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390" yWindow="525" windowWidth="20775" windowHeight="11445" activeTab="2"/>
  </bookViews>
  <sheets>
    <sheet name="SST" sheetId="1" r:id="rId1"/>
    <sheet name="PARACETAMOL" sheetId="2" r:id="rId2"/>
    <sheet name="NACL" sheetId="3" r:id="rId3"/>
  </sheets>
  <definedNames>
    <definedName name="_xlnm.Print_Area" localSheetId="2">NACL!$A$1:$I$64</definedName>
    <definedName name="_xlnm.Print_Area" localSheetId="1">PARACETAMOL!$A$1:$H$82</definedName>
    <definedName name="_xlnm.Print_Area" localSheetId="0">SST!$A$15:$G$62</definedName>
  </definedNames>
  <calcPr calcId="162913"/>
</workbook>
</file>

<file path=xl/calcChain.xml><?xml version="1.0" encoding="utf-8"?>
<calcChain xmlns="http://schemas.openxmlformats.org/spreadsheetml/2006/main">
  <c r="B19" i="3" l="1"/>
  <c r="B18" i="3"/>
  <c r="D58" i="3"/>
  <c r="B57" i="3"/>
  <c r="D56" i="3"/>
  <c r="E54" i="3" s="1"/>
  <c r="I55" i="3"/>
  <c r="H55" i="3"/>
  <c r="G55" i="3"/>
  <c r="F55" i="3"/>
  <c r="E55" i="3"/>
  <c r="E52" i="3"/>
  <c r="C48" i="3"/>
  <c r="E46" i="3"/>
  <c r="B44" i="3"/>
  <c r="G37" i="3"/>
  <c r="F37" i="3"/>
  <c r="E37" i="3"/>
  <c r="C37" i="3"/>
  <c r="C36" i="3"/>
  <c r="E36" i="3" s="1"/>
  <c r="C35" i="3"/>
  <c r="E35" i="3" s="1"/>
  <c r="C34" i="3"/>
  <c r="E34" i="3" s="1"/>
  <c r="G35" i="3" l="1"/>
  <c r="F35" i="3"/>
  <c r="G36" i="3"/>
  <c r="F36" i="3"/>
  <c r="G34" i="3"/>
  <c r="G38" i="3" s="1"/>
  <c r="F52" i="3" s="1"/>
  <c r="G52" i="3" s="1"/>
  <c r="F34" i="3"/>
  <c r="E40" i="3"/>
  <c r="E38" i="3"/>
  <c r="E39" i="3" s="1"/>
  <c r="F54" i="3"/>
  <c r="G54" i="3" s="1"/>
  <c r="H54" i="3" s="1"/>
  <c r="I54" i="3" s="1"/>
  <c r="E53" i="3"/>
  <c r="D57" i="3"/>
  <c r="B21" i="1"/>
  <c r="C75" i="2"/>
  <c r="H70" i="2"/>
  <c r="G70" i="2"/>
  <c r="B67" i="2"/>
  <c r="B68" i="2" s="1"/>
  <c r="H66" i="2"/>
  <c r="G66" i="2"/>
  <c r="H62" i="2"/>
  <c r="G62" i="2"/>
  <c r="E56" i="2"/>
  <c r="B55" i="2"/>
  <c r="B45" i="2"/>
  <c r="D48" i="2" s="1"/>
  <c r="D44" i="2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H52" i="3" l="1"/>
  <c r="F53" i="3"/>
  <c r="G53" i="3" s="1"/>
  <c r="H53" i="3" s="1"/>
  <c r="I53" i="3" s="1"/>
  <c r="F38" i="3"/>
  <c r="D49" i="2"/>
  <c r="F45" i="2"/>
  <c r="F46" i="2"/>
  <c r="D45" i="2"/>
  <c r="G58" i="3" l="1"/>
  <c r="H58" i="3"/>
  <c r="H56" i="3"/>
  <c r="H57" i="3" s="1"/>
  <c r="I52" i="3"/>
  <c r="G56" i="3"/>
  <c r="G40" i="2"/>
  <c r="G38" i="2"/>
  <c r="G42" i="2" s="1"/>
  <c r="G39" i="2"/>
  <c r="D46" i="2"/>
  <c r="E39" i="2"/>
  <c r="E40" i="2"/>
  <c r="E38" i="2"/>
  <c r="I58" i="3" l="1"/>
  <c r="I56" i="3"/>
  <c r="I57" i="3" s="1"/>
  <c r="D50" i="2"/>
  <c r="E42" i="2"/>
  <c r="D52" i="2"/>
  <c r="G69" i="2" l="1"/>
  <c r="H69" i="2" s="1"/>
  <c r="G63" i="2"/>
  <c r="H63" i="2" s="1"/>
  <c r="G64" i="2"/>
  <c r="H64" i="2" s="1"/>
  <c r="G68" i="2"/>
  <c r="H68" i="2" s="1"/>
  <c r="G67" i="2"/>
  <c r="H67" i="2" s="1"/>
  <c r="G65" i="2"/>
  <c r="H65" i="2" s="1"/>
  <c r="D51" i="2"/>
  <c r="G60" i="2"/>
  <c r="H60" i="2" s="1"/>
  <c r="G59" i="2"/>
  <c r="H59" i="2" s="1"/>
  <c r="G61" i="2"/>
  <c r="H61" i="2" s="1"/>
  <c r="H73" i="2" l="1"/>
  <c r="H71" i="2"/>
  <c r="H72" i="2" l="1"/>
  <c r="G75" i="2"/>
</calcChain>
</file>

<file path=xl/sharedStrings.xml><?xml version="1.0" encoding="utf-8"?>
<sst xmlns="http://schemas.openxmlformats.org/spreadsheetml/2006/main" count="209" uniqueCount="137">
  <si>
    <t>HPLC System Suitability Report</t>
  </si>
  <si>
    <t>Analysis Data</t>
  </si>
  <si>
    <t>Assay</t>
  </si>
  <si>
    <t>Sample(s)</t>
  </si>
  <si>
    <t>Reference Substance:</t>
  </si>
  <si>
    <t>PARACETAMOL AMRING SOLUTION for INFUSION</t>
  </si>
  <si>
    <t>% age Purity:</t>
  </si>
  <si>
    <t>NDQD201711275</t>
  </si>
  <si>
    <t>Weight (mg):</t>
  </si>
  <si>
    <t>Standard Conc (mg/mL):</t>
  </si>
  <si>
    <t>Each ml contains: Paracetamol Ph. Eur 10 mg, Water for Injections Ph. Eur. q.s.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</si>
  <si>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</si>
  <si>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</si>
  <si>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</si>
  <si>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</si>
  <si>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</si>
  <si>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</si>
  <si>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</si>
  <si>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</si>
  <si>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</si>
  <si>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</si>
  <si>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</si>
  <si>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</si>
  <si>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</si>
  <si>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</si>
  <si>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</si>
  <si>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</si>
  <si>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</si>
  <si>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</si>
  <si>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</si>
  <si>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</si>
  <si>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</si>
  <si>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</si>
  <si>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</si>
  <si>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</si>
  <si>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</si>
  <si>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</si>
  <si>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</si>
  <si>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</si>
  <si>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</si>
  <si>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</si>
  <si>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</si>
  <si>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</si>
  <si>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</si>
  <si>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</si>
  <si>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</si>
  <si>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</si>
  <si>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</si>
  <si>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</si>
  <si>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</si>
  <si>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</si>
  <si>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</si>
  <si>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</si>
  <si>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</si>
  <si>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</si>
  <si>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</si>
  <si>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</si>
  <si>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</si>
  <si>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</si>
  <si>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</si>
  <si>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</si>
  <si>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</si>
  <si>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</si>
  <si>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</si>
  <si>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</si>
  <si>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</si>
  <si>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</si>
  <si>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</si>
  <si>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</si>
  <si>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</si>
  <si>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</si>
  <si>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</si>
  <si>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</si>
  <si>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</si>
  <si>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</si>
  <si>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</si>
  <si>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</si>
  <si>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</si>
  <si>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</si>
  <si>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</si>
  <si>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</si>
  <si>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</si>
  <si>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</si>
  <si>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</si>
  <si>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</si>
  <si>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</si>
  <si>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</si>
  <si>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</si>
  <si>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</si>
  <si>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</si>
  <si>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</si>
  <si>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</si>
  <si>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</si>
  <si>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</si>
  <si>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</si>
  <si>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</si>
  <si>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</si>
  <si>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</si>
  <si>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</si>
  <si>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PARACETAMOL 
SODIUM METABISULFITE</t>
  </si>
  <si>
    <t>PARACETAMOL</t>
  </si>
  <si>
    <t>P1-10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</si>
  <si>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2500</t>
    </r>
  </si>
  <si>
    <t>SHARON/RUTTO</t>
  </si>
  <si>
    <t>01ST DEC 2017</t>
  </si>
  <si>
    <t>National Quality Control Laoboratory</t>
  </si>
  <si>
    <t>Each 1ml contains 2.931715mg chloride</t>
  </si>
  <si>
    <t>Standardisation of Silver Nitrate</t>
  </si>
  <si>
    <t>Sodium Chloride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</si>
  <si>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</si>
  <si>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</si>
  <si>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</si>
  <si>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</si>
  <si>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</si>
  <si>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</si>
  <si>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</si>
  <si>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</si>
  <si>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</si>
  <si>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</si>
  <si>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</si>
  <si>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</si>
  <si>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</si>
  <si>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</si>
  <si>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</si>
  <si>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</si>
  <si>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Determination of Content of Active Ingredient in the Sample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</si>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</sst>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  <numFmt numFmtId="172" formatCode="0.00\ &quot;M&quot;"/>
    <numFmt numFmtId="173" formatCode="0.0000"/>
    <numFmt numFmtId="174" formatCode="0\ &quot;mL&quot;"/>
    <numFmt numFmtId="175" formatCode="0.000\ &quot;mg&quot;"/>
  </numFmts>
  <fonts count="1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8" fillId="2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" fillId="2" borderId="0" xfId="1" applyFont="1" applyFill="1"/>
    <xf numFmtId="0" fontId="16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/>
    </xf>
    <xf numFmtId="0" fontId="14" fillId="2" borderId="44" xfId="1" applyFont="1" applyFill="1" applyBorder="1" applyAlignment="1">
      <alignment horizontal="center" vertical="center"/>
    </xf>
    <xf numFmtId="0" fontId="14" fillId="2" borderId="45" xfId="1" applyFont="1" applyFill="1" applyBorder="1" applyAlignment="1">
      <alignment horizontal="center" vertical="center"/>
    </xf>
    <xf numFmtId="0" fontId="14" fillId="2" borderId="46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18" fillId="2" borderId="0" xfId="1" applyFill="1"/>
    <xf numFmtId="0" fontId="9" fillId="2" borderId="0" xfId="1" applyFont="1" applyFill="1" applyAlignment="1">
      <alignment vertical="center"/>
    </xf>
    <xf numFmtId="0" fontId="9" fillId="3" borderId="0" xfId="1" applyFont="1" applyFill="1" applyAlignment="1" applyProtection="1">
      <alignment vertical="center"/>
      <protection locked="0"/>
    </xf>
    <xf numFmtId="0" fontId="8" fillId="3" borderId="0" xfId="1" applyFont="1" applyFill="1" applyAlignment="1" applyProtection="1">
      <alignment horizontal="left"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0" fontId="8" fillId="3" borderId="0" xfId="1" applyFont="1" applyFill="1" applyAlignment="1" applyProtection="1">
      <alignment vertical="center"/>
      <protection locked="0"/>
    </xf>
    <xf numFmtId="0" fontId="8" fillId="3" borderId="0" xfId="1" applyFont="1" applyFill="1" applyProtection="1">
      <protection locked="0"/>
    </xf>
    <xf numFmtId="15" fontId="8" fillId="3" borderId="0" xfId="1" applyNumberFormat="1" applyFont="1" applyFill="1" applyAlignment="1" applyProtection="1">
      <alignment horizontal="left" vertical="center"/>
      <protection locked="0"/>
    </xf>
    <xf numFmtId="15" fontId="8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right" vertical="center"/>
    </xf>
    <xf numFmtId="0" fontId="9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9" fillId="2" borderId="0" xfId="1" applyFont="1" applyFill="1" applyAlignment="1">
      <alignment vertical="center" wrapText="1"/>
    </xf>
    <xf numFmtId="0" fontId="8" fillId="2" borderId="0" xfId="1" applyFont="1" applyFill="1"/>
    <xf numFmtId="0" fontId="6" fillId="2" borderId="0" xfId="1" applyFont="1" applyFill="1" applyAlignment="1" applyProtection="1">
      <alignment horizontal="left"/>
      <protection locked="0"/>
    </xf>
    <xf numFmtId="0" fontId="9" fillId="2" borderId="0" xfId="1" applyFont="1" applyFill="1" applyAlignment="1">
      <alignment horizontal="right"/>
    </xf>
    <xf numFmtId="2" fontId="11" fillId="3" borderId="0" xfId="1" applyNumberFormat="1" applyFont="1" applyFill="1" applyAlignment="1" applyProtection="1">
      <alignment horizontal="left"/>
      <protection locked="0"/>
    </xf>
    <xf numFmtId="2" fontId="11" fillId="3" borderId="0" xfId="1" applyNumberFormat="1" applyFont="1" applyFill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 vertical="center"/>
    </xf>
    <xf numFmtId="2" fontId="11" fillId="2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172" fontId="11" fillId="3" borderId="0" xfId="1" applyNumberFormat="1" applyFont="1" applyFill="1" applyAlignment="1" applyProtection="1">
      <alignment horizontal="center"/>
      <protection locked="0"/>
    </xf>
    <xf numFmtId="2" fontId="8" fillId="2" borderId="0" xfId="1" applyNumberFormat="1" applyFont="1" applyFill="1" applyAlignment="1">
      <alignment horizontal="right"/>
    </xf>
    <xf numFmtId="2" fontId="9" fillId="2" borderId="0" xfId="1" applyNumberFormat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>
      <alignment horizontal="centerContinuous"/>
    </xf>
    <xf numFmtId="2" fontId="9" fillId="2" borderId="36" xfId="1" applyNumberFormat="1" applyFont="1" applyFill="1" applyBorder="1" applyAlignment="1">
      <alignment horizontal="center" vertical="center"/>
    </xf>
    <xf numFmtId="2" fontId="9" fillId="2" borderId="10" xfId="1" applyNumberFormat="1" applyFont="1" applyFill="1" applyBorder="1" applyAlignment="1">
      <alignment horizontal="center" vertical="center"/>
    </xf>
    <xf numFmtId="2" fontId="9" fillId="2" borderId="13" xfId="1" applyNumberFormat="1" applyFont="1" applyFill="1" applyBorder="1" applyAlignment="1">
      <alignment horizontal="center" vertical="center"/>
    </xf>
    <xf numFmtId="0" fontId="8" fillId="2" borderId="30" xfId="1" applyFont="1" applyFill="1" applyBorder="1" applyAlignment="1">
      <alignment horizontal="center"/>
    </xf>
    <xf numFmtId="2" fontId="11" fillId="3" borderId="30" xfId="1" applyNumberFormat="1" applyFont="1" applyFill="1" applyBorder="1" applyAlignment="1" applyProtection="1">
      <alignment horizontal="center"/>
      <protection locked="0"/>
    </xf>
    <xf numFmtId="173" fontId="8" fillId="2" borderId="48" xfId="1" applyNumberFormat="1" applyFont="1" applyFill="1" applyBorder="1" applyAlignment="1">
      <alignment horizontal="center"/>
    </xf>
    <xf numFmtId="169" fontId="11" fillId="3" borderId="30" xfId="1" applyNumberFormat="1" applyFont="1" applyFill="1" applyBorder="1" applyAlignment="1" applyProtection="1">
      <alignment horizontal="center"/>
      <protection locked="0"/>
    </xf>
    <xf numFmtId="164" fontId="8" fillId="2" borderId="48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4" fontId="8" fillId="2" borderId="30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center"/>
    </xf>
    <xf numFmtId="2" fontId="11" fillId="3" borderId="32" xfId="1" applyNumberFormat="1" applyFont="1" applyFill="1" applyBorder="1" applyAlignment="1" applyProtection="1">
      <alignment horizontal="center"/>
      <protection locked="0"/>
    </xf>
    <xf numFmtId="173" fontId="8" fillId="2" borderId="11" xfId="1" applyNumberFormat="1" applyFont="1" applyFill="1" applyBorder="1" applyAlignment="1">
      <alignment horizontal="center"/>
    </xf>
    <xf numFmtId="169" fontId="11" fillId="3" borderId="32" xfId="1" applyNumberFormat="1" applyFont="1" applyFill="1" applyBorder="1" applyAlignment="1" applyProtection="1">
      <alignment horizontal="center"/>
      <protection locked="0"/>
    </xf>
    <xf numFmtId="164" fontId="8" fillId="2" borderId="1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164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2" fontId="11" fillId="3" borderId="33" xfId="1" applyNumberFormat="1" applyFont="1" applyFill="1" applyBorder="1" applyAlignment="1" applyProtection="1">
      <alignment horizontal="center"/>
      <protection locked="0"/>
    </xf>
    <xf numFmtId="173" fontId="8" fillId="2" borderId="49" xfId="1" applyNumberFormat="1" applyFont="1" applyFill="1" applyBorder="1" applyAlignment="1">
      <alignment horizontal="center"/>
    </xf>
    <xf numFmtId="169" fontId="11" fillId="3" borderId="33" xfId="1" applyNumberFormat="1" applyFont="1" applyFill="1" applyBorder="1" applyAlignment="1" applyProtection="1">
      <alignment horizontal="center"/>
      <protection locked="0"/>
    </xf>
    <xf numFmtId="164" fontId="8" fillId="2" borderId="49" xfId="1" applyNumberFormat="1" applyFont="1" applyFill="1" applyBorder="1" applyAlignment="1">
      <alignment horizontal="center"/>
    </xf>
    <xf numFmtId="10" fontId="8" fillId="2" borderId="33" xfId="1" applyNumberFormat="1" applyFont="1" applyFill="1" applyBorder="1" applyAlignment="1">
      <alignment horizontal="center"/>
    </xf>
    <xf numFmtId="164" fontId="8" fillId="2" borderId="33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164" fontId="9" fillId="7" borderId="30" xfId="1" applyNumberFormat="1" applyFont="1" applyFill="1" applyBorder="1" applyAlignment="1">
      <alignment horizontal="center"/>
    </xf>
    <xf numFmtId="10" fontId="9" fillId="7" borderId="40" xfId="1" applyNumberFormat="1" applyFont="1" applyFill="1" applyBorder="1" applyAlignment="1">
      <alignment horizontal="center"/>
    </xf>
    <xf numFmtId="173" fontId="9" fillId="7" borderId="50" xfId="1" applyNumberFormat="1" applyFont="1" applyFill="1" applyBorder="1" applyAlignment="1">
      <alignment horizontal="center"/>
    </xf>
    <xf numFmtId="2" fontId="8" fillId="2" borderId="51" xfId="1" applyNumberFormat="1" applyFont="1" applyFill="1" applyBorder="1"/>
    <xf numFmtId="164" fontId="8" fillId="8" borderId="51" xfId="1" applyNumberFormat="1" applyFont="1" applyFill="1" applyBorder="1"/>
    <xf numFmtId="0" fontId="8" fillId="2" borderId="31" xfId="1" applyFont="1" applyFill="1" applyBorder="1" applyAlignment="1">
      <alignment horizontal="right"/>
    </xf>
    <xf numFmtId="10" fontId="8" fillId="6" borderId="32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0" fontId="8" fillId="7" borderId="3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2" borderId="52" xfId="1" applyNumberFormat="1" applyFont="1" applyFill="1" applyBorder="1"/>
    <xf numFmtId="2" fontId="8" fillId="8" borderId="51" xfId="1" applyNumberFormat="1" applyFont="1" applyFill="1" applyBorder="1"/>
    <xf numFmtId="2" fontId="8" fillId="2" borderId="53" xfId="1" applyNumberFormat="1" applyFont="1" applyFill="1" applyBorder="1"/>
    <xf numFmtId="0" fontId="3" fillId="2" borderId="0" xfId="1" applyFont="1" applyFill="1" applyAlignment="1">
      <alignment vertical="center"/>
    </xf>
    <xf numFmtId="0" fontId="8" fillId="2" borderId="0" xfId="1" applyFont="1" applyFill="1" applyAlignment="1">
      <alignment horizontal="left" vertical="center"/>
    </xf>
    <xf numFmtId="0" fontId="9" fillId="2" borderId="0" xfId="1" applyFont="1" applyFill="1" applyAlignment="1" applyProtection="1">
      <alignment horizontal="center" vertical="center"/>
      <protection locked="0"/>
    </xf>
    <xf numFmtId="0" fontId="8" fillId="2" borderId="0" xfId="1" applyFont="1" applyFill="1" applyAlignment="1">
      <alignment horizontal="center" vertical="center"/>
    </xf>
    <xf numFmtId="174" fontId="11" fillId="3" borderId="0" xfId="1" applyNumberFormat="1" applyFont="1" applyFill="1" applyAlignment="1" applyProtection="1">
      <alignment horizontal="center"/>
      <protection locked="0"/>
    </xf>
    <xf numFmtId="171" fontId="11" fillId="3" borderId="0" xfId="1" applyNumberFormat="1" applyFont="1" applyFill="1" applyAlignment="1" applyProtection="1">
      <alignment horizontal="center"/>
      <protection locked="0"/>
    </xf>
    <xf numFmtId="173" fontId="9" fillId="2" borderId="0" xfId="1" applyNumberFormat="1" applyFont="1" applyFill="1" applyAlignment="1" applyProtection="1">
      <alignment horizontal="center" vertical="center"/>
      <protection locked="0"/>
    </xf>
    <xf numFmtId="175" fontId="11" fillId="3" borderId="0" xfId="1" applyNumberFormat="1" applyFont="1" applyFill="1" applyAlignment="1" applyProtection="1">
      <alignment horizontal="center"/>
      <protection locked="0"/>
    </xf>
    <xf numFmtId="2" fontId="9" fillId="2" borderId="44" xfId="1" applyNumberFormat="1" applyFont="1" applyFill="1" applyBorder="1" applyAlignment="1">
      <alignment horizontal="center" vertical="center"/>
    </xf>
    <xf numFmtId="2" fontId="9" fillId="2" borderId="46" xfId="1" applyNumberFormat="1" applyFont="1" applyFill="1" applyBorder="1" applyAlignment="1">
      <alignment horizontal="center" vertical="center"/>
    </xf>
    <xf numFmtId="2" fontId="9" fillId="2" borderId="0" xfId="1" applyNumberFormat="1" applyFont="1" applyFill="1" applyAlignment="1">
      <alignment vertical="center"/>
    </xf>
    <xf numFmtId="2" fontId="9" fillId="2" borderId="50" xfId="1" applyNumberFormat="1" applyFont="1" applyFill="1" applyBorder="1" applyAlignment="1">
      <alignment horizontal="center" vertical="center"/>
    </xf>
    <xf numFmtId="2" fontId="9" fillId="2" borderId="12" xfId="1" applyNumberFormat="1" applyFont="1" applyFill="1" applyBorder="1" applyAlignment="1">
      <alignment horizontal="center" vertical="center"/>
    </xf>
    <xf numFmtId="2" fontId="9" fillId="2" borderId="50" xfId="1" applyNumberFormat="1" applyFont="1" applyFill="1" applyBorder="1" applyAlignment="1">
      <alignment vertical="center"/>
    </xf>
    <xf numFmtId="2" fontId="9" fillId="2" borderId="0" xfId="1" applyNumberFormat="1" applyFont="1" applyFill="1" applyAlignment="1">
      <alignment horizontal="center" vertical="center"/>
    </xf>
    <xf numFmtId="0" fontId="8" fillId="2" borderId="29" xfId="1" applyFont="1" applyFill="1" applyBorder="1" applyAlignment="1">
      <alignment horizontal="center"/>
    </xf>
    <xf numFmtId="2" fontId="11" fillId="3" borderId="29" xfId="1" applyNumberFormat="1" applyFont="1" applyFill="1" applyBorder="1" applyAlignment="1" applyProtection="1">
      <alignment horizontal="center"/>
      <protection locked="0"/>
    </xf>
    <xf numFmtId="169" fontId="11" fillId="3" borderId="54" xfId="1" applyNumberFormat="1" applyFont="1" applyFill="1" applyBorder="1" applyAlignment="1" applyProtection="1">
      <alignment horizontal="center"/>
      <protection locked="0"/>
    </xf>
    <xf numFmtId="2" fontId="11" fillId="3" borderId="55" xfId="1" applyNumberFormat="1" applyFont="1" applyFill="1" applyBorder="1" applyAlignment="1" applyProtection="1">
      <alignment horizontal="center"/>
      <protection locked="0"/>
    </xf>
    <xf numFmtId="169" fontId="8" fillId="2" borderId="48" xfId="1" applyNumberFormat="1" applyFont="1" applyFill="1" applyBorder="1" applyAlignment="1">
      <alignment horizontal="center" vertical="center"/>
    </xf>
    <xf numFmtId="173" fontId="8" fillId="2" borderId="30" xfId="1" applyNumberFormat="1" applyFont="1" applyFill="1" applyBorder="1" applyAlignment="1">
      <alignment horizontal="center" vertical="center"/>
    </xf>
    <xf numFmtId="2" fontId="8" fillId="2" borderId="47" xfId="1" applyNumberFormat="1" applyFont="1" applyFill="1" applyBorder="1" applyAlignment="1">
      <alignment horizontal="center"/>
    </xf>
    <xf numFmtId="2" fontId="8" fillId="2" borderId="48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8" fillId="2" borderId="31" xfId="1" applyFont="1" applyFill="1" applyBorder="1" applyAlignment="1">
      <alignment horizontal="center"/>
    </xf>
    <xf numFmtId="2" fontId="11" fillId="3" borderId="31" xfId="1" applyNumberFormat="1" applyFont="1" applyFill="1" applyBorder="1" applyAlignment="1" applyProtection="1">
      <alignment horizontal="center"/>
      <protection locked="0"/>
    </xf>
    <xf numFmtId="169" fontId="11" fillId="3" borderId="16" xfId="1" applyNumberFormat="1" applyFont="1" applyFill="1" applyBorder="1" applyAlignment="1" applyProtection="1">
      <alignment horizontal="center"/>
      <protection locked="0"/>
    </xf>
    <xf numFmtId="2" fontId="11" fillId="3" borderId="56" xfId="1" applyNumberFormat="1" applyFont="1" applyFill="1" applyBorder="1" applyAlignment="1" applyProtection="1">
      <alignment horizontal="center"/>
      <protection locked="0"/>
    </xf>
    <xf numFmtId="169" fontId="8" fillId="2" borderId="11" xfId="1" applyNumberFormat="1" applyFont="1" applyFill="1" applyBorder="1" applyAlignment="1">
      <alignment horizontal="center" vertical="center"/>
    </xf>
    <xf numFmtId="173" fontId="8" fillId="2" borderId="32" xfId="1" applyNumberFormat="1" applyFont="1" applyFill="1" applyBorder="1" applyAlignment="1">
      <alignment horizontal="center" vertical="center"/>
    </xf>
    <xf numFmtId="2" fontId="8" fillId="2" borderId="42" xfId="1" applyNumberFormat="1" applyFont="1" applyFill="1" applyBorder="1" applyAlignment="1">
      <alignment horizontal="center"/>
    </xf>
    <xf numFmtId="2" fontId="8" fillId="2" borderId="11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2" fontId="11" fillId="3" borderId="34" xfId="1" applyNumberFormat="1" applyFont="1" applyFill="1" applyBorder="1" applyAlignment="1" applyProtection="1">
      <alignment horizontal="center"/>
      <protection locked="0"/>
    </xf>
    <xf numFmtId="169" fontId="11" fillId="3" borderId="57" xfId="1" applyNumberFormat="1" applyFont="1" applyFill="1" applyBorder="1" applyAlignment="1" applyProtection="1">
      <alignment horizontal="center"/>
      <protection locked="0"/>
    </xf>
    <xf numFmtId="2" fontId="11" fillId="3" borderId="58" xfId="1" applyNumberFormat="1" applyFont="1" applyFill="1" applyBorder="1" applyAlignment="1" applyProtection="1">
      <alignment horizontal="center"/>
      <protection locked="0"/>
    </xf>
    <xf numFmtId="0" fontId="8" fillId="2" borderId="49" xfId="1" applyFont="1" applyFill="1" applyBorder="1" applyAlignment="1">
      <alignment horizontal="center" vertical="center"/>
    </xf>
    <xf numFmtId="173" fontId="8" fillId="2" borderId="33" xfId="1" applyNumberFormat="1" applyFont="1" applyFill="1" applyBorder="1" applyAlignment="1">
      <alignment horizontal="center" vertical="center"/>
    </xf>
    <xf numFmtId="2" fontId="8" fillId="2" borderId="43" xfId="1" applyNumberFormat="1" applyFont="1" applyFill="1" applyBorder="1" applyAlignment="1">
      <alignment horizontal="center"/>
    </xf>
    <xf numFmtId="2" fontId="8" fillId="2" borderId="49" xfId="1" applyNumberFormat="1" applyFont="1" applyFill="1" applyBorder="1" applyAlignment="1">
      <alignment horizontal="center"/>
    </xf>
    <xf numFmtId="0" fontId="8" fillId="2" borderId="24" xfId="1" applyFont="1" applyFill="1" applyBorder="1" applyAlignment="1">
      <alignment horizontal="right"/>
    </xf>
    <xf numFmtId="173" fontId="9" fillId="7" borderId="41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7" borderId="24" xfId="1" applyNumberFormat="1" applyFont="1" applyFill="1" applyBorder="1" applyAlignment="1">
      <alignment horizontal="center"/>
    </xf>
    <xf numFmtId="10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0" fontId="10" fillId="2" borderId="32" xfId="1" applyNumberFormat="1" applyFont="1" applyFill="1" applyBorder="1" applyAlignment="1">
      <alignment horizontal="center"/>
    </xf>
    <xf numFmtId="10" fontId="10" fillId="6" borderId="31" xfId="1" applyNumberFormat="1" applyFont="1" applyFill="1" applyBorder="1" applyAlignment="1">
      <alignment horizontal="center"/>
    </xf>
    <xf numFmtId="10" fontId="10" fillId="6" borderId="32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0" fontId="10" fillId="7" borderId="33" xfId="1" applyFont="1" applyFill="1" applyBorder="1" applyAlignment="1">
      <alignment horizontal="center"/>
    </xf>
    <xf numFmtId="0" fontId="10" fillId="7" borderId="34" xfId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right" vertical="center"/>
    </xf>
    <xf numFmtId="0" fontId="8" fillId="2" borderId="7" xfId="1" applyFont="1" applyFill="1" applyBorder="1" applyAlignment="1" applyProtection="1">
      <alignment vertical="center"/>
      <protection locked="0"/>
    </xf>
    <xf numFmtId="0" fontId="8" fillId="2" borderId="7" xfId="1" applyFont="1" applyFill="1" applyBorder="1" applyAlignment="1">
      <alignment vertical="center"/>
    </xf>
    <xf numFmtId="0" fontId="9" fillId="2" borderId="11" xfId="1" applyFont="1" applyFill="1" applyBorder="1" applyAlignment="1" applyProtection="1">
      <alignment vertical="center"/>
      <protection locked="0"/>
    </xf>
    <xf numFmtId="0" fontId="9" fillId="2" borderId="11" xfId="1" applyFont="1" applyFill="1" applyBorder="1" applyAlignment="1">
      <alignment vertical="center"/>
    </xf>
    <xf numFmtId="0" fontId="8" fillId="2" borderId="11" xfId="1" applyFont="1" applyFill="1" applyBorder="1" applyAlignment="1">
      <alignment vertical="center"/>
    </xf>
    <xf numFmtId="2" fontId="8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9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4" t="s">
        <v>0</v>
      </c>
      <c r="B15" s="164"/>
      <c r="C15" s="164"/>
      <c r="D15" s="164"/>
      <c r="E15" s="1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" t="s">
        <v>100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100.26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24.6</v>
      </c>
      <c r="C20" s="10"/>
      <c r="D20" s="10"/>
      <c r="E20" s="10"/>
    </row>
    <row r="21" spans="1:6" ht="16.5" customHeight="1" x14ac:dyDescent="0.3">
      <c r="A21" s="7" t="s">
        <v>9</v>
      </c>
      <c r="B21" s="13">
        <f>24.6/25*5/50</f>
        <v>9.8400000000000015E-2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82724719</v>
      </c>
      <c r="C24" s="18">
        <v>10406.34</v>
      </c>
      <c r="D24" s="19">
        <v>1.07</v>
      </c>
      <c r="E24" s="20">
        <v>6.02</v>
      </c>
    </row>
    <row r="25" spans="1:6" ht="16.5" customHeight="1" x14ac:dyDescent="0.3">
      <c r="A25" s="17">
        <v>2</v>
      </c>
      <c r="B25" s="18">
        <v>82449041</v>
      </c>
      <c r="C25" s="18">
        <v>10218.870000000001</v>
      </c>
      <c r="D25" s="19">
        <v>1.08</v>
      </c>
      <c r="E25" s="19">
        <v>6.02</v>
      </c>
    </row>
    <row r="26" spans="1:6" ht="16.5" customHeight="1" x14ac:dyDescent="0.3">
      <c r="A26" s="17">
        <v>3</v>
      </c>
      <c r="B26" s="18">
        <v>82863066</v>
      </c>
      <c r="C26" s="18">
        <v>10542.53</v>
      </c>
      <c r="D26" s="19">
        <v>1.06</v>
      </c>
      <c r="E26" s="19">
        <v>6.03</v>
      </c>
    </row>
    <row r="27" spans="1:6" ht="16.5" customHeight="1" x14ac:dyDescent="0.3">
      <c r="A27" s="17">
        <v>4</v>
      </c>
      <c r="B27" s="18">
        <v>82848398</v>
      </c>
      <c r="C27" s="18">
        <v>10786.4</v>
      </c>
      <c r="D27" s="19">
        <v>1.07</v>
      </c>
      <c r="E27" s="19">
        <v>6.03</v>
      </c>
    </row>
    <row r="28" spans="1:6" ht="16.5" customHeight="1" x14ac:dyDescent="0.3">
      <c r="A28" s="17">
        <v>5</v>
      </c>
      <c r="B28" s="18">
        <v>82460618</v>
      </c>
      <c r="C28" s="18">
        <v>10928.1</v>
      </c>
      <c r="D28" s="19">
        <v>1.08</v>
      </c>
      <c r="E28" s="19">
        <v>6.03</v>
      </c>
    </row>
    <row r="29" spans="1:6" ht="16.5" customHeight="1" x14ac:dyDescent="0.3">
      <c r="A29" s="17">
        <v>6</v>
      </c>
      <c r="B29" s="21">
        <v>82563468</v>
      </c>
      <c r="C29" s="21">
        <v>10986.55</v>
      </c>
      <c r="D29" s="22">
        <v>1.0900000000000001</v>
      </c>
      <c r="E29" s="22">
        <v>6.02</v>
      </c>
    </row>
    <row r="30" spans="1:6" ht="16.5" customHeight="1" x14ac:dyDescent="0.3">
      <c r="A30" s="23" t="s">
        <v>16</v>
      </c>
      <c r="B30" s="24">
        <f>AVERAGE(B24:B29)</f>
        <v>82651551.666666672</v>
      </c>
      <c r="C30" s="25">
        <f>AVERAGE(C24:C29)</f>
        <v>10644.798333333332</v>
      </c>
      <c r="D30" s="26">
        <f>AVERAGE(D24:D29)</f>
        <v>1.075</v>
      </c>
      <c r="E30" s="26">
        <f>AVERAGE(E24:E29)</f>
        <v>6.0250000000000012</v>
      </c>
    </row>
    <row r="31" spans="1:6" ht="16.5" customHeight="1" x14ac:dyDescent="0.3">
      <c r="A31" s="27" t="s">
        <v>17</v>
      </c>
      <c r="B31" s="28">
        <f>(STDEV(B24:B29)/B30)</f>
        <v>2.2574595965873202E-3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102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5" t="s">
        <v>24</v>
      </c>
      <c r="C59" s="16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103</v>
      </c>
      <c r="C60" s="48"/>
      <c r="E60" s="48" t="s">
        <v>104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10" zoomScale="60" zoomScaleNormal="55" workbookViewId="0">
      <selection activeCell="D57" sqref="D57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66" t="s">
        <v>29</v>
      </c>
      <c r="B1" s="166"/>
      <c r="C1" s="166"/>
      <c r="D1" s="166"/>
      <c r="E1" s="166"/>
      <c r="F1" s="166"/>
      <c r="G1" s="166"/>
      <c r="H1" s="166"/>
    </row>
    <row r="2" spans="1:8" x14ac:dyDescent="0.2">
      <c r="A2" s="166"/>
      <c r="B2" s="166"/>
      <c r="C2" s="166"/>
      <c r="D2" s="166"/>
      <c r="E2" s="166"/>
      <c r="F2" s="166"/>
      <c r="G2" s="166"/>
      <c r="H2" s="166"/>
    </row>
    <row r="3" spans="1:8" x14ac:dyDescent="0.2">
      <c r="A3" s="166"/>
      <c r="B3" s="166"/>
      <c r="C3" s="166"/>
      <c r="D3" s="166"/>
      <c r="E3" s="166"/>
      <c r="F3" s="166"/>
      <c r="G3" s="166"/>
      <c r="H3" s="166"/>
    </row>
    <row r="4" spans="1:8" x14ac:dyDescent="0.2">
      <c r="A4" s="166"/>
      <c r="B4" s="166"/>
      <c r="C4" s="166"/>
      <c r="D4" s="166"/>
      <c r="E4" s="166"/>
      <c r="F4" s="166"/>
      <c r="G4" s="166"/>
      <c r="H4" s="166"/>
    </row>
    <row r="5" spans="1:8" x14ac:dyDescent="0.2">
      <c r="A5" s="166"/>
      <c r="B5" s="166"/>
      <c r="C5" s="166"/>
      <c r="D5" s="166"/>
      <c r="E5" s="166"/>
      <c r="F5" s="166"/>
      <c r="G5" s="166"/>
      <c r="H5" s="166"/>
    </row>
    <row r="6" spans="1:8" x14ac:dyDescent="0.2">
      <c r="A6" s="166"/>
      <c r="B6" s="166"/>
      <c r="C6" s="166"/>
      <c r="D6" s="166"/>
      <c r="E6" s="166"/>
      <c r="F6" s="166"/>
      <c r="G6" s="166"/>
      <c r="H6" s="166"/>
    </row>
    <row r="7" spans="1:8" x14ac:dyDescent="0.2">
      <c r="A7" s="166"/>
      <c r="B7" s="166"/>
      <c r="C7" s="166"/>
      <c r="D7" s="166"/>
      <c r="E7" s="166"/>
      <c r="F7" s="166"/>
      <c r="G7" s="166"/>
      <c r="H7" s="166"/>
    </row>
    <row r="8" spans="1:8" x14ac:dyDescent="0.2">
      <c r="A8" s="167" t="s">
        <v>30</v>
      </c>
      <c r="B8" s="167"/>
      <c r="C8" s="167"/>
      <c r="D8" s="167"/>
      <c r="E8" s="167"/>
      <c r="F8" s="167"/>
      <c r="G8" s="167"/>
      <c r="H8" s="167"/>
    </row>
    <row r="9" spans="1:8" x14ac:dyDescent="0.2">
      <c r="A9" s="167"/>
      <c r="B9" s="167"/>
      <c r="C9" s="167"/>
      <c r="D9" s="167"/>
      <c r="E9" s="167"/>
      <c r="F9" s="167"/>
      <c r="G9" s="167"/>
      <c r="H9" s="167"/>
    </row>
    <row r="10" spans="1:8" x14ac:dyDescent="0.2">
      <c r="A10" s="167"/>
      <c r="B10" s="167"/>
      <c r="C10" s="167"/>
      <c r="D10" s="167"/>
      <c r="E10" s="167"/>
      <c r="F10" s="167"/>
      <c r="G10" s="167"/>
      <c r="H10" s="167"/>
    </row>
    <row r="11" spans="1:8" x14ac:dyDescent="0.2">
      <c r="A11" s="167"/>
      <c r="B11" s="167"/>
      <c r="C11" s="167"/>
      <c r="D11" s="167"/>
      <c r="E11" s="167"/>
      <c r="F11" s="167"/>
      <c r="G11" s="167"/>
      <c r="H11" s="167"/>
    </row>
    <row r="12" spans="1:8" x14ac:dyDescent="0.2">
      <c r="A12" s="167"/>
      <c r="B12" s="167"/>
      <c r="C12" s="167"/>
      <c r="D12" s="167"/>
      <c r="E12" s="167"/>
      <c r="F12" s="167"/>
      <c r="G12" s="167"/>
      <c r="H12" s="167"/>
    </row>
    <row r="13" spans="1:8" x14ac:dyDescent="0.2">
      <c r="A13" s="167"/>
      <c r="B13" s="167"/>
      <c r="C13" s="167"/>
      <c r="D13" s="167"/>
      <c r="E13" s="167"/>
      <c r="F13" s="167"/>
      <c r="G13" s="167"/>
      <c r="H13" s="167"/>
    </row>
    <row r="14" spans="1:8" x14ac:dyDescent="0.2">
      <c r="A14" s="167"/>
      <c r="B14" s="167"/>
      <c r="C14" s="167"/>
      <c r="D14" s="167"/>
      <c r="E14" s="167"/>
      <c r="F14" s="167"/>
      <c r="G14" s="167"/>
      <c r="H14" s="167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72" t="s">
        <v>31</v>
      </c>
      <c r="B16" s="173"/>
      <c r="C16" s="173"/>
      <c r="D16" s="173"/>
      <c r="E16" s="173"/>
      <c r="F16" s="173"/>
      <c r="G16" s="173"/>
      <c r="H16" s="174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75" t="s">
        <v>5</v>
      </c>
      <c r="C18" s="175"/>
      <c r="D18" s="175"/>
      <c r="E18" s="175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162" t="s">
        <v>99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76" t="s">
        <v>10</v>
      </c>
      <c r="C21" s="176"/>
      <c r="D21" s="176"/>
      <c r="E21" s="176"/>
      <c r="F21" s="176"/>
      <c r="G21" s="176"/>
      <c r="H21" s="176"/>
    </row>
    <row r="22" spans="1:8" ht="26.25" customHeight="1" x14ac:dyDescent="0.4">
      <c r="A22" s="54" t="s">
        <v>37</v>
      </c>
      <c r="B22" s="163">
        <v>43069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7">
        <v>43070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75" t="s">
        <v>100</v>
      </c>
      <c r="C26" s="175"/>
      <c r="D26" s="52"/>
      <c r="E26" s="52"/>
      <c r="F26" s="52"/>
      <c r="G26" s="52"/>
      <c r="H26" s="52"/>
    </row>
    <row r="27" spans="1:8" ht="26.25" customHeight="1" x14ac:dyDescent="0.4">
      <c r="A27" s="61" t="s">
        <v>39</v>
      </c>
      <c r="B27" s="176" t="s">
        <v>101</v>
      </c>
      <c r="C27" s="176"/>
      <c r="D27" s="52"/>
      <c r="E27" s="52"/>
      <c r="F27" s="52"/>
      <c r="G27" s="52"/>
      <c r="H27" s="52"/>
    </row>
    <row r="28" spans="1:8" ht="27" customHeight="1" x14ac:dyDescent="0.4">
      <c r="A28" s="61" t="s">
        <v>6</v>
      </c>
      <c r="B28" s="62">
        <v>100.26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40</v>
      </c>
      <c r="B29" s="63">
        <v>0</v>
      </c>
      <c r="C29" s="177" t="s">
        <v>41</v>
      </c>
      <c r="D29" s="178"/>
      <c r="E29" s="178"/>
      <c r="F29" s="178"/>
      <c r="G29" s="179"/>
      <c r="H29" s="64"/>
    </row>
    <row r="30" spans="1:8" ht="19.5" customHeight="1" x14ac:dyDescent="0.3">
      <c r="A30" s="61" t="s">
        <v>42</v>
      </c>
      <c r="B30" s="65">
        <f>B28-B29</f>
        <v>100.26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43</v>
      </c>
      <c r="B31" s="67">
        <v>1</v>
      </c>
      <c r="C31" s="177" t="s">
        <v>44</v>
      </c>
      <c r="D31" s="178"/>
      <c r="E31" s="178"/>
      <c r="F31" s="178"/>
      <c r="G31" s="179"/>
      <c r="H31" s="68"/>
    </row>
    <row r="32" spans="1:8" ht="27" customHeight="1" x14ac:dyDescent="0.4">
      <c r="A32" s="61" t="s">
        <v>45</v>
      </c>
      <c r="B32" s="67">
        <v>1</v>
      </c>
      <c r="C32" s="177" t="s">
        <v>46</v>
      </c>
      <c r="D32" s="178"/>
      <c r="E32" s="178"/>
      <c r="F32" s="178"/>
      <c r="G32" s="179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47</v>
      </c>
      <c r="B34" s="71">
        <f>B31/B32</f>
        <v>1</v>
      </c>
      <c r="C34" s="52" t="s">
        <v>48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49</v>
      </c>
      <c r="B36" s="74">
        <v>25</v>
      </c>
      <c r="C36" s="52"/>
      <c r="D36" s="180" t="s">
        <v>50</v>
      </c>
      <c r="E36" s="181"/>
      <c r="F36" s="182" t="s">
        <v>51</v>
      </c>
      <c r="G36" s="181"/>
      <c r="H36" s="64"/>
    </row>
    <row r="37" spans="1:8" ht="26.25" customHeight="1" x14ac:dyDescent="0.4">
      <c r="A37" s="75" t="s">
        <v>52</v>
      </c>
      <c r="B37" s="76">
        <v>5</v>
      </c>
      <c r="C37" s="77" t="s">
        <v>53</v>
      </c>
      <c r="D37" s="78" t="s">
        <v>54</v>
      </c>
      <c r="E37" s="79" t="s">
        <v>55</v>
      </c>
      <c r="F37" s="80" t="s">
        <v>54</v>
      </c>
      <c r="G37" s="79" t="s">
        <v>55</v>
      </c>
      <c r="H37" s="64"/>
    </row>
    <row r="38" spans="1:8" ht="26.25" customHeight="1" x14ac:dyDescent="0.4">
      <c r="A38" s="75" t="s">
        <v>56</v>
      </c>
      <c r="B38" s="76">
        <v>50</v>
      </c>
      <c r="C38" s="81">
        <v>1</v>
      </c>
      <c r="D38" s="82">
        <v>82794487</v>
      </c>
      <c r="E38" s="83">
        <f>IF(ISBLANK(D38),"-",$D$48/$D$45*D38)</f>
        <v>83922540.216575101</v>
      </c>
      <c r="F38" s="84">
        <v>89402358</v>
      </c>
      <c r="G38" s="83">
        <f>IF(ISBLANK(F38),"-",$D$48/$F$45*F38)</f>
        <v>82872225.522192478</v>
      </c>
      <c r="H38" s="64"/>
    </row>
    <row r="39" spans="1:8" ht="26.25" customHeight="1" x14ac:dyDescent="0.4">
      <c r="A39" s="75" t="s">
        <v>57</v>
      </c>
      <c r="B39" s="76">
        <v>1</v>
      </c>
      <c r="C39" s="85">
        <v>2</v>
      </c>
      <c r="D39" s="86">
        <v>82353559</v>
      </c>
      <c r="E39" s="87">
        <f>IF(ISBLANK(D39),"-",$D$48/$D$45*D39)</f>
        <v>83475604.687973857</v>
      </c>
      <c r="F39" s="88">
        <v>89926488</v>
      </c>
      <c r="G39" s="87">
        <f>IF(ISBLANK(F39),"-",$D$48/$F$45*F39)</f>
        <v>83358071.986811981</v>
      </c>
      <c r="H39" s="64"/>
    </row>
    <row r="40" spans="1:8" ht="26.25" customHeight="1" x14ac:dyDescent="0.4">
      <c r="A40" s="75" t="s">
        <v>58</v>
      </c>
      <c r="B40" s="76">
        <v>1</v>
      </c>
      <c r="C40" s="85">
        <v>3</v>
      </c>
      <c r="D40" s="86">
        <v>82160210</v>
      </c>
      <c r="E40" s="87">
        <f>IF(ISBLANK(D40),"-",$D$48/$D$45*D40)</f>
        <v>83279621.358451754</v>
      </c>
      <c r="F40" s="88">
        <v>89666021</v>
      </c>
      <c r="G40" s="87">
        <f>IF(ISBLANK(F40),"-",$D$48/$F$45*F40)</f>
        <v>83116630.033288911</v>
      </c>
      <c r="H40" s="52"/>
    </row>
    <row r="41" spans="1:8" ht="26.25" customHeight="1" x14ac:dyDescent="0.4">
      <c r="A41" s="75" t="s">
        <v>59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60</v>
      </c>
      <c r="B42" s="76">
        <v>1</v>
      </c>
      <c r="C42" s="93" t="s">
        <v>61</v>
      </c>
      <c r="D42" s="94">
        <f>AVERAGE(D38:D41)</f>
        <v>82436085.333333328</v>
      </c>
      <c r="E42" s="95">
        <f>AVERAGE(E38:E41)</f>
        <v>83559255.421000227</v>
      </c>
      <c r="F42" s="96">
        <f>AVERAGE(F38:F41)</f>
        <v>89664955.666666672</v>
      </c>
      <c r="G42" s="95">
        <f>AVERAGE(G38:G41)</f>
        <v>83115642.514097795</v>
      </c>
      <c r="H42" s="52"/>
    </row>
    <row r="43" spans="1:8" ht="26.25" customHeight="1" x14ac:dyDescent="0.4">
      <c r="A43" s="75" t="s">
        <v>62</v>
      </c>
      <c r="B43" s="88">
        <v>1</v>
      </c>
      <c r="C43" s="97" t="s">
        <v>63</v>
      </c>
      <c r="D43" s="98">
        <v>24.6</v>
      </c>
      <c r="E43" s="99"/>
      <c r="F43" s="98">
        <v>26.9</v>
      </c>
      <c r="G43" s="52"/>
      <c r="H43" s="52"/>
    </row>
    <row r="44" spans="1:8" ht="26.25" customHeight="1" x14ac:dyDescent="0.4">
      <c r="A44" s="75" t="s">
        <v>64</v>
      </c>
      <c r="B44" s="88">
        <v>1</v>
      </c>
      <c r="C44" s="100" t="s">
        <v>65</v>
      </c>
      <c r="D44" s="101">
        <f>D43*$B$34</f>
        <v>24.6</v>
      </c>
      <c r="E44" s="102"/>
      <c r="F44" s="101">
        <f>F43*$B$34</f>
        <v>26.9</v>
      </c>
      <c r="G44" s="52"/>
      <c r="H44" s="52"/>
    </row>
    <row r="45" spans="1:8" ht="19.5" customHeight="1" x14ac:dyDescent="0.3">
      <c r="A45" s="75" t="s">
        <v>66</v>
      </c>
      <c r="B45" s="102">
        <f>(B44/B43)*(B42/B41)*(B40/B39)*(B38/B37)*B36</f>
        <v>250</v>
      </c>
      <c r="C45" s="100" t="s">
        <v>67</v>
      </c>
      <c r="D45" s="103">
        <f>D44*$B$30/100</f>
        <v>24.663960000000003</v>
      </c>
      <c r="E45" s="104"/>
      <c r="F45" s="103">
        <f>F44*$B$30/100</f>
        <v>26.969940000000001</v>
      </c>
      <c r="G45" s="52"/>
      <c r="H45" s="52"/>
    </row>
    <row r="46" spans="1:8" ht="19.5" customHeight="1" x14ac:dyDescent="0.3">
      <c r="A46" s="168" t="s">
        <v>68</v>
      </c>
      <c r="B46" s="169"/>
      <c r="C46" s="100" t="s">
        <v>69</v>
      </c>
      <c r="D46" s="101">
        <f>D45/$B$45</f>
        <v>9.8655840000000009E-2</v>
      </c>
      <c r="E46" s="104"/>
      <c r="F46" s="105">
        <f>F45/$B$45</f>
        <v>0.10787976000000001</v>
      </c>
      <c r="G46" s="52"/>
      <c r="H46" s="52"/>
    </row>
    <row r="47" spans="1:8" ht="27" customHeight="1" x14ac:dyDescent="0.4">
      <c r="A47" s="170"/>
      <c r="B47" s="171"/>
      <c r="C47" s="100" t="s">
        <v>70</v>
      </c>
      <c r="D47" s="106">
        <v>0.1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71</v>
      </c>
      <c r="D48" s="103">
        <f>D47*$B$45</f>
        <v>25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72</v>
      </c>
      <c r="D49" s="109">
        <f>D48/B34</f>
        <v>25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73</v>
      </c>
      <c r="D50" s="112">
        <f>AVERAGE(E38:E41,G38:G41)</f>
        <v>83337448.967549011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74</v>
      </c>
      <c r="D51" s="113">
        <f>STDEV(E38:E41,G38:G41)/D50</f>
        <v>4.2606581184090773E-3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18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76</v>
      </c>
      <c r="B55" s="116" t="str">
        <f>B21</f>
        <v>Each ml contains: Paracetamol Ph. Eur 10 mg, Water for Injections Ph. Eur. q.s.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77</v>
      </c>
      <c r="B56" s="117">
        <v>5</v>
      </c>
      <c r="C56" s="118" t="s">
        <v>78</v>
      </c>
      <c r="D56" s="119">
        <v>50</v>
      </c>
      <c r="E56" s="52" t="str">
        <f>B20</f>
        <v>PARACETAMOL 
SODIUM METABISULFITE</v>
      </c>
      <c r="F56" s="52"/>
      <c r="G56" s="52"/>
      <c r="H56" s="118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4">
      <c r="A58" s="73" t="s">
        <v>79</v>
      </c>
      <c r="B58" s="74">
        <v>50</v>
      </c>
      <c r="C58" s="52"/>
      <c r="D58" s="120" t="s">
        <v>80</v>
      </c>
      <c r="E58" s="121" t="s">
        <v>53</v>
      </c>
      <c r="F58" s="121" t="s">
        <v>54</v>
      </c>
      <c r="G58" s="121" t="s">
        <v>81</v>
      </c>
      <c r="H58" s="77" t="s">
        <v>82</v>
      </c>
    </row>
    <row r="59" spans="1:8" ht="26.25" customHeight="1" x14ac:dyDescent="0.4">
      <c r="A59" s="75" t="s">
        <v>83</v>
      </c>
      <c r="B59" s="76">
        <v>5</v>
      </c>
      <c r="C59" s="187" t="s">
        <v>84</v>
      </c>
      <c r="D59" s="190">
        <v>5</v>
      </c>
      <c r="E59" s="122">
        <v>1</v>
      </c>
      <c r="F59" s="123">
        <v>85204764</v>
      </c>
      <c r="G59" s="124">
        <f t="shared" ref="G59:G70" si="0">IF(ISBLANK(F59),"-",(F59/$D$50*$D$47*$B$67)*($B$56/$D$59))</f>
        <v>51.120333688866644</v>
      </c>
      <c r="H59" s="125">
        <f t="shared" ref="H59:H70" si="1">IF(ISBLANK(F59),"-",G59/$D$56)</f>
        <v>1.022406673777333</v>
      </c>
    </row>
    <row r="60" spans="1:8" ht="26.25" customHeight="1" x14ac:dyDescent="0.4">
      <c r="A60" s="75" t="s">
        <v>85</v>
      </c>
      <c r="B60" s="76">
        <v>50</v>
      </c>
      <c r="C60" s="188"/>
      <c r="D60" s="191"/>
      <c r="E60" s="126">
        <v>2</v>
      </c>
      <c r="F60" s="86">
        <v>84953174</v>
      </c>
      <c r="G60" s="127">
        <f t="shared" si="0"/>
        <v>50.969387143755831</v>
      </c>
      <c r="H60" s="128">
        <f t="shared" si="1"/>
        <v>1.0193877428751166</v>
      </c>
    </row>
    <row r="61" spans="1:8" ht="26.25" customHeight="1" x14ac:dyDescent="0.4">
      <c r="A61" s="75" t="s">
        <v>86</v>
      </c>
      <c r="B61" s="76">
        <v>1</v>
      </c>
      <c r="C61" s="188"/>
      <c r="D61" s="191"/>
      <c r="E61" s="126">
        <v>3</v>
      </c>
      <c r="F61" s="86">
        <v>84531492</v>
      </c>
      <c r="G61" s="127">
        <f t="shared" si="0"/>
        <v>50.716390438658578</v>
      </c>
      <c r="H61" s="128">
        <f t="shared" si="1"/>
        <v>1.0143278087731715</v>
      </c>
    </row>
    <row r="62" spans="1:8" ht="27" customHeight="1" x14ac:dyDescent="0.4">
      <c r="A62" s="75" t="s">
        <v>87</v>
      </c>
      <c r="B62" s="76">
        <v>1</v>
      </c>
      <c r="C62" s="189"/>
      <c r="D62" s="192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5" t="s">
        <v>88</v>
      </c>
      <c r="B63" s="76">
        <v>1</v>
      </c>
      <c r="C63" s="187" t="s">
        <v>89</v>
      </c>
      <c r="D63" s="193">
        <v>5</v>
      </c>
      <c r="E63" s="122">
        <v>1</v>
      </c>
      <c r="F63" s="123">
        <v>85632963</v>
      </c>
      <c r="G63" s="124">
        <f t="shared" si="0"/>
        <v>51.377240400858</v>
      </c>
      <c r="H63" s="125">
        <f t="shared" si="1"/>
        <v>1.0275448080171601</v>
      </c>
    </row>
    <row r="64" spans="1:8" ht="26.25" customHeight="1" x14ac:dyDescent="0.4">
      <c r="A64" s="75" t="s">
        <v>90</v>
      </c>
      <c r="B64" s="76">
        <v>1</v>
      </c>
      <c r="C64" s="188"/>
      <c r="D64" s="194"/>
      <c r="E64" s="126">
        <v>2</v>
      </c>
      <c r="F64" s="86">
        <v>85574798</v>
      </c>
      <c r="G64" s="127">
        <f t="shared" si="0"/>
        <v>51.342343124351096</v>
      </c>
      <c r="H64" s="128">
        <f t="shared" si="1"/>
        <v>1.0268468624870219</v>
      </c>
    </row>
    <row r="65" spans="1:8" ht="26.25" customHeight="1" x14ac:dyDescent="0.4">
      <c r="A65" s="75" t="s">
        <v>91</v>
      </c>
      <c r="B65" s="76">
        <v>1</v>
      </c>
      <c r="C65" s="188"/>
      <c r="D65" s="194"/>
      <c r="E65" s="126">
        <v>3</v>
      </c>
      <c r="F65" s="86">
        <v>85537121</v>
      </c>
      <c r="G65" s="127">
        <f t="shared" si="0"/>
        <v>51.319738040762154</v>
      </c>
      <c r="H65" s="128">
        <f t="shared" si="1"/>
        <v>1.0263947608152431</v>
      </c>
    </row>
    <row r="66" spans="1:8" ht="27" customHeight="1" x14ac:dyDescent="0.4">
      <c r="A66" s="75" t="s">
        <v>92</v>
      </c>
      <c r="B66" s="76">
        <v>1</v>
      </c>
      <c r="C66" s="189"/>
      <c r="D66" s="195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5" t="s">
        <v>93</v>
      </c>
      <c r="B67" s="85">
        <f>(B66/B65)*(B64/B63)*(B62/B61)*(B60/B59)*B58</f>
        <v>500</v>
      </c>
      <c r="C67" s="187" t="s">
        <v>94</v>
      </c>
      <c r="D67" s="190">
        <v>5</v>
      </c>
      <c r="E67" s="122">
        <v>1</v>
      </c>
      <c r="F67" s="123">
        <v>85170160</v>
      </c>
      <c r="G67" s="127">
        <f t="shared" si="0"/>
        <v>51.099572314221327</v>
      </c>
      <c r="H67" s="128">
        <f t="shared" si="1"/>
        <v>1.0219914462844266</v>
      </c>
    </row>
    <row r="68" spans="1:8" ht="27" customHeight="1" x14ac:dyDescent="0.4">
      <c r="A68" s="133" t="s">
        <v>95</v>
      </c>
      <c r="B68" s="134">
        <f>(D47*B67)/D56*B56</f>
        <v>5</v>
      </c>
      <c r="C68" s="188"/>
      <c r="D68" s="191"/>
      <c r="E68" s="126">
        <v>2</v>
      </c>
      <c r="F68" s="86">
        <v>85271775</v>
      </c>
      <c r="G68" s="127">
        <f t="shared" si="0"/>
        <v>51.1605383032568</v>
      </c>
      <c r="H68" s="128">
        <f t="shared" si="1"/>
        <v>1.0232107660651359</v>
      </c>
    </row>
    <row r="69" spans="1:8" ht="26.25" customHeight="1" x14ac:dyDescent="0.4">
      <c r="A69" s="168" t="s">
        <v>68</v>
      </c>
      <c r="B69" s="183"/>
      <c r="C69" s="188"/>
      <c r="D69" s="191"/>
      <c r="E69" s="126">
        <v>3</v>
      </c>
      <c r="F69" s="86">
        <v>85243650</v>
      </c>
      <c r="G69" s="127">
        <f t="shared" si="0"/>
        <v>51.143664136631571</v>
      </c>
      <c r="H69" s="128">
        <f t="shared" si="1"/>
        <v>1.0228732827326315</v>
      </c>
    </row>
    <row r="70" spans="1:8" ht="27" customHeight="1" x14ac:dyDescent="0.4">
      <c r="A70" s="170"/>
      <c r="B70" s="184"/>
      <c r="C70" s="196"/>
      <c r="D70" s="192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61</v>
      </c>
      <c r="H71" s="138">
        <f>AVERAGE(H59:H70)</f>
        <v>1.0227760168696931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74</v>
      </c>
      <c r="H72" s="140">
        <f>STDEV(H59:H70)/H71</f>
        <v>4.0344225391683352E-3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18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96</v>
      </c>
      <c r="B75" s="145" t="s">
        <v>97</v>
      </c>
      <c r="C75" s="185" t="str">
        <f>B20</f>
        <v>PARACETAMOL 
SODIUM METABISULFITE</v>
      </c>
      <c r="D75" s="185"/>
      <c r="E75" s="146" t="s">
        <v>98</v>
      </c>
      <c r="F75" s="146"/>
      <c r="G75" s="147">
        <f>H71</f>
        <v>1.0227760168696931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186" t="s">
        <v>24</v>
      </c>
      <c r="C77" s="186"/>
      <c r="D77" s="118"/>
      <c r="E77" s="150" t="s">
        <v>25</v>
      </c>
      <c r="F77" s="151"/>
      <c r="G77" s="186" t="s">
        <v>26</v>
      </c>
      <c r="H77" s="186"/>
    </row>
    <row r="78" spans="1:8" ht="60" customHeight="1" x14ac:dyDescent="0.3">
      <c r="A78" s="152" t="s">
        <v>27</v>
      </c>
      <c r="B78" s="153" t="s">
        <v>103</v>
      </c>
      <c r="C78" s="153"/>
      <c r="D78" s="154"/>
      <c r="E78" s="155" t="s">
        <v>104</v>
      </c>
      <c r="F78" s="52"/>
      <c r="G78" s="156"/>
      <c r="H78" s="156"/>
    </row>
    <row r="79" spans="1:8" ht="60" customHeight="1" x14ac:dyDescent="0.3">
      <c r="A79" s="152" t="s">
        <v>28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8" priority="1" operator="greaterThan">
      <formula>0.02</formula>
    </cfRule>
  </conditionalFormatting>
  <conditionalFormatting sqref="H72">
    <cfRule type="cellIs" dxfId="7" priority="2" operator="greaterThan">
      <formula>0.02</formula>
    </cfRule>
  </conditionalFormatting>
  <pageMargins left="0.7" right="0.7" top="0.75" bottom="0.75" header="0.3" footer="0.3"/>
  <pageSetup scale="33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43" zoomScale="60" zoomScaleNormal="75" zoomScalePageLayoutView="50" workbookViewId="0">
      <selection activeCell="D34" sqref="D34"/>
    </sheetView>
  </sheetViews>
  <sheetFormatPr defaultRowHeight="16.5" x14ac:dyDescent="0.3"/>
  <cols>
    <col min="1" max="1" width="66.28515625" style="200" customWidth="1"/>
    <col min="2" max="2" width="32.28515625" style="200" customWidth="1"/>
    <col min="3" max="3" width="33.28515625" style="200" customWidth="1"/>
    <col min="4" max="4" width="30.5703125" style="200" customWidth="1"/>
    <col min="5" max="5" width="33.5703125" style="200" customWidth="1"/>
    <col min="6" max="6" width="39.85546875" style="200" customWidth="1"/>
    <col min="7" max="7" width="31.7109375" style="200" customWidth="1"/>
    <col min="8" max="8" width="31.140625" style="200" customWidth="1"/>
    <col min="9" max="9" width="32.28515625" style="198" customWidth="1"/>
    <col min="10" max="10" width="22.28515625" style="198" customWidth="1"/>
    <col min="11" max="11" width="19.5703125" style="198" customWidth="1"/>
    <col min="12" max="12" width="21.140625" style="198" customWidth="1"/>
    <col min="13" max="13" width="9.140625" style="198" customWidth="1"/>
    <col min="14" max="16384" width="9.140625" style="205"/>
  </cols>
  <sheetData>
    <row r="1" spans="1:9" ht="15" x14ac:dyDescent="0.3">
      <c r="A1" s="197" t="s">
        <v>105</v>
      </c>
      <c r="B1" s="197"/>
      <c r="C1" s="197"/>
      <c r="D1" s="197"/>
      <c r="E1" s="197"/>
      <c r="F1" s="197"/>
      <c r="G1" s="197"/>
      <c r="H1" s="197"/>
      <c r="I1" s="197"/>
    </row>
    <row r="2" spans="1:9" ht="15" x14ac:dyDescent="0.3">
      <c r="A2" s="197"/>
      <c r="B2" s="197"/>
      <c r="C2" s="197"/>
      <c r="D2" s="197"/>
      <c r="E2" s="197"/>
      <c r="F2" s="197"/>
      <c r="G2" s="197"/>
      <c r="H2" s="197"/>
      <c r="I2" s="197"/>
    </row>
    <row r="3" spans="1:9" ht="15" x14ac:dyDescent="0.3">
      <c r="A3" s="197"/>
      <c r="B3" s="197"/>
      <c r="C3" s="197"/>
      <c r="D3" s="197"/>
      <c r="E3" s="197"/>
      <c r="F3" s="197"/>
      <c r="G3" s="197"/>
      <c r="H3" s="197"/>
      <c r="I3" s="197"/>
    </row>
    <row r="4" spans="1:9" ht="15" x14ac:dyDescent="0.3">
      <c r="A4" s="197"/>
      <c r="B4" s="197"/>
      <c r="C4" s="197"/>
      <c r="D4" s="197"/>
      <c r="E4" s="197"/>
      <c r="F4" s="197"/>
      <c r="G4" s="197"/>
      <c r="H4" s="197"/>
      <c r="I4" s="197"/>
    </row>
    <row r="5" spans="1:9" ht="15" x14ac:dyDescent="0.3">
      <c r="A5" s="197"/>
      <c r="B5" s="197"/>
      <c r="C5" s="197"/>
      <c r="D5" s="197"/>
      <c r="E5" s="197"/>
      <c r="F5" s="197"/>
      <c r="G5" s="197"/>
      <c r="H5" s="197"/>
      <c r="I5" s="197"/>
    </row>
    <row r="6" spans="1:9" ht="15" x14ac:dyDescent="0.3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" x14ac:dyDescent="0.3">
      <c r="A7" s="197"/>
      <c r="B7" s="197"/>
      <c r="C7" s="197"/>
      <c r="D7" s="197"/>
      <c r="E7" s="197"/>
      <c r="F7" s="197"/>
      <c r="G7" s="197"/>
      <c r="H7" s="197"/>
      <c r="I7" s="197"/>
    </row>
    <row r="8" spans="1:9" ht="15" x14ac:dyDescent="0.3">
      <c r="A8" s="199" t="s">
        <v>30</v>
      </c>
      <c r="B8" s="199"/>
      <c r="C8" s="199"/>
      <c r="D8" s="199"/>
      <c r="E8" s="199"/>
      <c r="F8" s="199"/>
      <c r="G8" s="199"/>
      <c r="H8" s="199"/>
      <c r="I8" s="199"/>
    </row>
    <row r="9" spans="1:9" ht="15" x14ac:dyDescent="0.3">
      <c r="A9" s="199"/>
      <c r="B9" s="199"/>
      <c r="C9" s="199"/>
      <c r="D9" s="199"/>
      <c r="E9" s="199"/>
      <c r="F9" s="199"/>
      <c r="G9" s="199"/>
      <c r="H9" s="199"/>
      <c r="I9" s="199"/>
    </row>
    <row r="10" spans="1:9" ht="15" x14ac:dyDescent="0.3">
      <c r="A10" s="199"/>
      <c r="B10" s="199"/>
      <c r="C10" s="199"/>
      <c r="D10" s="199"/>
      <c r="E10" s="199"/>
      <c r="F10" s="199"/>
      <c r="G10" s="199"/>
      <c r="H10" s="199"/>
      <c r="I10" s="199"/>
    </row>
    <row r="11" spans="1:9" ht="15" x14ac:dyDescent="0.3">
      <c r="A11" s="199"/>
      <c r="B11" s="199"/>
      <c r="C11" s="199"/>
      <c r="D11" s="199"/>
      <c r="E11" s="199"/>
      <c r="F11" s="199"/>
      <c r="G11" s="199"/>
      <c r="H11" s="199"/>
      <c r="I11" s="199"/>
    </row>
    <row r="12" spans="1:9" ht="15" x14ac:dyDescent="0.3">
      <c r="A12" s="199"/>
      <c r="B12" s="199"/>
      <c r="C12" s="199"/>
      <c r="D12" s="199"/>
      <c r="E12" s="199"/>
      <c r="F12" s="199"/>
      <c r="G12" s="199"/>
      <c r="H12" s="199"/>
      <c r="I12" s="199"/>
    </row>
    <row r="13" spans="1:9" ht="15" x14ac:dyDescent="0.3">
      <c r="A13" s="199"/>
      <c r="B13" s="199"/>
      <c r="C13" s="199"/>
      <c r="D13" s="199"/>
      <c r="E13" s="199"/>
      <c r="F13" s="199"/>
      <c r="G13" s="199"/>
      <c r="H13" s="199"/>
      <c r="I13" s="199"/>
    </row>
    <row r="14" spans="1:9" ht="15" x14ac:dyDescent="0.3">
      <c r="A14" s="199"/>
      <c r="B14" s="199"/>
      <c r="C14" s="199"/>
      <c r="D14" s="199"/>
      <c r="E14" s="199"/>
      <c r="F14" s="199"/>
      <c r="G14" s="199"/>
      <c r="H14" s="199"/>
      <c r="I14" s="199"/>
    </row>
    <row r="15" spans="1:9" ht="19.5" customHeight="1" thickBot="1" x14ac:dyDescent="0.35"/>
    <row r="16" spans="1:9" ht="19.5" customHeight="1" thickBot="1" x14ac:dyDescent="0.35">
      <c r="A16" s="201" t="s">
        <v>31</v>
      </c>
      <c r="B16" s="202"/>
      <c r="C16" s="202"/>
      <c r="D16" s="202"/>
      <c r="E16" s="202"/>
      <c r="F16" s="202"/>
      <c r="G16" s="202"/>
      <c r="H16" s="203"/>
    </row>
    <row r="17" spans="1:14" ht="18.75" x14ac:dyDescent="0.3">
      <c r="A17" s="204" t="s">
        <v>32</v>
      </c>
      <c r="B17" s="204"/>
      <c r="C17" s="204"/>
      <c r="D17" s="204"/>
      <c r="E17" s="204"/>
      <c r="F17" s="204"/>
      <c r="G17" s="204"/>
      <c r="H17" s="204"/>
    </row>
    <row r="18" spans="1:14" ht="18.75" x14ac:dyDescent="0.3">
      <c r="A18" s="206" t="s">
        <v>33</v>
      </c>
      <c r="B18" s="207" t="str">
        <f>PARACETAMOL!B18</f>
        <v>PARACETAMOL AMRING SOLUTION for INFUSION</v>
      </c>
      <c r="C18" s="207"/>
      <c r="D18" s="207"/>
      <c r="E18" s="207"/>
    </row>
    <row r="19" spans="1:14" ht="18.75" x14ac:dyDescent="0.3">
      <c r="A19" s="206" t="s">
        <v>34</v>
      </c>
      <c r="B19" s="208" t="str">
        <f>PARACETAMOL!B19</f>
        <v>NDQD201711275</v>
      </c>
      <c r="C19" s="209">
        <v>22</v>
      </c>
    </row>
    <row r="20" spans="1:14" ht="18.75" x14ac:dyDescent="0.3">
      <c r="A20" s="206" t="s">
        <v>35</v>
      </c>
      <c r="B20" s="208" t="s">
        <v>108</v>
      </c>
    </row>
    <row r="21" spans="1:14" ht="18.75" x14ac:dyDescent="0.3">
      <c r="A21" s="206" t="s">
        <v>36</v>
      </c>
      <c r="B21" s="210" t="s">
        <v>106</v>
      </c>
      <c r="C21" s="210"/>
      <c r="D21" s="210"/>
      <c r="E21" s="210"/>
      <c r="F21" s="210"/>
      <c r="G21" s="210"/>
      <c r="H21" s="210"/>
      <c r="I21" s="211"/>
    </row>
    <row r="22" spans="1:14" ht="18.75" x14ac:dyDescent="0.3">
      <c r="A22" s="206" t="s">
        <v>37</v>
      </c>
      <c r="B22" s="212">
        <v>43076</v>
      </c>
    </row>
    <row r="23" spans="1:14" ht="18.75" x14ac:dyDescent="0.3">
      <c r="A23" s="206" t="s">
        <v>38</v>
      </c>
      <c r="B23" s="212">
        <v>43076</v>
      </c>
    </row>
    <row r="24" spans="1:14" ht="18.75" x14ac:dyDescent="0.3">
      <c r="A24" s="206"/>
      <c r="B24" s="213"/>
    </row>
    <row r="25" spans="1:14" ht="18.75" x14ac:dyDescent="0.3">
      <c r="A25" s="214" t="s">
        <v>1</v>
      </c>
      <c r="B25" s="215" t="s">
        <v>107</v>
      </c>
    </row>
    <row r="26" spans="1:14" s="221" customFormat="1" ht="18.75" x14ac:dyDescent="0.3">
      <c r="A26" s="216"/>
      <c r="B26" s="217" t="s">
        <v>108</v>
      </c>
      <c r="C26" s="218"/>
      <c r="D26" s="218"/>
      <c r="E26" s="218"/>
      <c r="F26" s="218"/>
      <c r="G26" s="218"/>
      <c r="H26" s="218"/>
      <c r="I26" s="219"/>
      <c r="J26" s="219"/>
      <c r="K26" s="219"/>
      <c r="L26" s="219"/>
      <c r="M26" s="219"/>
      <c r="N26" s="220"/>
    </row>
    <row r="27" spans="1:14" s="221" customFormat="1" ht="26.25" customHeight="1" x14ac:dyDescent="0.4">
      <c r="A27" s="222" t="s">
        <v>4</v>
      </c>
      <c r="B27" s="223" t="s">
        <v>108</v>
      </c>
      <c r="C27" s="224"/>
      <c r="D27" s="220"/>
      <c r="E27" s="220"/>
      <c r="F27" s="220"/>
      <c r="G27" s="220"/>
      <c r="H27" s="218"/>
      <c r="I27" s="219"/>
      <c r="J27" s="219"/>
      <c r="K27" s="219"/>
      <c r="L27" s="219"/>
      <c r="M27" s="219"/>
      <c r="N27" s="220"/>
    </row>
    <row r="28" spans="1:14" s="221" customFormat="1" ht="26.25" customHeight="1" x14ac:dyDescent="0.4">
      <c r="A28" s="225" t="s">
        <v>109</v>
      </c>
      <c r="B28" s="224">
        <v>58.44</v>
      </c>
      <c r="C28" s="226"/>
      <c r="D28" s="227"/>
      <c r="E28" s="227"/>
      <c r="F28" s="227"/>
      <c r="G28" s="227"/>
      <c r="H28" s="218"/>
      <c r="I28" s="219"/>
      <c r="J28" s="219"/>
      <c r="K28" s="219"/>
      <c r="L28" s="219"/>
      <c r="M28" s="219"/>
      <c r="N28" s="220"/>
    </row>
    <row r="29" spans="1:14" s="221" customFormat="1" ht="26.25" customHeight="1" x14ac:dyDescent="0.4">
      <c r="A29" s="216" t="s">
        <v>110</v>
      </c>
      <c r="B29" s="228">
        <v>0.1</v>
      </c>
      <c r="C29" s="226"/>
      <c r="D29" s="227"/>
      <c r="E29" s="227"/>
      <c r="F29" s="227"/>
      <c r="G29" s="227"/>
      <c r="H29" s="218"/>
      <c r="I29" s="219"/>
      <c r="J29" s="219"/>
      <c r="K29" s="219"/>
      <c r="L29" s="219"/>
      <c r="M29" s="219"/>
      <c r="N29" s="220"/>
    </row>
    <row r="30" spans="1:14" s="221" customFormat="1" ht="18.75" x14ac:dyDescent="0.3">
      <c r="A30" s="229" t="s">
        <v>111</v>
      </c>
      <c r="B30" s="230">
        <v>1</v>
      </c>
      <c r="C30" s="231" t="s">
        <v>112</v>
      </c>
      <c r="D30" s="230">
        <v>1</v>
      </c>
      <c r="F30" s="218"/>
      <c r="G30" s="218"/>
      <c r="H30" s="218"/>
      <c r="I30" s="219"/>
      <c r="J30" s="219"/>
      <c r="K30" s="219"/>
      <c r="L30" s="219"/>
      <c r="M30" s="219"/>
      <c r="N30" s="220"/>
    </row>
    <row r="31" spans="1:14" s="221" customFormat="1" ht="18.75" x14ac:dyDescent="0.3">
      <c r="A31" s="216"/>
      <c r="B31" s="217"/>
      <c r="C31" s="218"/>
      <c r="D31" s="218"/>
      <c r="E31" s="218"/>
      <c r="F31" s="218"/>
      <c r="G31" s="218"/>
      <c r="H31" s="218"/>
      <c r="I31" s="219"/>
      <c r="J31" s="219"/>
      <c r="K31" s="219"/>
      <c r="L31" s="219"/>
      <c r="M31" s="219"/>
      <c r="N31" s="220"/>
    </row>
    <row r="32" spans="1:14" s="221" customFormat="1" ht="19.5" customHeight="1" thickBot="1" x14ac:dyDescent="0.35">
      <c r="A32" s="216"/>
      <c r="B32" s="217"/>
      <c r="C32" s="218"/>
      <c r="D32" s="218"/>
      <c r="E32" s="218"/>
      <c r="F32" s="218"/>
      <c r="G32" s="218"/>
      <c r="H32" s="218"/>
      <c r="I32" s="219"/>
      <c r="J32" s="219"/>
      <c r="K32" s="219"/>
      <c r="L32" s="219"/>
      <c r="M32" s="219"/>
      <c r="N32" s="220"/>
    </row>
    <row r="33" spans="1:14" s="221" customFormat="1" ht="19.5" customHeight="1" thickBot="1" x14ac:dyDescent="0.35">
      <c r="A33" s="232" t="s">
        <v>113</v>
      </c>
      <c r="B33" s="232" t="s">
        <v>114</v>
      </c>
      <c r="C33" s="233" t="s">
        <v>115</v>
      </c>
      <c r="D33" s="232" t="s">
        <v>116</v>
      </c>
      <c r="E33" s="234" t="s">
        <v>117</v>
      </c>
      <c r="F33" s="234" t="s">
        <v>118</v>
      </c>
      <c r="G33" s="232" t="s">
        <v>119</v>
      </c>
      <c r="J33" s="219"/>
      <c r="K33" s="219"/>
      <c r="L33" s="219"/>
      <c r="M33" s="219"/>
      <c r="N33" s="220"/>
    </row>
    <row r="34" spans="1:14" s="221" customFormat="1" ht="26.25" customHeight="1" x14ac:dyDescent="0.4">
      <c r="A34" s="235" t="s">
        <v>120</v>
      </c>
      <c r="B34" s="236">
        <v>50.09</v>
      </c>
      <c r="C34" s="237">
        <f>IF(ISBLANK(B34), "-",B34/$B$28*($B$30/$D$30))</f>
        <v>0.8571184120465436</v>
      </c>
      <c r="D34" s="238">
        <v>8.5649999999999995</v>
      </c>
      <c r="E34" s="239">
        <f>IF(ISBLANK(B34), "-",C34/D34)</f>
        <v>0.10007220222376459</v>
      </c>
      <c r="F34" s="240">
        <f>IF(ISBLANK(B34), "-",(E34-$B$29)/$B$29)</f>
        <v>7.2202223764583628E-4</v>
      </c>
      <c r="G34" s="241">
        <f>IF(ISBLANK(B34),"-",E34/$B$29)</f>
        <v>1.0007220222376458</v>
      </c>
      <c r="J34" s="219"/>
      <c r="K34" s="219"/>
      <c r="L34" s="219"/>
      <c r="M34" s="219"/>
      <c r="N34" s="220"/>
    </row>
    <row r="35" spans="1:14" s="221" customFormat="1" ht="26.25" customHeight="1" x14ac:dyDescent="0.4">
      <c r="A35" s="242" t="s">
        <v>121</v>
      </c>
      <c r="B35" s="243">
        <v>50.41</v>
      </c>
      <c r="C35" s="244">
        <f>IF(ISBLANK(B35), "-",B35/$B$28*($B$30/$D$30))</f>
        <v>0.86259411362080762</v>
      </c>
      <c r="D35" s="245">
        <v>8.5920000000000005</v>
      </c>
      <c r="E35" s="246">
        <f>IF(ISBLANK(B35), "-",C35/D35)</f>
        <v>0.10039503184599716</v>
      </c>
      <c r="F35" s="247">
        <f>IF(ISBLANK(B35), "-",(E35-$B$29)/$B$29)</f>
        <v>3.9503184599715135E-3</v>
      </c>
      <c r="G35" s="248">
        <f>IF(ISBLANK(B35),"-",E35/$B$29)</f>
        <v>1.0039503184599714</v>
      </c>
      <c r="J35" s="219"/>
      <c r="K35" s="219"/>
      <c r="L35" s="219"/>
      <c r="M35" s="219"/>
      <c r="N35" s="220"/>
    </row>
    <row r="36" spans="1:14" s="221" customFormat="1" ht="26.25" customHeight="1" x14ac:dyDescent="0.4">
      <c r="A36" s="242" t="s">
        <v>122</v>
      </c>
      <c r="B36" s="243">
        <v>50.1</v>
      </c>
      <c r="C36" s="244">
        <f>IF(ISBLANK(B36), "-",B36/$B$28*($B$30/$D$30))</f>
        <v>0.8572895277207393</v>
      </c>
      <c r="D36" s="245">
        <v>8.5519999999999996</v>
      </c>
      <c r="E36" s="246">
        <f>IF(ISBLANK(B36), "-",C36/D36)</f>
        <v>0.10024433205340731</v>
      </c>
      <c r="F36" s="247">
        <f>IF(ISBLANK(B36), "-",(E36-$B$29)/$B$29)</f>
        <v>2.4433205340730624E-3</v>
      </c>
      <c r="G36" s="248">
        <f>IF(ISBLANK(B36),"-",E36/$B$29)</f>
        <v>1.002443320534073</v>
      </c>
      <c r="J36" s="219"/>
      <c r="K36" s="219"/>
      <c r="L36" s="219"/>
      <c r="M36" s="219"/>
      <c r="N36" s="220"/>
    </row>
    <row r="37" spans="1:14" s="221" customFormat="1" ht="27" customHeight="1" thickBot="1" x14ac:dyDescent="0.45">
      <c r="A37" s="249" t="s">
        <v>123</v>
      </c>
      <c r="B37" s="250"/>
      <c r="C37" s="251" t="str">
        <f>IF(ISBLANK(B37), "-",B37/$B$28*($B$30/$D$30))</f>
        <v>-</v>
      </c>
      <c r="D37" s="252"/>
      <c r="E37" s="253" t="str">
        <f>IF(ISBLANK(B37), "-",C37/D37)</f>
        <v>-</v>
      </c>
      <c r="F37" s="254" t="str">
        <f>IF(ISBLANK(B37), "-",(E37-$B$29)/$B$29)</f>
        <v>-</v>
      </c>
      <c r="G37" s="255" t="str">
        <f>IF(ISBLANK(B37),"-",E37/$B$29)</f>
        <v>-</v>
      </c>
      <c r="J37" s="219"/>
      <c r="K37" s="219"/>
      <c r="L37" s="219"/>
      <c r="M37" s="219"/>
      <c r="N37" s="220"/>
    </row>
    <row r="38" spans="1:14" ht="19.5" customHeight="1" thickBot="1" x14ac:dyDescent="0.35">
      <c r="A38" s="220"/>
      <c r="B38" s="220"/>
      <c r="C38" s="220"/>
      <c r="D38" s="256" t="s">
        <v>124</v>
      </c>
      <c r="E38" s="257">
        <f>AVERAGE(E34:E37)</f>
        <v>0.10023718870772302</v>
      </c>
      <c r="F38" s="258">
        <f>AVERAGE(F34:F37)</f>
        <v>2.3718870772301373E-3</v>
      </c>
      <c r="G38" s="259">
        <f>AVERAGE(G34:G37)</f>
        <v>1.00237188707723</v>
      </c>
      <c r="H38" s="220"/>
      <c r="L38" s="219"/>
      <c r="M38" s="219"/>
      <c r="N38" s="220"/>
    </row>
    <row r="39" spans="1:14" ht="18.75" x14ac:dyDescent="0.3">
      <c r="A39" s="220"/>
      <c r="B39" s="260"/>
      <c r="C39" s="261"/>
      <c r="D39" s="262" t="s">
        <v>74</v>
      </c>
      <c r="E39" s="263">
        <f>STDEV(E34:E37)/E38</f>
        <v>1.6115108262377326E-3</v>
      </c>
      <c r="F39" s="264"/>
      <c r="G39" s="220"/>
      <c r="H39" s="220"/>
    </row>
    <row r="40" spans="1:14" ht="19.5" customHeight="1" thickBot="1" x14ac:dyDescent="0.35">
      <c r="A40" s="220"/>
      <c r="B40" s="260"/>
      <c r="C40" s="261"/>
      <c r="D40" s="265" t="s">
        <v>18</v>
      </c>
      <c r="E40" s="266">
        <f>COUNT(E34:E37)</f>
        <v>3</v>
      </c>
      <c r="F40" s="267"/>
      <c r="G40" s="220"/>
      <c r="H40" s="220"/>
    </row>
    <row r="41" spans="1:14" ht="18.75" x14ac:dyDescent="0.3">
      <c r="A41" s="268"/>
      <c r="B41" s="269"/>
      <c r="C41" s="260"/>
      <c r="D41" s="260"/>
      <c r="E41" s="260"/>
      <c r="F41" s="270"/>
      <c r="G41" s="220"/>
      <c r="H41" s="220"/>
    </row>
    <row r="43" spans="1:14" ht="18.75" x14ac:dyDescent="0.3">
      <c r="A43" s="271" t="s">
        <v>1</v>
      </c>
      <c r="B43" s="215" t="s">
        <v>125</v>
      </c>
    </row>
    <row r="44" spans="1:14" ht="18.75" x14ac:dyDescent="0.3">
      <c r="A44" s="216" t="s">
        <v>76</v>
      </c>
      <c r="B44" s="272" t="str">
        <f>B21</f>
        <v>Each 1ml contains 2.931715mg chloride</v>
      </c>
    </row>
    <row r="45" spans="1:14" ht="18.75" x14ac:dyDescent="0.3">
      <c r="A45" s="272"/>
      <c r="B45" s="273"/>
      <c r="H45" s="274"/>
    </row>
    <row r="46" spans="1:14" ht="26.25" customHeight="1" x14ac:dyDescent="0.4">
      <c r="A46" s="272" t="s">
        <v>77</v>
      </c>
      <c r="B46" s="275">
        <v>1</v>
      </c>
      <c r="C46" s="218" t="s">
        <v>78</v>
      </c>
      <c r="D46" s="276">
        <v>7</v>
      </c>
      <c r="E46" s="218" t="str">
        <f>B20</f>
        <v>Sodium Chloride</v>
      </c>
      <c r="H46" s="274"/>
    </row>
    <row r="47" spans="1:14" ht="18.75" x14ac:dyDescent="0.3">
      <c r="A47" s="272"/>
      <c r="B47" s="277"/>
      <c r="H47" s="274"/>
    </row>
    <row r="48" spans="1:14" ht="26.25" customHeight="1" x14ac:dyDescent="0.4">
      <c r="A48" s="216" t="s">
        <v>126</v>
      </c>
      <c r="B48" s="278">
        <v>5.8440000000000003</v>
      </c>
      <c r="C48" s="220" t="str">
        <f>B20</f>
        <v>Sodium Chloride</v>
      </c>
      <c r="H48" s="274"/>
    </row>
    <row r="49" spans="1:10" ht="19.5" customHeight="1" thickBot="1" x14ac:dyDescent="0.35">
      <c r="A49" s="220"/>
      <c r="B49" s="220"/>
      <c r="C49" s="220"/>
      <c r="D49" s="220"/>
      <c r="H49" s="274"/>
    </row>
    <row r="50" spans="1:10" ht="19.5" customHeight="1" thickBot="1" x14ac:dyDescent="0.35">
      <c r="C50" s="220"/>
      <c r="D50" s="220"/>
      <c r="E50" s="220"/>
      <c r="F50" s="220"/>
      <c r="G50" s="279" t="s">
        <v>127</v>
      </c>
      <c r="H50" s="280"/>
      <c r="J50" s="281"/>
    </row>
    <row r="51" spans="1:10" ht="19.5" customHeight="1" thickBot="1" x14ac:dyDescent="0.35">
      <c r="A51" s="282" t="s">
        <v>128</v>
      </c>
      <c r="B51" s="232" t="s">
        <v>129</v>
      </c>
      <c r="C51" s="232" t="s">
        <v>130</v>
      </c>
      <c r="D51" s="232" t="s">
        <v>131</v>
      </c>
      <c r="E51" s="232" t="s">
        <v>132</v>
      </c>
      <c r="F51" s="283" t="s">
        <v>133</v>
      </c>
      <c r="G51" s="232" t="s">
        <v>134</v>
      </c>
      <c r="H51" s="232" t="s">
        <v>135</v>
      </c>
      <c r="I51" s="284" t="s">
        <v>136</v>
      </c>
      <c r="J51" s="285"/>
    </row>
    <row r="52" spans="1:10" ht="26.25" customHeight="1" x14ac:dyDescent="0.4">
      <c r="A52" s="286" t="s">
        <v>120</v>
      </c>
      <c r="B52" s="287">
        <v>10</v>
      </c>
      <c r="C52" s="288">
        <v>12.073</v>
      </c>
      <c r="D52" s="289">
        <v>0</v>
      </c>
      <c r="E52" s="290">
        <f>IF(ISBLANK(B52),"-",C52-$D$56)</f>
        <v>12.073</v>
      </c>
      <c r="F52" s="291">
        <f>IF(ISBLANK(B52), "-",E52*$G$38)</f>
        <v>12.101635792683398</v>
      </c>
      <c r="G52" s="292">
        <f>IF(ISBLANK(B52),"-",F52*$B$48)</f>
        <v>70.721959572441776</v>
      </c>
      <c r="H52" s="293">
        <f>IF(ISBLANK(B52),"-",G52*$B$46/B52)</f>
        <v>7.0721959572441779</v>
      </c>
      <c r="I52" s="240">
        <f>IF(ISBLANK(B52),"-",H52/$D$46)</f>
        <v>1.0103137081777398</v>
      </c>
      <c r="J52" s="294"/>
    </row>
    <row r="53" spans="1:10" ht="26.25" customHeight="1" x14ac:dyDescent="0.4">
      <c r="A53" s="295" t="s">
        <v>121</v>
      </c>
      <c r="B53" s="296">
        <v>10</v>
      </c>
      <c r="C53" s="297">
        <v>12.032</v>
      </c>
      <c r="D53" s="298">
        <v>0</v>
      </c>
      <c r="E53" s="299">
        <f>IF(ISBLANK(B53),"-",C53-$D$56)</f>
        <v>12.032</v>
      </c>
      <c r="F53" s="300">
        <f>IF(ISBLANK(B53), "-",E53*$G$38)</f>
        <v>12.060538545313232</v>
      </c>
      <c r="G53" s="301">
        <f>IF(ISBLANK(B53),"-",F53*$B$48)</f>
        <v>70.481787258810527</v>
      </c>
      <c r="H53" s="302">
        <f>IF(ISBLANK(B53),"-",G53*$B$46/B53)</f>
        <v>7.0481787258810531</v>
      </c>
      <c r="I53" s="247">
        <f>IF(ISBLANK(B53),"-",H53/$D$46)</f>
        <v>1.0068826751258648</v>
      </c>
      <c r="J53" s="294"/>
    </row>
    <row r="54" spans="1:10" ht="26.25" customHeight="1" x14ac:dyDescent="0.4">
      <c r="A54" s="295" t="s">
        <v>122</v>
      </c>
      <c r="B54" s="296">
        <v>10</v>
      </c>
      <c r="C54" s="297">
        <v>12.069000000000001</v>
      </c>
      <c r="D54" s="298">
        <v>0</v>
      </c>
      <c r="E54" s="299">
        <f>IF(ISBLANK(B54),"-",C54-$D$56)</f>
        <v>12.069000000000001</v>
      </c>
      <c r="F54" s="300">
        <f>IF(ISBLANK(B54), "-",E54*$G$38)</f>
        <v>12.097626305135091</v>
      </c>
      <c r="G54" s="301">
        <f>IF(ISBLANK(B54),"-",F54*$B$48)</f>
        <v>70.698528127209471</v>
      </c>
      <c r="H54" s="302">
        <f>IF(ISBLANK(B54),"-",G54*$B$46/B54)</f>
        <v>7.0698528127209475</v>
      </c>
      <c r="I54" s="247">
        <f>IF(ISBLANK(B54),"-",H54/$D$46)</f>
        <v>1.0099789732458497</v>
      </c>
      <c r="J54" s="294"/>
    </row>
    <row r="55" spans="1:10" ht="27" customHeight="1" thickBot="1" x14ac:dyDescent="0.45">
      <c r="A55" s="303" t="s">
        <v>123</v>
      </c>
      <c r="B55" s="304"/>
      <c r="C55" s="305"/>
      <c r="D55" s="306"/>
      <c r="E55" s="307" t="str">
        <f>IF(ISBLANK(B55),"-",C55-$D$56)</f>
        <v>-</v>
      </c>
      <c r="F55" s="308" t="str">
        <f>IF(ISBLANK(B55), "-",E55*$G$38)</f>
        <v>-</v>
      </c>
      <c r="G55" s="309" t="str">
        <f>IF(ISBLANK(B55),"-",F55*$B$48)</f>
        <v>-</v>
      </c>
      <c r="H55" s="310" t="str">
        <f>IF(ISBLANK(B55),"-",G55*$B$46/B55)</f>
        <v>-</v>
      </c>
      <c r="I55" s="247" t="str">
        <f>IF(ISBLANK(B55),"-",H55/$D$46)</f>
        <v>-</v>
      </c>
      <c r="J55" s="267"/>
    </row>
    <row r="56" spans="1:10" ht="26.25" customHeight="1" x14ac:dyDescent="0.4">
      <c r="C56" s="311" t="s">
        <v>124</v>
      </c>
      <c r="D56" s="312">
        <f>AVERAGE(D52:D55)</f>
        <v>0</v>
      </c>
      <c r="F56" s="311" t="s">
        <v>124</v>
      </c>
      <c r="G56" s="313">
        <f>AVERAGE(G52:G55)</f>
        <v>70.634091652820601</v>
      </c>
      <c r="H56" s="314">
        <f>AVERAGE(H52:H55)</f>
        <v>7.0634091652820601</v>
      </c>
      <c r="I56" s="315">
        <f>AVERAGE(I52:I55)</f>
        <v>1.0090584521831516</v>
      </c>
      <c r="J56" s="316"/>
    </row>
    <row r="57" spans="1:10" ht="26.25" customHeight="1" x14ac:dyDescent="0.4">
      <c r="B57" s="200" t="e">
        <f>#REF!</f>
        <v>#REF!</v>
      </c>
      <c r="C57" s="262" t="s">
        <v>74</v>
      </c>
      <c r="D57" s="263" t="str">
        <f>IF(D56=0,"-",STDEV(D52:D55)/D56)</f>
        <v>-</v>
      </c>
      <c r="F57" s="262" t="s">
        <v>74</v>
      </c>
      <c r="G57" s="317"/>
      <c r="H57" s="318">
        <f>STDEV(H52:H55)/H56</f>
        <v>1.8747146384901915E-3</v>
      </c>
      <c r="I57" s="319">
        <f>STDEV(I52:I55)/I56</f>
        <v>1.874714638490191E-3</v>
      </c>
      <c r="J57" s="320"/>
    </row>
    <row r="58" spans="1:10" ht="27" customHeight="1" thickBot="1" x14ac:dyDescent="0.45">
      <c r="C58" s="265" t="s">
        <v>18</v>
      </c>
      <c r="D58" s="266">
        <f>COUNT(D52:D55)</f>
        <v>3</v>
      </c>
      <c r="F58" s="265" t="s">
        <v>18</v>
      </c>
      <c r="G58" s="321">
        <f>COUNT(G52:G55)</f>
        <v>3</v>
      </c>
      <c r="H58" s="322">
        <f>COUNT(H52:H55)</f>
        <v>3</v>
      </c>
      <c r="I58" s="321">
        <f>COUNT(I52:I55)</f>
        <v>3</v>
      </c>
      <c r="J58" s="323"/>
    </row>
    <row r="59" spans="1:10" ht="18.75" x14ac:dyDescent="0.3">
      <c r="H59" s="274"/>
      <c r="J59" s="220"/>
    </row>
    <row r="60" spans="1:10" ht="18.75" x14ac:dyDescent="0.3">
      <c r="H60" s="274"/>
    </row>
    <row r="61" spans="1:10" ht="19.5" customHeight="1" thickBot="1" x14ac:dyDescent="0.35">
      <c r="A61" s="324"/>
      <c r="B61" s="324"/>
      <c r="C61" s="325"/>
      <c r="D61" s="325"/>
      <c r="E61" s="325"/>
      <c r="F61" s="325"/>
      <c r="G61" s="325"/>
      <c r="H61" s="325"/>
    </row>
    <row r="62" spans="1:10" ht="18.75" x14ac:dyDescent="0.3">
      <c r="B62" s="326" t="s">
        <v>24</v>
      </c>
      <c r="C62" s="326"/>
      <c r="E62" s="327" t="s">
        <v>25</v>
      </c>
      <c r="F62" s="328"/>
      <c r="G62" s="326" t="s">
        <v>26</v>
      </c>
      <c r="H62" s="326"/>
    </row>
    <row r="63" spans="1:10" ht="83.25" customHeight="1" x14ac:dyDescent="0.3">
      <c r="A63" s="329" t="s">
        <v>27</v>
      </c>
      <c r="B63" s="330"/>
      <c r="C63" s="330"/>
      <c r="E63" s="331"/>
      <c r="F63" s="218"/>
      <c r="G63" s="331"/>
      <c r="H63" s="331"/>
    </row>
    <row r="64" spans="1:10" ht="84" customHeight="1" x14ac:dyDescent="0.3">
      <c r="A64" s="329" t="s">
        <v>28</v>
      </c>
      <c r="B64" s="332"/>
      <c r="C64" s="332"/>
      <c r="E64" s="333"/>
      <c r="F64" s="218"/>
      <c r="G64" s="334"/>
      <c r="H64" s="334"/>
    </row>
    <row r="65" spans="1:9" ht="18.75" x14ac:dyDescent="0.3">
      <c r="A65" s="274"/>
      <c r="B65" s="274"/>
      <c r="C65" s="274"/>
      <c r="D65" s="274"/>
      <c r="E65" s="274"/>
      <c r="F65" s="335"/>
      <c r="G65" s="274"/>
      <c r="H65" s="274"/>
      <c r="I65" s="220"/>
    </row>
    <row r="66" spans="1:9" ht="18.75" x14ac:dyDescent="0.3">
      <c r="A66" s="274"/>
      <c r="B66" s="274"/>
      <c r="C66" s="274"/>
      <c r="D66" s="274"/>
      <c r="E66" s="274"/>
      <c r="F66" s="335"/>
      <c r="G66" s="274"/>
      <c r="H66" s="274"/>
      <c r="I66" s="220"/>
    </row>
    <row r="67" spans="1:9" ht="18.75" x14ac:dyDescent="0.3">
      <c r="A67" s="274"/>
      <c r="B67" s="274"/>
      <c r="C67" s="274"/>
      <c r="D67" s="274"/>
      <c r="E67" s="274"/>
      <c r="F67" s="335"/>
      <c r="G67" s="274"/>
      <c r="H67" s="274"/>
      <c r="I67" s="220"/>
    </row>
    <row r="68" spans="1:9" ht="18.75" x14ac:dyDescent="0.3">
      <c r="A68" s="274"/>
      <c r="B68" s="274"/>
      <c r="C68" s="274"/>
      <c r="D68" s="274"/>
      <c r="E68" s="274"/>
      <c r="F68" s="335"/>
      <c r="G68" s="274"/>
      <c r="H68" s="274"/>
      <c r="I68" s="220"/>
    </row>
    <row r="69" spans="1:9" ht="18.75" x14ac:dyDescent="0.3">
      <c r="A69" s="274"/>
      <c r="B69" s="274"/>
      <c r="C69" s="274"/>
      <c r="D69" s="274"/>
      <c r="E69" s="274"/>
      <c r="F69" s="335"/>
      <c r="G69" s="274"/>
      <c r="H69" s="274"/>
      <c r="I69" s="220"/>
    </row>
    <row r="70" spans="1:9" ht="18.75" x14ac:dyDescent="0.3">
      <c r="A70" s="274"/>
      <c r="B70" s="274"/>
      <c r="C70" s="274"/>
      <c r="D70" s="274"/>
      <c r="E70" s="274"/>
      <c r="F70" s="335"/>
      <c r="G70" s="274"/>
      <c r="H70" s="274"/>
      <c r="I70" s="220"/>
    </row>
    <row r="71" spans="1:9" ht="18.75" x14ac:dyDescent="0.3">
      <c r="A71" s="274"/>
      <c r="B71" s="274"/>
      <c r="C71" s="274"/>
      <c r="D71" s="274"/>
      <c r="E71" s="274"/>
      <c r="F71" s="335"/>
      <c r="G71" s="274"/>
      <c r="H71" s="274"/>
      <c r="I71" s="220"/>
    </row>
    <row r="72" spans="1:9" ht="18.75" x14ac:dyDescent="0.3">
      <c r="A72" s="274"/>
      <c r="B72" s="274"/>
      <c r="C72" s="274"/>
      <c r="D72" s="274"/>
      <c r="E72" s="274"/>
      <c r="F72" s="335"/>
      <c r="G72" s="274"/>
      <c r="H72" s="274"/>
      <c r="I72" s="220"/>
    </row>
    <row r="73" spans="1:9" ht="18.75" x14ac:dyDescent="0.3">
      <c r="A73" s="274"/>
      <c r="B73" s="274"/>
      <c r="C73" s="274"/>
      <c r="D73" s="274"/>
      <c r="E73" s="274"/>
      <c r="F73" s="335"/>
      <c r="G73" s="274"/>
      <c r="H73" s="274"/>
      <c r="I73" s="220"/>
    </row>
    <row r="250" spans="1:1" x14ac:dyDescent="0.3">
      <c r="A250" s="200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1:I7"/>
    <mergeCell ref="A8:I14"/>
    <mergeCell ref="A16:H16"/>
    <mergeCell ref="A17:H17"/>
    <mergeCell ref="G50:H50"/>
    <mergeCell ref="B62:C62"/>
    <mergeCell ref="G62:H62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PARACETAMOL</vt:lpstr>
      <vt:lpstr>NACL</vt:lpstr>
      <vt:lpstr>NACL!Print_Area</vt:lpstr>
      <vt:lpstr>PARACETAMOL!Print_Area</vt:lpstr>
      <vt:lpstr>SST!Print_Area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2017-12-01T10:34:49Z</cp:lastPrinted>
  <dcterms:created xsi:type="dcterms:W3CDTF">2005-07-05T10:19:27Z</dcterms:created>
  <dcterms:modified xsi:type="dcterms:W3CDTF">2018-01-16T12:56:56Z</dcterms:modified>
</cp:coreProperties>
</file>