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 activeTab="1"/>
  </bookViews>
  <sheets>
    <sheet name="SST" sheetId="1" r:id="rId1"/>
    <sheet name="SODIUM METABISULPHITE" sheetId="2" r:id="rId2"/>
  </sheets>
  <definedNames>
    <definedName name="_xlnm.Print_Area" localSheetId="1">'SODIUM METABISULPHITE'!$A$1:$H$84</definedName>
    <definedName name="_xlnm.Print_Area" localSheetId="0">SST!$A$15:$G$62</definedName>
  </definedNames>
  <calcPr calcId="162913"/>
</workbook>
</file>

<file path=xl/calcChain.xml><?xml version="1.0" encoding="utf-8"?>
<calcChain xmlns="http://schemas.openxmlformats.org/spreadsheetml/2006/main">
  <c r="B17" i="1" l="1"/>
  <c r="G59" i="2"/>
  <c r="G60" i="2"/>
  <c r="D50" i="2"/>
  <c r="D45" i="2"/>
  <c r="G73" i="2" l="1"/>
  <c r="G71" i="2"/>
  <c r="B21" i="1"/>
  <c r="G72" i="2" l="1"/>
  <c r="E75" i="2"/>
  <c r="G70" i="2"/>
  <c r="B67" i="2"/>
  <c r="B68" i="2" s="1"/>
  <c r="G66" i="2"/>
  <c r="G62" i="2"/>
  <c r="B55" i="2"/>
  <c r="B45" i="2"/>
  <c r="D48" i="2" s="1"/>
  <c r="F44" i="2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2" l="1"/>
  <c r="F45" i="2"/>
  <c r="F46" i="2" l="1"/>
  <c r="G39" i="2"/>
  <c r="G38" i="2"/>
  <c r="G40" i="2"/>
  <c r="D46" i="2"/>
  <c r="E39" i="2"/>
  <c r="E40" i="2"/>
  <c r="E38" i="2"/>
  <c r="G42" i="2" l="1"/>
  <c r="D52" i="2"/>
  <c r="E42" i="2"/>
  <c r="D51" i="2" l="1"/>
  <c r="G68" i="2"/>
  <c r="G64" i="2"/>
  <c r="G63" i="2"/>
  <c r="G65" i="2"/>
  <c r="G67" i="2"/>
  <c r="G61" i="2"/>
  <c r="G69" i="2"/>
</calcChain>
</file>

<file path=xl/sharedStrings.xml><?xml version="1.0" encoding="utf-8"?>
<sst xmlns="http://schemas.openxmlformats.org/spreadsheetml/2006/main" count="140" uniqueCount="104">
  <si>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</si>
  <si>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</si>
  <si>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</si>
  <si>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</si>
  <si>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</si>
  <si>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</si>
  <si>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</si>
  <si>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</si>
  <si>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</si>
  <si>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</si>
  <si>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</si>
  <si>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</si>
  <si>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</si>
  <si>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</si>
  <si>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</si>
  <si>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</si>
  <si>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</si>
  <si>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</si>
  <si>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</si>
  <si>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</si>
  <si>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</si>
  <si>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</si>
  <si>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</si>
  <si>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</si>
  <si>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</si>
  <si>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</si>
  <si>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</si>
  <si>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</si>
  <si>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</si>
  <si>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</si>
  <si>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</si>
  <si>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</si>
  <si>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</si>
  <si>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</si>
  <si>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</si>
  <si>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</si>
  <si>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</si>
  <si>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</si>
  <si>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</si>
  <si>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</si>
  <si>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</si>
  <si>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</si>
  <si>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</si>
  <si>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</si>
  <si>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</si>
  <si>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</si>
  <si>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</si>
  <si>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</si>
  <si>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</si>
  <si>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</si>
  <si>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</si>
  <si>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</si>
  <si>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</si>
  <si>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</si>
  <si>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</si>
  <si>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</si>
  <si>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</si>
  <si>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</si>
  <si>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</si>
  <si>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</si>
  <si>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</si>
  <si>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</si>
  <si>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</si>
  <si>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</si>
  <si>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</si>
  <si>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</si>
  <si>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</si>
  <si>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</si>
  <si>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</si>
  <si>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</si>
  <si>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</si>
  <si>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</si>
  <si>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 xml:space="preserve">Label Claim: </t>
  </si>
  <si>
    <t>Each</t>
  </si>
  <si>
    <t>contains</t>
  </si>
  <si>
    <t>Initial Sample dilution (mL):</t>
  </si>
  <si>
    <t>Sample Vol (mL)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</si>
  <si>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</si>
  <si>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</si>
  <si>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</si>
  <si>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</si>
  <si>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</si>
  <si>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</si>
  <si>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</si>
  <si>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</si>
  <si>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</si>
  <si>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</si>
  <si>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</si>
  <si>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</si>
  <si>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</si>
  <si>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</si>
  <si>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>Sodium Metabisulphite</t>
  </si>
  <si>
    <t xml:space="preserve">Paracetamol </t>
  </si>
  <si>
    <t>PARACETAMOL AMRING 10 mg/mL solution for infusion</t>
  </si>
  <si>
    <t>Each mL contains Paracetamol Ph. Eur. 10 mg, Water for injections Ph. Eur. q.s. This medicine contains sodium metabisulphite</t>
  </si>
  <si>
    <t>Identification and assay of sodium metabisulphite</t>
  </si>
  <si>
    <t>Determination of Sodium Metabisulphite Content in Sample</t>
  </si>
  <si>
    <t>Sodium metabisulphite [Indicated in the MOA]</t>
  </si>
  <si>
    <t>Determined Amt (mg/mL)</t>
  </si>
  <si>
    <t xml:space="preserve">mg/mL </t>
  </si>
  <si>
    <t xml:space="preserve">The sample contains sodium metabisulphite at a concentration of </t>
  </si>
  <si>
    <t>Kennedy Rutto</t>
  </si>
  <si>
    <t>Paul Njaria</t>
  </si>
  <si>
    <t>NDQD201711275r1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</si>
</sst>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%"/>
    <numFmt numFmtId="166" formatCode="dd\-mmm\-yyyy"/>
    <numFmt numFmtId="167" formatCode="0.0000\ &quot;mg&quot;"/>
    <numFmt numFmtId="168" formatCode="0.000"/>
    <numFmt numFmtId="169" formatCode="0.0\ &quot;mL&quot;"/>
    <numFmt numFmtId="170" formatCode="0.0"/>
    <numFmt numFmtId="171" formatCode="0.00\ &quot;mg&quot;"/>
  </numFmts>
  <fonts count="1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8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8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8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8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5" fontId="3" fillId="2" borderId="0" xfId="0" applyNumberFormat="1" applyFont="1" applyFill="1" applyAlignment="1">
      <alignment horizontal="left"/>
    </xf>
    <xf numFmtId="2" fontId="11" fillId="7" borderId="23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0" fontId="8" fillId="2" borderId="0" xfId="0" applyNumberFormat="1" applyFont="1" applyFill="1" applyBorder="1" applyAlignment="1">
      <alignment horizontal="center" vertical="center"/>
    </xf>
    <xf numFmtId="2" fontId="8" fillId="2" borderId="50" xfId="0" applyNumberFormat="1" applyFont="1" applyFill="1" applyBorder="1" applyAlignment="1">
      <alignment horizontal="center"/>
    </xf>
    <xf numFmtId="2" fontId="8" fillId="2" borderId="51" xfId="0" applyNumberFormat="1" applyFont="1" applyFill="1" applyBorder="1" applyAlignment="1">
      <alignment horizontal="center"/>
    </xf>
    <xf numFmtId="2" fontId="8" fillId="2" borderId="52" xfId="0" applyNumberFormat="1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2" fontId="9" fillId="2" borderId="4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0" fontId="10" fillId="3" borderId="14" xfId="0" applyNumberFormat="1" applyFont="1" applyFill="1" applyBorder="1" applyAlignment="1" applyProtection="1">
      <alignment horizontal="center" vertical="center"/>
      <protection locked="0"/>
    </xf>
    <xf numFmtId="170" fontId="10" fillId="3" borderId="39" xfId="0" applyNumberFormat="1" applyFont="1" applyFill="1" applyBorder="1" applyAlignment="1" applyProtection="1">
      <alignment horizontal="center" vertical="center"/>
      <protection locked="0"/>
    </xf>
    <xf numFmtId="170" fontId="10" fillId="3" borderId="36" xfId="0" applyNumberFormat="1" applyFont="1" applyFill="1" applyBorder="1" applyAlignment="1" applyProtection="1">
      <alignment horizontal="center" vertical="center"/>
      <protection locked="0"/>
    </xf>
    <xf numFmtId="170" fontId="10" fillId="3" borderId="37" xfId="0" applyNumberFormat="1" applyFont="1" applyFill="1" applyBorder="1" applyAlignment="1" applyProtection="1">
      <alignment horizontal="center" vertical="center"/>
      <protection locked="0"/>
    </xf>
    <xf numFmtId="170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170" fontId="10" fillId="3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32" sqref="B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61" t="s">
        <v>0</v>
      </c>
      <c r="B15" s="161"/>
      <c r="C15" s="161"/>
      <c r="D15" s="161"/>
      <c r="E15" s="16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'SODIUM METABISULPHITE'!$B$18</f>
        <v>PARACETAMOL AMRING 10 mg/mL solution for infusion</v>
      </c>
      <c r="D17" s="9"/>
      <c r="E17" s="10"/>
    </row>
    <row r="18" spans="1:6" ht="16.5" customHeight="1" x14ac:dyDescent="0.3">
      <c r="A18" s="11" t="s">
        <v>4</v>
      </c>
      <c r="B18" s="8" t="s">
        <v>91</v>
      </c>
      <c r="C18" s="10"/>
      <c r="D18" s="10"/>
      <c r="E18" s="10"/>
    </row>
    <row r="19" spans="1:6" ht="16.5" customHeight="1" x14ac:dyDescent="0.3">
      <c r="A19" s="11" t="s">
        <v>5</v>
      </c>
      <c r="B19" s="12">
        <v>97</v>
      </c>
      <c r="C19" s="10"/>
      <c r="D19" s="10"/>
      <c r="E19" s="10"/>
    </row>
    <row r="20" spans="1:6" ht="16.5" customHeight="1" x14ac:dyDescent="0.3">
      <c r="A20" s="7" t="s">
        <v>6</v>
      </c>
      <c r="B20" s="12">
        <v>75.42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B20/100*10/100</f>
        <v>7.5420000000000001E-2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1188687</v>
      </c>
      <c r="C24" s="18">
        <v>3047.82</v>
      </c>
      <c r="D24" s="19">
        <v>1.26</v>
      </c>
      <c r="E24" s="20">
        <v>6.61</v>
      </c>
    </row>
    <row r="25" spans="1:6" ht="16.5" customHeight="1" x14ac:dyDescent="0.3">
      <c r="A25" s="17">
        <v>2</v>
      </c>
      <c r="B25" s="18">
        <v>1182885</v>
      </c>
      <c r="C25" s="18">
        <v>3076.3</v>
      </c>
      <c r="D25" s="19">
        <v>1.22</v>
      </c>
      <c r="E25" s="19">
        <v>6.62</v>
      </c>
    </row>
    <row r="26" spans="1:6" ht="16.5" customHeight="1" x14ac:dyDescent="0.3">
      <c r="A26" s="17">
        <v>3</v>
      </c>
      <c r="B26" s="18">
        <v>1173542</v>
      </c>
      <c r="C26" s="18">
        <v>3112.86</v>
      </c>
      <c r="D26" s="19">
        <v>1.21</v>
      </c>
      <c r="E26" s="19">
        <v>6.62</v>
      </c>
    </row>
    <row r="27" spans="1:6" ht="16.5" customHeight="1" x14ac:dyDescent="0.3">
      <c r="A27" s="17">
        <v>4</v>
      </c>
      <c r="B27" s="18">
        <v>1169099</v>
      </c>
      <c r="C27" s="18">
        <v>3102.96</v>
      </c>
      <c r="D27" s="19">
        <v>1.25</v>
      </c>
      <c r="E27" s="19">
        <v>6.61</v>
      </c>
    </row>
    <row r="28" spans="1:6" ht="16.5" customHeight="1" x14ac:dyDescent="0.3">
      <c r="A28" s="17">
        <v>5</v>
      </c>
      <c r="B28" s="18">
        <v>1165032</v>
      </c>
      <c r="C28" s="18">
        <v>3099.76</v>
      </c>
      <c r="D28" s="19">
        <v>1.25</v>
      </c>
      <c r="E28" s="19">
        <v>6.61</v>
      </c>
    </row>
    <row r="29" spans="1:6" ht="16.5" customHeight="1" x14ac:dyDescent="0.3">
      <c r="A29" s="17">
        <v>6</v>
      </c>
      <c r="B29" s="21">
        <v>1161242</v>
      </c>
      <c r="C29" s="21">
        <v>3142.2</v>
      </c>
      <c r="D29" s="22">
        <v>1.21</v>
      </c>
      <c r="E29" s="22">
        <v>6.61</v>
      </c>
    </row>
    <row r="30" spans="1:6" ht="16.5" customHeight="1" x14ac:dyDescent="0.3">
      <c r="A30" s="23" t="s">
        <v>13</v>
      </c>
      <c r="B30" s="24">
        <f>AVERAGE(B24:B29)</f>
        <v>1173414.5</v>
      </c>
      <c r="C30" s="25">
        <f>AVERAGE(C24:C29)</f>
        <v>3096.9833333333336</v>
      </c>
      <c r="D30" s="26">
        <f>AVERAGE(D24:D29)</f>
        <v>1.2333333333333332</v>
      </c>
      <c r="E30" s="26">
        <f>AVERAGE(E24:E29)</f>
        <v>6.6133333333333333</v>
      </c>
    </row>
    <row r="31" spans="1:6" ht="16.5" customHeight="1" x14ac:dyDescent="0.3">
      <c r="A31" s="27" t="s">
        <v>14</v>
      </c>
      <c r="B31" s="28">
        <f>(STDEV(B24:B29)/B30)</f>
        <v>9.0191075425333344E-3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5</v>
      </c>
      <c r="B40" s="12"/>
      <c r="C40" s="10"/>
      <c r="D40" s="10"/>
      <c r="E40" s="10"/>
    </row>
    <row r="41" spans="1:6" ht="16.5" customHeight="1" x14ac:dyDescent="0.3">
      <c r="A41" s="7" t="s">
        <v>6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13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14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62" t="s">
        <v>21</v>
      </c>
      <c r="C59" s="162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48"/>
      <c r="C60" s="48"/>
      <c r="E60" s="48"/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topLeftCell="A10" zoomScale="55" zoomScaleNormal="55" zoomScaleSheetLayoutView="55" workbookViewId="0">
      <selection activeCell="B20" sqref="B20"/>
    </sheetView>
  </sheetViews>
  <sheetFormatPr defaultRowHeight="12.75" x14ac:dyDescent="0.2"/>
  <cols>
    <col min="1" max="1" width="58.5703125" customWidth="1"/>
    <col min="2" max="2" width="38.42578125" customWidth="1"/>
    <col min="3" max="3" width="42.140625" customWidth="1"/>
    <col min="4" max="4" width="27" customWidth="1"/>
    <col min="5" max="5" width="34.85546875" customWidth="1"/>
    <col min="6" max="6" width="21.5703125" customWidth="1"/>
    <col min="7" max="7" width="36.85546875" customWidth="1"/>
    <col min="8" max="8" width="29.5703125" customWidth="1"/>
  </cols>
  <sheetData>
    <row r="1" spans="1:8" x14ac:dyDescent="0.2">
      <c r="A1" s="180" t="s">
        <v>26</v>
      </c>
      <c r="B1" s="180"/>
      <c r="C1" s="180"/>
      <c r="D1" s="180"/>
      <c r="E1" s="180"/>
      <c r="F1" s="180"/>
      <c r="G1" s="180"/>
      <c r="H1" s="180"/>
    </row>
    <row r="2" spans="1:8" x14ac:dyDescent="0.2">
      <c r="A2" s="180"/>
      <c r="B2" s="180"/>
      <c r="C2" s="180"/>
      <c r="D2" s="180"/>
      <c r="E2" s="180"/>
      <c r="F2" s="180"/>
      <c r="G2" s="180"/>
      <c r="H2" s="180"/>
    </row>
    <row r="3" spans="1:8" x14ac:dyDescent="0.2">
      <c r="A3" s="180"/>
      <c r="B3" s="180"/>
      <c r="C3" s="180"/>
      <c r="D3" s="180"/>
      <c r="E3" s="180"/>
      <c r="F3" s="180"/>
      <c r="G3" s="180"/>
      <c r="H3" s="180"/>
    </row>
    <row r="4" spans="1:8" x14ac:dyDescent="0.2">
      <c r="A4" s="180"/>
      <c r="B4" s="180"/>
      <c r="C4" s="180"/>
      <c r="D4" s="180"/>
      <c r="E4" s="180"/>
      <c r="F4" s="180"/>
      <c r="G4" s="180"/>
      <c r="H4" s="180"/>
    </row>
    <row r="5" spans="1:8" x14ac:dyDescent="0.2">
      <c r="A5" s="180"/>
      <c r="B5" s="180"/>
      <c r="C5" s="180"/>
      <c r="D5" s="180"/>
      <c r="E5" s="180"/>
      <c r="F5" s="180"/>
      <c r="G5" s="180"/>
      <c r="H5" s="180"/>
    </row>
    <row r="6" spans="1:8" x14ac:dyDescent="0.2">
      <c r="A6" s="180"/>
      <c r="B6" s="180"/>
      <c r="C6" s="180"/>
      <c r="D6" s="180"/>
      <c r="E6" s="180"/>
      <c r="F6" s="180"/>
      <c r="G6" s="180"/>
      <c r="H6" s="180"/>
    </row>
    <row r="7" spans="1:8" x14ac:dyDescent="0.2">
      <c r="A7" s="180"/>
      <c r="B7" s="180"/>
      <c r="C7" s="180"/>
      <c r="D7" s="180"/>
      <c r="E7" s="180"/>
      <c r="F7" s="180"/>
      <c r="G7" s="180"/>
      <c r="H7" s="180"/>
    </row>
    <row r="8" spans="1:8" x14ac:dyDescent="0.2">
      <c r="A8" s="181" t="s">
        <v>27</v>
      </c>
      <c r="B8" s="181"/>
      <c r="C8" s="181"/>
      <c r="D8" s="181"/>
      <c r="E8" s="181"/>
      <c r="F8" s="181"/>
      <c r="G8" s="181"/>
      <c r="H8" s="181"/>
    </row>
    <row r="9" spans="1:8" x14ac:dyDescent="0.2">
      <c r="A9" s="181"/>
      <c r="B9" s="181"/>
      <c r="C9" s="181"/>
      <c r="D9" s="181"/>
      <c r="E9" s="181"/>
      <c r="F9" s="181"/>
      <c r="G9" s="181"/>
      <c r="H9" s="181"/>
    </row>
    <row r="10" spans="1:8" x14ac:dyDescent="0.2">
      <c r="A10" s="181"/>
      <c r="B10" s="181"/>
      <c r="C10" s="181"/>
      <c r="D10" s="181"/>
      <c r="E10" s="181"/>
      <c r="F10" s="181"/>
      <c r="G10" s="181"/>
      <c r="H10" s="181"/>
    </row>
    <row r="11" spans="1:8" x14ac:dyDescent="0.2">
      <c r="A11" s="181"/>
      <c r="B11" s="181"/>
      <c r="C11" s="181"/>
      <c r="D11" s="181"/>
      <c r="E11" s="181"/>
      <c r="F11" s="181"/>
      <c r="G11" s="181"/>
      <c r="H11" s="181"/>
    </row>
    <row r="12" spans="1:8" x14ac:dyDescent="0.2">
      <c r="A12" s="181"/>
      <c r="B12" s="181"/>
      <c r="C12" s="181"/>
      <c r="D12" s="181"/>
      <c r="E12" s="181"/>
      <c r="F12" s="181"/>
      <c r="G12" s="181"/>
      <c r="H12" s="181"/>
    </row>
    <row r="13" spans="1:8" x14ac:dyDescent="0.2">
      <c r="A13" s="181"/>
      <c r="B13" s="181"/>
      <c r="C13" s="181"/>
      <c r="D13" s="181"/>
      <c r="E13" s="181"/>
      <c r="F13" s="181"/>
      <c r="G13" s="181"/>
      <c r="H13" s="181"/>
    </row>
    <row r="14" spans="1:8" x14ac:dyDescent="0.2">
      <c r="A14" s="181"/>
      <c r="B14" s="181"/>
      <c r="C14" s="181"/>
      <c r="D14" s="181"/>
      <c r="E14" s="181"/>
      <c r="F14" s="181"/>
      <c r="G14" s="181"/>
      <c r="H14" s="181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184" t="s">
        <v>28</v>
      </c>
      <c r="B16" s="185"/>
      <c r="C16" s="185"/>
      <c r="D16" s="185"/>
      <c r="E16" s="185"/>
      <c r="F16" s="185"/>
      <c r="G16" s="185"/>
      <c r="H16" s="186"/>
    </row>
    <row r="17" spans="1:8" ht="18.75" customHeight="1" x14ac:dyDescent="0.3">
      <c r="A17" s="53" t="s">
        <v>29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30</v>
      </c>
      <c r="B18" s="187" t="s">
        <v>93</v>
      </c>
      <c r="C18" s="187"/>
      <c r="D18" s="187"/>
      <c r="E18" s="187"/>
      <c r="F18" s="52"/>
      <c r="G18" s="52"/>
      <c r="H18" s="52"/>
    </row>
    <row r="19" spans="1:8" ht="26.25" customHeight="1" x14ac:dyDescent="0.4">
      <c r="A19" s="54" t="s">
        <v>31</v>
      </c>
      <c r="B19" s="56" t="s">
        <v>103</v>
      </c>
      <c r="C19" s="148">
        <v>6</v>
      </c>
      <c r="D19" s="55"/>
      <c r="E19" s="55"/>
      <c r="F19" s="52"/>
      <c r="G19" s="52"/>
      <c r="H19" s="52"/>
    </row>
    <row r="20" spans="1:8" ht="26.25" customHeight="1" x14ac:dyDescent="0.4">
      <c r="A20" s="54" t="s">
        <v>32</v>
      </c>
      <c r="B20" s="56" t="s">
        <v>92</v>
      </c>
      <c r="C20" s="55"/>
      <c r="D20" s="55"/>
      <c r="E20" s="55"/>
      <c r="F20" s="52"/>
      <c r="G20" s="52"/>
      <c r="H20" s="52"/>
    </row>
    <row r="21" spans="1:8" ht="26.25" customHeight="1" x14ac:dyDescent="0.4">
      <c r="A21" s="54" t="s">
        <v>33</v>
      </c>
      <c r="B21" s="188" t="s">
        <v>94</v>
      </c>
      <c r="C21" s="188"/>
      <c r="D21" s="188"/>
      <c r="E21" s="188"/>
      <c r="F21" s="188"/>
      <c r="G21" s="188"/>
      <c r="H21" s="188"/>
    </row>
    <row r="22" spans="1:8" ht="26.25" customHeight="1" x14ac:dyDescent="0.4">
      <c r="A22" s="54" t="s">
        <v>34</v>
      </c>
      <c r="B22" s="57">
        <v>43194</v>
      </c>
      <c r="C22" s="55"/>
      <c r="D22" s="55"/>
      <c r="E22" s="55"/>
      <c r="F22" s="52"/>
      <c r="G22" s="52"/>
      <c r="H22" s="52"/>
    </row>
    <row r="23" spans="1:8" ht="26.25" customHeight="1" x14ac:dyDescent="0.4">
      <c r="A23" s="54" t="s">
        <v>35</v>
      </c>
      <c r="B23" s="57">
        <v>43202</v>
      </c>
      <c r="C23" s="55"/>
      <c r="D23" s="55"/>
      <c r="E23" s="55"/>
      <c r="F23" s="52"/>
      <c r="G23" s="52"/>
      <c r="H23" s="52"/>
    </row>
    <row r="24" spans="1:8" ht="18.75" customHeight="1" x14ac:dyDescent="0.3">
      <c r="A24" s="54"/>
      <c r="B24" s="58"/>
      <c r="C24" s="52"/>
      <c r="D24" s="52"/>
      <c r="E24" s="52"/>
      <c r="F24" s="52"/>
      <c r="G24" s="52"/>
      <c r="H24" s="52"/>
    </row>
    <row r="25" spans="1:8" ht="18.75" customHeight="1" x14ac:dyDescent="0.3">
      <c r="A25" s="59" t="s">
        <v>1</v>
      </c>
      <c r="B25" s="149" t="s">
        <v>95</v>
      </c>
      <c r="C25" s="52"/>
      <c r="D25" s="52"/>
      <c r="E25" s="52"/>
      <c r="F25" s="52"/>
      <c r="G25" s="52"/>
      <c r="H25" s="52"/>
    </row>
    <row r="26" spans="1:8" ht="26.25" customHeight="1" x14ac:dyDescent="0.4">
      <c r="A26" s="60" t="s">
        <v>4</v>
      </c>
      <c r="B26" s="187" t="s">
        <v>91</v>
      </c>
      <c r="C26" s="187"/>
      <c r="D26" s="52"/>
      <c r="E26" s="52"/>
      <c r="F26" s="52"/>
      <c r="G26" s="52"/>
      <c r="H26" s="52"/>
    </row>
    <row r="27" spans="1:8" ht="26.25" customHeight="1" x14ac:dyDescent="0.4">
      <c r="A27" s="61" t="s">
        <v>36</v>
      </c>
      <c r="B27" s="188">
        <v>0</v>
      </c>
      <c r="C27" s="188"/>
      <c r="D27" s="52"/>
      <c r="E27" s="52"/>
      <c r="F27" s="52"/>
      <c r="G27" s="52"/>
      <c r="H27" s="52"/>
    </row>
    <row r="28" spans="1:8" ht="27" customHeight="1" x14ac:dyDescent="0.4">
      <c r="A28" s="61" t="s">
        <v>5</v>
      </c>
      <c r="B28" s="62">
        <v>97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1" t="s">
        <v>37</v>
      </c>
      <c r="B29" s="63">
        <v>0</v>
      </c>
      <c r="C29" s="189" t="s">
        <v>38</v>
      </c>
      <c r="D29" s="190"/>
      <c r="E29" s="190"/>
      <c r="F29" s="190"/>
      <c r="G29" s="191"/>
      <c r="H29" s="64"/>
    </row>
    <row r="30" spans="1:8" ht="19.5" customHeight="1" x14ac:dyDescent="0.3">
      <c r="A30" s="61" t="s">
        <v>39</v>
      </c>
      <c r="B30" s="65">
        <f>B28-B29</f>
        <v>97</v>
      </c>
      <c r="C30" s="66"/>
      <c r="D30" s="66"/>
      <c r="E30" s="66"/>
      <c r="F30" s="66"/>
      <c r="G30" s="66"/>
      <c r="H30" s="64"/>
    </row>
    <row r="31" spans="1:8" ht="27" customHeight="1" x14ac:dyDescent="0.4">
      <c r="A31" s="61" t="s">
        <v>40</v>
      </c>
      <c r="B31" s="67">
        <v>1</v>
      </c>
      <c r="C31" s="189" t="s">
        <v>41</v>
      </c>
      <c r="D31" s="190"/>
      <c r="E31" s="190"/>
      <c r="F31" s="190"/>
      <c r="G31" s="191"/>
      <c r="H31" s="68"/>
    </row>
    <row r="32" spans="1:8" ht="27" customHeight="1" x14ac:dyDescent="0.4">
      <c r="A32" s="61" t="s">
        <v>42</v>
      </c>
      <c r="B32" s="67">
        <v>1</v>
      </c>
      <c r="C32" s="189" t="s">
        <v>43</v>
      </c>
      <c r="D32" s="190"/>
      <c r="E32" s="190"/>
      <c r="F32" s="190"/>
      <c r="G32" s="191"/>
      <c r="H32" s="68"/>
    </row>
    <row r="33" spans="1:8" ht="18.75" customHeight="1" x14ac:dyDescent="0.3">
      <c r="A33" s="61"/>
      <c r="B33" s="69"/>
      <c r="C33" s="70"/>
      <c r="D33" s="70"/>
      <c r="E33" s="70"/>
      <c r="F33" s="70"/>
      <c r="G33" s="70"/>
      <c r="H33" s="70"/>
    </row>
    <row r="34" spans="1:8" ht="18.75" customHeight="1" x14ac:dyDescent="0.3">
      <c r="A34" s="61" t="s">
        <v>44</v>
      </c>
      <c r="B34" s="71">
        <f>B31/B32</f>
        <v>1</v>
      </c>
      <c r="C34" s="52" t="s">
        <v>45</v>
      </c>
      <c r="D34" s="52"/>
      <c r="E34" s="52"/>
      <c r="F34" s="52"/>
      <c r="G34" s="52"/>
      <c r="H34" s="64"/>
    </row>
    <row r="35" spans="1:8" ht="19.5" customHeight="1" x14ac:dyDescent="0.3">
      <c r="A35" s="61"/>
      <c r="B35" s="72"/>
      <c r="C35" s="64"/>
      <c r="D35" s="64"/>
      <c r="E35" s="64"/>
      <c r="F35" s="64"/>
      <c r="G35" s="52"/>
      <c r="H35" s="64"/>
    </row>
    <row r="36" spans="1:8" ht="27" customHeight="1" x14ac:dyDescent="0.4">
      <c r="A36" s="73" t="s">
        <v>46</v>
      </c>
      <c r="B36" s="74">
        <v>100</v>
      </c>
      <c r="C36" s="52"/>
      <c r="D36" s="192" t="s">
        <v>47</v>
      </c>
      <c r="E36" s="193"/>
      <c r="F36" s="194" t="s">
        <v>48</v>
      </c>
      <c r="G36" s="193"/>
      <c r="H36" s="64"/>
    </row>
    <row r="37" spans="1:8" ht="26.25" customHeight="1" x14ac:dyDescent="0.4">
      <c r="A37" s="75" t="s">
        <v>49</v>
      </c>
      <c r="B37" s="76">
        <v>10</v>
      </c>
      <c r="C37" s="77" t="s">
        <v>50</v>
      </c>
      <c r="D37" s="78" t="s">
        <v>51</v>
      </c>
      <c r="E37" s="79" t="s">
        <v>52</v>
      </c>
      <c r="F37" s="80" t="s">
        <v>51</v>
      </c>
      <c r="G37" s="79" t="s">
        <v>52</v>
      </c>
      <c r="H37" s="64"/>
    </row>
    <row r="38" spans="1:8" ht="26.25" customHeight="1" x14ac:dyDescent="0.4">
      <c r="A38" s="75" t="s">
        <v>53</v>
      </c>
      <c r="B38" s="76">
        <v>100</v>
      </c>
      <c r="C38" s="81">
        <v>1</v>
      </c>
      <c r="D38" s="82">
        <v>1188456</v>
      </c>
      <c r="E38" s="83">
        <f>IF(ISBLANK(D38),"-",$D$48/$D$45*D38)</f>
        <v>1218389.3905469577</v>
      </c>
      <c r="F38" s="84">
        <v>1177192</v>
      </c>
      <c r="G38" s="83">
        <f>IF(ISBLANK(F38),"-",$D$48/$F$45*F38)</f>
        <v>1218637.0330700229</v>
      </c>
      <c r="H38" s="64"/>
    </row>
    <row r="39" spans="1:8" ht="26.25" customHeight="1" x14ac:dyDescent="0.4">
      <c r="A39" s="75" t="s">
        <v>54</v>
      </c>
      <c r="B39" s="76">
        <v>1</v>
      </c>
      <c r="C39" s="85">
        <v>2</v>
      </c>
      <c r="D39" s="86">
        <v>1184026</v>
      </c>
      <c r="E39" s="87">
        <f>IF(ISBLANK(D39),"-",$D$48/$D$45*D39)</f>
        <v>1213847.8130715417</v>
      </c>
      <c r="F39" s="88">
        <v>1169867</v>
      </c>
      <c r="G39" s="87">
        <f>IF(ISBLANK(F39),"-",$D$48/$F$45*F39)</f>
        <v>1211054.1440704053</v>
      </c>
      <c r="H39" s="64"/>
    </row>
    <row r="40" spans="1:8" ht="26.25" customHeight="1" x14ac:dyDescent="0.4">
      <c r="A40" s="75" t="s">
        <v>55</v>
      </c>
      <c r="B40" s="76">
        <v>1</v>
      </c>
      <c r="C40" s="85">
        <v>3</v>
      </c>
      <c r="D40" s="86">
        <v>1180985</v>
      </c>
      <c r="E40" s="87">
        <f>IF(ISBLANK(D40),"-",$D$48/$D$45*D40)</f>
        <v>1210730.2200460923</v>
      </c>
      <c r="F40" s="88">
        <v>1165016</v>
      </c>
      <c r="G40" s="87">
        <f>IF(ISBLANK(F40),"-",$D$48/$F$45*F40)</f>
        <v>1206032.356420283</v>
      </c>
      <c r="H40" s="52"/>
    </row>
    <row r="41" spans="1:8" ht="26.25" customHeight="1" x14ac:dyDescent="0.4">
      <c r="A41" s="75" t="s">
        <v>56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2"/>
      <c r="G41" s="91" t="str">
        <f>IF(ISBLANK(F41),"-",$D$48/$F$45*F41)</f>
        <v>-</v>
      </c>
      <c r="H41" s="52"/>
    </row>
    <row r="42" spans="1:8" ht="27" customHeight="1" x14ac:dyDescent="0.4">
      <c r="A42" s="75" t="s">
        <v>57</v>
      </c>
      <c r="B42" s="76">
        <v>1</v>
      </c>
      <c r="C42" s="93" t="s">
        <v>58</v>
      </c>
      <c r="D42" s="94">
        <f>AVERAGE(D38:D41)</f>
        <v>1184489</v>
      </c>
      <c r="E42" s="95">
        <f>AVERAGE(E38:E41)</f>
        <v>1214322.474554864</v>
      </c>
      <c r="F42" s="96">
        <f>AVERAGE(F38:F41)</f>
        <v>1170691.6666666667</v>
      </c>
      <c r="G42" s="95">
        <f>AVERAGE(G38:G41)</f>
        <v>1211907.8445202371</v>
      </c>
      <c r="H42" s="52"/>
    </row>
    <row r="43" spans="1:8" ht="26.25" customHeight="1" x14ac:dyDescent="0.4">
      <c r="A43" s="75" t="s">
        <v>59</v>
      </c>
      <c r="B43" s="88">
        <v>1</v>
      </c>
      <c r="C43" s="97" t="s">
        <v>60</v>
      </c>
      <c r="D43" s="98">
        <v>75.42</v>
      </c>
      <c r="E43" s="99"/>
      <c r="F43" s="98">
        <v>74.69</v>
      </c>
      <c r="G43" s="52"/>
      <c r="H43" s="52"/>
    </row>
    <row r="44" spans="1:8" ht="26.25" customHeight="1" x14ac:dyDescent="0.4">
      <c r="A44" s="75" t="s">
        <v>61</v>
      </c>
      <c r="B44" s="88">
        <v>1</v>
      </c>
      <c r="C44" s="100" t="s">
        <v>62</v>
      </c>
      <c r="D44" s="101">
        <f>D43*$B$34</f>
        <v>75.42</v>
      </c>
      <c r="E44" s="102"/>
      <c r="F44" s="101">
        <f>F43*$B$34</f>
        <v>74.69</v>
      </c>
      <c r="G44" s="52"/>
      <c r="H44" s="52"/>
    </row>
    <row r="45" spans="1:8" ht="19.5" customHeight="1" x14ac:dyDescent="0.3">
      <c r="A45" s="75" t="s">
        <v>63</v>
      </c>
      <c r="B45" s="102">
        <f>(B44/B43)*(B42/B41)*(B40/B39)*(B38/B37)*B36</f>
        <v>1000</v>
      </c>
      <c r="C45" s="100" t="s">
        <v>64</v>
      </c>
      <c r="D45" s="103">
        <f>D44*$B$30/100</f>
        <v>73.157399999999996</v>
      </c>
      <c r="E45" s="104"/>
      <c r="F45" s="103">
        <f>F44*$B$30/100</f>
        <v>72.449299999999994</v>
      </c>
      <c r="G45" s="52"/>
      <c r="H45" s="52"/>
    </row>
    <row r="46" spans="1:8" ht="19.5" customHeight="1" x14ac:dyDescent="0.3">
      <c r="A46" s="163" t="s">
        <v>65</v>
      </c>
      <c r="B46" s="182"/>
      <c r="C46" s="100" t="s">
        <v>66</v>
      </c>
      <c r="D46" s="101">
        <f>D45/$B$45</f>
        <v>7.3157399999999997E-2</v>
      </c>
      <c r="E46" s="104"/>
      <c r="F46" s="105">
        <f>F45/$B$45</f>
        <v>7.2449299999999994E-2</v>
      </c>
      <c r="G46" s="52"/>
      <c r="H46" s="52"/>
    </row>
    <row r="47" spans="1:8" ht="27" customHeight="1" x14ac:dyDescent="0.4">
      <c r="A47" s="165"/>
      <c r="B47" s="183"/>
      <c r="C47" s="100" t="s">
        <v>67</v>
      </c>
      <c r="D47" s="106">
        <v>7.4999999999999997E-2</v>
      </c>
      <c r="E47" s="52"/>
      <c r="F47" s="107"/>
      <c r="G47" s="52"/>
      <c r="H47" s="52"/>
    </row>
    <row r="48" spans="1:8" ht="18.75" customHeight="1" x14ac:dyDescent="0.3">
      <c r="A48" s="52"/>
      <c r="B48" s="52"/>
      <c r="C48" s="100" t="s">
        <v>68</v>
      </c>
      <c r="D48" s="103">
        <f>D47*$B$45</f>
        <v>75</v>
      </c>
      <c r="E48" s="52"/>
      <c r="F48" s="107"/>
      <c r="G48" s="52"/>
      <c r="H48" s="52"/>
    </row>
    <row r="49" spans="1:8" ht="19.5" customHeight="1" x14ac:dyDescent="0.3">
      <c r="A49" s="52"/>
      <c r="B49" s="52"/>
      <c r="C49" s="108" t="s">
        <v>69</v>
      </c>
      <c r="D49" s="109">
        <f>D48/B34</f>
        <v>75</v>
      </c>
      <c r="E49" s="52"/>
      <c r="F49" s="110"/>
      <c r="G49" s="52"/>
      <c r="H49" s="52"/>
    </row>
    <row r="50" spans="1:8" ht="18.75" customHeight="1" x14ac:dyDescent="0.3">
      <c r="A50" s="52"/>
      <c r="B50" s="52"/>
      <c r="C50" s="111" t="s">
        <v>70</v>
      </c>
      <c r="D50" s="112">
        <f>AVERAGE(E38:E41,G38:G41)</f>
        <v>1213115.1595375505</v>
      </c>
      <c r="E50" s="52"/>
      <c r="F50" s="110"/>
      <c r="G50" s="52"/>
      <c r="H50" s="52"/>
    </row>
    <row r="51" spans="1:8" ht="18.75" customHeight="1" x14ac:dyDescent="0.3">
      <c r="A51" s="52"/>
      <c r="B51" s="52"/>
      <c r="C51" s="100" t="s">
        <v>71</v>
      </c>
      <c r="D51" s="113">
        <f>STDEV(E38:E41,G38:G41)/D50</f>
        <v>4.0205927384431355E-3</v>
      </c>
      <c r="E51" s="52"/>
      <c r="F51" s="110"/>
      <c r="G51" s="52"/>
      <c r="H51" s="52"/>
    </row>
    <row r="52" spans="1:8" ht="19.5" customHeight="1" x14ac:dyDescent="0.3">
      <c r="A52" s="52"/>
      <c r="B52" s="52"/>
      <c r="C52" s="108" t="s">
        <v>15</v>
      </c>
      <c r="D52" s="114">
        <f>COUNT(E38:E41,G38:G41)</f>
        <v>6</v>
      </c>
      <c r="E52" s="52"/>
      <c r="F52" s="52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96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72</v>
      </c>
      <c r="B55" s="116" t="str">
        <f>B21</f>
        <v>Each mL contains Paracetamol Ph. Eur. 10 mg, Water for injections Ph. Eur. q.s. This medicine contains sodium metabisulphite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1" t="s">
        <v>73</v>
      </c>
      <c r="B56" s="117">
        <v>1</v>
      </c>
      <c r="C56" s="118" t="s">
        <v>74</v>
      </c>
      <c r="D56" s="152">
        <v>0.15</v>
      </c>
      <c r="E56" s="52" t="s">
        <v>97</v>
      </c>
      <c r="F56" s="52"/>
      <c r="G56" s="52"/>
      <c r="H56" s="118"/>
    </row>
    <row r="57" spans="1:8" ht="19.5" customHeight="1" thickBot="1" x14ac:dyDescent="0.35">
      <c r="A57" s="52"/>
      <c r="B57" s="52"/>
      <c r="C57" s="52"/>
      <c r="D57" s="52"/>
      <c r="E57" s="52"/>
      <c r="F57" s="52"/>
      <c r="G57" s="52"/>
      <c r="H57" s="118"/>
    </row>
    <row r="58" spans="1:8" ht="27" customHeight="1" thickBot="1" x14ac:dyDescent="0.45">
      <c r="A58" s="73" t="s">
        <v>75</v>
      </c>
      <c r="B58" s="74">
        <v>20</v>
      </c>
      <c r="C58" s="52"/>
      <c r="D58" s="160" t="s">
        <v>76</v>
      </c>
      <c r="E58" s="77" t="s">
        <v>50</v>
      </c>
      <c r="F58" s="153" t="s">
        <v>51</v>
      </c>
      <c r="G58" s="159" t="s">
        <v>98</v>
      </c>
      <c r="H58" s="154"/>
    </row>
    <row r="59" spans="1:8" ht="26.25" customHeight="1" x14ac:dyDescent="0.4">
      <c r="A59" s="75" t="s">
        <v>77</v>
      </c>
      <c r="B59" s="76">
        <v>1</v>
      </c>
      <c r="C59" s="168" t="s">
        <v>78</v>
      </c>
      <c r="D59" s="171">
        <v>10</v>
      </c>
      <c r="E59" s="119">
        <v>1</v>
      </c>
      <c r="F59" s="120">
        <v>765420</v>
      </c>
      <c r="G59" s="156">
        <f>IF(ISBLANK(F59),"-",(F59/$D$50*$D$47*$B$67)*($B$56/$D$59))</f>
        <v>9.4643117017652031E-2</v>
      </c>
      <c r="H59" s="155"/>
    </row>
    <row r="60" spans="1:8" ht="26.25" customHeight="1" x14ac:dyDescent="0.4">
      <c r="A60" s="75" t="s">
        <v>79</v>
      </c>
      <c r="B60" s="76">
        <v>1</v>
      </c>
      <c r="C60" s="169"/>
      <c r="D60" s="171"/>
      <c r="E60" s="121">
        <v>2</v>
      </c>
      <c r="F60" s="86">
        <v>751172</v>
      </c>
      <c r="G60" s="157">
        <f>IF(ISBLANK(F60),"-",(F60/$D$50*$D$47*$B$67)*($B$56/$D$59))</f>
        <v>9.2881371660504974E-2</v>
      </c>
      <c r="H60" s="155"/>
    </row>
    <row r="61" spans="1:8" ht="26.25" customHeight="1" x14ac:dyDescent="0.4">
      <c r="A61" s="75" t="s">
        <v>80</v>
      </c>
      <c r="B61" s="76">
        <v>1</v>
      </c>
      <c r="C61" s="169"/>
      <c r="D61" s="171"/>
      <c r="E61" s="121">
        <v>3</v>
      </c>
      <c r="F61" s="86">
        <v>740857</v>
      </c>
      <c r="G61" s="157">
        <f t="shared" ref="G61:G70" si="0">IF(ISBLANK(F61),"-",(F61/$D$50*$D$47*$B$67)*($B$56/$D$59))</f>
        <v>9.1605936275961725E-2</v>
      </c>
      <c r="H61" s="155"/>
    </row>
    <row r="62" spans="1:8" ht="27" customHeight="1" thickBot="1" x14ac:dyDescent="0.45">
      <c r="A62" s="75" t="s">
        <v>81</v>
      </c>
      <c r="B62" s="76">
        <v>1</v>
      </c>
      <c r="C62" s="170"/>
      <c r="D62" s="172"/>
      <c r="E62" s="122">
        <v>4</v>
      </c>
      <c r="F62" s="123"/>
      <c r="G62" s="158" t="str">
        <f t="shared" si="0"/>
        <v>-</v>
      </c>
      <c r="H62" s="155"/>
    </row>
    <row r="63" spans="1:8" ht="26.25" customHeight="1" x14ac:dyDescent="0.4">
      <c r="A63" s="75" t="s">
        <v>82</v>
      </c>
      <c r="B63" s="76">
        <v>1</v>
      </c>
      <c r="C63" s="168" t="s">
        <v>83</v>
      </c>
      <c r="D63" s="173">
        <v>10</v>
      </c>
      <c r="E63" s="119">
        <v>1</v>
      </c>
      <c r="F63" s="120">
        <v>762403</v>
      </c>
      <c r="G63" s="156">
        <f t="shared" si="0"/>
        <v>9.4270069169356652E-2</v>
      </c>
      <c r="H63" s="155"/>
    </row>
    <row r="64" spans="1:8" ht="26.25" customHeight="1" x14ac:dyDescent="0.4">
      <c r="A64" s="75" t="s">
        <v>84</v>
      </c>
      <c r="B64" s="76">
        <v>1</v>
      </c>
      <c r="C64" s="169"/>
      <c r="D64" s="174"/>
      <c r="E64" s="121">
        <v>2</v>
      </c>
      <c r="F64" s="86">
        <v>758560</v>
      </c>
      <c r="G64" s="157">
        <f t="shared" si="0"/>
        <v>9.3794887571411953E-2</v>
      </c>
      <c r="H64" s="155"/>
    </row>
    <row r="65" spans="1:8" ht="26.25" customHeight="1" x14ac:dyDescent="0.4">
      <c r="A65" s="75" t="s">
        <v>85</v>
      </c>
      <c r="B65" s="76">
        <v>1</v>
      </c>
      <c r="C65" s="169"/>
      <c r="D65" s="174"/>
      <c r="E65" s="121">
        <v>3</v>
      </c>
      <c r="F65" s="86">
        <v>755392</v>
      </c>
      <c r="G65" s="157">
        <f t="shared" si="0"/>
        <v>9.3403168783410664E-2</v>
      </c>
      <c r="H65" s="155"/>
    </row>
    <row r="66" spans="1:8" ht="27" customHeight="1" thickBot="1" x14ac:dyDescent="0.45">
      <c r="A66" s="75" t="s">
        <v>86</v>
      </c>
      <c r="B66" s="76">
        <v>1</v>
      </c>
      <c r="C66" s="170"/>
      <c r="D66" s="175"/>
      <c r="E66" s="122">
        <v>4</v>
      </c>
      <c r="F66" s="123"/>
      <c r="G66" s="158" t="str">
        <f t="shared" si="0"/>
        <v>-</v>
      </c>
      <c r="H66" s="155"/>
    </row>
    <row r="67" spans="1:8" ht="26.25" customHeight="1" x14ac:dyDescent="0.4">
      <c r="A67" s="75" t="s">
        <v>87</v>
      </c>
      <c r="B67" s="85">
        <f>(B66/B65)*(B64/B63)*(B62/B61)*(B60/B59)*B58</f>
        <v>20</v>
      </c>
      <c r="C67" s="168" t="s">
        <v>88</v>
      </c>
      <c r="D67" s="177">
        <v>10</v>
      </c>
      <c r="E67" s="119">
        <v>1</v>
      </c>
      <c r="F67" s="120">
        <v>768852</v>
      </c>
      <c r="G67" s="156">
        <f t="shared" si="0"/>
        <v>9.5067479037986721E-2</v>
      </c>
      <c r="H67" s="155"/>
    </row>
    <row r="68" spans="1:8" ht="27" customHeight="1" thickBot="1" x14ac:dyDescent="0.45">
      <c r="A68" s="124" t="s">
        <v>89</v>
      </c>
      <c r="B68" s="125">
        <f>(D47*B67)/D56*B56</f>
        <v>10</v>
      </c>
      <c r="C68" s="169"/>
      <c r="D68" s="171"/>
      <c r="E68" s="121">
        <v>2</v>
      </c>
      <c r="F68" s="86">
        <v>768226</v>
      </c>
      <c r="G68" s="157">
        <f t="shared" si="0"/>
        <v>9.4990075009802125E-2</v>
      </c>
      <c r="H68" s="155"/>
    </row>
    <row r="69" spans="1:8" ht="26.25" customHeight="1" x14ac:dyDescent="0.4">
      <c r="A69" s="163" t="s">
        <v>65</v>
      </c>
      <c r="B69" s="164"/>
      <c r="C69" s="169"/>
      <c r="D69" s="171"/>
      <c r="E69" s="121">
        <v>3</v>
      </c>
      <c r="F69" s="86">
        <v>765225</v>
      </c>
      <c r="G69" s="157">
        <f t="shared" si="0"/>
        <v>9.4619005539223922E-2</v>
      </c>
      <c r="H69" s="155"/>
    </row>
    <row r="70" spans="1:8" ht="27" customHeight="1" thickBot="1" x14ac:dyDescent="0.45">
      <c r="A70" s="165"/>
      <c r="B70" s="166"/>
      <c r="C70" s="176"/>
      <c r="D70" s="172"/>
      <c r="E70" s="122">
        <v>4</v>
      </c>
      <c r="F70" s="123"/>
      <c r="G70" s="158" t="str">
        <f t="shared" si="0"/>
        <v>-</v>
      </c>
      <c r="H70" s="155"/>
    </row>
    <row r="71" spans="1:8" ht="26.25" customHeight="1" x14ac:dyDescent="0.4">
      <c r="A71" s="126"/>
      <c r="B71" s="126"/>
      <c r="C71" s="126"/>
      <c r="D71" s="126"/>
      <c r="E71" s="126"/>
      <c r="F71" s="128" t="s">
        <v>58</v>
      </c>
      <c r="G71" s="150">
        <f>AVERAGE(G59:G70)</f>
        <v>9.3919456673923429E-2</v>
      </c>
    </row>
    <row r="72" spans="1:8" ht="26.25" customHeight="1" x14ac:dyDescent="0.4">
      <c r="A72" s="52"/>
      <c r="B72" s="52"/>
      <c r="C72" s="126"/>
      <c r="D72" s="126"/>
      <c r="E72" s="126"/>
      <c r="F72" s="129" t="s">
        <v>71</v>
      </c>
      <c r="G72" s="130">
        <f>STDEV(G59:G70)/G71</f>
        <v>1.2088591569535779E-2</v>
      </c>
    </row>
    <row r="73" spans="1:8" ht="27" customHeight="1" thickBot="1" x14ac:dyDescent="0.45">
      <c r="A73" s="126"/>
      <c r="B73" s="126"/>
      <c r="C73" s="127"/>
      <c r="D73" s="127"/>
      <c r="E73" s="131"/>
      <c r="F73" s="132" t="s">
        <v>15</v>
      </c>
      <c r="G73" s="133">
        <f>COUNT(G59:G70)</f>
        <v>9</v>
      </c>
    </row>
    <row r="74" spans="1:8" ht="18.75" customHeight="1" x14ac:dyDescent="0.3">
      <c r="A74" s="126"/>
      <c r="B74" s="126"/>
      <c r="C74" s="127"/>
      <c r="D74" s="127"/>
      <c r="E74" s="127"/>
      <c r="F74" s="131"/>
      <c r="G74" s="127"/>
      <c r="H74" s="127"/>
    </row>
    <row r="75" spans="1:8" ht="26.25" customHeight="1" x14ac:dyDescent="0.4">
      <c r="A75" s="134" t="s">
        <v>90</v>
      </c>
      <c r="B75" s="178" t="s">
        <v>100</v>
      </c>
      <c r="C75" s="179"/>
      <c r="D75" s="179"/>
      <c r="E75" s="151">
        <f>G71</f>
        <v>9.3919456673923429E-2</v>
      </c>
      <c r="F75" s="127" t="s">
        <v>99</v>
      </c>
    </row>
    <row r="76" spans="1:8" ht="19.5" customHeight="1" thickBot="1" x14ac:dyDescent="0.35">
      <c r="A76" s="135"/>
      <c r="B76" s="136"/>
      <c r="C76" s="136"/>
      <c r="D76" s="136"/>
      <c r="E76" s="136"/>
      <c r="F76" s="136"/>
      <c r="G76" s="136"/>
      <c r="H76" s="136"/>
    </row>
    <row r="77" spans="1:8" ht="18.75" customHeight="1" x14ac:dyDescent="0.3">
      <c r="A77" s="52"/>
      <c r="B77" s="167" t="s">
        <v>21</v>
      </c>
      <c r="C77" s="167"/>
      <c r="D77" s="118"/>
      <c r="E77" s="137" t="s">
        <v>22</v>
      </c>
      <c r="F77" s="138"/>
      <c r="G77" s="167" t="s">
        <v>23</v>
      </c>
      <c r="H77" s="167"/>
    </row>
    <row r="78" spans="1:8" ht="60" customHeight="1" x14ac:dyDescent="0.3">
      <c r="A78" s="139" t="s">
        <v>24</v>
      </c>
      <c r="B78" s="140" t="s">
        <v>101</v>
      </c>
      <c r="C78" s="140"/>
      <c r="D78" s="141"/>
      <c r="E78" s="142"/>
      <c r="F78" s="52"/>
      <c r="G78" s="143"/>
      <c r="H78" s="143"/>
    </row>
    <row r="79" spans="1:8" ht="60" customHeight="1" x14ac:dyDescent="0.3">
      <c r="A79" s="139" t="s">
        <v>25</v>
      </c>
      <c r="B79" s="144" t="s">
        <v>102</v>
      </c>
      <c r="C79" s="144"/>
      <c r="D79" s="145"/>
      <c r="E79" s="146"/>
      <c r="F79" s="138"/>
      <c r="G79" s="147"/>
      <c r="H79" s="147"/>
    </row>
    <row r="250" spans="1:1" x14ac:dyDescent="0.2">
      <c r="A250">
        <v>5</v>
      </c>
    </row>
  </sheetData>
  <sheetProtection formatCells="0" formatColumn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B77:C77"/>
    <mergeCell ref="G77:H77"/>
    <mergeCell ref="C59:C62"/>
    <mergeCell ref="D59:D62"/>
    <mergeCell ref="C63:C66"/>
    <mergeCell ref="D63:D66"/>
    <mergeCell ref="C67:C70"/>
    <mergeCell ref="D67:D70"/>
    <mergeCell ref="B75:D75"/>
  </mergeCells>
  <conditionalFormatting sqref="D51">
    <cfRule type="cellIs" dxfId="1" priority="1" operator="greaterThan">
      <formula>0.02</formula>
    </cfRule>
  </conditionalFormatting>
  <conditionalFormatting sqref="G72">
    <cfRule type="cellIs" dxfId="0" priority="2" operator="greaterThan">
      <formula>0.02</formula>
    </cfRule>
  </conditionalFormatting>
  <pageMargins left="0.7" right="0.7" top="0.75" bottom="0.75" header="0.3" footer="0.3"/>
  <pageSetup scale="32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</vt:lpstr>
      <vt:lpstr>SODIUM METABISULPHITE</vt:lpstr>
      <vt:lpstr>'SODIUM METABISULPHITE'!Print_Area</vt:lpstr>
      <vt:lpstr>SST!Print_Area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2018-04-12T08:36:40Z</cp:lastPrinted>
  <dcterms:created xsi:type="dcterms:W3CDTF">2005-07-05T10:19:27Z</dcterms:created>
  <dcterms:modified xsi:type="dcterms:W3CDTF">2018-05-03T13:07:48Z</dcterms:modified>
</cp:coreProperties>
</file>