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ul Njaria\Documents\Wet Chemistry\LIMS Worksheets\"/>
    </mc:Choice>
  </mc:AlternateContent>
  <bookViews>
    <workbookView xWindow="0" yWindow="0" windowWidth="20490" windowHeight="7650" firstSheet="2" activeTab="5"/>
  </bookViews>
  <sheets>
    <sheet name="SST" sheetId="1" r:id="rId1"/>
    <sheet name="Uniformity" sheetId="2" r:id="rId2"/>
    <sheet name="Content Uniformity" sheetId="3" r:id="rId3"/>
    <sheet name="Indapamide Assay+S1" sheetId="5" r:id="rId4"/>
    <sheet name="Indapamide Assay+S2" sheetId="4" r:id="rId5"/>
    <sheet name="Dissolution Summary" sheetId="6" r:id="rId6"/>
  </sheets>
  <definedNames>
    <definedName name="_xlnm.Print_Area" localSheetId="2">'Content Uniformity'!$A$1:$J$250</definedName>
    <definedName name="_xlnm.Print_Area" localSheetId="3">'Indapamide Assay+S1'!$A$1:$H$178</definedName>
    <definedName name="_xlnm.Print_Area" localSheetId="4">'Indapamide Assay+S2'!$A$1:$H$178</definedName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I22" i="6" l="1"/>
  <c r="I20" i="6"/>
  <c r="I21" i="6" s="1"/>
  <c r="F22" i="6"/>
  <c r="F21" i="6"/>
  <c r="F20" i="6"/>
  <c r="C22" i="6"/>
  <c r="C21" i="6"/>
  <c r="C20" i="6"/>
  <c r="B21" i="1" l="1"/>
  <c r="B169" i="5" l="1"/>
  <c r="F166" i="5"/>
  <c r="E166" i="5"/>
  <c r="F165" i="5"/>
  <c r="E165" i="5"/>
  <c r="F164" i="5"/>
  <c r="E164" i="5"/>
  <c r="F163" i="5"/>
  <c r="E163" i="5"/>
  <c r="F162" i="5"/>
  <c r="F170" i="5" s="1"/>
  <c r="E162" i="5"/>
  <c r="F161" i="5"/>
  <c r="E161" i="5"/>
  <c r="B152" i="5"/>
  <c r="B135" i="5"/>
  <c r="B118" i="5"/>
  <c r="D102" i="5"/>
  <c r="B100" i="5"/>
  <c r="F97" i="5"/>
  <c r="D97" i="5"/>
  <c r="G96" i="5"/>
  <c r="E96" i="5"/>
  <c r="B89" i="5"/>
  <c r="D99" i="5" s="1"/>
  <c r="B83" i="5"/>
  <c r="B82" i="5"/>
  <c r="B84" i="5" s="1"/>
  <c r="H71" i="5"/>
  <c r="G71" i="5"/>
  <c r="B68" i="5"/>
  <c r="B69" i="5" s="1"/>
  <c r="H67" i="5"/>
  <c r="G67" i="5"/>
  <c r="H63" i="5"/>
  <c r="G63" i="5"/>
  <c r="B55" i="5"/>
  <c r="B45" i="5"/>
  <c r="D48" i="5" s="1"/>
  <c r="D44" i="5"/>
  <c r="F42" i="5"/>
  <c r="D42" i="5"/>
  <c r="G41" i="5"/>
  <c r="E41" i="5"/>
  <c r="B34" i="5"/>
  <c r="F44" i="5" s="1"/>
  <c r="B30" i="5"/>
  <c r="B27" i="5"/>
  <c r="B26" i="5"/>
  <c r="B80" i="5" s="1"/>
  <c r="B20" i="5"/>
  <c r="C139" i="5" s="1"/>
  <c r="E39" i="5" l="1"/>
  <c r="D49" i="5"/>
  <c r="F45" i="5"/>
  <c r="D45" i="5"/>
  <c r="D100" i="5"/>
  <c r="D101" i="5" s="1"/>
  <c r="D103" i="5"/>
  <c r="E93" i="5" s="1"/>
  <c r="F168" i="5"/>
  <c r="G173" i="5" s="1"/>
  <c r="E94" i="5"/>
  <c r="F46" i="5"/>
  <c r="G40" i="5"/>
  <c r="G38" i="5"/>
  <c r="G39" i="5"/>
  <c r="E38" i="5"/>
  <c r="D46" i="5"/>
  <c r="E40" i="5"/>
  <c r="C76" i="5"/>
  <c r="F99" i="5"/>
  <c r="F100" i="5" s="1"/>
  <c r="F101" i="5" s="1"/>
  <c r="C122" i="5"/>
  <c r="C156" i="5"/>
  <c r="C173" i="5"/>
  <c r="C56" i="5"/>
  <c r="B26" i="4"/>
  <c r="B27" i="4"/>
  <c r="B20" i="4"/>
  <c r="C173" i="4" s="1"/>
  <c r="B169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B152" i="4"/>
  <c r="B135" i="4"/>
  <c r="B118" i="4"/>
  <c r="D102" i="4"/>
  <c r="B100" i="4"/>
  <c r="F97" i="4"/>
  <c r="D97" i="4"/>
  <c r="G96" i="4"/>
  <c r="E96" i="4"/>
  <c r="B89" i="4"/>
  <c r="D99" i="4" s="1"/>
  <c r="B83" i="4"/>
  <c r="B82" i="4"/>
  <c r="B84" i="4" s="1"/>
  <c r="B80" i="4"/>
  <c r="H71" i="4"/>
  <c r="G71" i="4"/>
  <c r="B68" i="4"/>
  <c r="B69" i="4" s="1"/>
  <c r="H67" i="4"/>
  <c r="G67" i="4"/>
  <c r="H63" i="4"/>
  <c r="G63" i="4"/>
  <c r="B55" i="4"/>
  <c r="B45" i="4"/>
  <c r="D48" i="4" s="1"/>
  <c r="F42" i="4"/>
  <c r="D42" i="4"/>
  <c r="G41" i="4"/>
  <c r="E41" i="4"/>
  <c r="B34" i="4"/>
  <c r="D44" i="4" s="1"/>
  <c r="B30" i="4"/>
  <c r="D103" i="4" l="1"/>
  <c r="F44" i="4"/>
  <c r="G95" i="5"/>
  <c r="E95" i="5"/>
  <c r="D104" i="5"/>
  <c r="G93" i="5"/>
  <c r="D107" i="5" s="1"/>
  <c r="G94" i="5"/>
  <c r="F169" i="5"/>
  <c r="G42" i="5"/>
  <c r="D105" i="5"/>
  <c r="E97" i="5"/>
  <c r="D50" i="5"/>
  <c r="E42" i="5"/>
  <c r="D52" i="5"/>
  <c r="F170" i="4"/>
  <c r="D45" i="4"/>
  <c r="D46" i="4" s="1"/>
  <c r="F45" i="4"/>
  <c r="F46" i="4" s="1"/>
  <c r="F168" i="4"/>
  <c r="G173" i="4" s="1"/>
  <c r="C76" i="4"/>
  <c r="C122" i="4"/>
  <c r="C156" i="4"/>
  <c r="C139" i="4"/>
  <c r="C56" i="4"/>
  <c r="D104" i="4"/>
  <c r="D100" i="4"/>
  <c r="D101" i="4" s="1"/>
  <c r="D49" i="4"/>
  <c r="E40" i="4"/>
  <c r="E38" i="4"/>
  <c r="G39" i="4"/>
  <c r="G38" i="4"/>
  <c r="E39" i="4"/>
  <c r="F99" i="4"/>
  <c r="F100" i="4" s="1"/>
  <c r="F101" i="4" s="1"/>
  <c r="G97" i="5" l="1"/>
  <c r="G40" i="4"/>
  <c r="E149" i="5"/>
  <c r="F149" i="5" s="1"/>
  <c r="E145" i="5"/>
  <c r="F145" i="5" s="1"/>
  <c r="E131" i="5"/>
  <c r="F131" i="5" s="1"/>
  <c r="E127" i="5"/>
  <c r="F127" i="5" s="1"/>
  <c r="E113" i="5"/>
  <c r="F113" i="5" s="1"/>
  <c r="D106" i="5"/>
  <c r="E147" i="5"/>
  <c r="F147" i="5" s="1"/>
  <c r="E129" i="5"/>
  <c r="F129" i="5" s="1"/>
  <c r="E115" i="5"/>
  <c r="F115" i="5" s="1"/>
  <c r="E111" i="5"/>
  <c r="F111" i="5" s="1"/>
  <c r="E148" i="5"/>
  <c r="F148" i="5" s="1"/>
  <c r="E146" i="5"/>
  <c r="F146" i="5" s="1"/>
  <c r="E144" i="5"/>
  <c r="F144" i="5" s="1"/>
  <c r="E132" i="5"/>
  <c r="F132" i="5" s="1"/>
  <c r="E130" i="5"/>
  <c r="F130" i="5" s="1"/>
  <c r="E128" i="5"/>
  <c r="F128" i="5" s="1"/>
  <c r="E114" i="5"/>
  <c r="F114" i="5" s="1"/>
  <c r="E112" i="5"/>
  <c r="F112" i="5" s="1"/>
  <c r="E110" i="5"/>
  <c r="F110" i="5" s="1"/>
  <c r="G69" i="5"/>
  <c r="H69" i="5" s="1"/>
  <c r="G66" i="5"/>
  <c r="H66" i="5" s="1"/>
  <c r="G64" i="5"/>
  <c r="H64" i="5" s="1"/>
  <c r="G62" i="5"/>
  <c r="H62" i="5" s="1"/>
  <c r="G60" i="5"/>
  <c r="H60" i="5" s="1"/>
  <c r="D51" i="5"/>
  <c r="G70" i="5"/>
  <c r="H70" i="5" s="1"/>
  <c r="G65" i="5"/>
  <c r="H65" i="5" s="1"/>
  <c r="G61" i="5"/>
  <c r="H61" i="5" s="1"/>
  <c r="G68" i="5"/>
  <c r="H68" i="5" s="1"/>
  <c r="F169" i="4"/>
  <c r="G95" i="4"/>
  <c r="G42" i="4"/>
  <c r="E93" i="4"/>
  <c r="E95" i="4"/>
  <c r="G94" i="4"/>
  <c r="D52" i="4"/>
  <c r="D50" i="4"/>
  <c r="E42" i="4"/>
  <c r="G93" i="4"/>
  <c r="G97" i="4" s="1"/>
  <c r="E94" i="4"/>
  <c r="F119" i="5" l="1"/>
  <c r="F117" i="5"/>
  <c r="F153" i="5"/>
  <c r="F151" i="5"/>
  <c r="H74" i="5"/>
  <c r="H72" i="5"/>
  <c r="F134" i="5"/>
  <c r="F136" i="5"/>
  <c r="D107" i="4"/>
  <c r="G69" i="4"/>
  <c r="H69" i="4" s="1"/>
  <c r="G70" i="4"/>
  <c r="H70" i="4" s="1"/>
  <c r="G65" i="4"/>
  <c r="H65" i="4" s="1"/>
  <c r="G61" i="4"/>
  <c r="H61" i="4" s="1"/>
  <c r="G64" i="4"/>
  <c r="H64" i="4" s="1"/>
  <c r="G62" i="4"/>
  <c r="H62" i="4" s="1"/>
  <c r="D51" i="4"/>
  <c r="G68" i="4"/>
  <c r="H68" i="4" s="1"/>
  <c r="G66" i="4"/>
  <c r="H66" i="4" s="1"/>
  <c r="G60" i="4"/>
  <c r="H60" i="4" s="1"/>
  <c r="E97" i="4"/>
  <c r="D105" i="4"/>
  <c r="G139" i="5" l="1"/>
  <c r="F135" i="5"/>
  <c r="H73" i="5"/>
  <c r="G76" i="5"/>
  <c r="F118" i="5"/>
  <c r="G122" i="5"/>
  <c r="F152" i="5"/>
  <c r="G156" i="5"/>
  <c r="E149" i="4"/>
  <c r="F149" i="4" s="1"/>
  <c r="E146" i="4"/>
  <c r="F146" i="4" s="1"/>
  <c r="E145" i="4"/>
  <c r="F145" i="4" s="1"/>
  <c r="E148" i="4"/>
  <c r="F148" i="4" s="1"/>
  <c r="E144" i="4"/>
  <c r="F144" i="4" s="1"/>
  <c r="E147" i="4"/>
  <c r="F147" i="4" s="1"/>
  <c r="H74" i="4"/>
  <c r="H72" i="4"/>
  <c r="E127" i="4"/>
  <c r="F127" i="4" s="1"/>
  <c r="E131" i="4"/>
  <c r="F131" i="4" s="1"/>
  <c r="E115" i="4"/>
  <c r="F115" i="4" s="1"/>
  <c r="E111" i="4"/>
  <c r="F111" i="4" s="1"/>
  <c r="E132" i="4"/>
  <c r="F132" i="4" s="1"/>
  <c r="E130" i="4"/>
  <c r="F130" i="4" s="1"/>
  <c r="E128" i="4"/>
  <c r="F128" i="4" s="1"/>
  <c r="E114" i="4"/>
  <c r="F114" i="4" s="1"/>
  <c r="E112" i="4"/>
  <c r="F112" i="4" s="1"/>
  <c r="E110" i="4"/>
  <c r="F110" i="4" s="1"/>
  <c r="E129" i="4"/>
  <c r="F129" i="4" s="1"/>
  <c r="E113" i="4"/>
  <c r="F113" i="4" s="1"/>
  <c r="D106" i="4"/>
  <c r="F153" i="4" l="1"/>
  <c r="F151" i="4"/>
  <c r="F119" i="4"/>
  <c r="F117" i="4"/>
  <c r="F136" i="4"/>
  <c r="F134" i="4"/>
  <c r="H73" i="4"/>
  <c r="G76" i="4"/>
  <c r="G156" i="4" l="1"/>
  <c r="F152" i="4"/>
  <c r="G139" i="4"/>
  <c r="F135" i="4"/>
  <c r="G122" i="4"/>
  <c r="F118" i="4"/>
  <c r="C129" i="3" l="1"/>
  <c r="B125" i="3"/>
  <c r="D109" i="3" s="1"/>
  <c r="F122" i="3"/>
  <c r="E122" i="3"/>
  <c r="F121" i="3"/>
  <c r="E121" i="3"/>
  <c r="F120" i="3"/>
  <c r="E120" i="3"/>
  <c r="F119" i="3"/>
  <c r="E119" i="3"/>
  <c r="F118" i="3"/>
  <c r="E118" i="3"/>
  <c r="F117" i="3"/>
  <c r="E117" i="3"/>
  <c r="B107" i="3"/>
  <c r="F104" i="3"/>
  <c r="D104" i="3"/>
  <c r="G103" i="3"/>
  <c r="E103" i="3"/>
  <c r="G102" i="3"/>
  <c r="E102" i="3"/>
  <c r="G101" i="3"/>
  <c r="E101" i="3"/>
  <c r="G100" i="3"/>
  <c r="E100" i="3"/>
  <c r="B96" i="3"/>
  <c r="F106" i="3" s="1"/>
  <c r="B91" i="3"/>
  <c r="B90" i="3"/>
  <c r="C74" i="3"/>
  <c r="B67" i="3"/>
  <c r="C56" i="3"/>
  <c r="B55" i="3"/>
  <c r="B45" i="3"/>
  <c r="D48" i="3" s="1"/>
  <c r="F42" i="3"/>
  <c r="D42" i="3"/>
  <c r="G41" i="3"/>
  <c r="E41" i="3"/>
  <c r="B34" i="3"/>
  <c r="F44" i="3" s="1"/>
  <c r="B30" i="3"/>
  <c r="C46" i="2"/>
  <c r="D49" i="2" s="1"/>
  <c r="C45" i="2"/>
  <c r="D41" i="2"/>
  <c r="D37" i="2"/>
  <c r="D33" i="2"/>
  <c r="D29" i="2"/>
  <c r="D28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9" i="3" l="1"/>
  <c r="G104" i="3"/>
  <c r="D110" i="3"/>
  <c r="D111" i="3" s="1"/>
  <c r="F107" i="3"/>
  <c r="F108" i="3" s="1"/>
  <c r="D112" i="3"/>
  <c r="D113" i="3" s="1"/>
  <c r="F124" i="3"/>
  <c r="G129" i="3" s="1"/>
  <c r="F45" i="3"/>
  <c r="G40" i="3" s="1"/>
  <c r="C50" i="2"/>
  <c r="D44" i="3"/>
  <c r="D45" i="3" s="1"/>
  <c r="D26" i="2"/>
  <c r="D30" i="2"/>
  <c r="D34" i="2"/>
  <c r="D38" i="2"/>
  <c r="D42" i="2"/>
  <c r="B49" i="2"/>
  <c r="D50" i="2"/>
  <c r="D106" i="3"/>
  <c r="D107" i="3" s="1"/>
  <c r="D108" i="3" s="1"/>
  <c r="D114" i="3"/>
  <c r="F126" i="3"/>
  <c r="D27" i="2"/>
  <c r="D31" i="2"/>
  <c r="D35" i="2"/>
  <c r="D39" i="2"/>
  <c r="D43" i="2"/>
  <c r="C49" i="2"/>
  <c r="B57" i="3"/>
  <c r="E104" i="3"/>
  <c r="D32" i="2"/>
  <c r="D36" i="2"/>
  <c r="D40" i="2"/>
  <c r="G38" i="3" l="1"/>
  <c r="D46" i="3"/>
  <c r="E40" i="3"/>
  <c r="E39" i="3"/>
  <c r="E38" i="3"/>
  <c r="F46" i="3"/>
  <c r="G39" i="3"/>
  <c r="F125" i="3"/>
  <c r="E42" i="3" l="1"/>
  <c r="D50" i="3"/>
  <c r="D52" i="3"/>
  <c r="G42" i="3"/>
  <c r="D51" i="3" l="1"/>
  <c r="E63" i="3"/>
  <c r="G63" i="3" s="1"/>
  <c r="E68" i="3"/>
  <c r="G68" i="3" s="1"/>
  <c r="E67" i="3"/>
  <c r="G67" i="3" s="1"/>
  <c r="E59" i="3"/>
  <c r="E65" i="3"/>
  <c r="G65" i="3" s="1"/>
  <c r="E64" i="3"/>
  <c r="G64" i="3" s="1"/>
  <c r="E66" i="3"/>
  <c r="G66" i="3" s="1"/>
  <c r="E61" i="3"/>
  <c r="G61" i="3" s="1"/>
  <c r="E60" i="3"/>
  <c r="G60" i="3" s="1"/>
  <c r="E62" i="3"/>
  <c r="G62" i="3" s="1"/>
  <c r="E70" i="3" l="1"/>
  <c r="G59" i="3"/>
  <c r="E72" i="3"/>
  <c r="F59" i="3"/>
  <c r="F68" i="3"/>
  <c r="C81" i="3" l="1"/>
  <c r="G70" i="3"/>
  <c r="G72" i="3"/>
  <c r="F66" i="3"/>
  <c r="F67" i="3"/>
  <c r="F65" i="3"/>
  <c r="E71" i="3"/>
  <c r="F62" i="3"/>
  <c r="F64" i="3"/>
  <c r="F63" i="3"/>
  <c r="F61" i="3"/>
  <c r="F60" i="3"/>
  <c r="F72" i="3" s="1"/>
  <c r="G74" i="3" l="1"/>
  <c r="C82" i="3"/>
  <c r="C83" i="3" s="1"/>
  <c r="G71" i="3"/>
  <c r="C79" i="3"/>
  <c r="F70" i="3"/>
  <c r="F71" i="3" s="1"/>
</calcChain>
</file>

<file path=xl/sharedStrings.xml><?xml version="1.0" encoding="utf-8"?>
<sst xmlns="http://schemas.openxmlformats.org/spreadsheetml/2006/main" count="727" uniqueCount="170">
  <si>
    <t>HPLC System Suitability Report</t>
  </si>
  <si>
    <t>Analysis Data</t>
  </si>
  <si>
    <t>Assay</t>
  </si>
  <si>
    <t>Sample(s)</t>
  </si>
  <si>
    <t>Reference Substance:</t>
  </si>
  <si>
    <t>MYDAWA INDAPAMIDE 1.5 TABLETA</t>
  </si>
  <si>
    <t>% age Purity:</t>
  </si>
  <si>
    <t>NDQD201712284</t>
  </si>
  <si>
    <t>Weight (mg):</t>
  </si>
  <si>
    <t>Indapamide USP 1.5 MG</t>
  </si>
  <si>
    <t>Standard Conc (mg/mL):</t>
  </si>
  <si>
    <t>Each film coated slow release tablet contains Indapamide USP 1.5 mg</t>
  </si>
  <si>
    <t>2017-12-28 12:35:47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</si>
  <si>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</si>
  <si>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</si>
  <si>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</si>
  <si>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</si>
  <si>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</si>
  <si>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</si>
  <si>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</si>
  <si>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</si>
  <si>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</si>
  <si>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</si>
  <si>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</si>
  <si>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</si>
  <si>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</si>
  <si>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</si>
  <si>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</si>
  <si>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</si>
  <si>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</si>
  <si>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</si>
  <si>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</si>
  <si>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</si>
  <si>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</si>
  <si>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</si>
  <si>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</si>
  <si>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</si>
  <si>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</si>
  <si>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</si>
  <si>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</si>
  <si>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</si>
  <si>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</si>
  <si>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</si>
  <si>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</si>
  <si>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</si>
  <si>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</si>
  <si>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</si>
  <si>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</si>
  <si>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</si>
  <si>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</si>
  <si>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</si>
  <si>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</si>
  <si>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</si>
  <si>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</si>
  <si>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</si>
  <si>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</si>
  <si>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</si>
  <si>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</si>
  <si>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</si>
  <si>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</si>
  <si>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</si>
  <si>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</si>
  <si>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</si>
  <si>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</si>
  <si>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</si>
  <si>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</si>
  <si>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</si>
  <si>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</si>
  <si>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</si>
  <si>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</si>
  <si>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</si>
  <si>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</si>
  <si>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</si>
  <si>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</si>
  <si>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</si>
  <si>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</si>
  <si>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</si>
  <si>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</si>
  <si>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</si>
  <si>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</si>
  <si>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</si>
  <si>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</si>
  <si>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</si>
  <si>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</si>
  <si>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</si>
  <si>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</si>
  <si>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</si>
  <si>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</si>
  <si>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</si>
  <si>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</si>
  <si>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</si>
  <si>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</si>
  <si>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</si>
  <si>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</si>
  <si>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</si>
  <si>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</si>
  <si>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</si>
  <si>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</si>
  <si>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</si>
  <si>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</si>
  <si>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</si>
  <si>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</si>
  <si>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</si>
  <si>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</si>
  <si>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</si>
  <si>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</si>
  <si>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</si>
  <si>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</si>
  <si>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</si>
  <si>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</si>
  <si>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</si>
  <si>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</si>
  <si>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</si>
  <si>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</si>
  <si>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</si>
  <si>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</si>
  <si>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</si>
  <si>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</si>
  <si>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</si>
  <si>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</si>
  <si>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</si>
  <si>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</si>
  <si>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</si>
  <si>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Initial    Standard dilution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</si>
  <si>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Standard transfer Volume (mL:</t>
    </r>
  </si>
  <si>
    <t>Inj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</si>
  <si>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</si>
  <si>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</si>
  <si>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</si>
  <si>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</si>
  <si>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</si>
  <si>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</si>
  <si>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Standard Final Volume (mL):</t>
    </r>
  </si>
  <si>
    <t>Initial    Sample dilution</t>
  </si>
  <si>
    <t>Powder Weight (mg)</t>
  </si>
  <si>
    <t>Determined Amt (mg)</t>
  </si>
  <si>
    <t>% Assay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</si>
  <si>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</si>
  <si>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</si>
  <si>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</si>
  <si>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</si>
  <si>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</si>
  <si>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</si>
  <si>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</si>
  <si>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</si>
  <si>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</si>
  <si>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Sample Final Volume (mL):</t>
    </r>
  </si>
  <si>
    <t>Assay Smp C</t>
  </si>
  <si>
    <t>Desired Sample Weight (mg):</t>
  </si>
  <si>
    <t xml:space="preserve">I the sample as a percentage of the stated  label claim is </t>
  </si>
  <si>
    <t>Analysis Data:</t>
  </si>
  <si>
    <t>Determination of Active Ingredient Dissolved after</t>
  </si>
  <si>
    <t>Indapamide</t>
  </si>
  <si>
    <t>I7-2</t>
  </si>
  <si>
    <t>6 HOURS</t>
  </si>
  <si>
    <t>3 HOURS</t>
  </si>
  <si>
    <t>12 HOURS</t>
  </si>
  <si>
    <t>PETER</t>
  </si>
  <si>
    <t>NGUMO</t>
  </si>
  <si>
    <t>INDAPAMIDE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</si>
  <si>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not less</t>
    </r>
    <r>
      <rPr>
        <b/>
        <sz val="12"/>
        <color rgb="FF000000"/>
        <rFont val="Book Antiqua"/>
      </rPr>
      <t xml:space="preserve"> than 5000</t>
    </r>
  </si>
  <si>
    <r>
      <t>The Asymmetry of all peaks were below</t>
    </r>
    <r>
      <rPr>
        <b/>
        <sz val="12"/>
        <color rgb="FF000000"/>
        <rFont val="Book Antiqua"/>
      </rPr>
      <t xml:space="preserve"> 2.0</t>
    </r>
  </si>
  <si>
    <t>Paul Njaria</t>
  </si>
  <si>
    <t xml:space="preserve">                                                                        </t>
  </si>
  <si>
    <t>3 Hours</t>
  </si>
  <si>
    <t>L1</t>
  </si>
  <si>
    <t>L2</t>
  </si>
  <si>
    <t>6 Hours</t>
  </si>
  <si>
    <t>12 Hours</t>
  </si>
  <si>
    <t>MYDAWA INDAPAMIDE 1.5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</si>
</sst>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</numFmts>
  <fonts count="4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sz val="10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2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indexed="8"/>
      <name val="Book Antiqua"/>
      <family val="1"/>
    </font>
    <font>
      <sz val="14"/>
      <color indexed="8"/>
      <name val="Book Antiqua"/>
      <family val="1"/>
    </font>
    <font>
      <b/>
      <u/>
      <sz val="20"/>
      <color rgb="FF000000"/>
      <name val="Book Antiqua"/>
      <family val="1"/>
    </font>
    <font>
      <b/>
      <sz val="11"/>
      <color rgb="FF000000"/>
      <name val="Book Antiqua"/>
      <family val="1"/>
    </font>
    <font>
      <b/>
      <sz val="14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3" fillId="2" borderId="0"/>
  </cellStyleXfs>
  <cellXfs count="54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70" fontId="11" fillId="2" borderId="27" xfId="0" applyNumberFormat="1" applyFont="1" applyFill="1" applyBorder="1" applyAlignment="1">
      <alignment horizontal="center"/>
    </xf>
    <xf numFmtId="170" fontId="11" fillId="2" borderId="28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0" fontId="11" fillId="2" borderId="32" xfId="0" applyNumberFormat="1" applyFont="1" applyFill="1" applyBorder="1" applyAlignment="1">
      <alignment horizontal="center"/>
    </xf>
    <xf numFmtId="170" fontId="11" fillId="2" borderId="24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4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44" xfId="0" applyFont="1" applyFill="1" applyBorder="1" applyAlignment="1">
      <alignment horizontal="center"/>
    </xf>
    <xf numFmtId="0" fontId="12" fillId="7" borderId="45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 wrapText="1"/>
    </xf>
    <xf numFmtId="0" fontId="12" fillId="7" borderId="25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/>
    </xf>
    <xf numFmtId="2" fontId="11" fillId="2" borderId="2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49" xfId="0" applyNumberFormat="1" applyFont="1" applyFill="1" applyBorder="1" applyAlignment="1">
      <alignment horizontal="center"/>
    </xf>
    <xf numFmtId="2" fontId="14" fillId="5" borderId="49" xfId="0" applyNumberFormat="1" applyFont="1" applyFill="1" applyBorder="1" applyAlignment="1">
      <alignment horizontal="center"/>
    </xf>
    <xf numFmtId="10" fontId="12" fillId="6" borderId="49" xfId="0" applyNumberFormat="1" applyFont="1" applyFill="1" applyBorder="1" applyAlignment="1">
      <alignment horizontal="center"/>
    </xf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50" xfId="0" applyNumberFormat="1" applyFont="1" applyFill="1" applyBorder="1" applyAlignment="1">
      <alignment horizontal="center"/>
    </xf>
    <xf numFmtId="2" fontId="14" fillId="5" borderId="50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8" fillId="2" borderId="0" xfId="0" applyFont="1" applyFill="1"/>
    <xf numFmtId="0" fontId="14" fillId="3" borderId="25" xfId="0" applyFont="1" applyFill="1" applyBorder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4" fillId="3" borderId="31" xfId="0" applyFont="1" applyFill="1" applyBorder="1" applyAlignment="1" applyProtection="1">
      <alignment horizontal="center"/>
      <protection locked="0"/>
    </xf>
    <xf numFmtId="170" fontId="11" fillId="2" borderId="4" xfId="0" applyNumberFormat="1" applyFont="1" applyFill="1" applyBorder="1" applyAlignment="1">
      <alignment horizontal="center"/>
    </xf>
    <xf numFmtId="0" fontId="14" fillId="3" borderId="52" xfId="0" applyFont="1" applyFill="1" applyBorder="1" applyAlignment="1" applyProtection="1">
      <alignment horizontal="center"/>
      <protection locked="0"/>
    </xf>
    <xf numFmtId="170" fontId="11" fillId="2" borderId="3" xfId="0" applyNumberFormat="1" applyFont="1" applyFill="1" applyBorder="1" applyAlignment="1">
      <alignment horizontal="center"/>
    </xf>
    <xf numFmtId="170" fontId="14" fillId="3" borderId="0" xfId="0" applyNumberFormat="1" applyFont="1" applyFill="1" applyAlignment="1" applyProtection="1">
      <alignment horizontal="center"/>
      <protection locked="0"/>
    </xf>
    <xf numFmtId="170" fontId="11" fillId="2" borderId="5" xfId="0" applyNumberFormat="1" applyFont="1" applyFill="1" applyBorder="1" applyAlignment="1">
      <alignment horizontal="center"/>
    </xf>
    <xf numFmtId="170" fontId="14" fillId="3" borderId="7" xfId="0" applyNumberFormat="1" applyFont="1" applyFill="1" applyBorder="1" applyAlignment="1" applyProtection="1">
      <alignment horizontal="center"/>
      <protection locked="0"/>
    </xf>
    <xf numFmtId="170" fontId="12" fillId="6" borderId="53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4" fillId="3" borderId="54" xfId="0" applyFont="1" applyFill="1" applyBorder="1" applyAlignment="1" applyProtection="1">
      <alignment horizontal="center"/>
      <protection locked="0"/>
    </xf>
    <xf numFmtId="2" fontId="11" fillId="6" borderId="49" xfId="0" applyNumberFormat="1" applyFont="1" applyFill="1" applyBorder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6" xfId="0" applyFont="1" applyFill="1" applyBorder="1" applyAlignment="1">
      <alignment horizontal="right"/>
    </xf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/>
    <xf numFmtId="0" fontId="12" fillId="2" borderId="25" xfId="0" applyFont="1" applyFill="1" applyBorder="1" applyAlignment="1">
      <alignment horizontal="center" wrapText="1"/>
    </xf>
    <xf numFmtId="170" fontId="14" fillId="3" borderId="32" xfId="0" applyNumberFormat="1" applyFont="1" applyFill="1" applyBorder="1" applyAlignment="1" applyProtection="1">
      <alignment horizontal="center"/>
      <protection locked="0"/>
    </xf>
    <xf numFmtId="2" fontId="11" fillId="2" borderId="27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70" fontId="14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3" borderId="4" xfId="0" applyFont="1" applyFill="1" applyBorder="1" applyAlignment="1" applyProtection="1">
      <alignment horizontal="center" wrapText="1"/>
      <protection locked="0"/>
    </xf>
    <xf numFmtId="0" fontId="13" fillId="3" borderId="3" xfId="0" applyFont="1" applyFill="1" applyBorder="1" applyAlignment="1" applyProtection="1">
      <alignment horizontal="center" wrapText="1"/>
      <protection locked="0"/>
    </xf>
    <xf numFmtId="0" fontId="13" fillId="3" borderId="47" xfId="0" applyFont="1" applyFill="1" applyBorder="1" applyAlignment="1" applyProtection="1">
      <alignment horizontal="center" wrapText="1"/>
      <protection locked="0"/>
    </xf>
    <xf numFmtId="0" fontId="25" fillId="2" borderId="0" xfId="1" applyFont="1" applyFill="1"/>
    <xf numFmtId="0" fontId="28" fillId="2" borderId="0" xfId="1" applyFont="1" applyFill="1"/>
    <xf numFmtId="0" fontId="23" fillId="2" borderId="0" xfId="1" applyFill="1"/>
    <xf numFmtId="0" fontId="29" fillId="2" borderId="0" xfId="1" applyFont="1" applyFill="1"/>
    <xf numFmtId="0" fontId="29" fillId="3" borderId="0" xfId="1" applyFont="1" applyFill="1" applyAlignment="1" applyProtection="1">
      <alignment horizontal="left"/>
      <protection locked="0"/>
    </xf>
    <xf numFmtId="0" fontId="30" fillId="2" borderId="0" xfId="1" applyFont="1" applyFill="1" applyProtection="1">
      <protection locked="0"/>
    </xf>
    <xf numFmtId="0" fontId="31" fillId="2" borderId="0" xfId="1" applyFont="1" applyFill="1"/>
    <xf numFmtId="0" fontId="31" fillId="3" borderId="0" xfId="1" applyFont="1" applyFill="1" applyAlignment="1" applyProtection="1">
      <alignment horizontal="left"/>
      <protection locked="0"/>
    </xf>
    <xf numFmtId="0" fontId="31" fillId="3" borderId="0" xfId="1" applyFont="1" applyFill="1" applyProtection="1">
      <protection locked="0"/>
    </xf>
    <xf numFmtId="15" fontId="31" fillId="3" borderId="0" xfId="1" applyNumberFormat="1" applyFont="1" applyFill="1" applyAlignment="1" applyProtection="1">
      <alignment horizontal="left"/>
      <protection locked="0"/>
    </xf>
    <xf numFmtId="15" fontId="31" fillId="2" borderId="0" xfId="1" applyNumberFormat="1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9" fillId="2" borderId="0" xfId="1" applyFont="1" applyFill="1" applyAlignment="1">
      <alignment horizontal="right"/>
    </xf>
    <xf numFmtId="0" fontId="32" fillId="3" borderId="0" xfId="1" applyFont="1" applyFill="1" applyAlignment="1" applyProtection="1">
      <alignment horizontal="left"/>
      <protection locked="0"/>
    </xf>
    <xf numFmtId="0" fontId="31" fillId="3" borderId="0" xfId="1" applyFont="1" applyFill="1"/>
    <xf numFmtId="0" fontId="31" fillId="2" borderId="0" xfId="1" applyFont="1" applyFill="1" applyAlignment="1">
      <alignment horizontal="right"/>
    </xf>
    <xf numFmtId="0" fontId="32" fillId="3" borderId="0" xfId="1" applyFont="1" applyFill="1" applyAlignment="1" applyProtection="1">
      <alignment horizontal="center"/>
      <protection locked="0"/>
    </xf>
    <xf numFmtId="0" fontId="34" fillId="2" borderId="0" xfId="1" applyFont="1" applyFill="1"/>
    <xf numFmtId="0" fontId="35" fillId="2" borderId="0" xfId="1" applyFont="1" applyFill="1" applyAlignment="1">
      <alignment vertical="center" wrapText="1"/>
    </xf>
    <xf numFmtId="0" fontId="29" fillId="2" borderId="0" xfId="1" applyFont="1" applyFill="1" applyAlignment="1">
      <alignment horizontal="center"/>
    </xf>
    <xf numFmtId="0" fontId="36" fillId="2" borderId="0" xfId="1" applyFont="1" applyFill="1"/>
    <xf numFmtId="0" fontId="37" fillId="2" borderId="0" xfId="1" applyFont="1" applyFill="1"/>
    <xf numFmtId="2" fontId="32" fillId="3" borderId="0" xfId="1" applyNumberFormat="1" applyFont="1" applyFill="1" applyAlignment="1" applyProtection="1">
      <alignment horizontal="center"/>
      <protection locked="0"/>
    </xf>
    <xf numFmtId="0" fontId="29" fillId="2" borderId="0" xfId="1" applyFont="1" applyFill="1" applyAlignment="1">
      <alignment vertical="center" wrapText="1"/>
    </xf>
    <xf numFmtId="0" fontId="38" fillId="2" borderId="0" xfId="1" applyFont="1" applyFill="1"/>
    <xf numFmtId="2" fontId="29" fillId="2" borderId="0" xfId="1" applyNumberFormat="1" applyFont="1" applyFill="1" applyAlignment="1">
      <alignment horizontal="center"/>
    </xf>
    <xf numFmtId="0" fontId="33" fillId="2" borderId="0" xfId="1" applyFont="1" applyFill="1" applyAlignment="1">
      <alignment horizontal="left" vertical="center" wrapText="1"/>
    </xf>
    <xf numFmtId="169" fontId="29" fillId="2" borderId="0" xfId="1" applyNumberFormat="1" applyFont="1" applyFill="1" applyAlignment="1">
      <alignment horizontal="center"/>
    </xf>
    <xf numFmtId="0" fontId="31" fillId="2" borderId="21" xfId="1" applyFont="1" applyFill="1" applyBorder="1" applyAlignment="1">
      <alignment horizontal="right"/>
    </xf>
    <xf numFmtId="0" fontId="32" fillId="3" borderId="25" xfId="1" applyFont="1" applyFill="1" applyBorder="1" applyAlignment="1" applyProtection="1">
      <alignment horizontal="center"/>
      <protection locked="0"/>
    </xf>
    <xf numFmtId="0" fontId="31" fillId="2" borderId="23" xfId="1" applyFont="1" applyFill="1" applyBorder="1" applyAlignment="1">
      <alignment horizontal="right"/>
    </xf>
    <xf numFmtId="0" fontId="32" fillId="3" borderId="31" xfId="1" applyFont="1" applyFill="1" applyBorder="1" applyAlignment="1" applyProtection="1">
      <alignment horizontal="center"/>
      <protection locked="0"/>
    </xf>
    <xf numFmtId="0" fontId="29" fillId="2" borderId="25" xfId="1" applyFont="1" applyFill="1" applyBorder="1" applyAlignment="1">
      <alignment horizontal="center"/>
    </xf>
    <xf numFmtId="0" fontId="29" fillId="2" borderId="26" xfId="1" applyFont="1" applyFill="1" applyBorder="1" applyAlignment="1">
      <alignment horizontal="center"/>
    </xf>
    <xf numFmtId="0" fontId="29" fillId="2" borderId="27" xfId="1" applyFont="1" applyFill="1" applyBorder="1" applyAlignment="1">
      <alignment horizontal="center"/>
    </xf>
    <xf numFmtId="0" fontId="29" fillId="2" borderId="28" xfId="1" applyFont="1" applyFill="1" applyBorder="1" applyAlignment="1">
      <alignment horizontal="center"/>
    </xf>
    <xf numFmtId="0" fontId="31" fillId="2" borderId="29" xfId="1" applyFont="1" applyFill="1" applyBorder="1" applyAlignment="1">
      <alignment horizontal="center"/>
    </xf>
    <xf numFmtId="0" fontId="32" fillId="3" borderId="30" xfId="1" applyFont="1" applyFill="1" applyBorder="1" applyAlignment="1" applyProtection="1">
      <alignment horizontal="center"/>
      <protection locked="0"/>
    </xf>
    <xf numFmtId="170" fontId="31" fillId="2" borderId="27" xfId="1" applyNumberFormat="1" applyFont="1" applyFill="1" applyBorder="1" applyAlignment="1">
      <alignment horizontal="center"/>
    </xf>
    <xf numFmtId="170" fontId="31" fillId="2" borderId="28" xfId="1" applyNumberFormat="1" applyFont="1" applyFill="1" applyBorder="1" applyAlignment="1">
      <alignment horizontal="center"/>
    </xf>
    <xf numFmtId="0" fontId="31" fillId="2" borderId="31" xfId="1" applyFont="1" applyFill="1" applyBorder="1" applyAlignment="1">
      <alignment horizontal="center"/>
    </xf>
    <xf numFmtId="0" fontId="32" fillId="3" borderId="23" xfId="1" applyFont="1" applyFill="1" applyBorder="1" applyAlignment="1" applyProtection="1">
      <alignment horizontal="center"/>
      <protection locked="0"/>
    </xf>
    <xf numFmtId="170" fontId="31" fillId="2" borderId="32" xfId="1" applyNumberFormat="1" applyFont="1" applyFill="1" applyBorder="1" applyAlignment="1">
      <alignment horizontal="center"/>
    </xf>
    <xf numFmtId="170" fontId="31" fillId="2" borderId="24" xfId="1" applyNumberFormat="1" applyFont="1" applyFill="1" applyBorder="1" applyAlignment="1">
      <alignment horizontal="center"/>
    </xf>
    <xf numFmtId="0" fontId="31" fillId="2" borderId="33" xfId="1" applyFont="1" applyFill="1" applyBorder="1" applyAlignment="1">
      <alignment horizontal="center"/>
    </xf>
    <xf numFmtId="0" fontId="32" fillId="3" borderId="34" xfId="1" applyFont="1" applyFill="1" applyBorder="1" applyAlignment="1" applyProtection="1">
      <alignment horizontal="center"/>
      <protection locked="0"/>
    </xf>
    <xf numFmtId="170" fontId="31" fillId="2" borderId="35" xfId="1" applyNumberFormat="1" applyFont="1" applyFill="1" applyBorder="1" applyAlignment="1">
      <alignment horizontal="center"/>
    </xf>
    <xf numFmtId="170" fontId="31" fillId="2" borderId="36" xfId="1" applyNumberFormat="1" applyFont="1" applyFill="1" applyBorder="1" applyAlignment="1">
      <alignment horizontal="center"/>
    </xf>
    <xf numFmtId="0" fontId="31" fillId="2" borderId="31" xfId="1" applyFont="1" applyFill="1" applyBorder="1" applyAlignment="1">
      <alignment horizontal="right"/>
    </xf>
    <xf numFmtId="1" fontId="29" fillId="6" borderId="55" xfId="1" applyNumberFormat="1" applyFont="1" applyFill="1" applyBorder="1" applyAlignment="1">
      <alignment horizontal="center"/>
    </xf>
    <xf numFmtId="170" fontId="29" fillId="6" borderId="38" xfId="1" applyNumberFormat="1" applyFont="1" applyFill="1" applyBorder="1" applyAlignment="1">
      <alignment horizontal="center"/>
    </xf>
    <xf numFmtId="1" fontId="29" fillId="6" borderId="37" xfId="1" applyNumberFormat="1" applyFont="1" applyFill="1" applyBorder="1" applyAlignment="1">
      <alignment horizontal="center"/>
    </xf>
    <xf numFmtId="170" fontId="29" fillId="6" borderId="39" xfId="1" applyNumberFormat="1" applyFont="1" applyFill="1" applyBorder="1" applyAlignment="1">
      <alignment horizontal="center"/>
    </xf>
    <xf numFmtId="0" fontId="25" fillId="2" borderId="0" xfId="1" applyFont="1" applyFill="1" applyAlignment="1">
      <alignment horizontal="center"/>
    </xf>
    <xf numFmtId="0" fontId="31" fillId="2" borderId="60" xfId="1" applyFont="1" applyFill="1" applyBorder="1" applyAlignment="1">
      <alignment horizontal="right"/>
    </xf>
    <xf numFmtId="0" fontId="32" fillId="3" borderId="54" xfId="1" applyFont="1" applyFill="1" applyBorder="1" applyAlignment="1" applyProtection="1">
      <alignment horizontal="center"/>
      <protection locked="0"/>
    </xf>
    <xf numFmtId="0" fontId="32" fillId="3" borderId="16" xfId="1" applyFont="1" applyFill="1" applyBorder="1" applyAlignment="1" applyProtection="1">
      <alignment horizontal="center"/>
      <protection locked="0"/>
    </xf>
    <xf numFmtId="0" fontId="31" fillId="2" borderId="26" xfId="1" applyFont="1" applyFill="1" applyBorder="1" applyAlignment="1">
      <alignment horizontal="right"/>
    </xf>
    <xf numFmtId="2" fontId="31" fillId="6" borderId="49" xfId="1" applyNumberFormat="1" applyFont="1" applyFill="1" applyBorder="1" applyAlignment="1">
      <alignment horizontal="center"/>
    </xf>
    <xf numFmtId="0" fontId="31" fillId="2" borderId="0" xfId="1" applyFont="1" applyFill="1" applyAlignment="1">
      <alignment horizontal="center"/>
    </xf>
    <xf numFmtId="2" fontId="31" fillId="6" borderId="41" xfId="1" applyNumberFormat="1" applyFont="1" applyFill="1" applyBorder="1" applyAlignment="1">
      <alignment horizontal="center"/>
    </xf>
    <xf numFmtId="2" fontId="31" fillId="7" borderId="49" xfId="1" applyNumberFormat="1" applyFont="1" applyFill="1" applyBorder="1" applyAlignment="1">
      <alignment horizontal="center"/>
    </xf>
    <xf numFmtId="2" fontId="31" fillId="2" borderId="0" xfId="1" applyNumberFormat="1" applyFont="1" applyFill="1" applyAlignment="1">
      <alignment horizontal="center"/>
    </xf>
    <xf numFmtId="2" fontId="31" fillId="7" borderId="41" xfId="1" applyNumberFormat="1" applyFont="1" applyFill="1" applyBorder="1" applyAlignment="1">
      <alignment horizontal="center"/>
    </xf>
    <xf numFmtId="2" fontId="31" fillId="6" borderId="17" xfId="1" applyNumberFormat="1" applyFont="1" applyFill="1" applyBorder="1" applyAlignment="1">
      <alignment horizontal="center"/>
    </xf>
    <xf numFmtId="0" fontId="32" fillId="3" borderId="49" xfId="1" applyFont="1" applyFill="1" applyBorder="1" applyAlignment="1" applyProtection="1">
      <alignment horizontal="center"/>
      <protection locked="0"/>
    </xf>
    <xf numFmtId="1" fontId="31" fillId="2" borderId="0" xfId="1" applyNumberFormat="1" applyFont="1" applyFill="1" applyAlignment="1">
      <alignment horizontal="center"/>
    </xf>
    <xf numFmtId="0" fontId="31" fillId="2" borderId="55" xfId="1" applyFont="1" applyFill="1" applyBorder="1" applyAlignment="1">
      <alignment horizontal="right"/>
    </xf>
    <xf numFmtId="2" fontId="31" fillId="7" borderId="28" xfId="1" applyNumberFormat="1" applyFont="1" applyFill="1" applyBorder="1" applyAlignment="1">
      <alignment horizontal="center"/>
    </xf>
    <xf numFmtId="170" fontId="31" fillId="2" borderId="0" xfId="1" applyNumberFormat="1" applyFont="1" applyFill="1" applyAlignment="1">
      <alignment horizontal="center"/>
    </xf>
    <xf numFmtId="0" fontId="31" fillId="2" borderId="16" xfId="1" applyFont="1" applyFill="1" applyBorder="1" applyAlignment="1">
      <alignment horizontal="right"/>
    </xf>
    <xf numFmtId="170" fontId="29" fillId="7" borderId="16" xfId="1" applyNumberFormat="1" applyFont="1" applyFill="1" applyBorder="1" applyAlignment="1">
      <alignment horizontal="center"/>
    </xf>
    <xf numFmtId="0" fontId="31" fillId="2" borderId="41" xfId="1" applyFont="1" applyFill="1" applyBorder="1" applyAlignment="1">
      <alignment horizontal="right"/>
    </xf>
    <xf numFmtId="10" fontId="31" fillId="6" borderId="41" xfId="1" applyNumberFormat="1" applyFont="1" applyFill="1" applyBorder="1" applyAlignment="1">
      <alignment horizontal="center"/>
    </xf>
    <xf numFmtId="0" fontId="31" fillId="2" borderId="17" xfId="1" applyFont="1" applyFill="1" applyBorder="1" applyAlignment="1">
      <alignment horizontal="right"/>
    </xf>
    <xf numFmtId="0" fontId="31" fillId="7" borderId="17" xfId="1" applyFont="1" applyFill="1" applyBorder="1" applyAlignment="1">
      <alignment horizontal="center"/>
    </xf>
    <xf numFmtId="0" fontId="29" fillId="2" borderId="0" xfId="1" applyFont="1" applyFill="1" applyAlignment="1">
      <alignment horizontal="left"/>
    </xf>
    <xf numFmtId="0" fontId="31" fillId="2" borderId="0" xfId="1" applyFont="1" applyFill="1" applyAlignment="1">
      <alignment horizontal="left"/>
    </xf>
    <xf numFmtId="166" fontId="29" fillId="2" borderId="0" xfId="1" applyNumberFormat="1" applyFont="1" applyFill="1" applyAlignment="1" applyProtection="1">
      <alignment horizontal="center"/>
      <protection locked="0"/>
    </xf>
    <xf numFmtId="2" fontId="29" fillId="2" borderId="13" xfId="1" applyNumberFormat="1" applyFont="1" applyFill="1" applyBorder="1" applyAlignment="1">
      <alignment horizontal="center"/>
    </xf>
    <xf numFmtId="0" fontId="29" fillId="2" borderId="13" xfId="1" applyFont="1" applyFill="1" applyBorder="1" applyAlignment="1">
      <alignment horizontal="center"/>
    </xf>
    <xf numFmtId="0" fontId="31" fillId="2" borderId="13" xfId="1" applyFont="1" applyFill="1" applyBorder="1" applyAlignment="1">
      <alignment horizontal="center"/>
    </xf>
    <xf numFmtId="0" fontId="32" fillId="3" borderId="21" xfId="1" applyFont="1" applyFill="1" applyBorder="1" applyAlignment="1" applyProtection="1">
      <alignment horizontal="center"/>
      <protection locked="0"/>
    </xf>
    <xf numFmtId="2" fontId="31" fillId="2" borderId="21" xfId="1" applyNumberFormat="1" applyFont="1" applyFill="1" applyBorder="1" applyAlignment="1">
      <alignment horizontal="center"/>
    </xf>
    <xf numFmtId="10" fontId="31" fillId="2" borderId="13" xfId="1" applyNumberFormat="1" applyFont="1" applyFill="1" applyBorder="1" applyAlignment="1">
      <alignment horizontal="center" vertical="center"/>
    </xf>
    <xf numFmtId="0" fontId="31" fillId="2" borderId="14" xfId="1" applyFont="1" applyFill="1" applyBorder="1" applyAlignment="1">
      <alignment horizontal="center"/>
    </xf>
    <xf numFmtId="2" fontId="31" fillId="2" borderId="23" xfId="1" applyNumberFormat="1" applyFont="1" applyFill="1" applyBorder="1" applyAlignment="1">
      <alignment horizontal="center"/>
    </xf>
    <xf numFmtId="10" fontId="31" fillId="2" borderId="14" xfId="1" applyNumberFormat="1" applyFont="1" applyFill="1" applyBorder="1" applyAlignment="1">
      <alignment horizontal="center" vertical="center"/>
    </xf>
    <xf numFmtId="0" fontId="31" fillId="2" borderId="15" xfId="1" applyFont="1" applyFill="1" applyBorder="1" applyAlignment="1">
      <alignment horizontal="center"/>
    </xf>
    <xf numFmtId="0" fontId="32" fillId="3" borderId="43" xfId="1" applyFont="1" applyFill="1" applyBorder="1" applyAlignment="1" applyProtection="1">
      <alignment horizontal="center"/>
      <protection locked="0"/>
    </xf>
    <xf numFmtId="2" fontId="31" fillId="2" borderId="13" xfId="1" applyNumberFormat="1" applyFont="1" applyFill="1" applyBorder="1" applyAlignment="1">
      <alignment horizontal="center"/>
    </xf>
    <xf numFmtId="10" fontId="31" fillId="2" borderId="25" xfId="1" applyNumberFormat="1" applyFont="1" applyFill="1" applyBorder="1" applyAlignment="1">
      <alignment horizontal="center" vertical="center"/>
    </xf>
    <xf numFmtId="2" fontId="31" fillId="2" borderId="14" xfId="1" applyNumberFormat="1" applyFont="1" applyFill="1" applyBorder="1" applyAlignment="1">
      <alignment horizontal="center"/>
    </xf>
    <xf numFmtId="10" fontId="31" fillId="2" borderId="31" xfId="1" applyNumberFormat="1" applyFont="1" applyFill="1" applyBorder="1" applyAlignment="1">
      <alignment horizontal="center" vertical="center"/>
    </xf>
    <xf numFmtId="2" fontId="31" fillId="2" borderId="15" xfId="1" applyNumberFormat="1" applyFont="1" applyFill="1" applyBorder="1" applyAlignment="1">
      <alignment horizontal="center"/>
    </xf>
    <xf numFmtId="10" fontId="31" fillId="2" borderId="48" xfId="1" applyNumberFormat="1" applyFont="1" applyFill="1" applyBorder="1" applyAlignment="1">
      <alignment horizontal="center" vertical="center"/>
    </xf>
    <xf numFmtId="0" fontId="29" fillId="2" borderId="31" xfId="1" applyFont="1" applyFill="1" applyBorder="1" applyAlignment="1">
      <alignment horizontal="center"/>
    </xf>
    <xf numFmtId="0" fontId="31" fillId="2" borderId="43" xfId="1" applyFont="1" applyFill="1" applyBorder="1" applyAlignment="1">
      <alignment horizontal="right"/>
    </xf>
    <xf numFmtId="2" fontId="31" fillId="2" borderId="48" xfId="1" applyNumberFormat="1" applyFont="1" applyFill="1" applyBorder="1" applyAlignment="1">
      <alignment horizontal="center"/>
    </xf>
    <xf numFmtId="10" fontId="31" fillId="2" borderId="15" xfId="1" applyNumberFormat="1" applyFont="1" applyFill="1" applyBorder="1" applyAlignment="1">
      <alignment horizontal="center" vertical="center"/>
    </xf>
    <xf numFmtId="0" fontId="31" fillId="2" borderId="61" xfId="1" applyFont="1" applyFill="1" applyBorder="1" applyAlignment="1">
      <alignment horizontal="right"/>
    </xf>
    <xf numFmtId="10" fontId="32" fillId="7" borderId="33" xfId="1" applyNumberFormat="1" applyFont="1" applyFill="1" applyBorder="1" applyAlignment="1">
      <alignment horizontal="center"/>
    </xf>
    <xf numFmtId="10" fontId="32" fillId="6" borderId="62" xfId="1" applyNumberFormat="1" applyFont="1" applyFill="1" applyBorder="1" applyAlignment="1">
      <alignment horizontal="center"/>
    </xf>
    <xf numFmtId="0" fontId="32" fillId="7" borderId="63" xfId="1" applyFont="1" applyFill="1" applyBorder="1" applyAlignment="1">
      <alignment horizontal="center"/>
    </xf>
    <xf numFmtId="165" fontId="29" fillId="2" borderId="0" xfId="1" applyNumberFormat="1" applyFont="1" applyFill="1" applyAlignment="1">
      <alignment horizontal="center"/>
    </xf>
    <xf numFmtId="0" fontId="41" fillId="3" borderId="0" xfId="1" applyFont="1" applyFill="1" applyAlignment="1" applyProtection="1">
      <alignment horizontal="center"/>
      <protection locked="0"/>
    </xf>
    <xf numFmtId="0" fontId="29" fillId="2" borderId="51" xfId="1" applyFont="1" applyFill="1" applyBorder="1" applyAlignment="1">
      <alignment horizontal="center"/>
    </xf>
    <xf numFmtId="0" fontId="29" fillId="2" borderId="40" xfId="1" applyFont="1" applyFill="1" applyBorder="1" applyAlignment="1">
      <alignment horizontal="center"/>
    </xf>
    <xf numFmtId="0" fontId="29" fillId="2" borderId="10" xfId="1" applyFont="1" applyFill="1" applyBorder="1" applyAlignment="1">
      <alignment horizontal="center"/>
    </xf>
    <xf numFmtId="0" fontId="31" fillId="2" borderId="52" xfId="1" applyFont="1" applyFill="1" applyBorder="1" applyAlignment="1">
      <alignment horizontal="center"/>
    </xf>
    <xf numFmtId="0" fontId="31" fillId="2" borderId="7" xfId="1" applyFont="1" applyFill="1" applyBorder="1" applyAlignment="1">
      <alignment horizontal="center"/>
    </xf>
    <xf numFmtId="170" fontId="32" fillId="3" borderId="34" xfId="1" applyNumberFormat="1" applyFont="1" applyFill="1" applyBorder="1" applyAlignment="1" applyProtection="1">
      <alignment horizontal="center"/>
      <protection locked="0"/>
    </xf>
    <xf numFmtId="1" fontId="29" fillId="6" borderId="64" xfId="1" applyNumberFormat="1" applyFont="1" applyFill="1" applyBorder="1" applyAlignment="1">
      <alignment horizontal="center"/>
    </xf>
    <xf numFmtId="1" fontId="29" fillId="6" borderId="53" xfId="1" applyNumberFormat="1" applyFont="1" applyFill="1" applyBorder="1" applyAlignment="1">
      <alignment horizontal="center"/>
    </xf>
    <xf numFmtId="1" fontId="29" fillId="6" borderId="15" xfId="1" applyNumberFormat="1" applyFont="1" applyFill="1" applyBorder="1" applyAlignment="1">
      <alignment horizontal="center"/>
    </xf>
    <xf numFmtId="2" fontId="25" fillId="2" borderId="0" xfId="1" applyNumberFormat="1" applyFont="1" applyFill="1" applyAlignment="1">
      <alignment horizontal="center"/>
    </xf>
    <xf numFmtId="0" fontId="29" fillId="2" borderId="0" xfId="1" applyFont="1" applyFill="1" applyAlignment="1">
      <alignment horizontal="center" wrapText="1"/>
    </xf>
    <xf numFmtId="10" fontId="31" fillId="2" borderId="0" xfId="1" applyNumberFormat="1" applyFont="1" applyFill="1" applyAlignment="1">
      <alignment horizontal="center"/>
    </xf>
    <xf numFmtId="10" fontId="29" fillId="6" borderId="41" xfId="1" applyNumberFormat="1" applyFont="1" applyFill="1" applyBorder="1" applyAlignment="1">
      <alignment horizontal="center"/>
    </xf>
    <xf numFmtId="0" fontId="29" fillId="7" borderId="17" xfId="1" applyFont="1" applyFill="1" applyBorder="1" applyAlignment="1">
      <alignment horizontal="center"/>
    </xf>
    <xf numFmtId="0" fontId="29" fillId="2" borderId="45" xfId="1" applyFont="1" applyFill="1" applyBorder="1" applyAlignment="1">
      <alignment horizontal="center"/>
    </xf>
    <xf numFmtId="0" fontId="29" fillId="2" borderId="46" xfId="1" applyFont="1" applyFill="1" applyBorder="1"/>
    <xf numFmtId="0" fontId="29" fillId="2" borderId="25" xfId="1" applyFont="1" applyFill="1" applyBorder="1" applyAlignment="1">
      <alignment horizontal="center" wrapText="1"/>
    </xf>
    <xf numFmtId="0" fontId="31" fillId="2" borderId="23" xfId="1" applyFont="1" applyFill="1" applyBorder="1" applyAlignment="1">
      <alignment horizontal="center"/>
    </xf>
    <xf numFmtId="1" fontId="32" fillId="3" borderId="32" xfId="1" applyNumberFormat="1" applyFont="1" applyFill="1" applyBorder="1" applyAlignment="1" applyProtection="1">
      <alignment horizontal="center"/>
      <protection locked="0"/>
    </xf>
    <xf numFmtId="2" fontId="31" fillId="2" borderId="27" xfId="1" applyNumberFormat="1" applyFont="1" applyFill="1" applyBorder="1" applyAlignment="1">
      <alignment horizontal="center"/>
    </xf>
    <xf numFmtId="10" fontId="31" fillId="2" borderId="28" xfId="1" applyNumberFormat="1" applyFont="1" applyFill="1" applyBorder="1" applyAlignment="1">
      <alignment horizontal="center"/>
    </xf>
    <xf numFmtId="2" fontId="31" fillId="2" borderId="32" xfId="1" applyNumberFormat="1" applyFont="1" applyFill="1" applyBorder="1" applyAlignment="1">
      <alignment horizontal="center"/>
    </xf>
    <xf numFmtId="10" fontId="31" fillId="2" borderId="24" xfId="1" applyNumberFormat="1" applyFont="1" applyFill="1" applyBorder="1" applyAlignment="1">
      <alignment horizontal="center"/>
    </xf>
    <xf numFmtId="0" fontId="31" fillId="2" borderId="34" xfId="1" applyFont="1" applyFill="1" applyBorder="1" applyAlignment="1">
      <alignment horizontal="center"/>
    </xf>
    <xf numFmtId="1" fontId="32" fillId="3" borderId="35" xfId="1" applyNumberFormat="1" applyFont="1" applyFill="1" applyBorder="1" applyAlignment="1" applyProtection="1">
      <alignment horizontal="center"/>
      <protection locked="0"/>
    </xf>
    <xf numFmtId="2" fontId="31" fillId="2" borderId="35" xfId="1" applyNumberFormat="1" applyFont="1" applyFill="1" applyBorder="1" applyAlignment="1">
      <alignment horizontal="center"/>
    </xf>
    <xf numFmtId="10" fontId="31" fillId="2" borderId="36" xfId="1" applyNumberFormat="1" applyFont="1" applyFill="1" applyBorder="1" applyAlignment="1">
      <alignment horizontal="center"/>
    </xf>
    <xf numFmtId="2" fontId="31" fillId="2" borderId="31" xfId="1" applyNumberFormat="1" applyFont="1" applyFill="1" applyBorder="1" applyAlignment="1">
      <alignment horizontal="center"/>
    </xf>
    <xf numFmtId="170" fontId="29" fillId="2" borderId="0" xfId="1" applyNumberFormat="1" applyFont="1" applyFill="1" applyAlignment="1">
      <alignment horizontal="center"/>
    </xf>
    <xf numFmtId="170" fontId="31" fillId="2" borderId="2" xfId="1" applyNumberFormat="1" applyFont="1" applyFill="1" applyBorder="1" applyAlignment="1">
      <alignment horizontal="right"/>
    </xf>
    <xf numFmtId="10" fontId="29" fillId="7" borderId="49" xfId="1" applyNumberFormat="1" applyFont="1" applyFill="1" applyBorder="1" applyAlignment="1">
      <alignment horizontal="center"/>
    </xf>
    <xf numFmtId="0" fontId="31" fillId="2" borderId="23" xfId="1" applyFont="1" applyFill="1" applyBorder="1"/>
    <xf numFmtId="0" fontId="31" fillId="2" borderId="6" xfId="1" applyFont="1" applyFill="1" applyBorder="1"/>
    <xf numFmtId="10" fontId="29" fillId="6" borderId="49" xfId="1" applyNumberFormat="1" applyFont="1" applyFill="1" applyBorder="1" applyAlignment="1">
      <alignment horizontal="center"/>
    </xf>
    <xf numFmtId="0" fontId="31" fillId="2" borderId="43" xfId="1" applyFont="1" applyFill="1" applyBorder="1"/>
    <xf numFmtId="0" fontId="31" fillId="2" borderId="56" xfId="1" applyFont="1" applyFill="1" applyBorder="1" applyAlignment="1">
      <alignment horizontal="center"/>
    </xf>
    <xf numFmtId="0" fontId="31" fillId="2" borderId="57" xfId="1" applyFont="1" applyFill="1" applyBorder="1" applyAlignment="1">
      <alignment horizontal="right"/>
    </xf>
    <xf numFmtId="2" fontId="31" fillId="2" borderId="4" xfId="1" applyNumberFormat="1" applyFont="1" applyFill="1" applyBorder="1" applyAlignment="1">
      <alignment horizontal="center"/>
    </xf>
    <xf numFmtId="10" fontId="31" fillId="2" borderId="29" xfId="1" applyNumberFormat="1" applyFont="1" applyFill="1" applyBorder="1" applyAlignment="1">
      <alignment horizontal="center"/>
    </xf>
    <xf numFmtId="2" fontId="31" fillId="2" borderId="3" xfId="1" applyNumberFormat="1" applyFont="1" applyFill="1" applyBorder="1" applyAlignment="1">
      <alignment horizontal="center"/>
    </xf>
    <xf numFmtId="10" fontId="31" fillId="2" borderId="31" xfId="1" applyNumberFormat="1" applyFont="1" applyFill="1" applyBorder="1" applyAlignment="1">
      <alignment horizontal="center"/>
    </xf>
    <xf numFmtId="2" fontId="31" fillId="2" borderId="5" xfId="1" applyNumberFormat="1" applyFont="1" applyFill="1" applyBorder="1" applyAlignment="1">
      <alignment horizontal="center"/>
    </xf>
    <xf numFmtId="10" fontId="31" fillId="2" borderId="33" xfId="1" applyNumberFormat="1" applyFont="1" applyFill="1" applyBorder="1" applyAlignment="1">
      <alignment horizontal="center"/>
    </xf>
    <xf numFmtId="10" fontId="32" fillId="7" borderId="49" xfId="1" applyNumberFormat="1" applyFont="1" applyFill="1" applyBorder="1" applyAlignment="1">
      <alignment horizontal="center"/>
    </xf>
    <xf numFmtId="10" fontId="32" fillId="6" borderId="49" xfId="1" applyNumberFormat="1" applyFont="1" applyFill="1" applyBorder="1" applyAlignment="1">
      <alignment horizontal="center"/>
    </xf>
    <xf numFmtId="0" fontId="32" fillId="7" borderId="17" xfId="1" applyFont="1" applyFill="1" applyBorder="1" applyAlignment="1">
      <alignment horizontal="center"/>
    </xf>
    <xf numFmtId="165" fontId="32" fillId="2" borderId="0" xfId="1" applyNumberFormat="1" applyFont="1" applyFill="1" applyAlignment="1">
      <alignment horizontal="center"/>
    </xf>
    <xf numFmtId="0" fontId="33" fillId="2" borderId="9" xfId="1" applyFont="1" applyFill="1" applyBorder="1" applyAlignment="1">
      <alignment horizontal="left" vertical="center" wrapText="1"/>
    </xf>
    <xf numFmtId="0" fontId="31" fillId="2" borderId="9" xfId="1" applyFont="1" applyFill="1" applyBorder="1"/>
    <xf numFmtId="0" fontId="31" fillId="2" borderId="10" xfId="1" applyFont="1" applyFill="1" applyBorder="1" applyAlignment="1">
      <alignment horizontal="center"/>
    </xf>
    <xf numFmtId="0" fontId="31" fillId="2" borderId="7" xfId="1" applyFont="1" applyFill="1" applyBorder="1" applyProtection="1">
      <protection locked="0"/>
    </xf>
    <xf numFmtId="0" fontId="31" fillId="2" borderId="7" xfId="1" applyFont="1" applyFill="1" applyBorder="1"/>
    <xf numFmtId="0" fontId="29" fillId="2" borderId="11" xfId="1" applyFont="1" applyFill="1" applyBorder="1" applyProtection="1">
      <protection locked="0"/>
    </xf>
    <xf numFmtId="0" fontId="29" fillId="2" borderId="11" xfId="1" applyFont="1" applyFill="1" applyBorder="1"/>
    <xf numFmtId="0" fontId="31" fillId="2" borderId="11" xfId="1" applyFont="1" applyFill="1" applyBorder="1"/>
    <xf numFmtId="0" fontId="42" fillId="2" borderId="0" xfId="0" applyFont="1" applyFill="1"/>
    <xf numFmtId="0" fontId="25" fillId="2" borderId="7" xfId="0" applyFont="1" applyFill="1" applyBorder="1"/>
    <xf numFmtId="0" fontId="30" fillId="2" borderId="0" xfId="0" applyFont="1" applyFill="1" applyAlignment="1" applyProtection="1">
      <alignment horizontal="left"/>
      <protection locked="0"/>
    </xf>
    <xf numFmtId="0" fontId="29" fillId="3" borderId="0" xfId="1" applyFont="1" applyFill="1" applyAlignment="1" applyProtection="1">
      <alignment horizontal="left"/>
      <protection locked="0"/>
    </xf>
    <xf numFmtId="0" fontId="29" fillId="2" borderId="51" xfId="1" applyFont="1" applyFill="1" applyBorder="1" applyAlignment="1">
      <alignment horizontal="center"/>
    </xf>
    <xf numFmtId="0" fontId="29" fillId="2" borderId="40" xfId="1" applyFont="1" applyFill="1" applyBorder="1" applyAlignment="1">
      <alignment horizontal="center"/>
    </xf>
    <xf numFmtId="0" fontId="33" fillId="2" borderId="9" xfId="1" applyFont="1" applyFill="1" applyBorder="1" applyAlignment="1">
      <alignment horizontal="left" vertical="center" wrapText="1"/>
    </xf>
    <xf numFmtId="0" fontId="29" fillId="2" borderId="0" xfId="1" applyFont="1" applyFill="1" applyAlignment="1">
      <alignment horizontal="center"/>
    </xf>
    <xf numFmtId="0" fontId="29" fillId="2" borderId="10" xfId="1" applyFont="1" applyFill="1" applyBorder="1" applyAlignment="1">
      <alignment horizontal="center"/>
    </xf>
    <xf numFmtId="2" fontId="7" fillId="3" borderId="32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>
      <alignment horizontal="center"/>
    </xf>
    <xf numFmtId="2" fontId="5" fillId="4" borderId="5" xfId="0" applyNumberFormat="1" applyFont="1" applyFill="1" applyBorder="1" applyAlignment="1">
      <alignment horizontal="center"/>
    </xf>
    <xf numFmtId="2" fontId="7" fillId="3" borderId="65" xfId="0" applyNumberFormat="1" applyFont="1" applyFill="1" applyBorder="1" applyAlignment="1" applyProtection="1">
      <alignment horizontal="center"/>
      <protection locked="0"/>
    </xf>
    <xf numFmtId="2" fontId="7" fillId="3" borderId="66" xfId="0" applyNumberFormat="1" applyFont="1" applyFill="1" applyBorder="1" applyAlignment="1" applyProtection="1">
      <alignment horizontal="center"/>
      <protection locked="0"/>
    </xf>
    <xf numFmtId="2" fontId="7" fillId="3" borderId="67" xfId="0" applyNumberFormat="1" applyFont="1" applyFill="1" applyBorder="1" applyAlignment="1" applyProtection="1">
      <alignment horizontal="center"/>
      <protection locked="0"/>
    </xf>
    <xf numFmtId="164" fontId="31" fillId="7" borderId="49" xfId="1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25" xfId="0" applyFont="1" applyFill="1" applyBorder="1" applyAlignment="1">
      <alignment horizontal="left" vertical="center" wrapText="1"/>
    </xf>
    <xf numFmtId="0" fontId="17" fillId="2" borderId="43" xfId="0" applyFont="1" applyFill="1" applyBorder="1" applyAlignment="1">
      <alignment horizontal="left" vertical="center" wrapText="1"/>
    </xf>
    <xf numFmtId="0" fontId="17" fillId="2" borderId="48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29" fillId="2" borderId="0" xfId="1" applyFont="1" applyFill="1" applyAlignment="1">
      <alignment horizontal="center"/>
    </xf>
    <xf numFmtId="0" fontId="29" fillId="2" borderId="10" xfId="1" applyFont="1" applyFill="1" applyBorder="1" applyAlignment="1">
      <alignment horizontal="center"/>
    </xf>
    <xf numFmtId="0" fontId="33" fillId="2" borderId="21" xfId="1" applyFont="1" applyFill="1" applyBorder="1" applyAlignment="1">
      <alignment horizontal="left" vertical="center" wrapText="1"/>
    </xf>
    <xf numFmtId="0" fontId="33" fillId="2" borderId="25" xfId="1" applyFont="1" applyFill="1" applyBorder="1" applyAlignment="1">
      <alignment horizontal="left" vertical="center" wrapText="1"/>
    </xf>
    <xf numFmtId="0" fontId="33" fillId="2" borderId="43" xfId="1" applyFont="1" applyFill="1" applyBorder="1" applyAlignment="1">
      <alignment horizontal="left" vertical="center" wrapText="1"/>
    </xf>
    <xf numFmtId="0" fontId="33" fillId="2" borderId="48" xfId="1" applyFont="1" applyFill="1" applyBorder="1" applyAlignment="1">
      <alignment horizontal="left" vertical="center" wrapText="1"/>
    </xf>
    <xf numFmtId="0" fontId="29" fillId="2" borderId="10" xfId="1" applyFont="1" applyFill="1" applyBorder="1" applyAlignment="1">
      <alignment horizontal="center" vertical="center"/>
    </xf>
    <xf numFmtId="0" fontId="29" fillId="2" borderId="0" xfId="1" applyFont="1" applyFill="1" applyAlignment="1">
      <alignment horizontal="center" vertical="center"/>
    </xf>
    <xf numFmtId="0" fontId="29" fillId="2" borderId="9" xfId="1" applyFont="1" applyFill="1" applyBorder="1" applyAlignment="1">
      <alignment horizontal="center" vertical="center"/>
    </xf>
    <xf numFmtId="2" fontId="32" fillId="3" borderId="13" xfId="1" applyNumberFormat="1" applyFont="1" applyFill="1" applyBorder="1" applyAlignment="1" applyProtection="1">
      <alignment horizontal="center" vertical="center"/>
      <protection locked="0"/>
    </xf>
    <xf numFmtId="2" fontId="32" fillId="3" borderId="14" xfId="1" applyNumberFormat="1" applyFont="1" applyFill="1" applyBorder="1" applyAlignment="1" applyProtection="1">
      <alignment horizontal="center" vertical="center"/>
      <protection locked="0"/>
    </xf>
    <xf numFmtId="2" fontId="32" fillId="3" borderId="15" xfId="1" applyNumberFormat="1" applyFont="1" applyFill="1" applyBorder="1" applyAlignment="1" applyProtection="1">
      <alignment horizontal="center" vertical="center"/>
      <protection locked="0"/>
    </xf>
    <xf numFmtId="0" fontId="29" fillId="2" borderId="43" xfId="1" applyFont="1" applyFill="1" applyBorder="1" applyAlignment="1">
      <alignment horizontal="center" vertical="center"/>
    </xf>
    <xf numFmtId="0" fontId="33" fillId="2" borderId="21" xfId="1" applyFont="1" applyFill="1" applyBorder="1" applyAlignment="1">
      <alignment horizontal="center" vertical="center" wrapText="1"/>
    </xf>
    <xf numFmtId="0" fontId="33" fillId="2" borderId="25" xfId="1" applyFont="1" applyFill="1" applyBorder="1" applyAlignment="1">
      <alignment horizontal="center" vertical="center" wrapText="1"/>
    </xf>
    <xf numFmtId="0" fontId="33" fillId="2" borderId="43" xfId="1" applyFont="1" applyFill="1" applyBorder="1" applyAlignment="1">
      <alignment horizontal="center" vertical="center" wrapText="1"/>
    </xf>
    <xf numFmtId="0" fontId="33" fillId="2" borderId="48" xfId="1" applyFont="1" applyFill="1" applyBorder="1" applyAlignment="1">
      <alignment horizontal="center" vertical="center" wrapText="1"/>
    </xf>
    <xf numFmtId="0" fontId="33" fillId="2" borderId="18" xfId="1" applyFont="1" applyFill="1" applyBorder="1" applyAlignment="1">
      <alignment horizontal="justify" vertical="center" wrapText="1"/>
    </xf>
    <xf numFmtId="0" fontId="33" fillId="2" borderId="19" xfId="1" applyFont="1" applyFill="1" applyBorder="1" applyAlignment="1">
      <alignment horizontal="justify" vertical="center" wrapText="1"/>
    </xf>
    <xf numFmtId="0" fontId="33" fillId="2" borderId="20" xfId="1" applyFont="1" applyFill="1" applyBorder="1" applyAlignment="1">
      <alignment horizontal="justify" vertical="center" wrapText="1"/>
    </xf>
    <xf numFmtId="0" fontId="33" fillId="2" borderId="18" xfId="1" applyFont="1" applyFill="1" applyBorder="1" applyAlignment="1">
      <alignment horizontal="left" vertical="center" wrapText="1"/>
    </xf>
    <xf numFmtId="0" fontId="33" fillId="2" borderId="19" xfId="1" applyFont="1" applyFill="1" applyBorder="1" applyAlignment="1">
      <alignment horizontal="left" vertical="center" wrapText="1"/>
    </xf>
    <xf numFmtId="0" fontId="33" fillId="2" borderId="20" xfId="1" applyFont="1" applyFill="1" applyBorder="1" applyAlignment="1">
      <alignment horizontal="left" vertical="center" wrapText="1"/>
    </xf>
    <xf numFmtId="0" fontId="29" fillId="2" borderId="51" xfId="1" applyFont="1" applyFill="1" applyBorder="1" applyAlignment="1">
      <alignment horizontal="center"/>
    </xf>
    <xf numFmtId="0" fontId="29" fillId="2" borderId="59" xfId="1" applyFont="1" applyFill="1" applyBorder="1" applyAlignment="1">
      <alignment horizontal="center"/>
    </xf>
    <xf numFmtId="0" fontId="33" fillId="2" borderId="10" xfId="1" applyFont="1" applyFill="1" applyBorder="1" applyAlignment="1">
      <alignment horizontal="left" vertical="center" wrapText="1"/>
    </xf>
    <xf numFmtId="0" fontId="33" fillId="2" borderId="9" xfId="1" applyFont="1" applyFill="1" applyBorder="1" applyAlignment="1">
      <alignment horizontal="left" vertical="center" wrapText="1"/>
    </xf>
    <xf numFmtId="0" fontId="29" fillId="2" borderId="40" xfId="1" applyFont="1" applyFill="1" applyBorder="1" applyAlignment="1">
      <alignment horizontal="center"/>
    </xf>
    <xf numFmtId="0" fontId="24" fillId="2" borderId="0" xfId="1" applyFont="1" applyFill="1" applyAlignment="1">
      <alignment horizontal="center" vertical="center"/>
    </xf>
    <xf numFmtId="0" fontId="26" fillId="2" borderId="0" xfId="1" applyFont="1" applyFill="1" applyAlignment="1">
      <alignment horizontal="center" vertical="center"/>
    </xf>
    <xf numFmtId="0" fontId="27" fillId="2" borderId="18" xfId="1" applyFont="1" applyFill="1" applyBorder="1" applyAlignment="1">
      <alignment horizontal="center"/>
    </xf>
    <xf numFmtId="0" fontId="27" fillId="2" borderId="19" xfId="1" applyFont="1" applyFill="1" applyBorder="1" applyAlignment="1">
      <alignment horizontal="center"/>
    </xf>
    <xf numFmtId="0" fontId="27" fillId="2" borderId="20" xfId="1" applyFont="1" applyFill="1" applyBorder="1" applyAlignment="1">
      <alignment horizontal="center"/>
    </xf>
    <xf numFmtId="0" fontId="29" fillId="3" borderId="0" xfId="1" applyFont="1" applyFill="1" applyAlignment="1" applyProtection="1">
      <alignment horizontal="left"/>
      <protection locked="0"/>
    </xf>
    <xf numFmtId="0" fontId="0" fillId="2" borderId="0" xfId="0" applyFill="1" applyAlignment="1">
      <alignment horizontal="left"/>
    </xf>
    <xf numFmtId="0" fontId="43" fillId="2" borderId="69" xfId="0" applyFont="1" applyFill="1" applyBorder="1" applyAlignment="1">
      <alignment horizontal="center"/>
    </xf>
    <xf numFmtId="0" fontId="43" fillId="2" borderId="70" xfId="0" applyFont="1" applyFill="1" applyBorder="1" applyAlignment="1">
      <alignment horizontal="center"/>
    </xf>
    <xf numFmtId="0" fontId="38" fillId="2" borderId="0" xfId="0" applyFont="1" applyFill="1"/>
    <xf numFmtId="0" fontId="43" fillId="2" borderId="65" xfId="0" applyFont="1" applyFill="1" applyBorder="1" applyAlignment="1">
      <alignment horizontal="center" vertical="center"/>
    </xf>
    <xf numFmtId="10" fontId="38" fillId="2" borderId="65" xfId="0" applyNumberFormat="1" applyFont="1" applyFill="1" applyBorder="1" applyAlignment="1">
      <alignment horizontal="center"/>
    </xf>
    <xf numFmtId="0" fontId="43" fillId="2" borderId="66" xfId="0" applyFont="1" applyFill="1" applyBorder="1" applyAlignment="1">
      <alignment horizontal="center" vertical="center"/>
    </xf>
    <xf numFmtId="10" fontId="38" fillId="2" borderId="66" xfId="0" applyNumberFormat="1" applyFont="1" applyFill="1" applyBorder="1" applyAlignment="1">
      <alignment horizontal="center"/>
    </xf>
    <xf numFmtId="0" fontId="43" fillId="2" borderId="67" xfId="0" applyFont="1" applyFill="1" applyBorder="1" applyAlignment="1">
      <alignment horizontal="center" vertical="center"/>
    </xf>
    <xf numFmtId="10" fontId="38" fillId="2" borderId="67" xfId="0" applyNumberFormat="1" applyFont="1" applyFill="1" applyBorder="1" applyAlignment="1">
      <alignment horizontal="center"/>
    </xf>
    <xf numFmtId="170" fontId="31" fillId="2" borderId="68" xfId="1" applyNumberFormat="1" applyFont="1" applyFill="1" applyBorder="1" applyAlignment="1">
      <alignment horizontal="center"/>
    </xf>
    <xf numFmtId="10" fontId="38" fillId="2" borderId="68" xfId="0" applyNumberFormat="1" applyFont="1" applyFill="1" applyBorder="1" applyAlignment="1">
      <alignment horizontal="center"/>
    </xf>
    <xf numFmtId="0" fontId="31" fillId="2" borderId="68" xfId="1" applyFont="1" applyFill="1" applyBorder="1" applyAlignment="1">
      <alignment horizontal="center"/>
    </xf>
    <xf numFmtId="165" fontId="38" fillId="2" borderId="68" xfId="0" applyNumberFormat="1" applyFont="1" applyFill="1" applyBorder="1" applyAlignment="1">
      <alignment horizontal="center"/>
    </xf>
    <xf numFmtId="0" fontId="38" fillId="2" borderId="68" xfId="0" applyFont="1" applyFill="1" applyBorder="1" applyAlignment="1">
      <alignment horizontal="center"/>
    </xf>
    <xf numFmtId="0" fontId="29" fillId="8" borderId="0" xfId="1" applyFont="1" applyFill="1" applyAlignment="1" applyProtection="1">
      <alignment horizontal="left"/>
      <protection locked="0"/>
    </xf>
    <xf numFmtId="0" fontId="30" fillId="9" borderId="0" xfId="1" applyFont="1" applyFill="1" applyAlignment="1" applyProtection="1">
      <alignment horizontal="left"/>
      <protection locked="0"/>
    </xf>
    <xf numFmtId="0" fontId="31" fillId="9" borderId="0" xfId="1" applyFont="1" applyFill="1" applyAlignment="1">
      <alignment horizontal="left"/>
    </xf>
    <xf numFmtId="0" fontId="31" fillId="8" borderId="0" xfId="1" applyFont="1" applyFill="1" applyAlignment="1" applyProtection="1">
      <alignment horizontal="left"/>
      <protection locked="0"/>
    </xf>
    <xf numFmtId="0" fontId="25" fillId="9" borderId="0" xfId="1" applyFont="1" applyFill="1" applyAlignment="1">
      <alignment horizontal="left"/>
    </xf>
    <xf numFmtId="4" fontId="0" fillId="2" borderId="0" xfId="0" applyNumberFormat="1" applyFill="1"/>
  </cellXfs>
  <cellStyles count="2">
    <cellStyle name="Normal" xfId="0" builtinId="0"/>
    <cellStyle name="Normal 2" xfId="1"/>
  </cellStyles>
  <dxfs count="24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5" workbookViewId="0">
      <selection activeCell="B36" sqref="B3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57" t="s">
        <v>0</v>
      </c>
      <c r="B15" s="457"/>
      <c r="C15" s="457"/>
      <c r="D15" s="457"/>
      <c r="E15" s="45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41" t="s">
        <v>159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98.47</v>
      </c>
      <c r="C19" s="10"/>
      <c r="D19" s="10"/>
      <c r="E19" s="10"/>
    </row>
    <row r="20" spans="1:6" ht="16.5" customHeight="1" x14ac:dyDescent="0.3">
      <c r="A20" s="7" t="s">
        <v>8</v>
      </c>
      <c r="B20" s="12">
        <v>24.61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B20/50*2/100</f>
        <v>9.8439999999999986E-3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451" t="s">
        <v>17</v>
      </c>
    </row>
    <row r="24" spans="1:6" ht="16.5" customHeight="1" x14ac:dyDescent="0.3">
      <c r="A24" s="17">
        <v>1</v>
      </c>
      <c r="B24" s="18">
        <v>7257459</v>
      </c>
      <c r="C24" s="18">
        <v>5968.5</v>
      </c>
      <c r="D24" s="450">
        <v>1.4</v>
      </c>
      <c r="E24" s="453">
        <v>7.6</v>
      </c>
    </row>
    <row r="25" spans="1:6" ht="16.5" customHeight="1" x14ac:dyDescent="0.3">
      <c r="A25" s="17">
        <v>2</v>
      </c>
      <c r="B25" s="18">
        <v>7241046</v>
      </c>
      <c r="C25" s="18">
        <v>5912.4</v>
      </c>
      <c r="D25" s="450">
        <v>1.4</v>
      </c>
      <c r="E25" s="454">
        <v>7.6</v>
      </c>
    </row>
    <row r="26" spans="1:6" ht="16.5" customHeight="1" x14ac:dyDescent="0.3">
      <c r="A26" s="17">
        <v>3</v>
      </c>
      <c r="B26" s="18">
        <v>7252596</v>
      </c>
      <c r="C26" s="18">
        <v>5978.6</v>
      </c>
      <c r="D26" s="450">
        <v>1.4</v>
      </c>
      <c r="E26" s="454">
        <v>7.6</v>
      </c>
    </row>
    <row r="27" spans="1:6" ht="16.5" customHeight="1" x14ac:dyDescent="0.3">
      <c r="A27" s="17">
        <v>4</v>
      </c>
      <c r="B27" s="18">
        <v>7276264</v>
      </c>
      <c r="C27" s="18">
        <v>5934.1</v>
      </c>
      <c r="D27" s="450">
        <v>1.4</v>
      </c>
      <c r="E27" s="454">
        <v>7.6</v>
      </c>
    </row>
    <row r="28" spans="1:6" ht="16.5" customHeight="1" x14ac:dyDescent="0.3">
      <c r="A28" s="17">
        <v>5</v>
      </c>
      <c r="B28" s="18">
        <v>7293863</v>
      </c>
      <c r="C28" s="18">
        <v>5988.7</v>
      </c>
      <c r="D28" s="450">
        <v>1.4</v>
      </c>
      <c r="E28" s="454">
        <v>7.6</v>
      </c>
    </row>
    <row r="29" spans="1:6" ht="16.5" customHeight="1" x14ac:dyDescent="0.3">
      <c r="A29" s="17">
        <v>6</v>
      </c>
      <c r="B29" s="21">
        <v>7318309</v>
      </c>
      <c r="C29" s="21">
        <v>5951.4</v>
      </c>
      <c r="D29" s="450">
        <v>1.4</v>
      </c>
      <c r="E29" s="455">
        <v>7.6</v>
      </c>
    </row>
    <row r="30" spans="1:6" ht="16.5" customHeight="1" x14ac:dyDescent="0.3">
      <c r="A30" s="22" t="s">
        <v>18</v>
      </c>
      <c r="B30" s="23">
        <f>AVERAGE(B24:B29)</f>
        <v>7273256.166666667</v>
      </c>
      <c r="C30" s="24">
        <f>AVERAGE(C24:C29)</f>
        <v>5955.6166666666659</v>
      </c>
      <c r="D30" s="25">
        <f>AVERAGE(D24:D29)</f>
        <v>1.4000000000000001</v>
      </c>
      <c r="E30" s="452">
        <f>AVERAGE(E24:E29)</f>
        <v>7.6000000000000005</v>
      </c>
    </row>
    <row r="31" spans="1:6" ht="16.5" customHeight="1" x14ac:dyDescent="0.3">
      <c r="A31" s="26" t="s">
        <v>19</v>
      </c>
      <c r="B31" s="27">
        <f>(STDEV(B24:B29)/B30)</f>
        <v>3.9740719564081897E-3</v>
      </c>
      <c r="C31" s="28"/>
      <c r="D31" s="28"/>
      <c r="E31" s="29"/>
      <c r="F31" s="2"/>
    </row>
    <row r="32" spans="1:6" s="2" customFormat="1" ht="16.5" customHeight="1" x14ac:dyDescent="0.3">
      <c r="A32" s="30" t="s">
        <v>20</v>
      </c>
      <c r="B32" s="31">
        <f>COUNT(B24:B29)</f>
        <v>6</v>
      </c>
      <c r="C32" s="32"/>
      <c r="D32" s="33"/>
      <c r="E32" s="34"/>
    </row>
    <row r="33" spans="1:6" s="2" customFormat="1" ht="15.75" customHeight="1" x14ac:dyDescent="0.25">
      <c r="A33" s="10"/>
      <c r="B33" s="10"/>
      <c r="C33" s="10"/>
      <c r="D33" s="10"/>
      <c r="E33" s="35"/>
    </row>
    <row r="34" spans="1:6" s="2" customFormat="1" ht="16.5" customHeight="1" x14ac:dyDescent="0.3">
      <c r="A34" s="11" t="s">
        <v>21</v>
      </c>
      <c r="B34" s="36" t="s">
        <v>22</v>
      </c>
      <c r="C34" s="37"/>
      <c r="D34" s="37"/>
      <c r="E34" s="38"/>
    </row>
    <row r="35" spans="1:6" ht="16.5" customHeight="1" x14ac:dyDescent="0.3">
      <c r="A35" s="11"/>
      <c r="B35" s="443" t="s">
        <v>160</v>
      </c>
      <c r="C35" s="37"/>
      <c r="D35" s="37"/>
      <c r="E35" s="38"/>
      <c r="F35" s="2"/>
    </row>
    <row r="36" spans="1:6" ht="16.5" customHeight="1" x14ac:dyDescent="0.3">
      <c r="A36" s="11"/>
      <c r="B36" s="39" t="s">
        <v>161</v>
      </c>
      <c r="C36" s="37"/>
      <c r="D36" s="37"/>
      <c r="E36" s="37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441" t="s">
        <v>159</v>
      </c>
      <c r="C39" s="10"/>
      <c r="D39" s="10"/>
      <c r="E39" s="10"/>
    </row>
    <row r="40" spans="1:6" ht="16.5" customHeight="1" x14ac:dyDescent="0.3">
      <c r="A40" s="11" t="s">
        <v>6</v>
      </c>
      <c r="B40" s="12">
        <v>98.47</v>
      </c>
      <c r="C40" s="10"/>
      <c r="D40" s="10"/>
      <c r="E40" s="10"/>
    </row>
    <row r="41" spans="1:6" ht="16.5" customHeight="1" x14ac:dyDescent="0.3">
      <c r="A41" s="7" t="s">
        <v>8</v>
      </c>
      <c r="B41" s="12">
        <v>24.61</v>
      </c>
      <c r="C41" s="10"/>
      <c r="D41" s="10"/>
      <c r="E41" s="10"/>
    </row>
    <row r="42" spans="1:6" ht="16.5" customHeight="1" x14ac:dyDescent="0.3">
      <c r="A42" s="7" t="s">
        <v>10</v>
      </c>
      <c r="B42" s="13">
        <v>9.8440000000000003E-3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7257459</v>
      </c>
      <c r="C45" s="18">
        <v>5968.5</v>
      </c>
      <c r="D45" s="19">
        <v>1.4</v>
      </c>
      <c r="E45" s="20">
        <v>7.6</v>
      </c>
    </row>
    <row r="46" spans="1:6" ht="16.5" customHeight="1" x14ac:dyDescent="0.3">
      <c r="A46" s="17">
        <v>2</v>
      </c>
      <c r="B46" s="18">
        <v>7241046</v>
      </c>
      <c r="C46" s="18">
        <v>5912.4</v>
      </c>
      <c r="D46" s="19">
        <v>1.4</v>
      </c>
      <c r="E46" s="20">
        <v>7.6</v>
      </c>
    </row>
    <row r="47" spans="1:6" ht="16.5" customHeight="1" x14ac:dyDescent="0.3">
      <c r="A47" s="17">
        <v>3</v>
      </c>
      <c r="B47" s="18">
        <v>7252596</v>
      </c>
      <c r="C47" s="18">
        <v>5978.6</v>
      </c>
      <c r="D47" s="19">
        <v>1.4</v>
      </c>
      <c r="E47" s="20">
        <v>7.6</v>
      </c>
    </row>
    <row r="48" spans="1:6" ht="16.5" customHeight="1" x14ac:dyDescent="0.3">
      <c r="A48" s="17">
        <v>4</v>
      </c>
      <c r="B48" s="18">
        <v>7276264</v>
      </c>
      <c r="C48" s="18">
        <v>5934.1</v>
      </c>
      <c r="D48" s="19">
        <v>1.4</v>
      </c>
      <c r="E48" s="20">
        <v>7.6</v>
      </c>
    </row>
    <row r="49" spans="1:7" ht="16.5" customHeight="1" x14ac:dyDescent="0.3">
      <c r="A49" s="17">
        <v>5</v>
      </c>
      <c r="B49" s="18">
        <v>7293863</v>
      </c>
      <c r="C49" s="18">
        <v>5988.7</v>
      </c>
      <c r="D49" s="19">
        <v>1.4</v>
      </c>
      <c r="E49" s="20">
        <v>7.6</v>
      </c>
    </row>
    <row r="50" spans="1:7" ht="16.5" customHeight="1" x14ac:dyDescent="0.3">
      <c r="A50" s="17">
        <v>6</v>
      </c>
      <c r="B50" s="21">
        <v>7318309</v>
      </c>
      <c r="C50" s="21">
        <v>5951.4</v>
      </c>
      <c r="D50" s="19">
        <v>1.4</v>
      </c>
      <c r="E50" s="20">
        <v>7.6</v>
      </c>
    </row>
    <row r="51" spans="1:7" ht="16.5" customHeight="1" x14ac:dyDescent="0.3">
      <c r="A51" s="22" t="s">
        <v>18</v>
      </c>
      <c r="B51" s="23">
        <f>AVERAGE(B45:B50)</f>
        <v>7273256.166666667</v>
      </c>
      <c r="C51" s="24">
        <f>AVERAGE(C45:C50)</f>
        <v>5955.6166666666659</v>
      </c>
      <c r="D51" s="25">
        <f>AVERAGE(D45:D50)</f>
        <v>1.4000000000000001</v>
      </c>
      <c r="E51" s="25">
        <f>AVERAGE(E45:E50)</f>
        <v>7.6000000000000005</v>
      </c>
    </row>
    <row r="52" spans="1:7" ht="16.5" customHeight="1" x14ac:dyDescent="0.3">
      <c r="A52" s="26" t="s">
        <v>19</v>
      </c>
      <c r="B52" s="27">
        <f>(STDEV(B45:B50)/B51)</f>
        <v>3.9740719564081897E-3</v>
      </c>
      <c r="C52" s="28"/>
      <c r="D52" s="28"/>
      <c r="E52" s="29"/>
      <c r="F52" s="2"/>
    </row>
    <row r="53" spans="1:7" s="2" customFormat="1" ht="16.5" customHeight="1" x14ac:dyDescent="0.3">
      <c r="A53" s="30" t="s">
        <v>20</v>
      </c>
      <c r="B53" s="31">
        <f>COUNT(B45:B50)</f>
        <v>6</v>
      </c>
      <c r="C53" s="32"/>
      <c r="D53" s="33"/>
      <c r="E53" s="34"/>
    </row>
    <row r="54" spans="1:7" s="2" customFormat="1" ht="15.75" customHeight="1" x14ac:dyDescent="0.25">
      <c r="A54" s="10"/>
      <c r="B54" s="10"/>
      <c r="C54" s="10"/>
      <c r="D54" s="10"/>
      <c r="E54" s="35"/>
    </row>
    <row r="55" spans="1:7" s="2" customFormat="1" ht="16.5" customHeight="1" x14ac:dyDescent="0.3">
      <c r="A55" s="11" t="s">
        <v>21</v>
      </c>
      <c r="B55" s="36" t="s">
        <v>22</v>
      </c>
      <c r="C55" s="37"/>
      <c r="D55" s="37"/>
      <c r="E55" s="38"/>
    </row>
    <row r="56" spans="1:7" ht="16.5" customHeight="1" x14ac:dyDescent="0.3">
      <c r="A56" s="11"/>
      <c r="B56" s="443" t="s">
        <v>160</v>
      </c>
      <c r="C56" s="37"/>
      <c r="D56" s="37"/>
      <c r="E56" s="38"/>
      <c r="F56" s="2"/>
    </row>
    <row r="57" spans="1:7" ht="16.5" customHeight="1" x14ac:dyDescent="0.3">
      <c r="A57" s="11"/>
      <c r="B57" s="39" t="s">
        <v>23</v>
      </c>
      <c r="C57" s="37"/>
      <c r="D57" s="38"/>
      <c r="E57" s="37"/>
    </row>
    <row r="58" spans="1:7" ht="14.25" customHeight="1" x14ac:dyDescent="0.25">
      <c r="A58" s="40"/>
      <c r="B58" s="41"/>
      <c r="D58" s="42"/>
      <c r="F58" s="43"/>
      <c r="G58" s="43"/>
    </row>
    <row r="59" spans="1:7" ht="15" customHeight="1" x14ac:dyDescent="0.3">
      <c r="B59" s="458" t="s">
        <v>25</v>
      </c>
      <c r="C59" s="458"/>
      <c r="E59" s="44" t="s">
        <v>26</v>
      </c>
      <c r="F59" s="45"/>
      <c r="G59" s="44" t="s">
        <v>27</v>
      </c>
    </row>
    <row r="60" spans="1:7" ht="15" customHeight="1" x14ac:dyDescent="0.3">
      <c r="A60" s="46" t="s">
        <v>28</v>
      </c>
      <c r="B60" s="442" t="s">
        <v>157</v>
      </c>
      <c r="C60" s="442" t="s">
        <v>158</v>
      </c>
      <c r="E60" s="47"/>
      <c r="F60" s="2"/>
      <c r="G60" s="48"/>
    </row>
    <row r="61" spans="1:7" ht="15" customHeight="1" x14ac:dyDescent="0.3">
      <c r="A61" s="46" t="s">
        <v>29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2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35.2851562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2" t="s">
        <v>30</v>
      </c>
      <c r="B11" s="463"/>
      <c r="C11" s="463"/>
      <c r="D11" s="463"/>
      <c r="E11" s="463"/>
      <c r="F11" s="464"/>
      <c r="G11" s="90"/>
    </row>
    <row r="12" spans="1:7" ht="16.5" customHeight="1" x14ac:dyDescent="0.3">
      <c r="A12" s="461" t="s">
        <v>31</v>
      </c>
      <c r="B12" s="461"/>
      <c r="C12" s="461"/>
      <c r="D12" s="461"/>
      <c r="E12" s="461"/>
      <c r="F12" s="461"/>
      <c r="G12" s="89"/>
    </row>
    <row r="14" spans="1:7" ht="16.5" customHeight="1" x14ac:dyDescent="0.3">
      <c r="A14" s="466" t="s">
        <v>32</v>
      </c>
      <c r="B14" s="466"/>
      <c r="C14" s="59" t="s">
        <v>5</v>
      </c>
    </row>
    <row r="15" spans="1:7" ht="16.5" customHeight="1" x14ac:dyDescent="0.3">
      <c r="A15" s="466" t="s">
        <v>33</v>
      </c>
      <c r="B15" s="466"/>
      <c r="C15" s="59" t="s">
        <v>7</v>
      </c>
    </row>
    <row r="16" spans="1:7" ht="16.5" customHeight="1" x14ac:dyDescent="0.3">
      <c r="A16" s="466" t="s">
        <v>34</v>
      </c>
      <c r="B16" s="466"/>
      <c r="C16" s="59" t="s">
        <v>9</v>
      </c>
    </row>
    <row r="17" spans="1:5" ht="16.5" customHeight="1" x14ac:dyDescent="0.3">
      <c r="A17" s="466" t="s">
        <v>35</v>
      </c>
      <c r="B17" s="466"/>
      <c r="C17" s="59" t="s">
        <v>11</v>
      </c>
    </row>
    <row r="18" spans="1:5" ht="16.5" customHeight="1" x14ac:dyDescent="0.3">
      <c r="A18" s="466" t="s">
        <v>36</v>
      </c>
      <c r="B18" s="466"/>
      <c r="C18" s="96" t="s">
        <v>12</v>
      </c>
    </row>
    <row r="19" spans="1:5" ht="16.5" customHeight="1" x14ac:dyDescent="0.3">
      <c r="A19" s="466" t="s">
        <v>37</v>
      </c>
      <c r="B19" s="466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461" t="s">
        <v>1</v>
      </c>
      <c r="B21" s="461"/>
      <c r="C21" s="58" t="s">
        <v>38</v>
      </c>
      <c r="D21" s="65"/>
    </row>
    <row r="22" spans="1:5" ht="15.75" customHeight="1" x14ac:dyDescent="0.3">
      <c r="A22" s="465"/>
      <c r="B22" s="465"/>
      <c r="C22" s="56"/>
      <c r="D22" s="465"/>
      <c r="E22" s="465"/>
    </row>
    <row r="23" spans="1:5" ht="33.75" customHeight="1" x14ac:dyDescent="0.3">
      <c r="C23" s="85" t="s">
        <v>39</v>
      </c>
      <c r="D23" s="84" t="s">
        <v>40</v>
      </c>
      <c r="E23" s="51"/>
    </row>
    <row r="24" spans="1:5" ht="15.75" customHeight="1" x14ac:dyDescent="0.3">
      <c r="C24" s="94">
        <v>187.55</v>
      </c>
      <c r="D24" s="86">
        <f t="shared" ref="D24:D43" si="0">(C24-$C$46)/$C$46</f>
        <v>8.7563601940599516E-3</v>
      </c>
      <c r="E24" s="52"/>
    </row>
    <row r="25" spans="1:5" ht="15.75" customHeight="1" x14ac:dyDescent="0.3">
      <c r="C25" s="94">
        <v>189.19</v>
      </c>
      <c r="D25" s="87">
        <f t="shared" si="0"/>
        <v>1.7577263583653364E-2</v>
      </c>
      <c r="E25" s="52"/>
    </row>
    <row r="26" spans="1:5" ht="15.75" customHeight="1" x14ac:dyDescent="0.3">
      <c r="C26" s="94">
        <v>187.66</v>
      </c>
      <c r="D26" s="87">
        <f t="shared" si="0"/>
        <v>9.3480061531179721E-3</v>
      </c>
      <c r="E26" s="52"/>
    </row>
    <row r="27" spans="1:5" ht="15.75" customHeight="1" x14ac:dyDescent="0.3">
      <c r="C27" s="94">
        <v>190.2</v>
      </c>
      <c r="D27" s="87">
        <f t="shared" si="0"/>
        <v>2.3009649207732231E-2</v>
      </c>
      <c r="E27" s="52"/>
    </row>
    <row r="28" spans="1:5" ht="15.75" customHeight="1" x14ac:dyDescent="0.3">
      <c r="C28" s="94">
        <v>185.3</v>
      </c>
      <c r="D28" s="87">
        <f t="shared" si="0"/>
        <v>-3.3454889684920862E-3</v>
      </c>
      <c r="E28" s="52"/>
    </row>
    <row r="29" spans="1:5" ht="15.75" customHeight="1" x14ac:dyDescent="0.3">
      <c r="C29" s="94">
        <v>182.65</v>
      </c>
      <c r="D29" s="87">
        <f t="shared" si="0"/>
        <v>-1.7598777982164516E-2</v>
      </c>
      <c r="E29" s="52"/>
    </row>
    <row r="30" spans="1:5" ht="15.75" customHeight="1" x14ac:dyDescent="0.3">
      <c r="C30" s="94">
        <v>180.42</v>
      </c>
      <c r="D30" s="87">
        <f t="shared" si="0"/>
        <v>-2.9593055152160635E-2</v>
      </c>
      <c r="E30" s="52"/>
    </row>
    <row r="31" spans="1:5" ht="15.75" customHeight="1" x14ac:dyDescent="0.3">
      <c r="C31" s="94">
        <v>187.92</v>
      </c>
      <c r="D31" s="87">
        <f t="shared" si="0"/>
        <v>1.0746442056346159E-2</v>
      </c>
      <c r="E31" s="52"/>
    </row>
    <row r="32" spans="1:5" ht="15.75" customHeight="1" x14ac:dyDescent="0.3">
      <c r="C32" s="94">
        <v>187.39</v>
      </c>
      <c r="D32" s="87">
        <f t="shared" si="0"/>
        <v>7.8957842536116728E-3</v>
      </c>
      <c r="E32" s="52"/>
    </row>
    <row r="33" spans="1:7" ht="15.75" customHeight="1" x14ac:dyDescent="0.3">
      <c r="C33" s="94">
        <v>191.24</v>
      </c>
      <c r="D33" s="87">
        <f t="shared" si="0"/>
        <v>2.8603392820645283E-2</v>
      </c>
      <c r="E33" s="52"/>
    </row>
    <row r="34" spans="1:7" ht="15.75" customHeight="1" x14ac:dyDescent="0.3">
      <c r="C34" s="94">
        <v>186.84</v>
      </c>
      <c r="D34" s="87">
        <f t="shared" si="0"/>
        <v>4.9375544583212657E-3</v>
      </c>
      <c r="E34" s="52"/>
    </row>
    <row r="35" spans="1:7" ht="15.75" customHeight="1" x14ac:dyDescent="0.3">
      <c r="C35" s="94">
        <v>178.73</v>
      </c>
      <c r="D35" s="87">
        <f t="shared" si="0"/>
        <v>-3.8682888523144152E-2</v>
      </c>
      <c r="E35" s="52"/>
    </row>
    <row r="36" spans="1:7" ht="15.75" customHeight="1" x14ac:dyDescent="0.3">
      <c r="C36" s="94">
        <v>190.33</v>
      </c>
      <c r="D36" s="87">
        <f t="shared" si="0"/>
        <v>2.3708867159346475E-2</v>
      </c>
      <c r="E36" s="52"/>
    </row>
    <row r="37" spans="1:7" ht="15.75" customHeight="1" x14ac:dyDescent="0.3">
      <c r="C37" s="94">
        <v>191.13</v>
      </c>
      <c r="D37" s="87">
        <f t="shared" si="0"/>
        <v>2.8011746861587108E-2</v>
      </c>
      <c r="E37" s="52"/>
    </row>
    <row r="38" spans="1:7" ht="15.75" customHeight="1" x14ac:dyDescent="0.3">
      <c r="C38" s="94">
        <v>179.01</v>
      </c>
      <c r="D38" s="87">
        <f t="shared" si="0"/>
        <v>-3.7176880627359896E-2</v>
      </c>
      <c r="E38" s="52"/>
    </row>
    <row r="39" spans="1:7" ht="15.75" customHeight="1" x14ac:dyDescent="0.3">
      <c r="C39" s="94">
        <v>180.74</v>
      </c>
      <c r="D39" s="87">
        <f t="shared" si="0"/>
        <v>-2.787190327126423E-2</v>
      </c>
      <c r="E39" s="52"/>
    </row>
    <row r="40" spans="1:7" ht="15.75" customHeight="1" x14ac:dyDescent="0.3">
      <c r="C40" s="94">
        <v>193.08</v>
      </c>
      <c r="D40" s="87">
        <f t="shared" si="0"/>
        <v>3.8500016135798967E-2</v>
      </c>
      <c r="E40" s="52"/>
    </row>
    <row r="41" spans="1:7" ht="15.75" customHeight="1" x14ac:dyDescent="0.3">
      <c r="C41" s="94">
        <v>186.25</v>
      </c>
      <c r="D41" s="87">
        <f t="shared" si="0"/>
        <v>1.7641806779187131E-3</v>
      </c>
      <c r="E41" s="52"/>
    </row>
    <row r="42" spans="1:7" ht="15.75" customHeight="1" x14ac:dyDescent="0.3">
      <c r="C42" s="94">
        <v>191.39</v>
      </c>
      <c r="D42" s="87">
        <f t="shared" si="0"/>
        <v>2.9410182764815294E-2</v>
      </c>
      <c r="E42" s="52"/>
    </row>
    <row r="43" spans="1:7" ht="16.5" customHeight="1" x14ac:dyDescent="0.3">
      <c r="C43" s="95">
        <v>171.42</v>
      </c>
      <c r="D43" s="88">
        <f t="shared" si="0"/>
        <v>-7.8000451802368781E-2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41</v>
      </c>
      <c r="C45" s="82">
        <f>SUM(C24:C44)</f>
        <v>3718.44</v>
      </c>
      <c r="D45" s="77"/>
      <c r="E45" s="53"/>
    </row>
    <row r="46" spans="1:7" ht="17.25" customHeight="1" x14ac:dyDescent="0.3">
      <c r="B46" s="81" t="s">
        <v>42</v>
      </c>
      <c r="C46" s="83">
        <f>AVERAGE(C24:C44)</f>
        <v>185.922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42</v>
      </c>
      <c r="C48" s="84" t="s">
        <v>43</v>
      </c>
      <c r="D48" s="79"/>
      <c r="G48" s="57"/>
    </row>
    <row r="49" spans="1:6" ht="17.25" customHeight="1" x14ac:dyDescent="0.3">
      <c r="B49" s="459">
        <f>C46</f>
        <v>185.922</v>
      </c>
      <c r="C49" s="92">
        <f>-IF(C46&lt;=80,10%,IF(C46&lt;250,7.5%,5%))</f>
        <v>-7.4999999999999997E-2</v>
      </c>
      <c r="D49" s="80">
        <f>IF(C46&lt;=80,C46*0.9,IF(C46&lt;250,C46*0.925,C46*0.95))</f>
        <v>171.97785000000002</v>
      </c>
    </row>
    <row r="50" spans="1:6" ht="17.25" customHeight="1" x14ac:dyDescent="0.3">
      <c r="B50" s="460"/>
      <c r="C50" s="93">
        <f>IF(C46&lt;=80, 10%, IF(C46&lt;250, 7.5%, 5%))</f>
        <v>7.4999999999999997E-2</v>
      </c>
      <c r="D50" s="80">
        <f>IF(C46&lt;=80, C46*1.1, IF(C46&lt;250, C46*1.075, C46*1.05))</f>
        <v>199.86614999999998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25</v>
      </c>
      <c r="C52" s="66"/>
      <c r="D52" s="67" t="s">
        <v>26</v>
      </c>
      <c r="E52" s="68"/>
      <c r="F52" s="67" t="s">
        <v>27</v>
      </c>
    </row>
    <row r="53" spans="1:6" ht="34.5" customHeight="1" x14ac:dyDescent="0.3">
      <c r="A53" s="69" t="s">
        <v>28</v>
      </c>
      <c r="B53" s="70"/>
      <c r="C53" s="71"/>
      <c r="D53" s="70"/>
      <c r="E53" s="60"/>
      <c r="F53" s="72"/>
    </row>
    <row r="54" spans="1:6" ht="34.5" customHeight="1" x14ac:dyDescent="0.3">
      <c r="A54" s="69" t="s">
        <v>29</v>
      </c>
      <c r="B54" s="73"/>
      <c r="C54" s="74"/>
      <c r="D54" s="73"/>
      <c r="E54" s="60"/>
      <c r="F54" s="75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3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2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1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0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9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8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7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6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5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4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3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2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1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0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9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8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7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6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4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topLeftCell="A56" zoomScale="70" zoomScaleNormal="70" zoomScaleSheetLayoutView="70" workbookViewId="0">
      <selection activeCell="B132" sqref="B132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481" t="s">
        <v>44</v>
      </c>
      <c r="B1" s="481"/>
      <c r="C1" s="481"/>
      <c r="D1" s="481"/>
      <c r="E1" s="481"/>
      <c r="F1" s="481"/>
      <c r="G1" s="481"/>
    </row>
    <row r="2" spans="1:7" x14ac:dyDescent="0.2">
      <c r="A2" s="481"/>
      <c r="B2" s="481"/>
      <c r="C2" s="481"/>
      <c r="D2" s="481"/>
      <c r="E2" s="481"/>
      <c r="F2" s="481"/>
      <c r="G2" s="481"/>
    </row>
    <row r="3" spans="1:7" x14ac:dyDescent="0.2">
      <c r="A3" s="481"/>
      <c r="B3" s="481"/>
      <c r="C3" s="481"/>
      <c r="D3" s="481"/>
      <c r="E3" s="481"/>
      <c r="F3" s="481"/>
      <c r="G3" s="481"/>
    </row>
    <row r="4" spans="1:7" x14ac:dyDescent="0.2">
      <c r="A4" s="481"/>
      <c r="B4" s="481"/>
      <c r="C4" s="481"/>
      <c r="D4" s="481"/>
      <c r="E4" s="481"/>
      <c r="F4" s="481"/>
      <c r="G4" s="481"/>
    </row>
    <row r="5" spans="1:7" x14ac:dyDescent="0.2">
      <c r="A5" s="481"/>
      <c r="B5" s="481"/>
      <c r="C5" s="481"/>
      <c r="D5" s="481"/>
      <c r="E5" s="481"/>
      <c r="F5" s="481"/>
      <c r="G5" s="481"/>
    </row>
    <row r="6" spans="1:7" x14ac:dyDescent="0.2">
      <c r="A6" s="481"/>
      <c r="B6" s="481"/>
      <c r="C6" s="481"/>
      <c r="D6" s="481"/>
      <c r="E6" s="481"/>
      <c r="F6" s="481"/>
      <c r="G6" s="481"/>
    </row>
    <row r="7" spans="1:7" x14ac:dyDescent="0.2">
      <c r="A7" s="481"/>
      <c r="B7" s="481"/>
      <c r="C7" s="481"/>
      <c r="D7" s="481"/>
      <c r="E7" s="481"/>
      <c r="F7" s="481"/>
      <c r="G7" s="481"/>
    </row>
    <row r="8" spans="1:7" x14ac:dyDescent="0.2">
      <c r="A8" s="482" t="s">
        <v>45</v>
      </c>
      <c r="B8" s="482"/>
      <c r="C8" s="482"/>
      <c r="D8" s="482"/>
      <c r="E8" s="482"/>
      <c r="F8" s="482"/>
      <c r="G8" s="482"/>
    </row>
    <row r="9" spans="1:7" x14ac:dyDescent="0.2">
      <c r="A9" s="482"/>
      <c r="B9" s="482"/>
      <c r="C9" s="482"/>
      <c r="D9" s="482"/>
      <c r="E9" s="482"/>
      <c r="F9" s="482"/>
      <c r="G9" s="482"/>
    </row>
    <row r="10" spans="1:7" x14ac:dyDescent="0.2">
      <c r="A10" s="482"/>
      <c r="B10" s="482"/>
      <c r="C10" s="482"/>
      <c r="D10" s="482"/>
      <c r="E10" s="482"/>
      <c r="F10" s="482"/>
      <c r="G10" s="482"/>
    </row>
    <row r="11" spans="1:7" x14ac:dyDescent="0.2">
      <c r="A11" s="482"/>
      <c r="B11" s="482"/>
      <c r="C11" s="482"/>
      <c r="D11" s="482"/>
      <c r="E11" s="482"/>
      <c r="F11" s="482"/>
      <c r="G11" s="482"/>
    </row>
    <row r="12" spans="1:7" x14ac:dyDescent="0.2">
      <c r="A12" s="482"/>
      <c r="B12" s="482"/>
      <c r="C12" s="482"/>
      <c r="D12" s="482"/>
      <c r="E12" s="482"/>
      <c r="F12" s="482"/>
      <c r="G12" s="482"/>
    </row>
    <row r="13" spans="1:7" x14ac:dyDescent="0.2">
      <c r="A13" s="482"/>
      <c r="B13" s="482"/>
      <c r="C13" s="482"/>
      <c r="D13" s="482"/>
      <c r="E13" s="482"/>
      <c r="F13" s="482"/>
      <c r="G13" s="482"/>
    </row>
    <row r="14" spans="1:7" x14ac:dyDescent="0.2">
      <c r="A14" s="482"/>
      <c r="B14" s="482"/>
      <c r="C14" s="482"/>
      <c r="D14" s="482"/>
      <c r="E14" s="482"/>
      <c r="F14" s="482"/>
      <c r="G14" s="482"/>
    </row>
    <row r="15" spans="1:7" ht="19.5" customHeight="1" x14ac:dyDescent="0.3">
      <c r="A15" s="97"/>
      <c r="B15" s="97"/>
      <c r="C15" s="97"/>
      <c r="D15" s="97"/>
      <c r="E15" s="97"/>
      <c r="F15" s="97"/>
      <c r="G15" s="97"/>
    </row>
    <row r="16" spans="1:7" ht="19.5" customHeight="1" x14ac:dyDescent="0.3">
      <c r="A16" s="467" t="s">
        <v>30</v>
      </c>
      <c r="B16" s="468"/>
      <c r="C16" s="468"/>
      <c r="D16" s="468"/>
      <c r="E16" s="468"/>
      <c r="F16" s="468"/>
      <c r="G16" s="468"/>
    </row>
    <row r="17" spans="1:7" ht="18.75" customHeight="1" x14ac:dyDescent="0.3">
      <c r="A17" s="98" t="s">
        <v>46</v>
      </c>
      <c r="B17" s="98"/>
      <c r="C17" s="97"/>
      <c r="D17" s="97"/>
      <c r="E17" s="97"/>
      <c r="F17" s="97"/>
      <c r="G17" s="97"/>
    </row>
    <row r="18" spans="1:7" ht="26.25" customHeight="1" x14ac:dyDescent="0.4">
      <c r="A18" s="99" t="s">
        <v>32</v>
      </c>
      <c r="B18" s="469" t="s">
        <v>5</v>
      </c>
      <c r="C18" s="469"/>
      <c r="D18" s="100"/>
      <c r="E18" s="100"/>
      <c r="F18" s="97"/>
      <c r="G18" s="97"/>
    </row>
    <row r="19" spans="1:7" ht="26.25" customHeight="1" x14ac:dyDescent="0.4">
      <c r="A19" s="99" t="s">
        <v>33</v>
      </c>
      <c r="B19" s="274" t="s">
        <v>7</v>
      </c>
      <c r="C19" s="97">
        <v>36</v>
      </c>
      <c r="E19" s="97"/>
      <c r="F19" s="97"/>
      <c r="G19" s="97"/>
    </row>
    <row r="20" spans="1:7" ht="26.25" customHeight="1" x14ac:dyDescent="0.4">
      <c r="A20" s="99" t="s">
        <v>34</v>
      </c>
      <c r="B20" s="470" t="s">
        <v>9</v>
      </c>
      <c r="C20" s="470"/>
      <c r="D20" s="97"/>
      <c r="E20" s="97"/>
      <c r="F20" s="97"/>
      <c r="G20" s="97"/>
    </row>
    <row r="21" spans="1:7" ht="26.25" customHeight="1" x14ac:dyDescent="0.4">
      <c r="A21" s="99" t="s">
        <v>35</v>
      </c>
      <c r="B21" s="101" t="s">
        <v>11</v>
      </c>
      <c r="C21" s="101"/>
      <c r="D21" s="102"/>
      <c r="E21" s="102"/>
      <c r="F21" s="102"/>
      <c r="G21" s="102"/>
    </row>
    <row r="22" spans="1:7" ht="26.25" customHeight="1" x14ac:dyDescent="0.4">
      <c r="A22" s="99" t="s">
        <v>36</v>
      </c>
      <c r="B22" s="103" t="s">
        <v>12</v>
      </c>
      <c r="C22" s="104"/>
      <c r="D22" s="97"/>
      <c r="E22" s="97"/>
      <c r="F22" s="97"/>
      <c r="G22" s="97"/>
    </row>
    <row r="23" spans="1:7" ht="26.25" customHeight="1" x14ac:dyDescent="0.4">
      <c r="A23" s="99" t="s">
        <v>37</v>
      </c>
      <c r="B23" s="103">
        <v>43223</v>
      </c>
      <c r="C23" s="104"/>
      <c r="D23" s="97"/>
      <c r="E23" s="97"/>
      <c r="F23" s="97"/>
      <c r="G23" s="97"/>
    </row>
    <row r="24" spans="1:7" ht="18.75" customHeight="1" x14ac:dyDescent="0.3">
      <c r="A24" s="99"/>
      <c r="B24" s="105"/>
      <c r="C24" s="97"/>
      <c r="D24" s="97"/>
      <c r="E24" s="97"/>
      <c r="F24" s="97"/>
      <c r="G24" s="97"/>
    </row>
    <row r="25" spans="1:7" ht="18.75" customHeight="1" x14ac:dyDescent="0.3">
      <c r="A25" s="106" t="s">
        <v>1</v>
      </c>
      <c r="B25" s="105"/>
      <c r="C25" s="97"/>
      <c r="D25" s="97"/>
      <c r="E25" s="97"/>
      <c r="F25" s="97"/>
      <c r="G25" s="97"/>
    </row>
    <row r="26" spans="1:7" ht="26.25" customHeight="1" x14ac:dyDescent="0.4">
      <c r="A26" s="107" t="s">
        <v>4</v>
      </c>
      <c r="B26" s="469" t="s">
        <v>152</v>
      </c>
      <c r="C26" s="469"/>
      <c r="D26" s="97"/>
      <c r="E26" s="97"/>
      <c r="F26" s="97"/>
      <c r="G26" s="97"/>
    </row>
    <row r="27" spans="1:7" ht="26.25" customHeight="1" x14ac:dyDescent="0.4">
      <c r="A27" s="108" t="s">
        <v>47</v>
      </c>
      <c r="B27" s="470" t="s">
        <v>153</v>
      </c>
      <c r="C27" s="470"/>
      <c r="D27" s="97"/>
      <c r="E27" s="97"/>
      <c r="F27" s="97"/>
      <c r="G27" s="97"/>
    </row>
    <row r="28" spans="1:7" ht="27" customHeight="1" x14ac:dyDescent="0.4">
      <c r="A28" s="108" t="s">
        <v>6</v>
      </c>
      <c r="B28" s="109">
        <v>98.47</v>
      </c>
      <c r="C28" s="97"/>
      <c r="D28" s="97"/>
      <c r="E28" s="97"/>
      <c r="F28" s="97"/>
      <c r="G28" s="97"/>
    </row>
    <row r="29" spans="1:7" ht="27" customHeight="1" x14ac:dyDescent="0.4">
      <c r="A29" s="108" t="s">
        <v>48</v>
      </c>
      <c r="B29" s="110">
        <v>0</v>
      </c>
      <c r="C29" s="471" t="s">
        <v>49</v>
      </c>
      <c r="D29" s="472"/>
      <c r="E29" s="472"/>
      <c r="F29" s="472"/>
      <c r="G29" s="473"/>
    </row>
    <row r="30" spans="1:7" ht="19.5" customHeight="1" x14ac:dyDescent="0.3">
      <c r="A30" s="108" t="s">
        <v>50</v>
      </c>
      <c r="B30" s="112">
        <f>B28-B29</f>
        <v>98.47</v>
      </c>
      <c r="C30" s="113"/>
      <c r="D30" s="113"/>
      <c r="E30" s="113"/>
      <c r="F30" s="113"/>
      <c r="G30" s="113"/>
    </row>
    <row r="31" spans="1:7" ht="27" customHeight="1" x14ac:dyDescent="0.4">
      <c r="A31" s="108" t="s">
        <v>51</v>
      </c>
      <c r="B31" s="114">
        <v>1</v>
      </c>
      <c r="C31" s="471" t="s">
        <v>52</v>
      </c>
      <c r="D31" s="472"/>
      <c r="E31" s="472"/>
      <c r="F31" s="472"/>
      <c r="G31" s="473"/>
    </row>
    <row r="32" spans="1:7" ht="27" customHeight="1" x14ac:dyDescent="0.4">
      <c r="A32" s="108" t="s">
        <v>53</v>
      </c>
      <c r="B32" s="114">
        <v>1</v>
      </c>
      <c r="C32" s="471" t="s">
        <v>54</v>
      </c>
      <c r="D32" s="472"/>
      <c r="E32" s="472"/>
      <c r="F32" s="472"/>
      <c r="G32" s="473"/>
    </row>
    <row r="33" spans="1:7" ht="18.75" customHeight="1" x14ac:dyDescent="0.3">
      <c r="A33" s="108"/>
      <c r="B33" s="115"/>
      <c r="C33" s="116"/>
      <c r="D33" s="116"/>
      <c r="E33" s="116"/>
      <c r="F33" s="116"/>
      <c r="G33" s="116"/>
    </row>
    <row r="34" spans="1:7" ht="18.75" customHeight="1" x14ac:dyDescent="0.3">
      <c r="A34" s="108" t="s">
        <v>55</v>
      </c>
      <c r="B34" s="117">
        <f>B31/B32</f>
        <v>1</v>
      </c>
      <c r="C34" s="97" t="s">
        <v>56</v>
      </c>
      <c r="D34" s="97"/>
      <c r="E34" s="97"/>
      <c r="F34" s="97"/>
      <c r="G34" s="97"/>
    </row>
    <row r="35" spans="1:7" ht="19.5" customHeight="1" x14ac:dyDescent="0.3">
      <c r="A35" s="108"/>
      <c r="B35" s="112"/>
      <c r="C35" s="111"/>
      <c r="D35" s="111"/>
      <c r="E35" s="111"/>
      <c r="F35" s="111"/>
      <c r="G35" s="97"/>
    </row>
    <row r="36" spans="1:7" ht="27" customHeight="1" x14ac:dyDescent="0.4">
      <c r="A36" s="118" t="s">
        <v>57</v>
      </c>
      <c r="B36" s="119">
        <v>50</v>
      </c>
      <c r="C36" s="97"/>
      <c r="D36" s="474" t="s">
        <v>58</v>
      </c>
      <c r="E36" s="475"/>
      <c r="F36" s="474" t="s">
        <v>59</v>
      </c>
      <c r="G36" s="476"/>
    </row>
    <row r="37" spans="1:7" ht="26.25" customHeight="1" x14ac:dyDescent="0.4">
      <c r="A37" s="120" t="s">
        <v>60</v>
      </c>
      <c r="B37" s="121">
        <v>2</v>
      </c>
      <c r="C37" s="122" t="s">
        <v>61</v>
      </c>
      <c r="D37" s="123" t="s">
        <v>62</v>
      </c>
      <c r="E37" s="124" t="s">
        <v>63</v>
      </c>
      <c r="F37" s="123" t="s">
        <v>62</v>
      </c>
      <c r="G37" s="125" t="s">
        <v>63</v>
      </c>
    </row>
    <row r="38" spans="1:7" ht="26.25" customHeight="1" x14ac:dyDescent="0.4">
      <c r="A38" s="120" t="s">
        <v>64</v>
      </c>
      <c r="B38" s="121">
        <v>100</v>
      </c>
      <c r="C38" s="126">
        <v>1</v>
      </c>
      <c r="D38" s="317">
        <v>7311361</v>
      </c>
      <c r="E38" s="128">
        <f>IF(ISBLANK(D38),"-",$D$48/$D$45*D38)</f>
        <v>9051153.5142701603</v>
      </c>
      <c r="F38" s="127">
        <v>7605502</v>
      </c>
      <c r="G38" s="129">
        <f>IF(ISBLANK(F38),"-",$D$48/$F$45*F38)</f>
        <v>8994962.2074888665</v>
      </c>
    </row>
    <row r="39" spans="1:7" ht="26.25" customHeight="1" x14ac:dyDescent="0.4">
      <c r="A39" s="120" t="s">
        <v>65</v>
      </c>
      <c r="B39" s="121">
        <v>1</v>
      </c>
      <c r="C39" s="130">
        <v>2</v>
      </c>
      <c r="D39" s="321">
        <v>7274629</v>
      </c>
      <c r="E39" s="132">
        <f>IF(ISBLANK(D39),"-",$D$48/$D$45*D39)</f>
        <v>9005680.8627506737</v>
      </c>
      <c r="F39" s="131">
        <v>7594677</v>
      </c>
      <c r="G39" s="133">
        <f>IF(ISBLANK(F39),"-",$D$48/$F$45*F39)</f>
        <v>8982159.5725153871</v>
      </c>
    </row>
    <row r="40" spans="1:7" ht="26.25" customHeight="1" x14ac:dyDescent="0.4">
      <c r="A40" s="120" t="s">
        <v>66</v>
      </c>
      <c r="B40" s="121">
        <v>1</v>
      </c>
      <c r="C40" s="130">
        <v>3</v>
      </c>
      <c r="D40" s="321">
        <v>7278922</v>
      </c>
      <c r="E40" s="132">
        <f>IF(ISBLANK(D40),"-",$D$48/$D$45*D40)</f>
        <v>9010995.4139042497</v>
      </c>
      <c r="F40" s="131">
        <v>7646899</v>
      </c>
      <c r="G40" s="133">
        <f>IF(ISBLANK(F40),"-",$D$48/$F$45*F40)</f>
        <v>9043922.0855486467</v>
      </c>
    </row>
    <row r="41" spans="1:7" ht="26.25" customHeight="1" x14ac:dyDescent="0.4">
      <c r="A41" s="120" t="s">
        <v>67</v>
      </c>
      <c r="B41" s="121">
        <v>1</v>
      </c>
      <c r="C41" s="134">
        <v>4</v>
      </c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</row>
    <row r="42" spans="1:7" ht="27" customHeight="1" x14ac:dyDescent="0.4">
      <c r="A42" s="120" t="s">
        <v>68</v>
      </c>
      <c r="B42" s="121">
        <v>1</v>
      </c>
      <c r="C42" s="138" t="s">
        <v>69</v>
      </c>
      <c r="D42" s="139">
        <f>AVERAGE(D38:D41)</f>
        <v>7288304</v>
      </c>
      <c r="E42" s="140">
        <f>AVERAGE(E38:E41)</f>
        <v>9022609.9303083625</v>
      </c>
      <c r="F42" s="139">
        <f>AVERAGE(F38:F41)</f>
        <v>7615692.666666667</v>
      </c>
      <c r="G42" s="141">
        <f>AVERAGE(G38:G41)</f>
        <v>9007014.6218509674</v>
      </c>
    </row>
    <row r="43" spans="1:7" ht="26.25" customHeight="1" x14ac:dyDescent="0.4">
      <c r="A43" s="120" t="s">
        <v>70</v>
      </c>
      <c r="B43" s="121">
        <v>1</v>
      </c>
      <c r="C43" s="142" t="s">
        <v>71</v>
      </c>
      <c r="D43" s="143">
        <v>24.61</v>
      </c>
      <c r="E43" s="144"/>
      <c r="F43" s="143">
        <v>25.76</v>
      </c>
      <c r="G43" s="97"/>
    </row>
    <row r="44" spans="1:7" ht="26.25" customHeight="1" x14ac:dyDescent="0.4">
      <c r="A44" s="120" t="s">
        <v>72</v>
      </c>
      <c r="B44" s="121">
        <v>1</v>
      </c>
      <c r="C44" s="145" t="s">
        <v>73</v>
      </c>
      <c r="D44" s="146">
        <f>D43*$B$34</f>
        <v>24.61</v>
      </c>
      <c r="E44" s="147"/>
      <c r="F44" s="146">
        <f>F43*$B$34</f>
        <v>25.76</v>
      </c>
      <c r="G44" s="97"/>
    </row>
    <row r="45" spans="1:7" ht="19.5" customHeight="1" x14ac:dyDescent="0.3">
      <c r="A45" s="120" t="s">
        <v>74</v>
      </c>
      <c r="B45" s="148">
        <f>(B44/B43)*(B42/B41)*(B40/B39)*(B38/B37)*B36</f>
        <v>2500</v>
      </c>
      <c r="C45" s="145" t="s">
        <v>75</v>
      </c>
      <c r="D45" s="149">
        <f>D44*$B$30/100</f>
        <v>24.233467000000001</v>
      </c>
      <c r="E45" s="150"/>
      <c r="F45" s="149">
        <f>F44*$B$30/100</f>
        <v>25.365872</v>
      </c>
      <c r="G45" s="97"/>
    </row>
    <row r="46" spans="1:7" ht="19.5" customHeight="1" x14ac:dyDescent="0.3">
      <c r="A46" s="477" t="s">
        <v>76</v>
      </c>
      <c r="B46" s="478"/>
      <c r="C46" s="145" t="s">
        <v>77</v>
      </c>
      <c r="D46" s="146">
        <f>D45/$B$45</f>
        <v>9.6933868000000003E-3</v>
      </c>
      <c r="E46" s="150"/>
      <c r="F46" s="151">
        <f>F45/$B$45</f>
        <v>1.01463488E-2</v>
      </c>
      <c r="G46" s="97"/>
    </row>
    <row r="47" spans="1:7" ht="27" customHeight="1" x14ac:dyDescent="0.4">
      <c r="A47" s="479"/>
      <c r="B47" s="480"/>
      <c r="C47" s="152" t="s">
        <v>78</v>
      </c>
      <c r="D47" s="153">
        <v>1.2E-2</v>
      </c>
      <c r="E47" s="97"/>
      <c r="F47" s="154"/>
      <c r="G47" s="97"/>
    </row>
    <row r="48" spans="1:7" ht="18.75" customHeight="1" x14ac:dyDescent="0.3">
      <c r="A48" s="97"/>
      <c r="B48" s="97"/>
      <c r="C48" s="155" t="s">
        <v>79</v>
      </c>
      <c r="D48" s="149">
        <f>D47*$B$45</f>
        <v>30</v>
      </c>
      <c r="E48" s="97"/>
      <c r="F48" s="154"/>
      <c r="G48" s="97"/>
    </row>
    <row r="49" spans="1:7" ht="19.5" customHeight="1" x14ac:dyDescent="0.3">
      <c r="A49" s="97"/>
      <c r="B49" s="97"/>
      <c r="C49" s="156" t="s">
        <v>80</v>
      </c>
      <c r="D49" s="157">
        <f>D48/B34</f>
        <v>30</v>
      </c>
      <c r="E49" s="97"/>
      <c r="F49" s="154"/>
      <c r="G49" s="97"/>
    </row>
    <row r="50" spans="1:7" ht="18.75" customHeight="1" x14ac:dyDescent="0.3">
      <c r="A50" s="97"/>
      <c r="B50" s="97"/>
      <c r="C50" s="118" t="s">
        <v>81</v>
      </c>
      <c r="D50" s="158">
        <f>AVERAGE(E38:E41,G38:G41)</f>
        <v>9014812.276079664</v>
      </c>
      <c r="E50" s="97"/>
      <c r="F50" s="159"/>
      <c r="G50" s="97"/>
    </row>
    <row r="51" spans="1:7" ht="18.75" customHeight="1" x14ac:dyDescent="0.3">
      <c r="A51" s="97"/>
      <c r="B51" s="97"/>
      <c r="C51" s="120" t="s">
        <v>82</v>
      </c>
      <c r="D51" s="160">
        <f>STDEV(E38:E41,G38:G41)/D50</f>
        <v>3.028264740460532E-3</v>
      </c>
      <c r="E51" s="97"/>
      <c r="F51" s="159"/>
      <c r="G51" s="97"/>
    </row>
    <row r="52" spans="1:7" ht="19.5" customHeight="1" x14ac:dyDescent="0.3">
      <c r="A52" s="97"/>
      <c r="B52" s="97"/>
      <c r="C52" s="161" t="s">
        <v>20</v>
      </c>
      <c r="D52" s="162">
        <f>COUNT(E38:E41,G38:G41)</f>
        <v>6</v>
      </c>
      <c r="E52" s="97"/>
      <c r="F52" s="159"/>
      <c r="G52" s="97"/>
    </row>
    <row r="53" spans="1:7" ht="18.75" customHeight="1" x14ac:dyDescent="0.3">
      <c r="A53" s="97"/>
      <c r="B53" s="97"/>
      <c r="C53" s="97"/>
      <c r="D53" s="97"/>
      <c r="E53" s="97"/>
      <c r="F53" s="97"/>
      <c r="G53" s="97"/>
    </row>
    <row r="54" spans="1:7" ht="18.75" customHeight="1" x14ac:dyDescent="0.3">
      <c r="A54" s="98" t="s">
        <v>1</v>
      </c>
      <c r="B54" s="163" t="s">
        <v>83</v>
      </c>
      <c r="C54" s="97"/>
      <c r="D54" s="97"/>
      <c r="E54" s="97"/>
      <c r="F54" s="97"/>
      <c r="G54" s="97"/>
    </row>
    <row r="55" spans="1:7" ht="18.75" customHeight="1" x14ac:dyDescent="0.3">
      <c r="A55" s="97" t="s">
        <v>84</v>
      </c>
      <c r="B55" s="164" t="str">
        <f>B21</f>
        <v>Each film coated slow release tablet contains Indapamide USP 1.5 mg</v>
      </c>
      <c r="C55" s="97"/>
      <c r="D55" s="97"/>
      <c r="E55" s="97"/>
      <c r="F55" s="97"/>
      <c r="G55" s="97"/>
    </row>
    <row r="56" spans="1:7" ht="26.25" customHeight="1" x14ac:dyDescent="0.4">
      <c r="A56" s="165" t="s">
        <v>85</v>
      </c>
      <c r="B56" s="166">
        <v>1.5</v>
      </c>
      <c r="C56" s="97" t="str">
        <f>B20</f>
        <v>Indapamide USP 1.5 MG</v>
      </c>
      <c r="D56" s="97"/>
      <c r="E56" s="97"/>
      <c r="F56" s="97"/>
      <c r="G56" s="97"/>
    </row>
    <row r="57" spans="1:7" ht="17.25" customHeight="1" x14ac:dyDescent="0.3">
      <c r="A57" s="167" t="s">
        <v>86</v>
      </c>
      <c r="B57" s="167">
        <f>Uniformity!C46</f>
        <v>185.922</v>
      </c>
      <c r="C57" s="167"/>
      <c r="D57" s="168"/>
      <c r="E57" s="168"/>
      <c r="F57" s="168"/>
      <c r="G57" s="168"/>
    </row>
    <row r="58" spans="1:7" ht="57.75" customHeight="1" x14ac:dyDescent="0.4">
      <c r="A58" s="118" t="s">
        <v>87</v>
      </c>
      <c r="B58" s="119">
        <v>50</v>
      </c>
      <c r="C58" s="169" t="s">
        <v>88</v>
      </c>
      <c r="D58" s="170" t="s">
        <v>89</v>
      </c>
      <c r="E58" s="171" t="s">
        <v>90</v>
      </c>
      <c r="F58" s="172" t="s">
        <v>91</v>
      </c>
      <c r="G58" s="173" t="s">
        <v>92</v>
      </c>
    </row>
    <row r="59" spans="1:7" ht="26.25" customHeight="1" x14ac:dyDescent="0.4">
      <c r="A59" s="120" t="s">
        <v>60</v>
      </c>
      <c r="B59" s="121">
        <v>10</v>
      </c>
      <c r="C59" s="174">
        <v>1</v>
      </c>
      <c r="D59" s="277">
        <v>8241148</v>
      </c>
      <c r="E59" s="175">
        <f t="shared" ref="E59:E68" si="0">IF(ISBLANK(D59),"-",D59/$D$50*$D$47*$B$67)</f>
        <v>1.3712678224926753</v>
      </c>
      <c r="F59" s="176">
        <f t="shared" ref="F59:F68" si="1">IF(ISBLANK(D59),"-",E59/$E$70*100)</f>
        <v>99.185725214740586</v>
      </c>
      <c r="G59" s="177">
        <f t="shared" ref="G59:G68" si="2">IF(ISBLANK(D59),"-",E59/$B$56*100)</f>
        <v>91.417854832845023</v>
      </c>
    </row>
    <row r="60" spans="1:7" ht="26.25" customHeight="1" x14ac:dyDescent="0.4">
      <c r="A60" s="120" t="s">
        <v>64</v>
      </c>
      <c r="B60" s="121">
        <v>25</v>
      </c>
      <c r="C60" s="178">
        <v>2</v>
      </c>
      <c r="D60" s="278">
        <v>8232992</v>
      </c>
      <c r="E60" s="179">
        <f t="shared" si="0"/>
        <v>1.3699107226856766</v>
      </c>
      <c r="F60" s="180">
        <f t="shared" si="1"/>
        <v>99.087564281961406</v>
      </c>
      <c r="G60" s="181">
        <f t="shared" si="2"/>
        <v>91.327381512378437</v>
      </c>
    </row>
    <row r="61" spans="1:7" ht="26.25" customHeight="1" x14ac:dyDescent="0.4">
      <c r="A61" s="120" t="s">
        <v>65</v>
      </c>
      <c r="B61" s="121">
        <v>1</v>
      </c>
      <c r="C61" s="178">
        <v>3</v>
      </c>
      <c r="D61" s="278">
        <v>8379249</v>
      </c>
      <c r="E61" s="179">
        <f t="shared" si="0"/>
        <v>1.3942468367700627</v>
      </c>
      <c r="F61" s="180">
        <f t="shared" si="1"/>
        <v>100.84782955237424</v>
      </c>
      <c r="G61" s="181">
        <f t="shared" si="2"/>
        <v>92.949789118004176</v>
      </c>
    </row>
    <row r="62" spans="1:7" ht="26.25" customHeight="1" x14ac:dyDescent="0.4">
      <c r="A62" s="120" t="s">
        <v>66</v>
      </c>
      <c r="B62" s="121">
        <v>1</v>
      </c>
      <c r="C62" s="178">
        <v>4</v>
      </c>
      <c r="D62" s="278">
        <v>8351141</v>
      </c>
      <c r="E62" s="179">
        <f t="shared" si="0"/>
        <v>1.3895698674989581</v>
      </c>
      <c r="F62" s="180">
        <f t="shared" si="1"/>
        <v>100.509537804145</v>
      </c>
      <c r="G62" s="181">
        <f t="shared" si="2"/>
        <v>92.637991166597203</v>
      </c>
    </row>
    <row r="63" spans="1:7" ht="26.25" customHeight="1" x14ac:dyDescent="0.4">
      <c r="A63" s="120" t="s">
        <v>67</v>
      </c>
      <c r="B63" s="121">
        <v>1</v>
      </c>
      <c r="C63" s="178">
        <v>5</v>
      </c>
      <c r="D63" s="278">
        <v>8187571</v>
      </c>
      <c r="E63" s="179">
        <f t="shared" si="0"/>
        <v>1.3623529945917945</v>
      </c>
      <c r="F63" s="180">
        <f t="shared" si="1"/>
        <v>98.540903206953558</v>
      </c>
      <c r="G63" s="181">
        <f t="shared" si="2"/>
        <v>90.823532972786296</v>
      </c>
    </row>
    <row r="64" spans="1:7" ht="26.25" customHeight="1" x14ac:dyDescent="0.4">
      <c r="A64" s="120" t="s">
        <v>68</v>
      </c>
      <c r="B64" s="121">
        <v>1</v>
      </c>
      <c r="C64" s="178">
        <v>6</v>
      </c>
      <c r="D64" s="278">
        <v>8350314</v>
      </c>
      <c r="E64" s="179">
        <f t="shared" si="0"/>
        <v>1.3894322606401563</v>
      </c>
      <c r="F64" s="180">
        <f t="shared" si="1"/>
        <v>100.49958450701301</v>
      </c>
      <c r="G64" s="181">
        <f t="shared" si="2"/>
        <v>92.628817376010417</v>
      </c>
    </row>
    <row r="65" spans="1:7" ht="26.25" customHeight="1" x14ac:dyDescent="0.4">
      <c r="A65" s="120" t="s">
        <v>70</v>
      </c>
      <c r="B65" s="121">
        <v>1</v>
      </c>
      <c r="C65" s="178">
        <v>7</v>
      </c>
      <c r="D65" s="278">
        <v>8354630</v>
      </c>
      <c r="E65" s="179">
        <f t="shared" si="0"/>
        <v>1.390150412033855</v>
      </c>
      <c r="F65" s="180">
        <f t="shared" si="1"/>
        <v>100.55152940474169</v>
      </c>
      <c r="G65" s="181">
        <f t="shared" si="2"/>
        <v>92.676694135590338</v>
      </c>
    </row>
    <row r="66" spans="1:7" ht="26.25" customHeight="1" x14ac:dyDescent="0.4">
      <c r="A66" s="120" t="s">
        <v>72</v>
      </c>
      <c r="B66" s="121">
        <v>1</v>
      </c>
      <c r="C66" s="178">
        <v>8</v>
      </c>
      <c r="D66" s="278">
        <v>8383754</v>
      </c>
      <c r="E66" s="179">
        <f t="shared" si="0"/>
        <v>1.3949964364059786</v>
      </c>
      <c r="F66" s="180">
        <f t="shared" si="1"/>
        <v>100.90204914557805</v>
      </c>
      <c r="G66" s="181">
        <f t="shared" si="2"/>
        <v>92.999762427065235</v>
      </c>
    </row>
    <row r="67" spans="1:7" ht="27" customHeight="1" x14ac:dyDescent="0.4">
      <c r="A67" s="120" t="s">
        <v>74</v>
      </c>
      <c r="B67" s="148">
        <f>(B66/B65)*(B64/B63)*(B62/B61)*(B60/B59)*B58</f>
        <v>125</v>
      </c>
      <c r="C67" s="178">
        <v>9</v>
      </c>
      <c r="D67" s="278">
        <v>8391606</v>
      </c>
      <c r="E67" s="179">
        <f t="shared" si="0"/>
        <v>1.3963029527969248</v>
      </c>
      <c r="F67" s="180">
        <f t="shared" si="1"/>
        <v>100.99655130891576</v>
      </c>
      <c r="G67" s="181">
        <f t="shared" si="2"/>
        <v>93.086863519794989</v>
      </c>
    </row>
    <row r="68" spans="1:7" ht="27" customHeight="1" x14ac:dyDescent="0.4">
      <c r="A68" s="477" t="s">
        <v>76</v>
      </c>
      <c r="B68" s="485"/>
      <c r="C68" s="182">
        <v>10</v>
      </c>
      <c r="D68" s="279">
        <v>8215640</v>
      </c>
      <c r="E68" s="183">
        <f t="shared" si="0"/>
        <v>1.3670234745430763</v>
      </c>
      <c r="F68" s="184">
        <f t="shared" si="1"/>
        <v>98.878725573576816</v>
      </c>
      <c r="G68" s="185">
        <f t="shared" si="2"/>
        <v>91.134898302871747</v>
      </c>
    </row>
    <row r="69" spans="1:7" ht="19.5" customHeight="1" x14ac:dyDescent="0.3">
      <c r="A69" s="479"/>
      <c r="B69" s="486"/>
      <c r="C69" s="178"/>
      <c r="D69" s="150"/>
      <c r="E69" s="186"/>
      <c r="F69" s="168"/>
      <c r="G69" s="187"/>
    </row>
    <row r="70" spans="1:7" ht="26.25" customHeight="1" x14ac:dyDescent="0.4">
      <c r="A70" s="168"/>
      <c r="B70" s="168"/>
      <c r="C70" s="188" t="s">
        <v>93</v>
      </c>
      <c r="D70" s="189"/>
      <c r="E70" s="190">
        <f>AVERAGE(E59:E68)</f>
        <v>1.3825253780459157</v>
      </c>
      <c r="F70" s="190">
        <f>AVERAGE(F59:F68)</f>
        <v>100.00000000000001</v>
      </c>
      <c r="G70" s="191">
        <f>AVERAGE(G59:G68)</f>
        <v>92.168358536394379</v>
      </c>
    </row>
    <row r="71" spans="1:7" ht="26.25" customHeight="1" x14ac:dyDescent="0.4">
      <c r="A71" s="168"/>
      <c r="B71" s="168"/>
      <c r="C71" s="188"/>
      <c r="D71" s="189"/>
      <c r="E71" s="192">
        <f>STDEV(E59:E68)/E70</f>
        <v>9.557325530308006E-3</v>
      </c>
      <c r="F71" s="192">
        <f>STDEV(F59:F68)/F70</f>
        <v>9.5573255303079575E-3</v>
      </c>
      <c r="G71" s="193">
        <f>STDEV(G59:G68)/G70</f>
        <v>9.557325530308006E-3</v>
      </c>
    </row>
    <row r="72" spans="1:7" ht="27" customHeight="1" x14ac:dyDescent="0.4">
      <c r="A72" s="168"/>
      <c r="B72" s="168"/>
      <c r="C72" s="194"/>
      <c r="D72" s="195"/>
      <c r="E72" s="196">
        <f>COUNT(E59:E68)</f>
        <v>10</v>
      </c>
      <c r="F72" s="196">
        <f>COUNT(F59:F68)</f>
        <v>10</v>
      </c>
      <c r="G72" s="197">
        <f>COUNT(G59:G68)</f>
        <v>10</v>
      </c>
    </row>
    <row r="73" spans="1:7" ht="18.75" customHeight="1" x14ac:dyDescent="0.3">
      <c r="A73" s="168"/>
      <c r="B73" s="198"/>
      <c r="C73" s="198"/>
      <c r="D73" s="147"/>
      <c r="E73" s="189"/>
      <c r="F73" s="144"/>
      <c r="G73" s="199"/>
    </row>
    <row r="74" spans="1:7" ht="18.75" customHeight="1" x14ac:dyDescent="0.3">
      <c r="A74" s="107" t="s">
        <v>94</v>
      </c>
      <c r="B74" s="200" t="s">
        <v>95</v>
      </c>
      <c r="C74" s="484" t="str">
        <f>B20</f>
        <v>Indapamide USP 1.5 MG</v>
      </c>
      <c r="D74" s="484"/>
      <c r="E74" s="201" t="s">
        <v>96</v>
      </c>
      <c r="F74" s="201"/>
      <c r="G74" s="202">
        <f>G70</f>
        <v>92.168358536394379</v>
      </c>
    </row>
    <row r="75" spans="1:7" ht="18.75" customHeight="1" x14ac:dyDescent="0.3">
      <c r="A75" s="107"/>
      <c r="B75" s="200"/>
      <c r="C75" s="203"/>
      <c r="D75" s="203"/>
      <c r="E75" s="201"/>
      <c r="F75" s="201"/>
      <c r="G75" s="204"/>
    </row>
    <row r="76" spans="1:7" ht="18.75" customHeight="1" x14ac:dyDescent="0.3">
      <c r="A76" s="98" t="s">
        <v>1</v>
      </c>
      <c r="B76" s="205" t="s">
        <v>97</v>
      </c>
      <c r="C76" s="97"/>
      <c r="D76" s="97"/>
      <c r="E76" s="97"/>
      <c r="F76" s="97"/>
      <c r="G76" s="168"/>
    </row>
    <row r="77" spans="1:7" ht="18.75" customHeight="1" x14ac:dyDescent="0.3">
      <c r="A77" s="98"/>
      <c r="B77" s="163"/>
      <c r="C77" s="97"/>
      <c r="D77" s="97"/>
      <c r="E77" s="97"/>
      <c r="F77" s="97"/>
      <c r="G77" s="168"/>
    </row>
    <row r="78" spans="1:7" ht="18.75" customHeight="1" x14ac:dyDescent="0.3">
      <c r="A78" s="168"/>
      <c r="B78" s="487" t="s">
        <v>98</v>
      </c>
      <c r="C78" s="488"/>
      <c r="D78" s="97"/>
      <c r="E78" s="168"/>
      <c r="F78" s="168"/>
      <c r="G78" s="168"/>
    </row>
    <row r="79" spans="1:7" ht="18.75" customHeight="1" x14ac:dyDescent="0.3">
      <c r="A79" s="168"/>
      <c r="B79" s="206" t="s">
        <v>42</v>
      </c>
      <c r="C79" s="207">
        <f>G70</f>
        <v>92.168358536394379</v>
      </c>
      <c r="D79" s="97"/>
      <c r="E79" s="168"/>
      <c r="F79" s="168"/>
      <c r="G79" s="168"/>
    </row>
    <row r="80" spans="1:7" ht="26.25" customHeight="1" x14ac:dyDescent="0.4">
      <c r="A80" s="168"/>
      <c r="B80" s="206" t="s">
        <v>99</v>
      </c>
      <c r="C80" s="208">
        <v>2.4</v>
      </c>
      <c r="D80" s="97"/>
      <c r="E80" s="168"/>
      <c r="F80" s="168"/>
      <c r="G80" s="168"/>
    </row>
    <row r="81" spans="1:7" ht="18.75" customHeight="1" x14ac:dyDescent="0.3">
      <c r="A81" s="168"/>
      <c r="B81" s="206" t="s">
        <v>100</v>
      </c>
      <c r="C81" s="207">
        <f>STDEV(G59:G68)</f>
        <v>0.88088300612646386</v>
      </c>
      <c r="D81" s="97"/>
      <c r="E81" s="168"/>
      <c r="F81" s="168"/>
      <c r="G81" s="168"/>
    </row>
    <row r="82" spans="1:7" ht="18.75" customHeight="1" x14ac:dyDescent="0.3">
      <c r="A82" s="168"/>
      <c r="B82" s="206" t="s">
        <v>101</v>
      </c>
      <c r="C82" s="207">
        <f>IF(OR(G70&lt;98.5,G70&gt;101.5),(IF(98.5&gt;G70,98.5,101.5)),C79)</f>
        <v>98.5</v>
      </c>
      <c r="D82" s="97"/>
      <c r="E82" s="168"/>
      <c r="F82" s="168"/>
      <c r="G82" s="168"/>
    </row>
    <row r="83" spans="1:7" ht="18.75" customHeight="1" x14ac:dyDescent="0.3">
      <c r="A83" s="168"/>
      <c r="B83" s="206" t="s">
        <v>102</v>
      </c>
      <c r="C83" s="209">
        <f>ABS(C82-C79)+(C80*C81)</f>
        <v>8.445760678309135</v>
      </c>
      <c r="D83" s="97"/>
      <c r="E83" s="168"/>
      <c r="F83" s="168"/>
      <c r="G83" s="168"/>
    </row>
    <row r="84" spans="1:7" ht="18.75" customHeight="1" x14ac:dyDescent="0.3">
      <c r="A84" s="165"/>
      <c r="B84" s="210"/>
      <c r="C84" s="97"/>
      <c r="D84" s="97"/>
      <c r="E84" s="97"/>
      <c r="F84" s="97"/>
      <c r="G84" s="97"/>
    </row>
    <row r="85" spans="1:7" ht="18.75" customHeight="1" x14ac:dyDescent="0.3">
      <c r="A85" s="106" t="s">
        <v>103</v>
      </c>
      <c r="B85" s="106" t="s">
        <v>104</v>
      </c>
      <c r="C85" s="97"/>
      <c r="D85" s="97"/>
      <c r="E85" s="97"/>
      <c r="F85" s="97"/>
      <c r="G85" s="97"/>
    </row>
    <row r="86" spans="1:7" ht="18.75" customHeight="1" x14ac:dyDescent="0.3">
      <c r="A86" s="106"/>
      <c r="B86" s="106"/>
      <c r="C86" s="97"/>
      <c r="D86" s="97"/>
      <c r="E86" s="97"/>
      <c r="F86" s="97"/>
      <c r="G86" s="97"/>
    </row>
    <row r="87" spans="1:7" ht="26.25" customHeight="1" x14ac:dyDescent="0.4">
      <c r="A87" s="107" t="s">
        <v>4</v>
      </c>
      <c r="B87" s="469"/>
      <c r="C87" s="469"/>
      <c r="D87" s="97"/>
      <c r="E87" s="97"/>
      <c r="F87" s="97"/>
      <c r="G87" s="97"/>
    </row>
    <row r="88" spans="1:7" ht="26.25" customHeight="1" x14ac:dyDescent="0.4">
      <c r="A88" s="108" t="s">
        <v>47</v>
      </c>
      <c r="B88" s="470"/>
      <c r="C88" s="470"/>
      <c r="D88" s="97"/>
      <c r="E88" s="97"/>
      <c r="F88" s="97"/>
      <c r="G88" s="97"/>
    </row>
    <row r="89" spans="1:7" ht="27" customHeight="1" x14ac:dyDescent="0.4">
      <c r="A89" s="108" t="s">
        <v>6</v>
      </c>
      <c r="B89" s="109"/>
      <c r="C89" s="97"/>
      <c r="D89" s="97"/>
      <c r="E89" s="97"/>
      <c r="F89" s="97"/>
      <c r="G89" s="97"/>
    </row>
    <row r="90" spans="1:7" ht="27" customHeight="1" x14ac:dyDescent="0.4">
      <c r="A90" s="108" t="s">
        <v>48</v>
      </c>
      <c r="B90" s="109">
        <f>B33</f>
        <v>0</v>
      </c>
      <c r="C90" s="489" t="s">
        <v>105</v>
      </c>
      <c r="D90" s="490"/>
      <c r="E90" s="490"/>
      <c r="F90" s="490"/>
      <c r="G90" s="491"/>
    </row>
    <row r="91" spans="1:7" ht="18.75" customHeight="1" x14ac:dyDescent="0.3">
      <c r="A91" s="108" t="s">
        <v>50</v>
      </c>
      <c r="B91" s="112">
        <f>B89-B90</f>
        <v>0</v>
      </c>
      <c r="C91" s="211"/>
      <c r="D91" s="211"/>
      <c r="E91" s="211"/>
      <c r="F91" s="211"/>
      <c r="G91" s="212"/>
    </row>
    <row r="92" spans="1:7" ht="19.5" customHeight="1" x14ac:dyDescent="0.3">
      <c r="A92" s="108"/>
      <c r="B92" s="112"/>
      <c r="C92" s="211"/>
      <c r="D92" s="211"/>
      <c r="E92" s="211"/>
      <c r="F92" s="211"/>
      <c r="G92" s="212"/>
    </row>
    <row r="93" spans="1:7" ht="27" customHeight="1" x14ac:dyDescent="0.4">
      <c r="A93" s="108" t="s">
        <v>51</v>
      </c>
      <c r="B93" s="114">
        <v>1</v>
      </c>
      <c r="C93" s="471" t="s">
        <v>106</v>
      </c>
      <c r="D93" s="472"/>
      <c r="E93" s="472"/>
      <c r="F93" s="472"/>
      <c r="G93" s="472"/>
    </row>
    <row r="94" spans="1:7" ht="27" customHeight="1" x14ac:dyDescent="0.4">
      <c r="A94" s="108" t="s">
        <v>53</v>
      </c>
      <c r="B94" s="114">
        <v>1</v>
      </c>
      <c r="C94" s="471" t="s">
        <v>107</v>
      </c>
      <c r="D94" s="472"/>
      <c r="E94" s="472"/>
      <c r="F94" s="472"/>
      <c r="G94" s="472"/>
    </row>
    <row r="95" spans="1:7" ht="18.75" customHeight="1" x14ac:dyDescent="0.3">
      <c r="A95" s="108"/>
      <c r="B95" s="115"/>
      <c r="C95" s="116"/>
      <c r="D95" s="116"/>
      <c r="E95" s="116"/>
      <c r="F95" s="116"/>
      <c r="G95" s="116"/>
    </row>
    <row r="96" spans="1:7" ht="18.75" customHeight="1" x14ac:dyDescent="0.3">
      <c r="A96" s="108" t="s">
        <v>55</v>
      </c>
      <c r="B96" s="117">
        <f>B93/B94</f>
        <v>1</v>
      </c>
      <c r="C96" s="97" t="s">
        <v>56</v>
      </c>
      <c r="D96" s="97"/>
      <c r="E96" s="97"/>
      <c r="F96" s="97"/>
      <c r="G96" s="97"/>
    </row>
    <row r="97" spans="1:7" ht="19.5" customHeight="1" x14ac:dyDescent="0.3">
      <c r="A97" s="106"/>
      <c r="B97" s="106"/>
      <c r="C97" s="97"/>
      <c r="D97" s="97"/>
      <c r="E97" s="97"/>
      <c r="F97" s="97"/>
      <c r="G97" s="97"/>
    </row>
    <row r="98" spans="1:7" ht="27" customHeight="1" x14ac:dyDescent="0.4">
      <c r="A98" s="118" t="s">
        <v>57</v>
      </c>
      <c r="B98" s="213">
        <v>1</v>
      </c>
      <c r="C98" s="97"/>
      <c r="D98" s="214" t="s">
        <v>58</v>
      </c>
      <c r="E98" s="215"/>
      <c r="F98" s="474" t="s">
        <v>59</v>
      </c>
      <c r="G98" s="476"/>
    </row>
    <row r="99" spans="1:7" ht="26.25" customHeight="1" x14ac:dyDescent="0.4">
      <c r="A99" s="120" t="s">
        <v>60</v>
      </c>
      <c r="B99" s="216">
        <v>1</v>
      </c>
      <c r="C99" s="122" t="s">
        <v>61</v>
      </c>
      <c r="D99" s="123" t="s">
        <v>62</v>
      </c>
      <c r="E99" s="124" t="s">
        <v>63</v>
      </c>
      <c r="F99" s="123" t="s">
        <v>62</v>
      </c>
      <c r="G99" s="125" t="s">
        <v>63</v>
      </c>
    </row>
    <row r="100" spans="1:7" ht="26.25" customHeight="1" x14ac:dyDescent="0.4">
      <c r="A100" s="120" t="s">
        <v>64</v>
      </c>
      <c r="B100" s="216">
        <v>1</v>
      </c>
      <c r="C100" s="126">
        <v>1</v>
      </c>
      <c r="D100" s="127"/>
      <c r="E100" s="217" t="str">
        <f>IF(ISBLANK(D100),"-",$D$110/$D$107*D100)</f>
        <v>-</v>
      </c>
      <c r="F100" s="218"/>
      <c r="G100" s="129" t="str">
        <f>IF(ISBLANK(F100),"-",$D$110/$F$107*F100)</f>
        <v>-</v>
      </c>
    </row>
    <row r="101" spans="1:7" ht="26.25" customHeight="1" x14ac:dyDescent="0.4">
      <c r="A101" s="120" t="s">
        <v>65</v>
      </c>
      <c r="B101" s="216">
        <v>1</v>
      </c>
      <c r="C101" s="130">
        <v>2</v>
      </c>
      <c r="D101" s="131"/>
      <c r="E101" s="219" t="str">
        <f>IF(ISBLANK(D101),"-",$D$110/$D$107*D101)</f>
        <v>-</v>
      </c>
      <c r="F101" s="109"/>
      <c r="G101" s="133" t="str">
        <f>IF(ISBLANK(F101),"-",$D$110/$F$107*F101)</f>
        <v>-</v>
      </c>
    </row>
    <row r="102" spans="1:7" ht="26.25" customHeight="1" x14ac:dyDescent="0.4">
      <c r="A102" s="120" t="s">
        <v>66</v>
      </c>
      <c r="B102" s="216">
        <v>1</v>
      </c>
      <c r="C102" s="130">
        <v>3</v>
      </c>
      <c r="D102" s="131"/>
      <c r="E102" s="219" t="str">
        <f>IF(ISBLANK(D102),"-",$D$110/$D$107*D102)</f>
        <v>-</v>
      </c>
      <c r="F102" s="220"/>
      <c r="G102" s="133" t="str">
        <f>IF(ISBLANK(F102),"-",$D$110/$F$107*F102)</f>
        <v>-</v>
      </c>
    </row>
    <row r="103" spans="1:7" ht="26.25" customHeight="1" x14ac:dyDescent="0.4">
      <c r="A103" s="120" t="s">
        <v>67</v>
      </c>
      <c r="B103" s="216">
        <v>1</v>
      </c>
      <c r="C103" s="134">
        <v>4</v>
      </c>
      <c r="D103" s="135"/>
      <c r="E103" s="221" t="str">
        <f>IF(ISBLANK(D103),"-",$D$110/$D$107*D103)</f>
        <v>-</v>
      </c>
      <c r="F103" s="222"/>
      <c r="G103" s="137" t="str">
        <f>IF(ISBLANK(F103),"-",$D$110/$F$107*F103)</f>
        <v>-</v>
      </c>
    </row>
    <row r="104" spans="1:7" ht="27" customHeight="1" x14ac:dyDescent="0.4">
      <c r="A104" s="120" t="s">
        <v>68</v>
      </c>
      <c r="B104" s="216">
        <v>1</v>
      </c>
      <c r="C104" s="138" t="s">
        <v>69</v>
      </c>
      <c r="D104" s="223" t="e">
        <f>AVERAGE(D100:D103)</f>
        <v>#DIV/0!</v>
      </c>
      <c r="E104" s="140" t="e">
        <f>AVERAGE(E100:E103)</f>
        <v>#DIV/0!</v>
      </c>
      <c r="F104" s="223" t="e">
        <f>AVERAGE(F100:F103)</f>
        <v>#DIV/0!</v>
      </c>
      <c r="G104" s="224" t="e">
        <f>AVERAGE(G100:G103)</f>
        <v>#DIV/0!</v>
      </c>
    </row>
    <row r="105" spans="1:7" ht="26.25" customHeight="1" x14ac:dyDescent="0.4">
      <c r="A105" s="120" t="s">
        <v>70</v>
      </c>
      <c r="B105" s="216">
        <v>1</v>
      </c>
      <c r="C105" s="142" t="s">
        <v>71</v>
      </c>
      <c r="D105" s="225"/>
      <c r="E105" s="144"/>
      <c r="F105" s="143"/>
      <c r="G105" s="97"/>
    </row>
    <row r="106" spans="1:7" ht="26.25" customHeight="1" x14ac:dyDescent="0.4">
      <c r="A106" s="120" t="s">
        <v>72</v>
      </c>
      <c r="B106" s="216">
        <v>1</v>
      </c>
      <c r="C106" s="145" t="s">
        <v>73</v>
      </c>
      <c r="D106" s="226">
        <f>D105*$B$96</f>
        <v>0</v>
      </c>
      <c r="E106" s="147"/>
      <c r="F106" s="146">
        <f>F105*$B$96</f>
        <v>0</v>
      </c>
      <c r="G106" s="97"/>
    </row>
    <row r="107" spans="1:7" ht="19.5" customHeight="1" x14ac:dyDescent="0.3">
      <c r="A107" s="120" t="s">
        <v>74</v>
      </c>
      <c r="B107" s="258">
        <f>(B106/B105)*(B104/B103)*(B102/B101)*(B100/B99)*B98</f>
        <v>1</v>
      </c>
      <c r="C107" s="145" t="s">
        <v>75</v>
      </c>
      <c r="D107" s="227">
        <f>D106*$B$91/100</f>
        <v>0</v>
      </c>
      <c r="E107" s="150"/>
      <c r="F107" s="149">
        <f>F106*$B$91/100</f>
        <v>0</v>
      </c>
      <c r="G107" s="97"/>
    </row>
    <row r="108" spans="1:7" ht="19.5" customHeight="1" x14ac:dyDescent="0.3">
      <c r="A108" s="477" t="s">
        <v>76</v>
      </c>
      <c r="B108" s="478"/>
      <c r="C108" s="145" t="s">
        <v>77</v>
      </c>
      <c r="D108" s="226">
        <f>D107/$B$107</f>
        <v>0</v>
      </c>
      <c r="E108" s="150"/>
      <c r="F108" s="151">
        <f>F107/$B$107</f>
        <v>0</v>
      </c>
      <c r="G108" s="228"/>
    </row>
    <row r="109" spans="1:7" ht="19.5" customHeight="1" x14ac:dyDescent="0.3">
      <c r="A109" s="479"/>
      <c r="B109" s="480"/>
      <c r="C109" s="276" t="s">
        <v>78</v>
      </c>
      <c r="D109" s="230">
        <f>$B$56/$B$125</f>
        <v>1.5</v>
      </c>
      <c r="E109" s="97"/>
      <c r="F109" s="154"/>
      <c r="G109" s="231"/>
    </row>
    <row r="110" spans="1:7" ht="18.75" customHeight="1" x14ac:dyDescent="0.3">
      <c r="A110" s="97"/>
      <c r="B110" s="97"/>
      <c r="C110" s="229" t="s">
        <v>79</v>
      </c>
      <c r="D110" s="226">
        <f>D109*$B$107</f>
        <v>1.5</v>
      </c>
      <c r="E110" s="97"/>
      <c r="F110" s="154"/>
      <c r="G110" s="228"/>
    </row>
    <row r="111" spans="1:7" ht="19.5" customHeight="1" x14ac:dyDescent="0.3">
      <c r="A111" s="97"/>
      <c r="B111" s="97"/>
      <c r="C111" s="232" t="s">
        <v>80</v>
      </c>
      <c r="D111" s="233">
        <f>D110/B96</f>
        <v>1.5</v>
      </c>
      <c r="E111" s="97"/>
      <c r="F111" s="159"/>
      <c r="G111" s="228"/>
    </row>
    <row r="112" spans="1:7" ht="18.75" customHeight="1" x14ac:dyDescent="0.3">
      <c r="A112" s="97"/>
      <c r="B112" s="97"/>
      <c r="C112" s="234" t="s">
        <v>81</v>
      </c>
      <c r="D112" s="235" t="e">
        <f>AVERAGE(E100:E103,G100:G103)</f>
        <v>#DIV/0!</v>
      </c>
      <c r="E112" s="97"/>
      <c r="F112" s="159"/>
      <c r="G112" s="236"/>
    </row>
    <row r="113" spans="1:7" ht="18.75" customHeight="1" x14ac:dyDescent="0.3">
      <c r="A113" s="97"/>
      <c r="B113" s="97"/>
      <c r="C113" s="237" t="s">
        <v>82</v>
      </c>
      <c r="D113" s="238" t="e">
        <f>STDEV(E100:E103,G100:G103)/D112</f>
        <v>#DIV/0!</v>
      </c>
      <c r="E113" s="97"/>
      <c r="F113" s="159"/>
      <c r="G113" s="228"/>
    </row>
    <row r="114" spans="1:7" ht="19.5" customHeight="1" x14ac:dyDescent="0.3">
      <c r="A114" s="97"/>
      <c r="B114" s="97"/>
      <c r="C114" s="239" t="s">
        <v>20</v>
      </c>
      <c r="D114" s="240">
        <f>COUNT(E100:E103,G100:G103)</f>
        <v>0</v>
      </c>
      <c r="E114" s="97"/>
      <c r="F114" s="159"/>
      <c r="G114" s="228"/>
    </row>
    <row r="115" spans="1:7" ht="19.5" customHeight="1" x14ac:dyDescent="0.3">
      <c r="A115" s="98"/>
      <c r="B115" s="98"/>
      <c r="C115" s="98"/>
      <c r="D115" s="98"/>
      <c r="E115" s="98"/>
      <c r="F115" s="97"/>
      <c r="G115" s="97"/>
    </row>
    <row r="116" spans="1:7" ht="26.25" customHeight="1" x14ac:dyDescent="0.4">
      <c r="A116" s="118" t="s">
        <v>108</v>
      </c>
      <c r="B116" s="213">
        <v>1</v>
      </c>
      <c r="C116" s="241" t="s">
        <v>109</v>
      </c>
      <c r="D116" s="242" t="s">
        <v>62</v>
      </c>
      <c r="E116" s="243" t="s">
        <v>110</v>
      </c>
      <c r="F116" s="244" t="s">
        <v>111</v>
      </c>
      <c r="G116" s="97"/>
    </row>
    <row r="117" spans="1:7" ht="26.25" customHeight="1" x14ac:dyDescent="0.4">
      <c r="A117" s="120" t="s">
        <v>112</v>
      </c>
      <c r="B117" s="216">
        <v>1</v>
      </c>
      <c r="C117" s="178">
        <v>1</v>
      </c>
      <c r="D117" s="245"/>
      <c r="E117" s="246" t="str">
        <f t="shared" ref="E117:E122" si="3">IF(ISBLANK(D117),"-",D117/$D$112*$D$109*$B$125)</f>
        <v>-</v>
      </c>
      <c r="F117" s="247" t="str">
        <f t="shared" ref="F117:F122" si="4">IF(ISBLANK(D117), "-", E117/$B$56)</f>
        <v>-</v>
      </c>
      <c r="G117" s="97"/>
    </row>
    <row r="118" spans="1:7" ht="26.25" customHeight="1" x14ac:dyDescent="0.4">
      <c r="A118" s="120" t="s">
        <v>113</v>
      </c>
      <c r="B118" s="216">
        <v>1</v>
      </c>
      <c r="C118" s="178">
        <v>2</v>
      </c>
      <c r="D118" s="245"/>
      <c r="E118" s="248" t="str">
        <f t="shared" si="3"/>
        <v>-</v>
      </c>
      <c r="F118" s="249" t="str">
        <f t="shared" si="4"/>
        <v>-</v>
      </c>
      <c r="G118" s="97"/>
    </row>
    <row r="119" spans="1:7" ht="26.25" customHeight="1" x14ac:dyDescent="0.4">
      <c r="A119" s="120" t="s">
        <v>114</v>
      </c>
      <c r="B119" s="216">
        <v>1</v>
      </c>
      <c r="C119" s="178">
        <v>3</v>
      </c>
      <c r="D119" s="245"/>
      <c r="E119" s="248" t="str">
        <f t="shared" si="3"/>
        <v>-</v>
      </c>
      <c r="F119" s="249" t="str">
        <f t="shared" si="4"/>
        <v>-</v>
      </c>
      <c r="G119" s="97"/>
    </row>
    <row r="120" spans="1:7" ht="26.25" customHeight="1" x14ac:dyDescent="0.4">
      <c r="A120" s="120" t="s">
        <v>115</v>
      </c>
      <c r="B120" s="216">
        <v>1</v>
      </c>
      <c r="C120" s="178">
        <v>4</v>
      </c>
      <c r="D120" s="245"/>
      <c r="E120" s="248" t="str">
        <f t="shared" si="3"/>
        <v>-</v>
      </c>
      <c r="F120" s="249" t="str">
        <f t="shared" si="4"/>
        <v>-</v>
      </c>
      <c r="G120" s="97"/>
    </row>
    <row r="121" spans="1:7" ht="26.25" customHeight="1" x14ac:dyDescent="0.4">
      <c r="A121" s="120" t="s">
        <v>116</v>
      </c>
      <c r="B121" s="216">
        <v>1</v>
      </c>
      <c r="C121" s="178">
        <v>5</v>
      </c>
      <c r="D121" s="245"/>
      <c r="E121" s="248" t="str">
        <f t="shared" si="3"/>
        <v>-</v>
      </c>
      <c r="F121" s="249" t="str">
        <f t="shared" si="4"/>
        <v>-</v>
      </c>
      <c r="G121" s="97"/>
    </row>
    <row r="122" spans="1:7" ht="26.25" customHeight="1" x14ac:dyDescent="0.4">
      <c r="A122" s="120" t="s">
        <v>117</v>
      </c>
      <c r="B122" s="216">
        <v>1</v>
      </c>
      <c r="C122" s="250">
        <v>6</v>
      </c>
      <c r="D122" s="251"/>
      <c r="E122" s="252" t="str">
        <f t="shared" si="3"/>
        <v>-</v>
      </c>
      <c r="F122" s="253" t="str">
        <f t="shared" si="4"/>
        <v>-</v>
      </c>
      <c r="G122" s="97"/>
    </row>
    <row r="123" spans="1:7" ht="26.25" customHeight="1" x14ac:dyDescent="0.4">
      <c r="A123" s="120" t="s">
        <v>118</v>
      </c>
      <c r="B123" s="216">
        <v>1</v>
      </c>
      <c r="C123" s="178"/>
      <c r="D123" s="254"/>
      <c r="E123" s="198"/>
      <c r="F123" s="181"/>
      <c r="G123" s="97"/>
    </row>
    <row r="124" spans="1:7" ht="26.25" customHeight="1" x14ac:dyDescent="0.4">
      <c r="A124" s="120" t="s">
        <v>119</v>
      </c>
      <c r="B124" s="216">
        <v>1</v>
      </c>
      <c r="C124" s="178"/>
      <c r="D124" s="255"/>
      <c r="E124" s="256" t="s">
        <v>69</v>
      </c>
      <c r="F124" s="257" t="e">
        <f>AVERAGE(F117:F122)</f>
        <v>#DIV/0!</v>
      </c>
      <c r="G124" s="97"/>
    </row>
    <row r="125" spans="1:7" ht="27" customHeight="1" x14ac:dyDescent="0.4">
      <c r="A125" s="120" t="s">
        <v>120</v>
      </c>
      <c r="B125" s="258">
        <f>(B124/B123)*(B122/B121)*(B120/B119)*(B118/B117)*B116</f>
        <v>1</v>
      </c>
      <c r="C125" s="259"/>
      <c r="D125" s="260"/>
      <c r="E125" s="156" t="s">
        <v>82</v>
      </c>
      <c r="F125" s="193" t="e">
        <f>STDEV(F117:F122)/F124</f>
        <v>#DIV/0!</v>
      </c>
      <c r="G125" s="97"/>
    </row>
    <row r="126" spans="1:7" ht="27" customHeight="1" x14ac:dyDescent="0.4">
      <c r="A126" s="477" t="s">
        <v>76</v>
      </c>
      <c r="B126" s="478"/>
      <c r="C126" s="261"/>
      <c r="D126" s="262"/>
      <c r="E126" s="263" t="s">
        <v>20</v>
      </c>
      <c r="F126" s="264">
        <f>COUNT(F117:F122)</f>
        <v>0</v>
      </c>
      <c r="G126" s="97"/>
    </row>
    <row r="127" spans="1:7" ht="19.5" customHeight="1" x14ac:dyDescent="0.3">
      <c r="A127" s="479"/>
      <c r="B127" s="480"/>
      <c r="C127" s="198"/>
      <c r="D127" s="198"/>
      <c r="E127" s="198"/>
      <c r="F127" s="254"/>
      <c r="G127" s="198"/>
    </row>
    <row r="128" spans="1:7" ht="18.75" customHeight="1" x14ac:dyDescent="0.3">
      <c r="A128" s="116"/>
      <c r="B128" s="116"/>
      <c r="C128" s="198"/>
      <c r="D128" s="198"/>
      <c r="E128" s="198"/>
      <c r="F128" s="254"/>
      <c r="G128" s="198"/>
    </row>
    <row r="129" spans="1:7" ht="18.75" customHeight="1" x14ac:dyDescent="0.3">
      <c r="A129" s="107" t="s">
        <v>94</v>
      </c>
      <c r="B129" s="200" t="s">
        <v>121</v>
      </c>
      <c r="C129" s="484" t="str">
        <f>B20</f>
        <v>Indapamide USP 1.5 MG</v>
      </c>
      <c r="D129" s="484"/>
      <c r="E129" s="201" t="s">
        <v>122</v>
      </c>
      <c r="F129" s="201"/>
      <c r="G129" s="204" t="e">
        <f>F124</f>
        <v>#DIV/0!</v>
      </c>
    </row>
    <row r="130" spans="1:7" ht="19.5" customHeight="1" x14ac:dyDescent="0.3">
      <c r="A130" s="265"/>
      <c r="B130" s="265"/>
      <c r="C130" s="266"/>
      <c r="D130" s="266"/>
      <c r="E130" s="266"/>
      <c r="F130" s="266"/>
      <c r="G130" s="266"/>
    </row>
    <row r="131" spans="1:7" ht="18.75" customHeight="1" x14ac:dyDescent="0.3">
      <c r="A131" s="97"/>
      <c r="B131" s="483" t="s">
        <v>25</v>
      </c>
      <c r="C131" s="483"/>
      <c r="D131" s="97"/>
      <c r="E131" s="267" t="s">
        <v>26</v>
      </c>
      <c r="F131" s="268"/>
      <c r="G131" s="275" t="s">
        <v>27</v>
      </c>
    </row>
    <row r="132" spans="1:7" ht="60" customHeight="1" x14ac:dyDescent="0.3">
      <c r="A132" s="269" t="s">
        <v>28</v>
      </c>
      <c r="B132" s="270"/>
      <c r="C132" s="270"/>
      <c r="D132" s="97"/>
      <c r="E132" s="270"/>
      <c r="F132" s="198"/>
      <c r="G132" s="271"/>
    </row>
    <row r="133" spans="1:7" ht="60" customHeight="1" x14ac:dyDescent="0.3">
      <c r="A133" s="269" t="s">
        <v>29</v>
      </c>
      <c r="B133" s="272"/>
      <c r="C133" s="272"/>
      <c r="D133" s="97"/>
      <c r="E133" s="272"/>
      <c r="F133" s="198"/>
      <c r="G133" s="273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2&amp;CPage &amp;P of &amp;N&amp;R&amp;D &amp;T</oddHeader>
    <oddFooter>&amp;LNQCL/ADDO/014</oddFooter>
  </headerFooter>
  <rowBreaks count="1" manualBreakCount="1">
    <brk id="84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4" zoomScale="57" zoomScaleNormal="75" zoomScaleSheetLayoutView="57" workbookViewId="0">
      <selection activeCell="F144" sqref="F144:F149"/>
    </sheetView>
  </sheetViews>
  <sheetFormatPr defaultRowHeight="13.5" x14ac:dyDescent="0.25"/>
  <cols>
    <col min="1" max="1" width="55.42578125" style="280" customWidth="1"/>
    <col min="2" max="2" width="33.7109375" style="280" customWidth="1"/>
    <col min="3" max="3" width="42.28515625" style="280" customWidth="1"/>
    <col min="4" max="4" width="30.5703125" style="280" customWidth="1"/>
    <col min="5" max="5" width="39.85546875" style="280" customWidth="1"/>
    <col min="6" max="6" width="30.7109375" style="280" customWidth="1"/>
    <col min="7" max="7" width="39.85546875" style="280" customWidth="1"/>
    <col min="8" max="8" width="41.140625" style="280" customWidth="1"/>
    <col min="9" max="9" width="30.28515625" style="280" customWidth="1"/>
    <col min="10" max="10" width="30.42578125" style="280" customWidth="1"/>
    <col min="11" max="11" width="21.28515625" style="280" customWidth="1"/>
    <col min="12" max="12" width="9.140625" style="280" customWidth="1"/>
    <col min="13" max="256" width="9.140625" style="282"/>
    <col min="257" max="257" width="55.42578125" style="282" customWidth="1"/>
    <col min="258" max="258" width="33.7109375" style="282" customWidth="1"/>
    <col min="259" max="259" width="42.28515625" style="282" customWidth="1"/>
    <col min="260" max="260" width="30.5703125" style="282" customWidth="1"/>
    <col min="261" max="261" width="39.85546875" style="282" customWidth="1"/>
    <col min="262" max="262" width="30.7109375" style="282" customWidth="1"/>
    <col min="263" max="263" width="39.85546875" style="282" customWidth="1"/>
    <col min="264" max="264" width="41.140625" style="282" customWidth="1"/>
    <col min="265" max="265" width="30.28515625" style="282" customWidth="1"/>
    <col min="266" max="266" width="30.42578125" style="282" customWidth="1"/>
    <col min="267" max="267" width="21.28515625" style="282" customWidth="1"/>
    <col min="268" max="268" width="9.140625" style="282" customWidth="1"/>
    <col min="269" max="512" width="9.140625" style="282"/>
    <col min="513" max="513" width="55.42578125" style="282" customWidth="1"/>
    <col min="514" max="514" width="33.7109375" style="282" customWidth="1"/>
    <col min="515" max="515" width="42.28515625" style="282" customWidth="1"/>
    <col min="516" max="516" width="30.5703125" style="282" customWidth="1"/>
    <col min="517" max="517" width="39.85546875" style="282" customWidth="1"/>
    <col min="518" max="518" width="30.7109375" style="282" customWidth="1"/>
    <col min="519" max="519" width="39.85546875" style="282" customWidth="1"/>
    <col min="520" max="520" width="41.140625" style="282" customWidth="1"/>
    <col min="521" max="521" width="30.28515625" style="282" customWidth="1"/>
    <col min="522" max="522" width="30.42578125" style="282" customWidth="1"/>
    <col min="523" max="523" width="21.28515625" style="282" customWidth="1"/>
    <col min="524" max="524" width="9.140625" style="282" customWidth="1"/>
    <col min="525" max="768" width="9.140625" style="282"/>
    <col min="769" max="769" width="55.42578125" style="282" customWidth="1"/>
    <col min="770" max="770" width="33.7109375" style="282" customWidth="1"/>
    <col min="771" max="771" width="42.28515625" style="282" customWidth="1"/>
    <col min="772" max="772" width="30.5703125" style="282" customWidth="1"/>
    <col min="773" max="773" width="39.85546875" style="282" customWidth="1"/>
    <col min="774" max="774" width="30.7109375" style="282" customWidth="1"/>
    <col min="775" max="775" width="39.85546875" style="282" customWidth="1"/>
    <col min="776" max="776" width="41.140625" style="282" customWidth="1"/>
    <col min="777" max="777" width="30.28515625" style="282" customWidth="1"/>
    <col min="778" max="778" width="30.42578125" style="282" customWidth="1"/>
    <col min="779" max="779" width="21.28515625" style="282" customWidth="1"/>
    <col min="780" max="780" width="9.140625" style="282" customWidth="1"/>
    <col min="781" max="1024" width="9.140625" style="282"/>
    <col min="1025" max="1025" width="55.42578125" style="282" customWidth="1"/>
    <col min="1026" max="1026" width="33.7109375" style="282" customWidth="1"/>
    <col min="1027" max="1027" width="42.28515625" style="282" customWidth="1"/>
    <col min="1028" max="1028" width="30.5703125" style="282" customWidth="1"/>
    <col min="1029" max="1029" width="39.85546875" style="282" customWidth="1"/>
    <col min="1030" max="1030" width="30.7109375" style="282" customWidth="1"/>
    <col min="1031" max="1031" width="39.85546875" style="282" customWidth="1"/>
    <col min="1032" max="1032" width="41.140625" style="282" customWidth="1"/>
    <col min="1033" max="1033" width="30.28515625" style="282" customWidth="1"/>
    <col min="1034" max="1034" width="30.42578125" style="282" customWidth="1"/>
    <col min="1035" max="1035" width="21.28515625" style="282" customWidth="1"/>
    <col min="1036" max="1036" width="9.140625" style="282" customWidth="1"/>
    <col min="1037" max="1280" width="9.140625" style="282"/>
    <col min="1281" max="1281" width="55.42578125" style="282" customWidth="1"/>
    <col min="1282" max="1282" width="33.7109375" style="282" customWidth="1"/>
    <col min="1283" max="1283" width="42.28515625" style="282" customWidth="1"/>
    <col min="1284" max="1284" width="30.5703125" style="282" customWidth="1"/>
    <col min="1285" max="1285" width="39.85546875" style="282" customWidth="1"/>
    <col min="1286" max="1286" width="30.7109375" style="282" customWidth="1"/>
    <col min="1287" max="1287" width="39.85546875" style="282" customWidth="1"/>
    <col min="1288" max="1288" width="41.140625" style="282" customWidth="1"/>
    <col min="1289" max="1289" width="30.28515625" style="282" customWidth="1"/>
    <col min="1290" max="1290" width="30.42578125" style="282" customWidth="1"/>
    <col min="1291" max="1291" width="21.28515625" style="282" customWidth="1"/>
    <col min="1292" max="1292" width="9.140625" style="282" customWidth="1"/>
    <col min="1293" max="1536" width="9.140625" style="282"/>
    <col min="1537" max="1537" width="55.42578125" style="282" customWidth="1"/>
    <col min="1538" max="1538" width="33.7109375" style="282" customWidth="1"/>
    <col min="1539" max="1539" width="42.28515625" style="282" customWidth="1"/>
    <col min="1540" max="1540" width="30.5703125" style="282" customWidth="1"/>
    <col min="1541" max="1541" width="39.85546875" style="282" customWidth="1"/>
    <col min="1542" max="1542" width="30.7109375" style="282" customWidth="1"/>
    <col min="1543" max="1543" width="39.85546875" style="282" customWidth="1"/>
    <col min="1544" max="1544" width="41.140625" style="282" customWidth="1"/>
    <col min="1545" max="1545" width="30.28515625" style="282" customWidth="1"/>
    <col min="1546" max="1546" width="30.42578125" style="282" customWidth="1"/>
    <col min="1547" max="1547" width="21.28515625" style="282" customWidth="1"/>
    <col min="1548" max="1548" width="9.140625" style="282" customWidth="1"/>
    <col min="1549" max="1792" width="9.140625" style="282"/>
    <col min="1793" max="1793" width="55.42578125" style="282" customWidth="1"/>
    <col min="1794" max="1794" width="33.7109375" style="282" customWidth="1"/>
    <col min="1795" max="1795" width="42.28515625" style="282" customWidth="1"/>
    <col min="1796" max="1796" width="30.5703125" style="282" customWidth="1"/>
    <col min="1797" max="1797" width="39.85546875" style="282" customWidth="1"/>
    <col min="1798" max="1798" width="30.7109375" style="282" customWidth="1"/>
    <col min="1799" max="1799" width="39.85546875" style="282" customWidth="1"/>
    <col min="1800" max="1800" width="41.140625" style="282" customWidth="1"/>
    <col min="1801" max="1801" width="30.28515625" style="282" customWidth="1"/>
    <col min="1802" max="1802" width="30.42578125" style="282" customWidth="1"/>
    <col min="1803" max="1803" width="21.28515625" style="282" customWidth="1"/>
    <col min="1804" max="1804" width="9.140625" style="282" customWidth="1"/>
    <col min="1805" max="2048" width="9.140625" style="282"/>
    <col min="2049" max="2049" width="55.42578125" style="282" customWidth="1"/>
    <col min="2050" max="2050" width="33.7109375" style="282" customWidth="1"/>
    <col min="2051" max="2051" width="42.28515625" style="282" customWidth="1"/>
    <col min="2052" max="2052" width="30.5703125" style="282" customWidth="1"/>
    <col min="2053" max="2053" width="39.85546875" style="282" customWidth="1"/>
    <col min="2054" max="2054" width="30.7109375" style="282" customWidth="1"/>
    <col min="2055" max="2055" width="39.85546875" style="282" customWidth="1"/>
    <col min="2056" max="2056" width="41.140625" style="282" customWidth="1"/>
    <col min="2057" max="2057" width="30.28515625" style="282" customWidth="1"/>
    <col min="2058" max="2058" width="30.42578125" style="282" customWidth="1"/>
    <col min="2059" max="2059" width="21.28515625" style="282" customWidth="1"/>
    <col min="2060" max="2060" width="9.140625" style="282" customWidth="1"/>
    <col min="2061" max="2304" width="9.140625" style="282"/>
    <col min="2305" max="2305" width="55.42578125" style="282" customWidth="1"/>
    <col min="2306" max="2306" width="33.7109375" style="282" customWidth="1"/>
    <col min="2307" max="2307" width="42.28515625" style="282" customWidth="1"/>
    <col min="2308" max="2308" width="30.5703125" style="282" customWidth="1"/>
    <col min="2309" max="2309" width="39.85546875" style="282" customWidth="1"/>
    <col min="2310" max="2310" width="30.7109375" style="282" customWidth="1"/>
    <col min="2311" max="2311" width="39.85546875" style="282" customWidth="1"/>
    <col min="2312" max="2312" width="41.140625" style="282" customWidth="1"/>
    <col min="2313" max="2313" width="30.28515625" style="282" customWidth="1"/>
    <col min="2314" max="2314" width="30.42578125" style="282" customWidth="1"/>
    <col min="2315" max="2315" width="21.28515625" style="282" customWidth="1"/>
    <col min="2316" max="2316" width="9.140625" style="282" customWidth="1"/>
    <col min="2317" max="2560" width="9.140625" style="282"/>
    <col min="2561" max="2561" width="55.42578125" style="282" customWidth="1"/>
    <col min="2562" max="2562" width="33.7109375" style="282" customWidth="1"/>
    <col min="2563" max="2563" width="42.28515625" style="282" customWidth="1"/>
    <col min="2564" max="2564" width="30.5703125" style="282" customWidth="1"/>
    <col min="2565" max="2565" width="39.85546875" style="282" customWidth="1"/>
    <col min="2566" max="2566" width="30.7109375" style="282" customWidth="1"/>
    <col min="2567" max="2567" width="39.85546875" style="282" customWidth="1"/>
    <col min="2568" max="2568" width="41.140625" style="282" customWidth="1"/>
    <col min="2569" max="2569" width="30.28515625" style="282" customWidth="1"/>
    <col min="2570" max="2570" width="30.42578125" style="282" customWidth="1"/>
    <col min="2571" max="2571" width="21.28515625" style="282" customWidth="1"/>
    <col min="2572" max="2572" width="9.140625" style="282" customWidth="1"/>
    <col min="2573" max="2816" width="9.140625" style="282"/>
    <col min="2817" max="2817" width="55.42578125" style="282" customWidth="1"/>
    <col min="2818" max="2818" width="33.7109375" style="282" customWidth="1"/>
    <col min="2819" max="2819" width="42.28515625" style="282" customWidth="1"/>
    <col min="2820" max="2820" width="30.5703125" style="282" customWidth="1"/>
    <col min="2821" max="2821" width="39.85546875" style="282" customWidth="1"/>
    <col min="2822" max="2822" width="30.7109375" style="282" customWidth="1"/>
    <col min="2823" max="2823" width="39.85546875" style="282" customWidth="1"/>
    <col min="2824" max="2824" width="41.140625" style="282" customWidth="1"/>
    <col min="2825" max="2825" width="30.28515625" style="282" customWidth="1"/>
    <col min="2826" max="2826" width="30.42578125" style="282" customWidth="1"/>
    <col min="2827" max="2827" width="21.28515625" style="282" customWidth="1"/>
    <col min="2828" max="2828" width="9.140625" style="282" customWidth="1"/>
    <col min="2829" max="3072" width="9.140625" style="282"/>
    <col min="3073" max="3073" width="55.42578125" style="282" customWidth="1"/>
    <col min="3074" max="3074" width="33.7109375" style="282" customWidth="1"/>
    <col min="3075" max="3075" width="42.28515625" style="282" customWidth="1"/>
    <col min="3076" max="3076" width="30.5703125" style="282" customWidth="1"/>
    <col min="3077" max="3077" width="39.85546875" style="282" customWidth="1"/>
    <col min="3078" max="3078" width="30.7109375" style="282" customWidth="1"/>
    <col min="3079" max="3079" width="39.85546875" style="282" customWidth="1"/>
    <col min="3080" max="3080" width="41.140625" style="282" customWidth="1"/>
    <col min="3081" max="3081" width="30.28515625" style="282" customWidth="1"/>
    <col min="3082" max="3082" width="30.42578125" style="282" customWidth="1"/>
    <col min="3083" max="3083" width="21.28515625" style="282" customWidth="1"/>
    <col min="3084" max="3084" width="9.140625" style="282" customWidth="1"/>
    <col min="3085" max="3328" width="9.140625" style="282"/>
    <col min="3329" max="3329" width="55.42578125" style="282" customWidth="1"/>
    <col min="3330" max="3330" width="33.7109375" style="282" customWidth="1"/>
    <col min="3331" max="3331" width="42.28515625" style="282" customWidth="1"/>
    <col min="3332" max="3332" width="30.5703125" style="282" customWidth="1"/>
    <col min="3333" max="3333" width="39.85546875" style="282" customWidth="1"/>
    <col min="3334" max="3334" width="30.7109375" style="282" customWidth="1"/>
    <col min="3335" max="3335" width="39.85546875" style="282" customWidth="1"/>
    <col min="3336" max="3336" width="41.140625" style="282" customWidth="1"/>
    <col min="3337" max="3337" width="30.28515625" style="282" customWidth="1"/>
    <col min="3338" max="3338" width="30.42578125" style="282" customWidth="1"/>
    <col min="3339" max="3339" width="21.28515625" style="282" customWidth="1"/>
    <col min="3340" max="3340" width="9.140625" style="282" customWidth="1"/>
    <col min="3341" max="3584" width="9.140625" style="282"/>
    <col min="3585" max="3585" width="55.42578125" style="282" customWidth="1"/>
    <col min="3586" max="3586" width="33.7109375" style="282" customWidth="1"/>
    <col min="3587" max="3587" width="42.28515625" style="282" customWidth="1"/>
    <col min="3588" max="3588" width="30.5703125" style="282" customWidth="1"/>
    <col min="3589" max="3589" width="39.85546875" style="282" customWidth="1"/>
    <col min="3590" max="3590" width="30.7109375" style="282" customWidth="1"/>
    <col min="3591" max="3591" width="39.85546875" style="282" customWidth="1"/>
    <col min="3592" max="3592" width="41.140625" style="282" customWidth="1"/>
    <col min="3593" max="3593" width="30.28515625" style="282" customWidth="1"/>
    <col min="3594" max="3594" width="30.42578125" style="282" customWidth="1"/>
    <col min="3595" max="3595" width="21.28515625" style="282" customWidth="1"/>
    <col min="3596" max="3596" width="9.140625" style="282" customWidth="1"/>
    <col min="3597" max="3840" width="9.140625" style="282"/>
    <col min="3841" max="3841" width="55.42578125" style="282" customWidth="1"/>
    <col min="3842" max="3842" width="33.7109375" style="282" customWidth="1"/>
    <col min="3843" max="3843" width="42.28515625" style="282" customWidth="1"/>
    <col min="3844" max="3844" width="30.5703125" style="282" customWidth="1"/>
    <col min="3845" max="3845" width="39.85546875" style="282" customWidth="1"/>
    <col min="3846" max="3846" width="30.7109375" style="282" customWidth="1"/>
    <col min="3847" max="3847" width="39.85546875" style="282" customWidth="1"/>
    <col min="3848" max="3848" width="41.140625" style="282" customWidth="1"/>
    <col min="3849" max="3849" width="30.28515625" style="282" customWidth="1"/>
    <col min="3850" max="3850" width="30.42578125" style="282" customWidth="1"/>
    <col min="3851" max="3851" width="21.28515625" style="282" customWidth="1"/>
    <col min="3852" max="3852" width="9.140625" style="282" customWidth="1"/>
    <col min="3853" max="4096" width="9.140625" style="282"/>
    <col min="4097" max="4097" width="55.42578125" style="282" customWidth="1"/>
    <col min="4098" max="4098" width="33.7109375" style="282" customWidth="1"/>
    <col min="4099" max="4099" width="42.28515625" style="282" customWidth="1"/>
    <col min="4100" max="4100" width="30.5703125" style="282" customWidth="1"/>
    <col min="4101" max="4101" width="39.85546875" style="282" customWidth="1"/>
    <col min="4102" max="4102" width="30.7109375" style="282" customWidth="1"/>
    <col min="4103" max="4103" width="39.85546875" style="282" customWidth="1"/>
    <col min="4104" max="4104" width="41.140625" style="282" customWidth="1"/>
    <col min="4105" max="4105" width="30.28515625" style="282" customWidth="1"/>
    <col min="4106" max="4106" width="30.42578125" style="282" customWidth="1"/>
    <col min="4107" max="4107" width="21.28515625" style="282" customWidth="1"/>
    <col min="4108" max="4108" width="9.140625" style="282" customWidth="1"/>
    <col min="4109" max="4352" width="9.140625" style="282"/>
    <col min="4353" max="4353" width="55.42578125" style="282" customWidth="1"/>
    <col min="4354" max="4354" width="33.7109375" style="282" customWidth="1"/>
    <col min="4355" max="4355" width="42.28515625" style="282" customWidth="1"/>
    <col min="4356" max="4356" width="30.5703125" style="282" customWidth="1"/>
    <col min="4357" max="4357" width="39.85546875" style="282" customWidth="1"/>
    <col min="4358" max="4358" width="30.7109375" style="282" customWidth="1"/>
    <col min="4359" max="4359" width="39.85546875" style="282" customWidth="1"/>
    <col min="4360" max="4360" width="41.140625" style="282" customWidth="1"/>
    <col min="4361" max="4361" width="30.28515625" style="282" customWidth="1"/>
    <col min="4362" max="4362" width="30.42578125" style="282" customWidth="1"/>
    <col min="4363" max="4363" width="21.28515625" style="282" customWidth="1"/>
    <col min="4364" max="4364" width="9.140625" style="282" customWidth="1"/>
    <col min="4365" max="4608" width="9.140625" style="282"/>
    <col min="4609" max="4609" width="55.42578125" style="282" customWidth="1"/>
    <col min="4610" max="4610" width="33.7109375" style="282" customWidth="1"/>
    <col min="4611" max="4611" width="42.28515625" style="282" customWidth="1"/>
    <col min="4612" max="4612" width="30.5703125" style="282" customWidth="1"/>
    <col min="4613" max="4613" width="39.85546875" style="282" customWidth="1"/>
    <col min="4614" max="4614" width="30.7109375" style="282" customWidth="1"/>
    <col min="4615" max="4615" width="39.85546875" style="282" customWidth="1"/>
    <col min="4616" max="4616" width="41.140625" style="282" customWidth="1"/>
    <col min="4617" max="4617" width="30.28515625" style="282" customWidth="1"/>
    <col min="4618" max="4618" width="30.42578125" style="282" customWidth="1"/>
    <col min="4619" max="4619" width="21.28515625" style="282" customWidth="1"/>
    <col min="4620" max="4620" width="9.140625" style="282" customWidth="1"/>
    <col min="4621" max="4864" width="9.140625" style="282"/>
    <col min="4865" max="4865" width="55.42578125" style="282" customWidth="1"/>
    <col min="4866" max="4866" width="33.7109375" style="282" customWidth="1"/>
    <col min="4867" max="4867" width="42.28515625" style="282" customWidth="1"/>
    <col min="4868" max="4868" width="30.5703125" style="282" customWidth="1"/>
    <col min="4869" max="4869" width="39.85546875" style="282" customWidth="1"/>
    <col min="4870" max="4870" width="30.7109375" style="282" customWidth="1"/>
    <col min="4871" max="4871" width="39.85546875" style="282" customWidth="1"/>
    <col min="4872" max="4872" width="41.140625" style="282" customWidth="1"/>
    <col min="4873" max="4873" width="30.28515625" style="282" customWidth="1"/>
    <col min="4874" max="4874" width="30.42578125" style="282" customWidth="1"/>
    <col min="4875" max="4875" width="21.28515625" style="282" customWidth="1"/>
    <col min="4876" max="4876" width="9.140625" style="282" customWidth="1"/>
    <col min="4877" max="5120" width="9.140625" style="282"/>
    <col min="5121" max="5121" width="55.42578125" style="282" customWidth="1"/>
    <col min="5122" max="5122" width="33.7109375" style="282" customWidth="1"/>
    <col min="5123" max="5123" width="42.28515625" style="282" customWidth="1"/>
    <col min="5124" max="5124" width="30.5703125" style="282" customWidth="1"/>
    <col min="5125" max="5125" width="39.85546875" style="282" customWidth="1"/>
    <col min="5126" max="5126" width="30.7109375" style="282" customWidth="1"/>
    <col min="5127" max="5127" width="39.85546875" style="282" customWidth="1"/>
    <col min="5128" max="5128" width="41.140625" style="282" customWidth="1"/>
    <col min="5129" max="5129" width="30.28515625" style="282" customWidth="1"/>
    <col min="5130" max="5130" width="30.42578125" style="282" customWidth="1"/>
    <col min="5131" max="5131" width="21.28515625" style="282" customWidth="1"/>
    <col min="5132" max="5132" width="9.140625" style="282" customWidth="1"/>
    <col min="5133" max="5376" width="9.140625" style="282"/>
    <col min="5377" max="5377" width="55.42578125" style="282" customWidth="1"/>
    <col min="5378" max="5378" width="33.7109375" style="282" customWidth="1"/>
    <col min="5379" max="5379" width="42.28515625" style="282" customWidth="1"/>
    <col min="5380" max="5380" width="30.5703125" style="282" customWidth="1"/>
    <col min="5381" max="5381" width="39.85546875" style="282" customWidth="1"/>
    <col min="5382" max="5382" width="30.7109375" style="282" customWidth="1"/>
    <col min="5383" max="5383" width="39.85546875" style="282" customWidth="1"/>
    <col min="5384" max="5384" width="41.140625" style="282" customWidth="1"/>
    <col min="5385" max="5385" width="30.28515625" style="282" customWidth="1"/>
    <col min="5386" max="5386" width="30.42578125" style="282" customWidth="1"/>
    <col min="5387" max="5387" width="21.28515625" style="282" customWidth="1"/>
    <col min="5388" max="5388" width="9.140625" style="282" customWidth="1"/>
    <col min="5389" max="5632" width="9.140625" style="282"/>
    <col min="5633" max="5633" width="55.42578125" style="282" customWidth="1"/>
    <col min="5634" max="5634" width="33.7109375" style="282" customWidth="1"/>
    <col min="5635" max="5635" width="42.28515625" style="282" customWidth="1"/>
    <col min="5636" max="5636" width="30.5703125" style="282" customWidth="1"/>
    <col min="5637" max="5637" width="39.85546875" style="282" customWidth="1"/>
    <col min="5638" max="5638" width="30.7109375" style="282" customWidth="1"/>
    <col min="5639" max="5639" width="39.85546875" style="282" customWidth="1"/>
    <col min="5640" max="5640" width="41.140625" style="282" customWidth="1"/>
    <col min="5641" max="5641" width="30.28515625" style="282" customWidth="1"/>
    <col min="5642" max="5642" width="30.42578125" style="282" customWidth="1"/>
    <col min="5643" max="5643" width="21.28515625" style="282" customWidth="1"/>
    <col min="5644" max="5644" width="9.140625" style="282" customWidth="1"/>
    <col min="5645" max="5888" width="9.140625" style="282"/>
    <col min="5889" max="5889" width="55.42578125" style="282" customWidth="1"/>
    <col min="5890" max="5890" width="33.7109375" style="282" customWidth="1"/>
    <col min="5891" max="5891" width="42.28515625" style="282" customWidth="1"/>
    <col min="5892" max="5892" width="30.5703125" style="282" customWidth="1"/>
    <col min="5893" max="5893" width="39.85546875" style="282" customWidth="1"/>
    <col min="5894" max="5894" width="30.7109375" style="282" customWidth="1"/>
    <col min="5895" max="5895" width="39.85546875" style="282" customWidth="1"/>
    <col min="5896" max="5896" width="41.140625" style="282" customWidth="1"/>
    <col min="5897" max="5897" width="30.28515625" style="282" customWidth="1"/>
    <col min="5898" max="5898" width="30.42578125" style="282" customWidth="1"/>
    <col min="5899" max="5899" width="21.28515625" style="282" customWidth="1"/>
    <col min="5900" max="5900" width="9.140625" style="282" customWidth="1"/>
    <col min="5901" max="6144" width="9.140625" style="282"/>
    <col min="6145" max="6145" width="55.42578125" style="282" customWidth="1"/>
    <col min="6146" max="6146" width="33.7109375" style="282" customWidth="1"/>
    <col min="6147" max="6147" width="42.28515625" style="282" customWidth="1"/>
    <col min="6148" max="6148" width="30.5703125" style="282" customWidth="1"/>
    <col min="6149" max="6149" width="39.85546875" style="282" customWidth="1"/>
    <col min="6150" max="6150" width="30.7109375" style="282" customWidth="1"/>
    <col min="6151" max="6151" width="39.85546875" style="282" customWidth="1"/>
    <col min="6152" max="6152" width="41.140625" style="282" customWidth="1"/>
    <col min="6153" max="6153" width="30.28515625" style="282" customWidth="1"/>
    <col min="6154" max="6154" width="30.42578125" style="282" customWidth="1"/>
    <col min="6155" max="6155" width="21.28515625" style="282" customWidth="1"/>
    <col min="6156" max="6156" width="9.140625" style="282" customWidth="1"/>
    <col min="6157" max="6400" width="9.140625" style="282"/>
    <col min="6401" max="6401" width="55.42578125" style="282" customWidth="1"/>
    <col min="6402" max="6402" width="33.7109375" style="282" customWidth="1"/>
    <col min="6403" max="6403" width="42.28515625" style="282" customWidth="1"/>
    <col min="6404" max="6404" width="30.5703125" style="282" customWidth="1"/>
    <col min="6405" max="6405" width="39.85546875" style="282" customWidth="1"/>
    <col min="6406" max="6406" width="30.7109375" style="282" customWidth="1"/>
    <col min="6407" max="6407" width="39.85546875" style="282" customWidth="1"/>
    <col min="6408" max="6408" width="41.140625" style="282" customWidth="1"/>
    <col min="6409" max="6409" width="30.28515625" style="282" customWidth="1"/>
    <col min="6410" max="6410" width="30.42578125" style="282" customWidth="1"/>
    <col min="6411" max="6411" width="21.28515625" style="282" customWidth="1"/>
    <col min="6412" max="6412" width="9.140625" style="282" customWidth="1"/>
    <col min="6413" max="6656" width="9.140625" style="282"/>
    <col min="6657" max="6657" width="55.42578125" style="282" customWidth="1"/>
    <col min="6658" max="6658" width="33.7109375" style="282" customWidth="1"/>
    <col min="6659" max="6659" width="42.28515625" style="282" customWidth="1"/>
    <col min="6660" max="6660" width="30.5703125" style="282" customWidth="1"/>
    <col min="6661" max="6661" width="39.85546875" style="282" customWidth="1"/>
    <col min="6662" max="6662" width="30.7109375" style="282" customWidth="1"/>
    <col min="6663" max="6663" width="39.85546875" style="282" customWidth="1"/>
    <col min="6664" max="6664" width="41.140625" style="282" customWidth="1"/>
    <col min="6665" max="6665" width="30.28515625" style="282" customWidth="1"/>
    <col min="6666" max="6666" width="30.42578125" style="282" customWidth="1"/>
    <col min="6667" max="6667" width="21.28515625" style="282" customWidth="1"/>
    <col min="6668" max="6668" width="9.140625" style="282" customWidth="1"/>
    <col min="6669" max="6912" width="9.140625" style="282"/>
    <col min="6913" max="6913" width="55.42578125" style="282" customWidth="1"/>
    <col min="6914" max="6914" width="33.7109375" style="282" customWidth="1"/>
    <col min="6915" max="6915" width="42.28515625" style="282" customWidth="1"/>
    <col min="6916" max="6916" width="30.5703125" style="282" customWidth="1"/>
    <col min="6917" max="6917" width="39.85546875" style="282" customWidth="1"/>
    <col min="6918" max="6918" width="30.7109375" style="282" customWidth="1"/>
    <col min="6919" max="6919" width="39.85546875" style="282" customWidth="1"/>
    <col min="6920" max="6920" width="41.140625" style="282" customWidth="1"/>
    <col min="6921" max="6921" width="30.28515625" style="282" customWidth="1"/>
    <col min="6922" max="6922" width="30.42578125" style="282" customWidth="1"/>
    <col min="6923" max="6923" width="21.28515625" style="282" customWidth="1"/>
    <col min="6924" max="6924" width="9.140625" style="282" customWidth="1"/>
    <col min="6925" max="7168" width="9.140625" style="282"/>
    <col min="7169" max="7169" width="55.42578125" style="282" customWidth="1"/>
    <col min="7170" max="7170" width="33.7109375" style="282" customWidth="1"/>
    <col min="7171" max="7171" width="42.28515625" style="282" customWidth="1"/>
    <col min="7172" max="7172" width="30.5703125" style="282" customWidth="1"/>
    <col min="7173" max="7173" width="39.85546875" style="282" customWidth="1"/>
    <col min="7174" max="7174" width="30.7109375" style="282" customWidth="1"/>
    <col min="7175" max="7175" width="39.85546875" style="282" customWidth="1"/>
    <col min="7176" max="7176" width="41.140625" style="282" customWidth="1"/>
    <col min="7177" max="7177" width="30.28515625" style="282" customWidth="1"/>
    <col min="7178" max="7178" width="30.42578125" style="282" customWidth="1"/>
    <col min="7179" max="7179" width="21.28515625" style="282" customWidth="1"/>
    <col min="7180" max="7180" width="9.140625" style="282" customWidth="1"/>
    <col min="7181" max="7424" width="9.140625" style="282"/>
    <col min="7425" max="7425" width="55.42578125" style="282" customWidth="1"/>
    <col min="7426" max="7426" width="33.7109375" style="282" customWidth="1"/>
    <col min="7427" max="7427" width="42.28515625" style="282" customWidth="1"/>
    <col min="7428" max="7428" width="30.5703125" style="282" customWidth="1"/>
    <col min="7429" max="7429" width="39.85546875" style="282" customWidth="1"/>
    <col min="7430" max="7430" width="30.7109375" style="282" customWidth="1"/>
    <col min="7431" max="7431" width="39.85546875" style="282" customWidth="1"/>
    <col min="7432" max="7432" width="41.140625" style="282" customWidth="1"/>
    <col min="7433" max="7433" width="30.28515625" style="282" customWidth="1"/>
    <col min="7434" max="7434" width="30.42578125" style="282" customWidth="1"/>
    <col min="7435" max="7435" width="21.28515625" style="282" customWidth="1"/>
    <col min="7436" max="7436" width="9.140625" style="282" customWidth="1"/>
    <col min="7437" max="7680" width="9.140625" style="282"/>
    <col min="7681" max="7681" width="55.42578125" style="282" customWidth="1"/>
    <col min="7682" max="7682" width="33.7109375" style="282" customWidth="1"/>
    <col min="7683" max="7683" width="42.28515625" style="282" customWidth="1"/>
    <col min="7684" max="7684" width="30.5703125" style="282" customWidth="1"/>
    <col min="7685" max="7685" width="39.85546875" style="282" customWidth="1"/>
    <col min="7686" max="7686" width="30.7109375" style="282" customWidth="1"/>
    <col min="7687" max="7687" width="39.85546875" style="282" customWidth="1"/>
    <col min="7688" max="7688" width="41.140625" style="282" customWidth="1"/>
    <col min="7689" max="7689" width="30.28515625" style="282" customWidth="1"/>
    <col min="7690" max="7690" width="30.42578125" style="282" customWidth="1"/>
    <col min="7691" max="7691" width="21.28515625" style="282" customWidth="1"/>
    <col min="7692" max="7692" width="9.140625" style="282" customWidth="1"/>
    <col min="7693" max="7936" width="9.140625" style="282"/>
    <col min="7937" max="7937" width="55.42578125" style="282" customWidth="1"/>
    <col min="7938" max="7938" width="33.7109375" style="282" customWidth="1"/>
    <col min="7939" max="7939" width="42.28515625" style="282" customWidth="1"/>
    <col min="7940" max="7940" width="30.5703125" style="282" customWidth="1"/>
    <col min="7941" max="7941" width="39.85546875" style="282" customWidth="1"/>
    <col min="7942" max="7942" width="30.7109375" style="282" customWidth="1"/>
    <col min="7943" max="7943" width="39.85546875" style="282" customWidth="1"/>
    <col min="7944" max="7944" width="41.140625" style="282" customWidth="1"/>
    <col min="7945" max="7945" width="30.28515625" style="282" customWidth="1"/>
    <col min="7946" max="7946" width="30.42578125" style="282" customWidth="1"/>
    <col min="7947" max="7947" width="21.28515625" style="282" customWidth="1"/>
    <col min="7948" max="7948" width="9.140625" style="282" customWidth="1"/>
    <col min="7949" max="8192" width="9.140625" style="282"/>
    <col min="8193" max="8193" width="55.42578125" style="282" customWidth="1"/>
    <col min="8194" max="8194" width="33.7109375" style="282" customWidth="1"/>
    <col min="8195" max="8195" width="42.28515625" style="282" customWidth="1"/>
    <col min="8196" max="8196" width="30.5703125" style="282" customWidth="1"/>
    <col min="8197" max="8197" width="39.85546875" style="282" customWidth="1"/>
    <col min="8198" max="8198" width="30.7109375" style="282" customWidth="1"/>
    <col min="8199" max="8199" width="39.85546875" style="282" customWidth="1"/>
    <col min="8200" max="8200" width="41.140625" style="282" customWidth="1"/>
    <col min="8201" max="8201" width="30.28515625" style="282" customWidth="1"/>
    <col min="8202" max="8202" width="30.42578125" style="282" customWidth="1"/>
    <col min="8203" max="8203" width="21.28515625" style="282" customWidth="1"/>
    <col min="8204" max="8204" width="9.140625" style="282" customWidth="1"/>
    <col min="8205" max="8448" width="9.140625" style="282"/>
    <col min="8449" max="8449" width="55.42578125" style="282" customWidth="1"/>
    <col min="8450" max="8450" width="33.7109375" style="282" customWidth="1"/>
    <col min="8451" max="8451" width="42.28515625" style="282" customWidth="1"/>
    <col min="8452" max="8452" width="30.5703125" style="282" customWidth="1"/>
    <col min="8453" max="8453" width="39.85546875" style="282" customWidth="1"/>
    <col min="8454" max="8454" width="30.7109375" style="282" customWidth="1"/>
    <col min="8455" max="8455" width="39.85546875" style="282" customWidth="1"/>
    <col min="8456" max="8456" width="41.140625" style="282" customWidth="1"/>
    <col min="8457" max="8457" width="30.28515625" style="282" customWidth="1"/>
    <col min="8458" max="8458" width="30.42578125" style="282" customWidth="1"/>
    <col min="8459" max="8459" width="21.28515625" style="282" customWidth="1"/>
    <col min="8460" max="8460" width="9.140625" style="282" customWidth="1"/>
    <col min="8461" max="8704" width="9.140625" style="282"/>
    <col min="8705" max="8705" width="55.42578125" style="282" customWidth="1"/>
    <col min="8706" max="8706" width="33.7109375" style="282" customWidth="1"/>
    <col min="8707" max="8707" width="42.28515625" style="282" customWidth="1"/>
    <col min="8708" max="8708" width="30.5703125" style="282" customWidth="1"/>
    <col min="8709" max="8709" width="39.85546875" style="282" customWidth="1"/>
    <col min="8710" max="8710" width="30.7109375" style="282" customWidth="1"/>
    <col min="8711" max="8711" width="39.85546875" style="282" customWidth="1"/>
    <col min="8712" max="8712" width="41.140625" style="282" customWidth="1"/>
    <col min="8713" max="8713" width="30.28515625" style="282" customWidth="1"/>
    <col min="8714" max="8714" width="30.42578125" style="282" customWidth="1"/>
    <col min="8715" max="8715" width="21.28515625" style="282" customWidth="1"/>
    <col min="8716" max="8716" width="9.140625" style="282" customWidth="1"/>
    <col min="8717" max="8960" width="9.140625" style="282"/>
    <col min="8961" max="8961" width="55.42578125" style="282" customWidth="1"/>
    <col min="8962" max="8962" width="33.7109375" style="282" customWidth="1"/>
    <col min="8963" max="8963" width="42.28515625" style="282" customWidth="1"/>
    <col min="8964" max="8964" width="30.5703125" style="282" customWidth="1"/>
    <col min="8965" max="8965" width="39.85546875" style="282" customWidth="1"/>
    <col min="8966" max="8966" width="30.7109375" style="282" customWidth="1"/>
    <col min="8967" max="8967" width="39.85546875" style="282" customWidth="1"/>
    <col min="8968" max="8968" width="41.140625" style="282" customWidth="1"/>
    <col min="8969" max="8969" width="30.28515625" style="282" customWidth="1"/>
    <col min="8970" max="8970" width="30.42578125" style="282" customWidth="1"/>
    <col min="8971" max="8971" width="21.28515625" style="282" customWidth="1"/>
    <col min="8972" max="8972" width="9.140625" style="282" customWidth="1"/>
    <col min="8973" max="9216" width="9.140625" style="282"/>
    <col min="9217" max="9217" width="55.42578125" style="282" customWidth="1"/>
    <col min="9218" max="9218" width="33.7109375" style="282" customWidth="1"/>
    <col min="9219" max="9219" width="42.28515625" style="282" customWidth="1"/>
    <col min="9220" max="9220" width="30.5703125" style="282" customWidth="1"/>
    <col min="9221" max="9221" width="39.85546875" style="282" customWidth="1"/>
    <col min="9222" max="9222" width="30.7109375" style="282" customWidth="1"/>
    <col min="9223" max="9223" width="39.85546875" style="282" customWidth="1"/>
    <col min="9224" max="9224" width="41.140625" style="282" customWidth="1"/>
    <col min="9225" max="9225" width="30.28515625" style="282" customWidth="1"/>
    <col min="9226" max="9226" width="30.42578125" style="282" customWidth="1"/>
    <col min="9227" max="9227" width="21.28515625" style="282" customWidth="1"/>
    <col min="9228" max="9228" width="9.140625" style="282" customWidth="1"/>
    <col min="9229" max="9472" width="9.140625" style="282"/>
    <col min="9473" max="9473" width="55.42578125" style="282" customWidth="1"/>
    <col min="9474" max="9474" width="33.7109375" style="282" customWidth="1"/>
    <col min="9475" max="9475" width="42.28515625" style="282" customWidth="1"/>
    <col min="9476" max="9476" width="30.5703125" style="282" customWidth="1"/>
    <col min="9477" max="9477" width="39.85546875" style="282" customWidth="1"/>
    <col min="9478" max="9478" width="30.7109375" style="282" customWidth="1"/>
    <col min="9479" max="9479" width="39.85546875" style="282" customWidth="1"/>
    <col min="9480" max="9480" width="41.140625" style="282" customWidth="1"/>
    <col min="9481" max="9481" width="30.28515625" style="282" customWidth="1"/>
    <col min="9482" max="9482" width="30.42578125" style="282" customWidth="1"/>
    <col min="9483" max="9483" width="21.28515625" style="282" customWidth="1"/>
    <col min="9484" max="9484" width="9.140625" style="282" customWidth="1"/>
    <col min="9485" max="9728" width="9.140625" style="282"/>
    <col min="9729" max="9729" width="55.42578125" style="282" customWidth="1"/>
    <col min="9730" max="9730" width="33.7109375" style="282" customWidth="1"/>
    <col min="9731" max="9731" width="42.28515625" style="282" customWidth="1"/>
    <col min="9732" max="9732" width="30.5703125" style="282" customWidth="1"/>
    <col min="9733" max="9733" width="39.85546875" style="282" customWidth="1"/>
    <col min="9734" max="9734" width="30.7109375" style="282" customWidth="1"/>
    <col min="9735" max="9735" width="39.85546875" style="282" customWidth="1"/>
    <col min="9736" max="9736" width="41.140625" style="282" customWidth="1"/>
    <col min="9737" max="9737" width="30.28515625" style="282" customWidth="1"/>
    <col min="9738" max="9738" width="30.42578125" style="282" customWidth="1"/>
    <col min="9739" max="9739" width="21.28515625" style="282" customWidth="1"/>
    <col min="9740" max="9740" width="9.140625" style="282" customWidth="1"/>
    <col min="9741" max="9984" width="9.140625" style="282"/>
    <col min="9985" max="9985" width="55.42578125" style="282" customWidth="1"/>
    <col min="9986" max="9986" width="33.7109375" style="282" customWidth="1"/>
    <col min="9987" max="9987" width="42.28515625" style="282" customWidth="1"/>
    <col min="9988" max="9988" width="30.5703125" style="282" customWidth="1"/>
    <col min="9989" max="9989" width="39.85546875" style="282" customWidth="1"/>
    <col min="9990" max="9990" width="30.7109375" style="282" customWidth="1"/>
    <col min="9991" max="9991" width="39.85546875" style="282" customWidth="1"/>
    <col min="9992" max="9992" width="41.140625" style="282" customWidth="1"/>
    <col min="9993" max="9993" width="30.28515625" style="282" customWidth="1"/>
    <col min="9994" max="9994" width="30.42578125" style="282" customWidth="1"/>
    <col min="9995" max="9995" width="21.28515625" style="282" customWidth="1"/>
    <col min="9996" max="9996" width="9.140625" style="282" customWidth="1"/>
    <col min="9997" max="10240" width="9.140625" style="282"/>
    <col min="10241" max="10241" width="55.42578125" style="282" customWidth="1"/>
    <col min="10242" max="10242" width="33.7109375" style="282" customWidth="1"/>
    <col min="10243" max="10243" width="42.28515625" style="282" customWidth="1"/>
    <col min="10244" max="10244" width="30.5703125" style="282" customWidth="1"/>
    <col min="10245" max="10245" width="39.85546875" style="282" customWidth="1"/>
    <col min="10246" max="10246" width="30.7109375" style="282" customWidth="1"/>
    <col min="10247" max="10247" width="39.85546875" style="282" customWidth="1"/>
    <col min="10248" max="10248" width="41.140625" style="282" customWidth="1"/>
    <col min="10249" max="10249" width="30.28515625" style="282" customWidth="1"/>
    <col min="10250" max="10250" width="30.42578125" style="282" customWidth="1"/>
    <col min="10251" max="10251" width="21.28515625" style="282" customWidth="1"/>
    <col min="10252" max="10252" width="9.140625" style="282" customWidth="1"/>
    <col min="10253" max="10496" width="9.140625" style="282"/>
    <col min="10497" max="10497" width="55.42578125" style="282" customWidth="1"/>
    <col min="10498" max="10498" width="33.7109375" style="282" customWidth="1"/>
    <col min="10499" max="10499" width="42.28515625" style="282" customWidth="1"/>
    <col min="10500" max="10500" width="30.5703125" style="282" customWidth="1"/>
    <col min="10501" max="10501" width="39.85546875" style="282" customWidth="1"/>
    <col min="10502" max="10502" width="30.7109375" style="282" customWidth="1"/>
    <col min="10503" max="10503" width="39.85546875" style="282" customWidth="1"/>
    <col min="10504" max="10504" width="41.140625" style="282" customWidth="1"/>
    <col min="10505" max="10505" width="30.28515625" style="282" customWidth="1"/>
    <col min="10506" max="10506" width="30.42578125" style="282" customWidth="1"/>
    <col min="10507" max="10507" width="21.28515625" style="282" customWidth="1"/>
    <col min="10508" max="10508" width="9.140625" style="282" customWidth="1"/>
    <col min="10509" max="10752" width="9.140625" style="282"/>
    <col min="10753" max="10753" width="55.42578125" style="282" customWidth="1"/>
    <col min="10754" max="10754" width="33.7109375" style="282" customWidth="1"/>
    <col min="10755" max="10755" width="42.28515625" style="282" customWidth="1"/>
    <col min="10756" max="10756" width="30.5703125" style="282" customWidth="1"/>
    <col min="10757" max="10757" width="39.85546875" style="282" customWidth="1"/>
    <col min="10758" max="10758" width="30.7109375" style="282" customWidth="1"/>
    <col min="10759" max="10759" width="39.85546875" style="282" customWidth="1"/>
    <col min="10760" max="10760" width="41.140625" style="282" customWidth="1"/>
    <col min="10761" max="10761" width="30.28515625" style="282" customWidth="1"/>
    <col min="10762" max="10762" width="30.42578125" style="282" customWidth="1"/>
    <col min="10763" max="10763" width="21.28515625" style="282" customWidth="1"/>
    <col min="10764" max="10764" width="9.140625" style="282" customWidth="1"/>
    <col min="10765" max="11008" width="9.140625" style="282"/>
    <col min="11009" max="11009" width="55.42578125" style="282" customWidth="1"/>
    <col min="11010" max="11010" width="33.7109375" style="282" customWidth="1"/>
    <col min="11011" max="11011" width="42.28515625" style="282" customWidth="1"/>
    <col min="11012" max="11012" width="30.5703125" style="282" customWidth="1"/>
    <col min="11013" max="11013" width="39.85546875" style="282" customWidth="1"/>
    <col min="11014" max="11014" width="30.7109375" style="282" customWidth="1"/>
    <col min="11015" max="11015" width="39.85546875" style="282" customWidth="1"/>
    <col min="11016" max="11016" width="41.140625" style="282" customWidth="1"/>
    <col min="11017" max="11017" width="30.28515625" style="282" customWidth="1"/>
    <col min="11018" max="11018" width="30.42578125" style="282" customWidth="1"/>
    <col min="11019" max="11019" width="21.28515625" style="282" customWidth="1"/>
    <col min="11020" max="11020" width="9.140625" style="282" customWidth="1"/>
    <col min="11021" max="11264" width="9.140625" style="282"/>
    <col min="11265" max="11265" width="55.42578125" style="282" customWidth="1"/>
    <col min="11266" max="11266" width="33.7109375" style="282" customWidth="1"/>
    <col min="11267" max="11267" width="42.28515625" style="282" customWidth="1"/>
    <col min="11268" max="11268" width="30.5703125" style="282" customWidth="1"/>
    <col min="11269" max="11269" width="39.85546875" style="282" customWidth="1"/>
    <col min="11270" max="11270" width="30.7109375" style="282" customWidth="1"/>
    <col min="11271" max="11271" width="39.85546875" style="282" customWidth="1"/>
    <col min="11272" max="11272" width="41.140625" style="282" customWidth="1"/>
    <col min="11273" max="11273" width="30.28515625" style="282" customWidth="1"/>
    <col min="11274" max="11274" width="30.42578125" style="282" customWidth="1"/>
    <col min="11275" max="11275" width="21.28515625" style="282" customWidth="1"/>
    <col min="11276" max="11276" width="9.140625" style="282" customWidth="1"/>
    <col min="11277" max="11520" width="9.140625" style="282"/>
    <col min="11521" max="11521" width="55.42578125" style="282" customWidth="1"/>
    <col min="11522" max="11522" width="33.7109375" style="282" customWidth="1"/>
    <col min="11523" max="11523" width="42.28515625" style="282" customWidth="1"/>
    <col min="11524" max="11524" width="30.5703125" style="282" customWidth="1"/>
    <col min="11525" max="11525" width="39.85546875" style="282" customWidth="1"/>
    <col min="11526" max="11526" width="30.7109375" style="282" customWidth="1"/>
    <col min="11527" max="11527" width="39.85546875" style="282" customWidth="1"/>
    <col min="11528" max="11528" width="41.140625" style="282" customWidth="1"/>
    <col min="11529" max="11529" width="30.28515625" style="282" customWidth="1"/>
    <col min="11530" max="11530" width="30.42578125" style="282" customWidth="1"/>
    <col min="11531" max="11531" width="21.28515625" style="282" customWidth="1"/>
    <col min="11532" max="11532" width="9.140625" style="282" customWidth="1"/>
    <col min="11533" max="11776" width="9.140625" style="282"/>
    <col min="11777" max="11777" width="55.42578125" style="282" customWidth="1"/>
    <col min="11778" max="11778" width="33.7109375" style="282" customWidth="1"/>
    <col min="11779" max="11779" width="42.28515625" style="282" customWidth="1"/>
    <col min="11780" max="11780" width="30.5703125" style="282" customWidth="1"/>
    <col min="11781" max="11781" width="39.85546875" style="282" customWidth="1"/>
    <col min="11782" max="11782" width="30.7109375" style="282" customWidth="1"/>
    <col min="11783" max="11783" width="39.85546875" style="282" customWidth="1"/>
    <col min="11784" max="11784" width="41.140625" style="282" customWidth="1"/>
    <col min="11785" max="11785" width="30.28515625" style="282" customWidth="1"/>
    <col min="11786" max="11786" width="30.42578125" style="282" customWidth="1"/>
    <col min="11787" max="11787" width="21.28515625" style="282" customWidth="1"/>
    <col min="11788" max="11788" width="9.140625" style="282" customWidth="1"/>
    <col min="11789" max="12032" width="9.140625" style="282"/>
    <col min="12033" max="12033" width="55.42578125" style="282" customWidth="1"/>
    <col min="12034" max="12034" width="33.7109375" style="282" customWidth="1"/>
    <col min="12035" max="12035" width="42.28515625" style="282" customWidth="1"/>
    <col min="12036" max="12036" width="30.5703125" style="282" customWidth="1"/>
    <col min="12037" max="12037" width="39.85546875" style="282" customWidth="1"/>
    <col min="12038" max="12038" width="30.7109375" style="282" customWidth="1"/>
    <col min="12039" max="12039" width="39.85546875" style="282" customWidth="1"/>
    <col min="12040" max="12040" width="41.140625" style="282" customWidth="1"/>
    <col min="12041" max="12041" width="30.28515625" style="282" customWidth="1"/>
    <col min="12042" max="12042" width="30.42578125" style="282" customWidth="1"/>
    <col min="12043" max="12043" width="21.28515625" style="282" customWidth="1"/>
    <col min="12044" max="12044" width="9.140625" style="282" customWidth="1"/>
    <col min="12045" max="12288" width="9.140625" style="282"/>
    <col min="12289" max="12289" width="55.42578125" style="282" customWidth="1"/>
    <col min="12290" max="12290" width="33.7109375" style="282" customWidth="1"/>
    <col min="12291" max="12291" width="42.28515625" style="282" customWidth="1"/>
    <col min="12292" max="12292" width="30.5703125" style="282" customWidth="1"/>
    <col min="12293" max="12293" width="39.85546875" style="282" customWidth="1"/>
    <col min="12294" max="12294" width="30.7109375" style="282" customWidth="1"/>
    <col min="12295" max="12295" width="39.85546875" style="282" customWidth="1"/>
    <col min="12296" max="12296" width="41.140625" style="282" customWidth="1"/>
    <col min="12297" max="12297" width="30.28515625" style="282" customWidth="1"/>
    <col min="12298" max="12298" width="30.42578125" style="282" customWidth="1"/>
    <col min="12299" max="12299" width="21.28515625" style="282" customWidth="1"/>
    <col min="12300" max="12300" width="9.140625" style="282" customWidth="1"/>
    <col min="12301" max="12544" width="9.140625" style="282"/>
    <col min="12545" max="12545" width="55.42578125" style="282" customWidth="1"/>
    <col min="12546" max="12546" width="33.7109375" style="282" customWidth="1"/>
    <col min="12547" max="12547" width="42.28515625" style="282" customWidth="1"/>
    <col min="12548" max="12548" width="30.5703125" style="282" customWidth="1"/>
    <col min="12549" max="12549" width="39.85546875" style="282" customWidth="1"/>
    <col min="12550" max="12550" width="30.7109375" style="282" customWidth="1"/>
    <col min="12551" max="12551" width="39.85546875" style="282" customWidth="1"/>
    <col min="12552" max="12552" width="41.140625" style="282" customWidth="1"/>
    <col min="12553" max="12553" width="30.28515625" style="282" customWidth="1"/>
    <col min="12554" max="12554" width="30.42578125" style="282" customWidth="1"/>
    <col min="12555" max="12555" width="21.28515625" style="282" customWidth="1"/>
    <col min="12556" max="12556" width="9.140625" style="282" customWidth="1"/>
    <col min="12557" max="12800" width="9.140625" style="282"/>
    <col min="12801" max="12801" width="55.42578125" style="282" customWidth="1"/>
    <col min="12802" max="12802" width="33.7109375" style="282" customWidth="1"/>
    <col min="12803" max="12803" width="42.28515625" style="282" customWidth="1"/>
    <col min="12804" max="12804" width="30.5703125" style="282" customWidth="1"/>
    <col min="12805" max="12805" width="39.85546875" style="282" customWidth="1"/>
    <col min="12806" max="12806" width="30.7109375" style="282" customWidth="1"/>
    <col min="12807" max="12807" width="39.85546875" style="282" customWidth="1"/>
    <col min="12808" max="12808" width="41.140625" style="282" customWidth="1"/>
    <col min="12809" max="12809" width="30.28515625" style="282" customWidth="1"/>
    <col min="12810" max="12810" width="30.42578125" style="282" customWidth="1"/>
    <col min="12811" max="12811" width="21.28515625" style="282" customWidth="1"/>
    <col min="12812" max="12812" width="9.140625" style="282" customWidth="1"/>
    <col min="12813" max="13056" width="9.140625" style="282"/>
    <col min="13057" max="13057" width="55.42578125" style="282" customWidth="1"/>
    <col min="13058" max="13058" width="33.7109375" style="282" customWidth="1"/>
    <col min="13059" max="13059" width="42.28515625" style="282" customWidth="1"/>
    <col min="13060" max="13060" width="30.5703125" style="282" customWidth="1"/>
    <col min="13061" max="13061" width="39.85546875" style="282" customWidth="1"/>
    <col min="13062" max="13062" width="30.7109375" style="282" customWidth="1"/>
    <col min="13063" max="13063" width="39.85546875" style="282" customWidth="1"/>
    <col min="13064" max="13064" width="41.140625" style="282" customWidth="1"/>
    <col min="13065" max="13065" width="30.28515625" style="282" customWidth="1"/>
    <col min="13066" max="13066" width="30.42578125" style="282" customWidth="1"/>
    <col min="13067" max="13067" width="21.28515625" style="282" customWidth="1"/>
    <col min="13068" max="13068" width="9.140625" style="282" customWidth="1"/>
    <col min="13069" max="13312" width="9.140625" style="282"/>
    <col min="13313" max="13313" width="55.42578125" style="282" customWidth="1"/>
    <col min="13314" max="13314" width="33.7109375" style="282" customWidth="1"/>
    <col min="13315" max="13315" width="42.28515625" style="282" customWidth="1"/>
    <col min="13316" max="13316" width="30.5703125" style="282" customWidth="1"/>
    <col min="13317" max="13317" width="39.85546875" style="282" customWidth="1"/>
    <col min="13318" max="13318" width="30.7109375" style="282" customWidth="1"/>
    <col min="13319" max="13319" width="39.85546875" style="282" customWidth="1"/>
    <col min="13320" max="13320" width="41.140625" style="282" customWidth="1"/>
    <col min="13321" max="13321" width="30.28515625" style="282" customWidth="1"/>
    <col min="13322" max="13322" width="30.42578125" style="282" customWidth="1"/>
    <col min="13323" max="13323" width="21.28515625" style="282" customWidth="1"/>
    <col min="13324" max="13324" width="9.140625" style="282" customWidth="1"/>
    <col min="13325" max="13568" width="9.140625" style="282"/>
    <col min="13569" max="13569" width="55.42578125" style="282" customWidth="1"/>
    <col min="13570" max="13570" width="33.7109375" style="282" customWidth="1"/>
    <col min="13571" max="13571" width="42.28515625" style="282" customWidth="1"/>
    <col min="13572" max="13572" width="30.5703125" style="282" customWidth="1"/>
    <col min="13573" max="13573" width="39.85546875" style="282" customWidth="1"/>
    <col min="13574" max="13574" width="30.7109375" style="282" customWidth="1"/>
    <col min="13575" max="13575" width="39.85546875" style="282" customWidth="1"/>
    <col min="13576" max="13576" width="41.140625" style="282" customWidth="1"/>
    <col min="13577" max="13577" width="30.28515625" style="282" customWidth="1"/>
    <col min="13578" max="13578" width="30.42578125" style="282" customWidth="1"/>
    <col min="13579" max="13579" width="21.28515625" style="282" customWidth="1"/>
    <col min="13580" max="13580" width="9.140625" style="282" customWidth="1"/>
    <col min="13581" max="13824" width="9.140625" style="282"/>
    <col min="13825" max="13825" width="55.42578125" style="282" customWidth="1"/>
    <col min="13826" max="13826" width="33.7109375" style="282" customWidth="1"/>
    <col min="13827" max="13827" width="42.28515625" style="282" customWidth="1"/>
    <col min="13828" max="13828" width="30.5703125" style="282" customWidth="1"/>
    <col min="13829" max="13829" width="39.85546875" style="282" customWidth="1"/>
    <col min="13830" max="13830" width="30.7109375" style="282" customWidth="1"/>
    <col min="13831" max="13831" width="39.85546875" style="282" customWidth="1"/>
    <col min="13832" max="13832" width="41.140625" style="282" customWidth="1"/>
    <col min="13833" max="13833" width="30.28515625" style="282" customWidth="1"/>
    <col min="13834" max="13834" width="30.42578125" style="282" customWidth="1"/>
    <col min="13835" max="13835" width="21.28515625" style="282" customWidth="1"/>
    <col min="13836" max="13836" width="9.140625" style="282" customWidth="1"/>
    <col min="13837" max="14080" width="9.140625" style="282"/>
    <col min="14081" max="14081" width="55.42578125" style="282" customWidth="1"/>
    <col min="14082" max="14082" width="33.7109375" style="282" customWidth="1"/>
    <col min="14083" max="14083" width="42.28515625" style="282" customWidth="1"/>
    <col min="14084" max="14084" width="30.5703125" style="282" customWidth="1"/>
    <col min="14085" max="14085" width="39.85546875" style="282" customWidth="1"/>
    <col min="14086" max="14086" width="30.7109375" style="282" customWidth="1"/>
    <col min="14087" max="14087" width="39.85546875" style="282" customWidth="1"/>
    <col min="14088" max="14088" width="41.140625" style="282" customWidth="1"/>
    <col min="14089" max="14089" width="30.28515625" style="282" customWidth="1"/>
    <col min="14090" max="14090" width="30.42578125" style="282" customWidth="1"/>
    <col min="14091" max="14091" width="21.28515625" style="282" customWidth="1"/>
    <col min="14092" max="14092" width="9.140625" style="282" customWidth="1"/>
    <col min="14093" max="14336" width="9.140625" style="282"/>
    <col min="14337" max="14337" width="55.42578125" style="282" customWidth="1"/>
    <col min="14338" max="14338" width="33.7109375" style="282" customWidth="1"/>
    <col min="14339" max="14339" width="42.28515625" style="282" customWidth="1"/>
    <col min="14340" max="14340" width="30.5703125" style="282" customWidth="1"/>
    <col min="14341" max="14341" width="39.85546875" style="282" customWidth="1"/>
    <col min="14342" max="14342" width="30.7109375" style="282" customWidth="1"/>
    <col min="14343" max="14343" width="39.85546875" style="282" customWidth="1"/>
    <col min="14344" max="14344" width="41.140625" style="282" customWidth="1"/>
    <col min="14345" max="14345" width="30.28515625" style="282" customWidth="1"/>
    <col min="14346" max="14346" width="30.42578125" style="282" customWidth="1"/>
    <col min="14347" max="14347" width="21.28515625" style="282" customWidth="1"/>
    <col min="14348" max="14348" width="9.140625" style="282" customWidth="1"/>
    <col min="14349" max="14592" width="9.140625" style="282"/>
    <col min="14593" max="14593" width="55.42578125" style="282" customWidth="1"/>
    <col min="14594" max="14594" width="33.7109375" style="282" customWidth="1"/>
    <col min="14595" max="14595" width="42.28515625" style="282" customWidth="1"/>
    <col min="14596" max="14596" width="30.5703125" style="282" customWidth="1"/>
    <col min="14597" max="14597" width="39.85546875" style="282" customWidth="1"/>
    <col min="14598" max="14598" width="30.7109375" style="282" customWidth="1"/>
    <col min="14599" max="14599" width="39.85546875" style="282" customWidth="1"/>
    <col min="14600" max="14600" width="41.140625" style="282" customWidth="1"/>
    <col min="14601" max="14601" width="30.28515625" style="282" customWidth="1"/>
    <col min="14602" max="14602" width="30.42578125" style="282" customWidth="1"/>
    <col min="14603" max="14603" width="21.28515625" style="282" customWidth="1"/>
    <col min="14604" max="14604" width="9.140625" style="282" customWidth="1"/>
    <col min="14605" max="14848" width="9.140625" style="282"/>
    <col min="14849" max="14849" width="55.42578125" style="282" customWidth="1"/>
    <col min="14850" max="14850" width="33.7109375" style="282" customWidth="1"/>
    <col min="14851" max="14851" width="42.28515625" style="282" customWidth="1"/>
    <col min="14852" max="14852" width="30.5703125" style="282" customWidth="1"/>
    <col min="14853" max="14853" width="39.85546875" style="282" customWidth="1"/>
    <col min="14854" max="14854" width="30.7109375" style="282" customWidth="1"/>
    <col min="14855" max="14855" width="39.85546875" style="282" customWidth="1"/>
    <col min="14856" max="14856" width="41.140625" style="282" customWidth="1"/>
    <col min="14857" max="14857" width="30.28515625" style="282" customWidth="1"/>
    <col min="14858" max="14858" width="30.42578125" style="282" customWidth="1"/>
    <col min="14859" max="14859" width="21.28515625" style="282" customWidth="1"/>
    <col min="14860" max="14860" width="9.140625" style="282" customWidth="1"/>
    <col min="14861" max="15104" width="9.140625" style="282"/>
    <col min="15105" max="15105" width="55.42578125" style="282" customWidth="1"/>
    <col min="15106" max="15106" width="33.7109375" style="282" customWidth="1"/>
    <col min="15107" max="15107" width="42.28515625" style="282" customWidth="1"/>
    <col min="15108" max="15108" width="30.5703125" style="282" customWidth="1"/>
    <col min="15109" max="15109" width="39.85546875" style="282" customWidth="1"/>
    <col min="15110" max="15110" width="30.7109375" style="282" customWidth="1"/>
    <col min="15111" max="15111" width="39.85546875" style="282" customWidth="1"/>
    <col min="15112" max="15112" width="41.140625" style="282" customWidth="1"/>
    <col min="15113" max="15113" width="30.28515625" style="282" customWidth="1"/>
    <col min="15114" max="15114" width="30.42578125" style="282" customWidth="1"/>
    <col min="15115" max="15115" width="21.28515625" style="282" customWidth="1"/>
    <col min="15116" max="15116" width="9.140625" style="282" customWidth="1"/>
    <col min="15117" max="15360" width="9.140625" style="282"/>
    <col min="15361" max="15361" width="55.42578125" style="282" customWidth="1"/>
    <col min="15362" max="15362" width="33.7109375" style="282" customWidth="1"/>
    <col min="15363" max="15363" width="42.28515625" style="282" customWidth="1"/>
    <col min="15364" max="15364" width="30.5703125" style="282" customWidth="1"/>
    <col min="15365" max="15365" width="39.85546875" style="282" customWidth="1"/>
    <col min="15366" max="15366" width="30.7109375" style="282" customWidth="1"/>
    <col min="15367" max="15367" width="39.85546875" style="282" customWidth="1"/>
    <col min="15368" max="15368" width="41.140625" style="282" customWidth="1"/>
    <col min="15369" max="15369" width="30.28515625" style="282" customWidth="1"/>
    <col min="15370" max="15370" width="30.42578125" style="282" customWidth="1"/>
    <col min="15371" max="15371" width="21.28515625" style="282" customWidth="1"/>
    <col min="15372" max="15372" width="9.140625" style="282" customWidth="1"/>
    <col min="15373" max="15616" width="9.140625" style="282"/>
    <col min="15617" max="15617" width="55.42578125" style="282" customWidth="1"/>
    <col min="15618" max="15618" width="33.7109375" style="282" customWidth="1"/>
    <col min="15619" max="15619" width="42.28515625" style="282" customWidth="1"/>
    <col min="15620" max="15620" width="30.5703125" style="282" customWidth="1"/>
    <col min="15621" max="15621" width="39.85546875" style="282" customWidth="1"/>
    <col min="15622" max="15622" width="30.7109375" style="282" customWidth="1"/>
    <col min="15623" max="15623" width="39.85546875" style="282" customWidth="1"/>
    <col min="15624" max="15624" width="41.140625" style="282" customWidth="1"/>
    <col min="15625" max="15625" width="30.28515625" style="282" customWidth="1"/>
    <col min="15626" max="15626" width="30.42578125" style="282" customWidth="1"/>
    <col min="15627" max="15627" width="21.28515625" style="282" customWidth="1"/>
    <col min="15628" max="15628" width="9.140625" style="282" customWidth="1"/>
    <col min="15629" max="15872" width="9.140625" style="282"/>
    <col min="15873" max="15873" width="55.42578125" style="282" customWidth="1"/>
    <col min="15874" max="15874" width="33.7109375" style="282" customWidth="1"/>
    <col min="15875" max="15875" width="42.28515625" style="282" customWidth="1"/>
    <col min="15876" max="15876" width="30.5703125" style="282" customWidth="1"/>
    <col min="15877" max="15877" width="39.85546875" style="282" customWidth="1"/>
    <col min="15878" max="15878" width="30.7109375" style="282" customWidth="1"/>
    <col min="15879" max="15879" width="39.85546875" style="282" customWidth="1"/>
    <col min="15880" max="15880" width="41.140625" style="282" customWidth="1"/>
    <col min="15881" max="15881" width="30.28515625" style="282" customWidth="1"/>
    <col min="15882" max="15882" width="30.42578125" style="282" customWidth="1"/>
    <col min="15883" max="15883" width="21.28515625" style="282" customWidth="1"/>
    <col min="15884" max="15884" width="9.140625" style="282" customWidth="1"/>
    <col min="15885" max="16128" width="9.140625" style="282"/>
    <col min="16129" max="16129" width="55.42578125" style="282" customWidth="1"/>
    <col min="16130" max="16130" width="33.7109375" style="282" customWidth="1"/>
    <col min="16131" max="16131" width="42.28515625" style="282" customWidth="1"/>
    <col min="16132" max="16132" width="30.5703125" style="282" customWidth="1"/>
    <col min="16133" max="16133" width="39.85546875" style="282" customWidth="1"/>
    <col min="16134" max="16134" width="30.7109375" style="282" customWidth="1"/>
    <col min="16135" max="16135" width="39.85546875" style="282" customWidth="1"/>
    <col min="16136" max="16136" width="41.140625" style="282" customWidth="1"/>
    <col min="16137" max="16137" width="30.28515625" style="282" customWidth="1"/>
    <col min="16138" max="16138" width="30.42578125" style="282" customWidth="1"/>
    <col min="16139" max="16139" width="21.28515625" style="282" customWidth="1"/>
    <col min="16140" max="16140" width="9.140625" style="282" customWidth="1"/>
    <col min="16141" max="16384" width="9.140625" style="282"/>
  </cols>
  <sheetData>
    <row r="1" spans="1:8" x14ac:dyDescent="0.25">
      <c r="A1" s="520" t="s">
        <v>44</v>
      </c>
      <c r="B1" s="520"/>
      <c r="C1" s="520"/>
      <c r="D1" s="520"/>
      <c r="E1" s="520"/>
      <c r="F1" s="520"/>
      <c r="G1" s="520"/>
      <c r="H1" s="520"/>
    </row>
    <row r="2" spans="1:8" x14ac:dyDescent="0.25">
      <c r="A2" s="520"/>
      <c r="B2" s="520"/>
      <c r="C2" s="520"/>
      <c r="D2" s="520"/>
      <c r="E2" s="520"/>
      <c r="F2" s="520"/>
      <c r="G2" s="520"/>
      <c r="H2" s="520"/>
    </row>
    <row r="3" spans="1:8" x14ac:dyDescent="0.25">
      <c r="A3" s="520"/>
      <c r="B3" s="520"/>
      <c r="C3" s="520"/>
      <c r="D3" s="520"/>
      <c r="E3" s="520"/>
      <c r="F3" s="520"/>
      <c r="G3" s="520"/>
      <c r="H3" s="520"/>
    </row>
    <row r="4" spans="1:8" x14ac:dyDescent="0.25">
      <c r="A4" s="520"/>
      <c r="B4" s="520"/>
      <c r="C4" s="520"/>
      <c r="D4" s="520"/>
      <c r="E4" s="520"/>
      <c r="F4" s="520"/>
      <c r="G4" s="520"/>
      <c r="H4" s="520"/>
    </row>
    <row r="5" spans="1:8" x14ac:dyDescent="0.25">
      <c r="A5" s="520"/>
      <c r="B5" s="520"/>
      <c r="C5" s="520"/>
      <c r="D5" s="520"/>
      <c r="E5" s="520"/>
      <c r="F5" s="520"/>
      <c r="G5" s="520"/>
      <c r="H5" s="520"/>
    </row>
    <row r="6" spans="1:8" x14ac:dyDescent="0.25">
      <c r="A6" s="520"/>
      <c r="B6" s="520"/>
      <c r="C6" s="520"/>
      <c r="D6" s="520"/>
      <c r="E6" s="520"/>
      <c r="F6" s="520"/>
      <c r="G6" s="520"/>
      <c r="H6" s="520"/>
    </row>
    <row r="7" spans="1:8" x14ac:dyDescent="0.25">
      <c r="A7" s="520"/>
      <c r="B7" s="520"/>
      <c r="C7" s="520"/>
      <c r="D7" s="520"/>
      <c r="E7" s="520"/>
      <c r="F7" s="520"/>
      <c r="G7" s="520"/>
      <c r="H7" s="520"/>
    </row>
    <row r="8" spans="1:8" x14ac:dyDescent="0.25">
      <c r="A8" s="521" t="s">
        <v>45</v>
      </c>
      <c r="B8" s="521"/>
      <c r="C8" s="521"/>
      <c r="D8" s="521"/>
      <c r="E8" s="521"/>
      <c r="F8" s="521"/>
      <c r="G8" s="521"/>
      <c r="H8" s="521"/>
    </row>
    <row r="9" spans="1:8" x14ac:dyDescent="0.25">
      <c r="A9" s="521"/>
      <c r="B9" s="521"/>
      <c r="C9" s="521"/>
      <c r="D9" s="521"/>
      <c r="E9" s="521"/>
      <c r="F9" s="521"/>
      <c r="G9" s="521"/>
      <c r="H9" s="521"/>
    </row>
    <row r="10" spans="1:8" x14ac:dyDescent="0.25">
      <c r="A10" s="521"/>
      <c r="B10" s="521"/>
      <c r="C10" s="521"/>
      <c r="D10" s="521"/>
      <c r="E10" s="521"/>
      <c r="F10" s="521"/>
      <c r="G10" s="521"/>
      <c r="H10" s="521"/>
    </row>
    <row r="11" spans="1:8" x14ac:dyDescent="0.25">
      <c r="A11" s="521"/>
      <c r="B11" s="521"/>
      <c r="C11" s="521"/>
      <c r="D11" s="521"/>
      <c r="E11" s="521"/>
      <c r="F11" s="521"/>
      <c r="G11" s="521"/>
      <c r="H11" s="521"/>
    </row>
    <row r="12" spans="1:8" x14ac:dyDescent="0.25">
      <c r="A12" s="521"/>
      <c r="B12" s="521"/>
      <c r="C12" s="521"/>
      <c r="D12" s="521"/>
      <c r="E12" s="521"/>
      <c r="F12" s="521"/>
      <c r="G12" s="521"/>
      <c r="H12" s="521"/>
    </row>
    <row r="13" spans="1:8" x14ac:dyDescent="0.25">
      <c r="A13" s="521"/>
      <c r="B13" s="521"/>
      <c r="C13" s="521"/>
      <c r="D13" s="521"/>
      <c r="E13" s="521"/>
      <c r="F13" s="521"/>
      <c r="G13" s="521"/>
      <c r="H13" s="521"/>
    </row>
    <row r="14" spans="1:8" x14ac:dyDescent="0.25">
      <c r="A14" s="521"/>
      <c r="B14" s="521"/>
      <c r="C14" s="521"/>
      <c r="D14" s="521"/>
      <c r="E14" s="521"/>
      <c r="F14" s="521"/>
      <c r="G14" s="521"/>
      <c r="H14" s="521"/>
    </row>
    <row r="15" spans="1:8" ht="19.5" customHeight="1" thickBot="1" x14ac:dyDescent="0.3"/>
    <row r="16" spans="1:8" ht="19.5" customHeight="1" thickBot="1" x14ac:dyDescent="0.3">
      <c r="A16" s="522" t="s">
        <v>30</v>
      </c>
      <c r="B16" s="523"/>
      <c r="C16" s="523"/>
      <c r="D16" s="523"/>
      <c r="E16" s="523"/>
      <c r="F16" s="523"/>
      <c r="G16" s="523"/>
      <c r="H16" s="524"/>
    </row>
    <row r="17" spans="1:14" ht="18.75" x14ac:dyDescent="0.3">
      <c r="A17" s="281" t="s">
        <v>46</v>
      </c>
      <c r="B17" s="281"/>
    </row>
    <row r="18" spans="1:14" ht="18.75" x14ac:dyDescent="0.3">
      <c r="A18" s="283" t="s">
        <v>32</v>
      </c>
      <c r="B18" s="525" t="s">
        <v>5</v>
      </c>
      <c r="C18" s="525"/>
      <c r="D18" s="444"/>
      <c r="E18" s="444"/>
    </row>
    <row r="19" spans="1:14" ht="18.75" x14ac:dyDescent="0.3">
      <c r="A19" s="283" t="s">
        <v>33</v>
      </c>
      <c r="B19" s="285" t="s">
        <v>7</v>
      </c>
      <c r="C19" s="286">
        <v>24</v>
      </c>
    </row>
    <row r="20" spans="1:14" ht="18.75" customHeight="1" x14ac:dyDescent="0.3">
      <c r="A20" s="283" t="s">
        <v>34</v>
      </c>
      <c r="B20" s="287" t="str">
        <f>'Content Uniformity'!$B$20</f>
        <v>Indapamide USP 1.5 MG</v>
      </c>
    </row>
    <row r="21" spans="1:14" ht="18.75" customHeight="1" x14ac:dyDescent="0.3">
      <c r="A21" s="283" t="s">
        <v>35</v>
      </c>
      <c r="B21" s="288" t="s">
        <v>11</v>
      </c>
      <c r="C21" s="288"/>
      <c r="D21" s="288"/>
      <c r="E21" s="288"/>
      <c r="F21" s="288"/>
      <c r="G21" s="288"/>
      <c r="H21" s="288"/>
      <c r="I21" s="288"/>
    </row>
    <row r="22" spans="1:14" ht="18.75" x14ac:dyDescent="0.3">
      <c r="A22" s="283" t="s">
        <v>36</v>
      </c>
      <c r="B22" s="289" t="s">
        <v>12</v>
      </c>
    </row>
    <row r="23" spans="1:14" ht="26.25" x14ac:dyDescent="0.4">
      <c r="A23" s="283" t="s">
        <v>37</v>
      </c>
      <c r="B23" s="103">
        <v>43223</v>
      </c>
    </row>
    <row r="24" spans="1:14" ht="18.75" x14ac:dyDescent="0.3">
      <c r="A24" s="283"/>
      <c r="B24" s="290"/>
    </row>
    <row r="25" spans="1:14" ht="18.75" x14ac:dyDescent="0.3">
      <c r="A25" s="291" t="s">
        <v>1</v>
      </c>
      <c r="B25" s="290"/>
    </row>
    <row r="26" spans="1:14" ht="26.25" customHeight="1" x14ac:dyDescent="0.4">
      <c r="A26" s="292" t="s">
        <v>4</v>
      </c>
      <c r="B26" s="293" t="str">
        <f>'Content Uniformity'!B26</f>
        <v>Indapamide</v>
      </c>
      <c r="C26" s="294"/>
    </row>
    <row r="27" spans="1:14" ht="26.25" customHeight="1" x14ac:dyDescent="0.4">
      <c r="A27" s="295" t="s">
        <v>47</v>
      </c>
      <c r="B27" s="296" t="str">
        <f>'Content Uniformity'!B27</f>
        <v>I7-2</v>
      </c>
    </row>
    <row r="28" spans="1:14" ht="27" customHeight="1" thickBot="1" x14ac:dyDescent="0.45">
      <c r="A28" s="295" t="s">
        <v>6</v>
      </c>
      <c r="B28" s="296">
        <v>98.47</v>
      </c>
    </row>
    <row r="29" spans="1:14" s="297" customFormat="1" ht="27" customHeight="1" thickBot="1" x14ac:dyDescent="0.45">
      <c r="A29" s="295" t="s">
        <v>48</v>
      </c>
      <c r="B29" s="296">
        <v>0</v>
      </c>
      <c r="C29" s="509" t="s">
        <v>105</v>
      </c>
      <c r="D29" s="510"/>
      <c r="E29" s="510"/>
      <c r="F29" s="510"/>
      <c r="G29" s="511"/>
      <c r="I29" s="298"/>
      <c r="J29" s="298"/>
      <c r="K29" s="298"/>
      <c r="L29" s="298"/>
    </row>
    <row r="30" spans="1:14" s="297" customFormat="1" ht="19.5" customHeight="1" thickBot="1" x14ac:dyDescent="0.35">
      <c r="A30" s="295" t="s">
        <v>50</v>
      </c>
      <c r="B30" s="448">
        <f>B28-B29</f>
        <v>98.47</v>
      </c>
      <c r="C30" s="300"/>
      <c r="D30" s="300"/>
      <c r="E30" s="300"/>
      <c r="F30" s="300"/>
      <c r="G30" s="301"/>
      <c r="I30" s="298"/>
      <c r="J30" s="298"/>
      <c r="K30" s="298"/>
      <c r="L30" s="298"/>
    </row>
    <row r="31" spans="1:14" s="297" customFormat="1" ht="27" customHeight="1" thickBot="1" x14ac:dyDescent="0.45">
      <c r="A31" s="295" t="s">
        <v>51</v>
      </c>
      <c r="B31" s="302">
        <v>1</v>
      </c>
      <c r="C31" s="512" t="s">
        <v>52</v>
      </c>
      <c r="D31" s="513"/>
      <c r="E31" s="513"/>
      <c r="F31" s="513"/>
      <c r="G31" s="513"/>
      <c r="H31" s="514"/>
      <c r="I31" s="298"/>
      <c r="J31" s="298"/>
      <c r="K31" s="298"/>
      <c r="L31" s="298"/>
    </row>
    <row r="32" spans="1:14" s="297" customFormat="1" ht="27" customHeight="1" thickBot="1" x14ac:dyDescent="0.45">
      <c r="A32" s="295" t="s">
        <v>53</v>
      </c>
      <c r="B32" s="302">
        <v>1</v>
      </c>
      <c r="C32" s="512" t="s">
        <v>54</v>
      </c>
      <c r="D32" s="513"/>
      <c r="E32" s="513"/>
      <c r="F32" s="513"/>
      <c r="G32" s="513"/>
      <c r="H32" s="514"/>
      <c r="I32" s="298"/>
      <c r="J32" s="298"/>
      <c r="K32" s="298"/>
      <c r="L32" s="303"/>
      <c r="M32" s="303"/>
      <c r="N32" s="304"/>
    </row>
    <row r="33" spans="1:14" s="297" customFormat="1" ht="17.25" customHeight="1" x14ac:dyDescent="0.3">
      <c r="A33" s="295"/>
      <c r="B33" s="305"/>
      <c r="C33" s="306"/>
      <c r="D33" s="306"/>
      <c r="E33" s="306"/>
      <c r="F33" s="306"/>
      <c r="G33" s="306"/>
      <c r="H33" s="306"/>
      <c r="I33" s="298"/>
      <c r="J33" s="298"/>
      <c r="K33" s="298"/>
      <c r="L33" s="303"/>
      <c r="M33" s="303"/>
      <c r="N33" s="304"/>
    </row>
    <row r="34" spans="1:14" s="297" customFormat="1" ht="18.75" x14ac:dyDescent="0.3">
      <c r="A34" s="295" t="s">
        <v>55</v>
      </c>
      <c r="B34" s="307">
        <f>B31/B32</f>
        <v>1</v>
      </c>
      <c r="C34" s="286" t="s">
        <v>56</v>
      </c>
      <c r="D34" s="286"/>
      <c r="E34" s="286"/>
      <c r="F34" s="286"/>
      <c r="G34" s="286"/>
      <c r="I34" s="298"/>
      <c r="J34" s="298"/>
      <c r="K34" s="298"/>
      <c r="L34" s="303"/>
      <c r="M34" s="303"/>
      <c r="N34" s="304"/>
    </row>
    <row r="35" spans="1:14" s="297" customFormat="1" ht="19.5" customHeight="1" thickBot="1" x14ac:dyDescent="0.35">
      <c r="A35" s="295"/>
      <c r="B35" s="448"/>
      <c r="G35" s="286"/>
      <c r="I35" s="298"/>
      <c r="J35" s="298"/>
      <c r="K35" s="298"/>
      <c r="L35" s="303"/>
      <c r="M35" s="303"/>
      <c r="N35" s="304"/>
    </row>
    <row r="36" spans="1:14" s="297" customFormat="1" ht="27" customHeight="1" thickBot="1" x14ac:dyDescent="0.45">
      <c r="A36" s="308" t="s">
        <v>123</v>
      </c>
      <c r="B36" s="309">
        <v>50</v>
      </c>
      <c r="C36" s="286"/>
      <c r="D36" s="515" t="s">
        <v>58</v>
      </c>
      <c r="E36" s="519"/>
      <c r="F36" s="515" t="s">
        <v>59</v>
      </c>
      <c r="G36" s="516"/>
      <c r="J36" s="298"/>
      <c r="K36" s="298"/>
      <c r="L36" s="303"/>
      <c r="M36" s="303"/>
      <c r="N36" s="304"/>
    </row>
    <row r="37" spans="1:14" s="297" customFormat="1" ht="15.75" customHeight="1" x14ac:dyDescent="0.4">
      <c r="A37" s="310" t="s">
        <v>124</v>
      </c>
      <c r="B37" s="311">
        <v>2</v>
      </c>
      <c r="C37" s="312" t="s">
        <v>125</v>
      </c>
      <c r="D37" s="313" t="s">
        <v>62</v>
      </c>
      <c r="E37" s="314" t="s">
        <v>63</v>
      </c>
      <c r="F37" s="313" t="s">
        <v>62</v>
      </c>
      <c r="G37" s="315" t="s">
        <v>63</v>
      </c>
      <c r="J37" s="298"/>
      <c r="K37" s="298"/>
      <c r="L37" s="303"/>
      <c r="M37" s="303"/>
      <c r="N37" s="304"/>
    </row>
    <row r="38" spans="1:14" s="297" customFormat="1" ht="26.25" customHeight="1" x14ac:dyDescent="0.4">
      <c r="A38" s="310" t="s">
        <v>126</v>
      </c>
      <c r="B38" s="311">
        <v>100</v>
      </c>
      <c r="C38" s="316">
        <v>1</v>
      </c>
      <c r="D38" s="317">
        <v>7311361</v>
      </c>
      <c r="E38" s="318">
        <f>IF(ISBLANK(D38),"-",$D$48/$D$45*D38)</f>
        <v>7542627.9285584679</v>
      </c>
      <c r="F38" s="317">
        <v>7605502</v>
      </c>
      <c r="G38" s="319">
        <f>IF(ISBLANK(F38),"-",$D$48/$F$45*F38)</f>
        <v>7495801.8395740548</v>
      </c>
      <c r="J38" s="298"/>
      <c r="K38" s="298"/>
      <c r="L38" s="303"/>
      <c r="M38" s="303"/>
      <c r="N38" s="304"/>
    </row>
    <row r="39" spans="1:14" s="297" customFormat="1" ht="26.25" customHeight="1" x14ac:dyDescent="0.4">
      <c r="A39" s="310" t="s">
        <v>127</v>
      </c>
      <c r="B39" s="311">
        <v>1</v>
      </c>
      <c r="C39" s="320">
        <v>2</v>
      </c>
      <c r="D39" s="321">
        <v>7274629</v>
      </c>
      <c r="E39" s="322">
        <f>IF(ISBLANK(D39),"-",$D$48/$D$45*D39)</f>
        <v>7504734.0522922287</v>
      </c>
      <c r="F39" s="321">
        <v>7594677</v>
      </c>
      <c r="G39" s="323">
        <f>IF(ISBLANK(F39),"-",$D$48/$F$45*F39)</f>
        <v>7485132.9770961553</v>
      </c>
      <c r="J39" s="298"/>
      <c r="K39" s="298"/>
      <c r="L39" s="303"/>
      <c r="M39" s="303"/>
      <c r="N39" s="304"/>
    </row>
    <row r="40" spans="1:14" ht="26.25" customHeight="1" x14ac:dyDescent="0.4">
      <c r="A40" s="310" t="s">
        <v>128</v>
      </c>
      <c r="B40" s="311">
        <v>1</v>
      </c>
      <c r="C40" s="320">
        <v>3</v>
      </c>
      <c r="D40" s="321">
        <v>7278922</v>
      </c>
      <c r="E40" s="322">
        <f>IF(ISBLANK(D40),"-",$D$48/$D$45*D40)</f>
        <v>7509162.8449202087</v>
      </c>
      <c r="F40" s="321">
        <v>7646899</v>
      </c>
      <c r="G40" s="323">
        <f>IF(ISBLANK(F40),"-",$D$48/$F$45*F40)</f>
        <v>7536601.7379572047</v>
      </c>
      <c r="L40" s="303"/>
      <c r="M40" s="303"/>
      <c r="N40" s="286"/>
    </row>
    <row r="41" spans="1:14" ht="26.25" customHeight="1" x14ac:dyDescent="0.4">
      <c r="A41" s="310" t="s">
        <v>129</v>
      </c>
      <c r="B41" s="311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L41" s="303"/>
      <c r="M41" s="303"/>
      <c r="N41" s="286"/>
    </row>
    <row r="42" spans="1:14" ht="27" customHeight="1" thickBot="1" x14ac:dyDescent="0.45">
      <c r="A42" s="310" t="s">
        <v>130</v>
      </c>
      <c r="B42" s="311">
        <v>1</v>
      </c>
      <c r="C42" s="328" t="s">
        <v>69</v>
      </c>
      <c r="D42" s="329">
        <f>AVERAGE(D38:D41)</f>
        <v>7288304</v>
      </c>
      <c r="E42" s="330">
        <f>AVERAGE(E38:E41)</f>
        <v>7518841.6085903021</v>
      </c>
      <c r="F42" s="331">
        <f>AVERAGE(F38:F41)</f>
        <v>7615692.666666667</v>
      </c>
      <c r="G42" s="332">
        <f>AVERAGE(G38:G41)</f>
        <v>7505845.518209138</v>
      </c>
      <c r="H42" s="333"/>
    </row>
    <row r="43" spans="1:14" ht="26.25" customHeight="1" x14ac:dyDescent="0.4">
      <c r="A43" s="310" t="s">
        <v>131</v>
      </c>
      <c r="B43" s="296">
        <v>1</v>
      </c>
      <c r="C43" s="334" t="s">
        <v>71</v>
      </c>
      <c r="D43" s="335">
        <v>24.61</v>
      </c>
      <c r="E43" s="286"/>
      <c r="F43" s="336">
        <v>25.76</v>
      </c>
      <c r="H43" s="333"/>
    </row>
    <row r="44" spans="1:14" ht="26.25" customHeight="1" x14ac:dyDescent="0.4">
      <c r="A44" s="310" t="s">
        <v>132</v>
      </c>
      <c r="B44" s="296">
        <v>1</v>
      </c>
      <c r="C44" s="337" t="s">
        <v>73</v>
      </c>
      <c r="D44" s="338">
        <f>D43*$B$34</f>
        <v>24.61</v>
      </c>
      <c r="E44" s="339"/>
      <c r="F44" s="340">
        <f>F43*$B$34</f>
        <v>25.76</v>
      </c>
      <c r="H44" s="333"/>
    </row>
    <row r="45" spans="1:14" ht="19.5" customHeight="1" thickBot="1" x14ac:dyDescent="0.35">
      <c r="A45" s="310" t="s">
        <v>74</v>
      </c>
      <c r="B45" s="448">
        <f>(B44/B43)*(B42/B41)*(B40/B39)*(B38/B37)*B36</f>
        <v>2500</v>
      </c>
      <c r="C45" s="337" t="s">
        <v>75</v>
      </c>
      <c r="D45" s="341">
        <f>D44*$B$30/100</f>
        <v>24.233467000000001</v>
      </c>
      <c r="E45" s="342"/>
      <c r="F45" s="343">
        <f>F44*$B$30/100</f>
        <v>25.365872</v>
      </c>
      <c r="H45" s="333"/>
    </row>
    <row r="46" spans="1:14" ht="19.5" customHeight="1" thickBot="1" x14ac:dyDescent="0.35">
      <c r="A46" s="494" t="s">
        <v>76</v>
      </c>
      <c r="B46" s="517"/>
      <c r="C46" s="337" t="s">
        <v>77</v>
      </c>
      <c r="D46" s="338">
        <f>D45/$B$45</f>
        <v>9.6933868000000003E-3</v>
      </c>
      <c r="E46" s="342"/>
      <c r="F46" s="344">
        <f>F45/$B$45</f>
        <v>1.01463488E-2</v>
      </c>
      <c r="H46" s="333"/>
    </row>
    <row r="47" spans="1:14" ht="27" customHeight="1" thickBot="1" x14ac:dyDescent="0.45">
      <c r="A47" s="496"/>
      <c r="B47" s="518"/>
      <c r="C47" s="337" t="s">
        <v>78</v>
      </c>
      <c r="D47" s="345">
        <v>0.01</v>
      </c>
      <c r="F47" s="346"/>
      <c r="H47" s="333"/>
    </row>
    <row r="48" spans="1:14" ht="18.75" x14ac:dyDescent="0.3">
      <c r="C48" s="337" t="s">
        <v>79</v>
      </c>
      <c r="D48" s="338">
        <f>D47*$B$45</f>
        <v>25</v>
      </c>
      <c r="F48" s="346"/>
      <c r="H48" s="333"/>
    </row>
    <row r="49" spans="1:12" ht="19.5" customHeight="1" thickBot="1" x14ac:dyDescent="0.35">
      <c r="C49" s="347" t="s">
        <v>80</v>
      </c>
      <c r="D49" s="348">
        <f>D48/B34</f>
        <v>25</v>
      </c>
      <c r="F49" s="349"/>
      <c r="H49" s="333"/>
    </row>
    <row r="50" spans="1:12" ht="18.75" x14ac:dyDescent="0.3">
      <c r="C50" s="350" t="s">
        <v>81</v>
      </c>
      <c r="D50" s="351">
        <f>AVERAGE(E38:E41,G38:G41)</f>
        <v>7512343.56339972</v>
      </c>
      <c r="F50" s="349"/>
      <c r="H50" s="333"/>
    </row>
    <row r="51" spans="1:12" ht="18.75" x14ac:dyDescent="0.3">
      <c r="C51" s="352" t="s">
        <v>82</v>
      </c>
      <c r="D51" s="353">
        <f>STDEV(E38:E41,G38:G41)/D50</f>
        <v>3.0282647404605632E-3</v>
      </c>
      <c r="F51" s="349"/>
    </row>
    <row r="52" spans="1:12" ht="19.5" customHeight="1" thickBot="1" x14ac:dyDescent="0.35">
      <c r="C52" s="354" t="s">
        <v>20</v>
      </c>
      <c r="D52" s="355">
        <f>COUNT(E38:E41,G38:G41)</f>
        <v>6</v>
      </c>
      <c r="F52" s="349"/>
    </row>
    <row r="54" spans="1:12" ht="18.75" x14ac:dyDescent="0.3">
      <c r="A54" s="281" t="s">
        <v>1</v>
      </c>
      <c r="B54" s="356" t="s">
        <v>83</v>
      </c>
    </row>
    <row r="55" spans="1:12" ht="18.75" x14ac:dyDescent="0.3">
      <c r="A55" s="286" t="s">
        <v>84</v>
      </c>
      <c r="B55" s="357" t="str">
        <f>B21</f>
        <v>Each film coated slow release tablet contains Indapamide USP 1.5 mg</v>
      </c>
    </row>
    <row r="56" spans="1:12" ht="26.25" customHeight="1" x14ac:dyDescent="0.4">
      <c r="A56" s="357" t="s">
        <v>85</v>
      </c>
      <c r="B56" s="296">
        <v>1.5</v>
      </c>
      <c r="C56" s="286" t="str">
        <f>B20</f>
        <v>Indapamide USP 1.5 MG</v>
      </c>
      <c r="H56" s="339"/>
    </row>
    <row r="57" spans="1:12" ht="18.75" x14ac:dyDescent="0.3">
      <c r="A57" s="357" t="s">
        <v>86</v>
      </c>
      <c r="B57" s="358">
        <v>185.922</v>
      </c>
      <c r="H57" s="339"/>
    </row>
    <row r="58" spans="1:12" ht="19.5" customHeight="1" thickBot="1" x14ac:dyDescent="0.35">
      <c r="H58" s="339"/>
    </row>
    <row r="59" spans="1:12" s="297" customFormat="1" ht="27" customHeight="1" thickBot="1" x14ac:dyDescent="0.45">
      <c r="A59" s="308" t="s">
        <v>133</v>
      </c>
      <c r="B59" s="309">
        <v>50</v>
      </c>
      <c r="C59" s="286"/>
      <c r="D59" s="359" t="s">
        <v>134</v>
      </c>
      <c r="E59" s="360" t="s">
        <v>61</v>
      </c>
      <c r="F59" s="360" t="s">
        <v>62</v>
      </c>
      <c r="G59" s="360" t="s">
        <v>135</v>
      </c>
      <c r="H59" s="312" t="s">
        <v>136</v>
      </c>
      <c r="L59" s="298"/>
    </row>
    <row r="60" spans="1:12" s="297" customFormat="1" ht="22.5" customHeight="1" x14ac:dyDescent="0.4">
      <c r="A60" s="310" t="s">
        <v>137</v>
      </c>
      <c r="B60" s="311">
        <v>5</v>
      </c>
      <c r="C60" s="498" t="s">
        <v>138</v>
      </c>
      <c r="D60" s="501">
        <v>615.82000000000005</v>
      </c>
      <c r="E60" s="361">
        <v>1</v>
      </c>
      <c r="F60" s="362">
        <v>7199408</v>
      </c>
      <c r="G60" s="363">
        <f>IF(ISBLANK(F60),"-",(F60/$D$50*$D$47*$B$68)*($B$57/$D$60))</f>
        <v>1.4466662256542016</v>
      </c>
      <c r="H60" s="364">
        <f t="shared" ref="H60:H71" si="0">IF(ISBLANK(F60),"-",G60/$B$56)</f>
        <v>0.96444415043613441</v>
      </c>
      <c r="L60" s="298"/>
    </row>
    <row r="61" spans="1:12" s="297" customFormat="1" ht="26.25" customHeight="1" x14ac:dyDescent="0.4">
      <c r="A61" s="310" t="s">
        <v>139</v>
      </c>
      <c r="B61" s="311">
        <v>50</v>
      </c>
      <c r="C61" s="499"/>
      <c r="D61" s="502"/>
      <c r="E61" s="365">
        <v>2</v>
      </c>
      <c r="F61" s="321">
        <v>7185663</v>
      </c>
      <c r="G61" s="366">
        <f>IF(ISBLANK(F61),"-",(F61/$D$50*$D$47*$B$68)*($B$57/$D$60))</f>
        <v>1.4439042725503326</v>
      </c>
      <c r="H61" s="367">
        <f t="shared" si="0"/>
        <v>0.96260284836688836</v>
      </c>
      <c r="L61" s="298"/>
    </row>
    <row r="62" spans="1:12" s="297" customFormat="1" ht="26.25" customHeight="1" x14ac:dyDescent="0.4">
      <c r="A62" s="310" t="s">
        <v>140</v>
      </c>
      <c r="B62" s="311">
        <v>1</v>
      </c>
      <c r="C62" s="499"/>
      <c r="D62" s="502"/>
      <c r="E62" s="365">
        <v>3</v>
      </c>
      <c r="F62" s="321">
        <v>7195798</v>
      </c>
      <c r="G62" s="366">
        <f>IF(ISBLANK(F62),"-",(F62/$D$50*$D$47*$B$68)*($B$57/$D$60))</f>
        <v>1.4459408236385618</v>
      </c>
      <c r="H62" s="367">
        <f t="shared" si="0"/>
        <v>0.9639605490923745</v>
      </c>
      <c r="L62" s="298"/>
    </row>
    <row r="63" spans="1:12" ht="21" customHeight="1" thickBot="1" x14ac:dyDescent="0.45">
      <c r="A63" s="310" t="s">
        <v>141</v>
      </c>
      <c r="B63" s="311">
        <v>1</v>
      </c>
      <c r="C63" s="500"/>
      <c r="D63" s="503"/>
      <c r="E63" s="368">
        <v>4</v>
      </c>
      <c r="F63" s="369"/>
      <c r="G63" s="366" t="str">
        <f>IF(ISBLANK(F63),"-",(F63/$D$50*$D$47*$B$68)*($B$57/$D$60))</f>
        <v>-</v>
      </c>
      <c r="H63" s="367" t="str">
        <f t="shared" si="0"/>
        <v>-</v>
      </c>
    </row>
    <row r="64" spans="1:12" ht="26.25" customHeight="1" x14ac:dyDescent="0.4">
      <c r="A64" s="310" t="s">
        <v>142</v>
      </c>
      <c r="B64" s="311">
        <v>1</v>
      </c>
      <c r="C64" s="498" t="s">
        <v>143</v>
      </c>
      <c r="D64" s="501">
        <v>619.54999999999995</v>
      </c>
      <c r="E64" s="361">
        <v>1</v>
      </c>
      <c r="F64" s="362">
        <v>7251332</v>
      </c>
      <c r="G64" s="370">
        <f>IF(ISBLANK(F64),"-",(F64/$D$50*$D$47*$B$68)*($B$57/$D$64))</f>
        <v>1.4483274896609539</v>
      </c>
      <c r="H64" s="371">
        <f t="shared" si="0"/>
        <v>0.96555165977396928</v>
      </c>
    </row>
    <row r="65" spans="1:8" ht="26.25" customHeight="1" x14ac:dyDescent="0.4">
      <c r="A65" s="310" t="s">
        <v>144</v>
      </c>
      <c r="B65" s="311">
        <v>1</v>
      </c>
      <c r="C65" s="499"/>
      <c r="D65" s="502"/>
      <c r="E65" s="365">
        <v>2</v>
      </c>
      <c r="F65" s="321">
        <v>7237851</v>
      </c>
      <c r="G65" s="372">
        <f>IF(ISBLANK(F65),"-",(F65/$D$50*$D$47*$B$68)*($B$57/$D$64))</f>
        <v>1.4456348943021813</v>
      </c>
      <c r="H65" s="373">
        <f t="shared" si="0"/>
        <v>0.96375659620145415</v>
      </c>
    </row>
    <row r="66" spans="1:8" ht="26.25" customHeight="1" x14ac:dyDescent="0.4">
      <c r="A66" s="310" t="s">
        <v>145</v>
      </c>
      <c r="B66" s="311">
        <v>1</v>
      </c>
      <c r="C66" s="499"/>
      <c r="D66" s="502"/>
      <c r="E66" s="365">
        <v>3</v>
      </c>
      <c r="F66" s="321">
        <v>7244464</v>
      </c>
      <c r="G66" s="372">
        <f>IF(ISBLANK(F66),"-",(F66/$D$50*$D$47*$B$68)*($B$57/$D$64))</f>
        <v>1.4469557260733825</v>
      </c>
      <c r="H66" s="373">
        <f t="shared" si="0"/>
        <v>0.96463715071558831</v>
      </c>
    </row>
    <row r="67" spans="1:8" ht="21" customHeight="1" thickBot="1" x14ac:dyDescent="0.45">
      <c r="A67" s="310" t="s">
        <v>146</v>
      </c>
      <c r="B67" s="311">
        <v>1</v>
      </c>
      <c r="C67" s="500"/>
      <c r="D67" s="503"/>
      <c r="E67" s="368">
        <v>4</v>
      </c>
      <c r="F67" s="369"/>
      <c r="G67" s="374" t="str">
        <f>IF(ISBLANK(F67),"-",(F67/$D$50*$D$47*$B$68)*($B$57/$D$64))</f>
        <v>-</v>
      </c>
      <c r="H67" s="375" t="str">
        <f t="shared" si="0"/>
        <v>-</v>
      </c>
    </row>
    <row r="68" spans="1:8" ht="21.75" customHeight="1" x14ac:dyDescent="0.4">
      <c r="A68" s="310" t="s">
        <v>120</v>
      </c>
      <c r="B68" s="376">
        <f>(B67/B66)*(B65/B64)*(B63/B62)*(B61/B60)*B59</f>
        <v>500</v>
      </c>
      <c r="C68" s="498" t="s">
        <v>147</v>
      </c>
      <c r="D68" s="501">
        <v>623.38</v>
      </c>
      <c r="E68" s="361">
        <v>1</v>
      </c>
      <c r="F68" s="362">
        <v>7238364</v>
      </c>
      <c r="G68" s="370">
        <f>IF(ISBLANK(F68),"-",(F68/$D$50*$D$47*$B$68)*($B$57/$D$68))</f>
        <v>1.4368548551631468</v>
      </c>
      <c r="H68" s="367">
        <f t="shared" si="0"/>
        <v>0.95790323677543121</v>
      </c>
    </row>
    <row r="69" spans="1:8" ht="21.75" customHeight="1" thickBot="1" x14ac:dyDescent="0.45">
      <c r="A69" s="377" t="s">
        <v>148</v>
      </c>
      <c r="B69" s="378">
        <f>D47*B68/B56*B57</f>
        <v>619.74</v>
      </c>
      <c r="C69" s="499"/>
      <c r="D69" s="502"/>
      <c r="E69" s="365">
        <v>2</v>
      </c>
      <c r="F69" s="321">
        <v>7223579</v>
      </c>
      <c r="G69" s="372">
        <f>IF(ISBLANK(F69),"-",(F69/$D$50*$D$47*$B$68)*($B$57/$D$68))</f>
        <v>1.4339199517742613</v>
      </c>
      <c r="H69" s="367">
        <f t="shared" si="0"/>
        <v>0.95594663451617423</v>
      </c>
    </row>
    <row r="70" spans="1:8" ht="22.5" customHeight="1" x14ac:dyDescent="0.4">
      <c r="A70" s="505" t="s">
        <v>76</v>
      </c>
      <c r="B70" s="506"/>
      <c r="C70" s="499"/>
      <c r="D70" s="502"/>
      <c r="E70" s="365">
        <v>3</v>
      </c>
      <c r="F70" s="321">
        <v>7230442</v>
      </c>
      <c r="G70" s="372">
        <f>IF(ISBLANK(F70),"-",(F70/$D$50*$D$47*$B$68)*($B$57/$D$68))</f>
        <v>1.435282294821804</v>
      </c>
      <c r="H70" s="367">
        <f t="shared" si="0"/>
        <v>0.95685486321453606</v>
      </c>
    </row>
    <row r="71" spans="1:8" ht="21.75" customHeight="1" thickBot="1" x14ac:dyDescent="0.45">
      <c r="A71" s="507"/>
      <c r="B71" s="508"/>
      <c r="C71" s="504"/>
      <c r="D71" s="503"/>
      <c r="E71" s="368">
        <v>4</v>
      </c>
      <c r="F71" s="369"/>
      <c r="G71" s="374" t="str">
        <f>IF(ISBLANK(F71),"-",(F71/$D$50*$D$47*$B$68)*($B$57/$D$68))</f>
        <v>-</v>
      </c>
      <c r="H71" s="379" t="str">
        <f t="shared" si="0"/>
        <v>-</v>
      </c>
    </row>
    <row r="72" spans="1:8" ht="26.25" customHeight="1" x14ac:dyDescent="0.4">
      <c r="A72" s="339"/>
      <c r="B72" s="339"/>
      <c r="C72" s="339"/>
      <c r="D72" s="339"/>
      <c r="E72" s="339"/>
      <c r="F72" s="339"/>
      <c r="G72" s="380" t="s">
        <v>69</v>
      </c>
      <c r="H72" s="381">
        <f>AVERAGE(H60:H71)</f>
        <v>0.96173974323250555</v>
      </c>
    </row>
    <row r="73" spans="1:8" ht="26.25" customHeight="1" x14ac:dyDescent="0.4">
      <c r="C73" s="339"/>
      <c r="D73" s="339"/>
      <c r="E73" s="339"/>
      <c r="F73" s="339"/>
      <c r="G73" s="352" t="s">
        <v>82</v>
      </c>
      <c r="H73" s="382">
        <f>STDEV(H60:H71)/H72</f>
        <v>3.8926808258050089E-3</v>
      </c>
    </row>
    <row r="74" spans="1:8" ht="27" customHeight="1" thickBot="1" x14ac:dyDescent="0.45">
      <c r="A74" s="339"/>
      <c r="B74" s="339"/>
      <c r="C74" s="339"/>
      <c r="D74" s="339"/>
      <c r="E74" s="342"/>
      <c r="F74" s="339"/>
      <c r="G74" s="354" t="s">
        <v>20</v>
      </c>
      <c r="H74" s="383">
        <f>COUNT(H60:H71)</f>
        <v>9</v>
      </c>
    </row>
    <row r="75" spans="1:8" ht="18.75" x14ac:dyDescent="0.3">
      <c r="A75" s="339"/>
      <c r="B75" s="339"/>
      <c r="C75" s="339"/>
      <c r="D75" s="339"/>
      <c r="E75" s="342"/>
      <c r="F75" s="339"/>
      <c r="G75" s="295"/>
      <c r="H75" s="448"/>
    </row>
    <row r="76" spans="1:8" ht="18.75" x14ac:dyDescent="0.3">
      <c r="A76" s="292" t="s">
        <v>94</v>
      </c>
      <c r="B76" s="295" t="s">
        <v>121</v>
      </c>
      <c r="C76" s="492" t="str">
        <f>B20</f>
        <v>Indapamide USP 1.5 MG</v>
      </c>
      <c r="D76" s="492"/>
      <c r="E76" s="286" t="s">
        <v>149</v>
      </c>
      <c r="F76" s="286"/>
      <c r="G76" s="384">
        <f>H72</f>
        <v>0.96173974323250555</v>
      </c>
      <c r="H76" s="448"/>
    </row>
    <row r="77" spans="1:8" ht="18.75" x14ac:dyDescent="0.3">
      <c r="A77" s="339"/>
      <c r="B77" s="339"/>
      <c r="C77" s="339"/>
      <c r="D77" s="339"/>
      <c r="E77" s="342"/>
      <c r="F77" s="339"/>
      <c r="G77" s="295"/>
      <c r="H77" s="448"/>
    </row>
    <row r="78" spans="1:8" ht="26.25" customHeight="1" x14ac:dyDescent="0.4">
      <c r="A78" s="291" t="s">
        <v>150</v>
      </c>
      <c r="B78" s="291" t="s">
        <v>151</v>
      </c>
      <c r="D78" s="385" t="s">
        <v>155</v>
      </c>
    </row>
    <row r="79" spans="1:8" ht="18.75" x14ac:dyDescent="0.3">
      <c r="A79" s="291"/>
      <c r="B79" s="291"/>
    </row>
    <row r="80" spans="1:8" ht="26.25" customHeight="1" x14ac:dyDescent="0.4">
      <c r="A80" s="292" t="s">
        <v>4</v>
      </c>
      <c r="B80" s="296" t="str">
        <f>B26</f>
        <v>Indapamide</v>
      </c>
      <c r="C80" s="294"/>
    </row>
    <row r="81" spans="1:12" ht="26.25" customHeight="1" x14ac:dyDescent="0.4">
      <c r="A81" s="295" t="s">
        <v>47</v>
      </c>
      <c r="B81" s="296" t="s">
        <v>153</v>
      </c>
    </row>
    <row r="82" spans="1:12" ht="27" customHeight="1" thickBot="1" x14ac:dyDescent="0.45">
      <c r="A82" s="295" t="s">
        <v>6</v>
      </c>
      <c r="B82" s="296">
        <f>B28</f>
        <v>98.47</v>
      </c>
    </row>
    <row r="83" spans="1:12" s="297" customFormat="1" ht="27" customHeight="1" thickBot="1" x14ac:dyDescent="0.45">
      <c r="A83" s="295" t="s">
        <v>48</v>
      </c>
      <c r="B83" s="296">
        <f>B29</f>
        <v>0</v>
      </c>
      <c r="C83" s="509" t="s">
        <v>105</v>
      </c>
      <c r="D83" s="510"/>
      <c r="E83" s="510"/>
      <c r="F83" s="510"/>
      <c r="G83" s="511"/>
      <c r="I83" s="298"/>
      <c r="J83" s="298"/>
      <c r="K83" s="298"/>
      <c r="L83" s="298"/>
    </row>
    <row r="84" spans="1:12" s="297" customFormat="1" ht="18.75" x14ac:dyDescent="0.3">
      <c r="A84" s="295" t="s">
        <v>50</v>
      </c>
      <c r="B84" s="448">
        <f>B82-B83</f>
        <v>98.47</v>
      </c>
      <c r="C84" s="300"/>
      <c r="D84" s="300"/>
      <c r="E84" s="300"/>
      <c r="F84" s="300"/>
      <c r="G84" s="301"/>
      <c r="I84" s="298"/>
      <c r="J84" s="298"/>
      <c r="K84" s="298"/>
      <c r="L84" s="298"/>
    </row>
    <row r="85" spans="1:12" s="297" customFormat="1" ht="19.5" customHeight="1" thickBot="1" x14ac:dyDescent="0.35">
      <c r="A85" s="295"/>
      <c r="B85" s="448"/>
      <c r="C85" s="300"/>
      <c r="D85" s="300"/>
      <c r="E85" s="300"/>
      <c r="F85" s="300"/>
      <c r="G85" s="301"/>
      <c r="I85" s="298"/>
      <c r="J85" s="298"/>
      <c r="K85" s="298"/>
      <c r="L85" s="298"/>
    </row>
    <row r="86" spans="1:12" s="297" customFormat="1" ht="27" customHeight="1" thickBot="1" x14ac:dyDescent="0.45">
      <c r="A86" s="295" t="s">
        <v>51</v>
      </c>
      <c r="B86" s="302">
        <v>1</v>
      </c>
      <c r="C86" s="512" t="s">
        <v>52</v>
      </c>
      <c r="D86" s="513"/>
      <c r="E86" s="513"/>
      <c r="F86" s="513"/>
      <c r="G86" s="513"/>
      <c r="H86" s="514"/>
      <c r="I86" s="298"/>
      <c r="J86" s="298"/>
      <c r="K86" s="298"/>
      <c r="L86" s="298"/>
    </row>
    <row r="87" spans="1:12" s="297" customFormat="1" ht="27" customHeight="1" thickBot="1" x14ac:dyDescent="0.45">
      <c r="A87" s="295" t="s">
        <v>53</v>
      </c>
      <c r="B87" s="302">
        <v>1</v>
      </c>
      <c r="C87" s="512" t="s">
        <v>54</v>
      </c>
      <c r="D87" s="513"/>
      <c r="E87" s="513"/>
      <c r="F87" s="513"/>
      <c r="G87" s="513"/>
      <c r="H87" s="514"/>
      <c r="I87" s="298"/>
      <c r="J87" s="298"/>
      <c r="K87" s="298"/>
      <c r="L87" s="298"/>
    </row>
    <row r="88" spans="1:12" s="297" customFormat="1" ht="18.75" x14ac:dyDescent="0.3">
      <c r="A88" s="295"/>
      <c r="B88" s="448"/>
      <c r="C88" s="300"/>
      <c r="D88" s="300"/>
      <c r="E88" s="300"/>
      <c r="F88" s="300"/>
      <c r="G88" s="301"/>
      <c r="I88" s="298"/>
      <c r="J88" s="298"/>
      <c r="K88" s="298"/>
      <c r="L88" s="298"/>
    </row>
    <row r="89" spans="1:12" ht="18.75" x14ac:dyDescent="0.3">
      <c r="A89" s="295" t="s">
        <v>55</v>
      </c>
      <c r="B89" s="307">
        <f>B86/B87</f>
        <v>1</v>
      </c>
      <c r="C89" s="286" t="s">
        <v>56</v>
      </c>
    </row>
    <row r="90" spans="1:12" ht="19.5" customHeight="1" thickBot="1" x14ac:dyDescent="0.35">
      <c r="A90" s="295"/>
      <c r="B90" s="307"/>
    </row>
    <row r="91" spans="1:12" ht="27" customHeight="1" thickBot="1" x14ac:dyDescent="0.45">
      <c r="A91" s="308" t="s">
        <v>123</v>
      </c>
      <c r="B91" s="309">
        <v>50</v>
      </c>
      <c r="D91" s="445" t="s">
        <v>58</v>
      </c>
      <c r="E91" s="446"/>
      <c r="F91" s="515" t="s">
        <v>59</v>
      </c>
      <c r="G91" s="516"/>
    </row>
    <row r="92" spans="1:12" ht="26.25" customHeight="1" x14ac:dyDescent="0.4">
      <c r="A92" s="310" t="s">
        <v>124</v>
      </c>
      <c r="B92" s="311">
        <v>2</v>
      </c>
      <c r="C92" s="449" t="s">
        <v>125</v>
      </c>
      <c r="D92" s="313" t="s">
        <v>62</v>
      </c>
      <c r="E92" s="314" t="s">
        <v>63</v>
      </c>
      <c r="F92" s="313" t="s">
        <v>62</v>
      </c>
      <c r="G92" s="315" t="s">
        <v>63</v>
      </c>
    </row>
    <row r="93" spans="1:12" ht="26.25" customHeight="1" x14ac:dyDescent="0.4">
      <c r="A93" s="310" t="s">
        <v>126</v>
      </c>
      <c r="B93" s="311">
        <v>100</v>
      </c>
      <c r="C93" s="389">
        <v>1</v>
      </c>
      <c r="D93" s="317">
        <v>1189958</v>
      </c>
      <c r="E93" s="318">
        <f>IF(ISBLANK(D93),"-",$D$103/$D$100*D93)</f>
        <v>1949359.9864741755</v>
      </c>
      <c r="F93" s="317">
        <v>1140005</v>
      </c>
      <c r="G93" s="319">
        <f>IF(ISBLANK(F93),"-",$D$103/$F$100*F93)</f>
        <v>1920312.6438543692</v>
      </c>
    </row>
    <row r="94" spans="1:12" ht="26.25" customHeight="1" x14ac:dyDescent="0.4">
      <c r="A94" s="310" t="s">
        <v>127</v>
      </c>
      <c r="B94" s="311">
        <v>5</v>
      </c>
      <c r="C94" s="339">
        <v>2</v>
      </c>
      <c r="D94" s="321">
        <v>1196863</v>
      </c>
      <c r="E94" s="322">
        <f>IF(ISBLANK(D94),"-",$D$103/$D$100*D94)</f>
        <v>1960671.5879816273</v>
      </c>
      <c r="F94" s="321">
        <v>1142516</v>
      </c>
      <c r="G94" s="323">
        <f>IF(ISBLANK(F94),"-",$D$103/$F$100*F94)</f>
        <v>1924542.3665737594</v>
      </c>
    </row>
    <row r="95" spans="1:12" ht="26.25" customHeight="1" x14ac:dyDescent="0.4">
      <c r="A95" s="310" t="s">
        <v>128</v>
      </c>
      <c r="B95" s="311">
        <v>50</v>
      </c>
      <c r="C95" s="339">
        <v>3</v>
      </c>
      <c r="D95" s="321">
        <v>1186202</v>
      </c>
      <c r="E95" s="322">
        <f>IF(ISBLANK(D95),"-",$D$103/$D$100*D95)</f>
        <v>1943206.999470267</v>
      </c>
      <c r="F95" s="321">
        <v>1145890</v>
      </c>
      <c r="G95" s="323">
        <f>IF(ISBLANK(F95),"-",$D$103/$F$100*F95)</f>
        <v>1930225.7932783479</v>
      </c>
    </row>
    <row r="96" spans="1:12" ht="26.25" customHeight="1" x14ac:dyDescent="0.4">
      <c r="A96" s="310" t="s">
        <v>129</v>
      </c>
      <c r="B96" s="311">
        <v>1</v>
      </c>
      <c r="C96" s="390">
        <v>4</v>
      </c>
      <c r="D96" s="325"/>
      <c r="E96" s="326" t="str">
        <f>IF(ISBLANK(D96),"-",$D$103/$D$100*D96)</f>
        <v>-</v>
      </c>
      <c r="F96" s="391"/>
      <c r="G96" s="327" t="str">
        <f>IF(ISBLANK(F96),"-",$D$103/$F$100*F96)</f>
        <v>-</v>
      </c>
    </row>
    <row r="97" spans="1:10" ht="27" customHeight="1" thickBot="1" x14ac:dyDescent="0.45">
      <c r="A97" s="310" t="s">
        <v>130</v>
      </c>
      <c r="B97" s="311">
        <v>1</v>
      </c>
      <c r="C97" s="295" t="s">
        <v>69</v>
      </c>
      <c r="D97" s="392">
        <f>AVERAGE(D93:D96)</f>
        <v>1191007.6666666667</v>
      </c>
      <c r="E97" s="330">
        <f>AVERAGE(E93:E96)</f>
        <v>1951079.5246420233</v>
      </c>
      <c r="F97" s="393">
        <f>AVERAGE(F93:F96)</f>
        <v>1142803.6666666667</v>
      </c>
      <c r="G97" s="394">
        <f>AVERAGE(G93:G96)</f>
        <v>1925026.9345688254</v>
      </c>
    </row>
    <row r="98" spans="1:10" ht="26.25" customHeight="1" x14ac:dyDescent="0.4">
      <c r="A98" s="310" t="s">
        <v>131</v>
      </c>
      <c r="B98" s="296">
        <v>1</v>
      </c>
      <c r="C98" s="334" t="s">
        <v>71</v>
      </c>
      <c r="D98" s="335">
        <v>25.83</v>
      </c>
      <c r="E98" s="286"/>
      <c r="F98" s="336">
        <v>25.12</v>
      </c>
    </row>
    <row r="99" spans="1:10" ht="26.25" customHeight="1" x14ac:dyDescent="0.4">
      <c r="A99" s="310" t="s">
        <v>132</v>
      </c>
      <c r="B99" s="296">
        <v>1</v>
      </c>
      <c r="C99" s="337" t="s">
        <v>73</v>
      </c>
      <c r="D99" s="338">
        <f>D98*$B$89</f>
        <v>25.83</v>
      </c>
      <c r="E99" s="339"/>
      <c r="F99" s="340">
        <f>F98*$B$89</f>
        <v>25.12</v>
      </c>
    </row>
    <row r="100" spans="1:10" ht="19.5" customHeight="1" thickBot="1" x14ac:dyDescent="0.35">
      <c r="A100" s="310" t="s">
        <v>74</v>
      </c>
      <c r="B100" s="448">
        <f>(B99/B98)*(B97/B96)*(B95/B94)*(B93/B92)*B91</f>
        <v>25000</v>
      </c>
      <c r="C100" s="337" t="s">
        <v>75</v>
      </c>
      <c r="D100" s="341">
        <f>D99*$B$84/100</f>
        <v>25.434800999999997</v>
      </c>
      <c r="E100" s="342"/>
      <c r="F100" s="343">
        <f>F99*$B$84/100</f>
        <v>24.735664</v>
      </c>
    </row>
    <row r="101" spans="1:10" ht="19.5" customHeight="1" thickBot="1" x14ac:dyDescent="0.35">
      <c r="A101" s="494" t="s">
        <v>76</v>
      </c>
      <c r="B101" s="517"/>
      <c r="C101" s="337" t="s">
        <v>77</v>
      </c>
      <c r="D101" s="338">
        <f>D100/$B$100</f>
        <v>1.0173920399999998E-3</v>
      </c>
      <c r="E101" s="342"/>
      <c r="F101" s="344">
        <f>F100/$B$100</f>
        <v>9.8942655999999999E-4</v>
      </c>
      <c r="H101" s="333"/>
    </row>
    <row r="102" spans="1:10" ht="19.5" customHeight="1" thickBot="1" x14ac:dyDescent="0.35">
      <c r="A102" s="496"/>
      <c r="B102" s="518"/>
      <c r="C102" s="337" t="s">
        <v>78</v>
      </c>
      <c r="D102" s="456">
        <f>$B$56/$B$118</f>
        <v>1.6666666666666668E-3</v>
      </c>
      <c r="F102" s="346"/>
      <c r="G102" s="395"/>
      <c r="H102" s="333"/>
    </row>
    <row r="103" spans="1:10" ht="18.75" x14ac:dyDescent="0.3">
      <c r="C103" s="337" t="s">
        <v>79</v>
      </c>
      <c r="D103" s="338">
        <f>D102*$B$100</f>
        <v>41.666666666666671</v>
      </c>
      <c r="F103" s="346"/>
      <c r="H103" s="333"/>
    </row>
    <row r="104" spans="1:10" ht="19.5" customHeight="1" thickBot="1" x14ac:dyDescent="0.35">
      <c r="C104" s="347" t="s">
        <v>80</v>
      </c>
      <c r="D104" s="348">
        <f>D103/B34</f>
        <v>41.666666666666671</v>
      </c>
      <c r="F104" s="349"/>
      <c r="H104" s="333"/>
      <c r="J104" s="396"/>
    </row>
    <row r="105" spans="1:10" ht="18.75" x14ac:dyDescent="0.3">
      <c r="C105" s="350" t="s">
        <v>81</v>
      </c>
      <c r="D105" s="351">
        <f>AVERAGE(E93:E96,G93:G96)</f>
        <v>1938053.2296054245</v>
      </c>
      <c r="F105" s="349"/>
      <c r="G105" s="395"/>
      <c r="H105" s="333"/>
      <c r="J105" s="397"/>
    </row>
    <row r="106" spans="1:10" ht="18.75" x14ac:dyDescent="0.3">
      <c r="C106" s="352" t="s">
        <v>82</v>
      </c>
      <c r="D106" s="398">
        <f>STDEV(E93:E96,G93:G96)/D105</f>
        <v>8.0748573977165485E-3</v>
      </c>
      <c r="F106" s="349"/>
      <c r="H106" s="333"/>
      <c r="J106" s="397"/>
    </row>
    <row r="107" spans="1:10" ht="19.5" customHeight="1" thickBot="1" x14ac:dyDescent="0.35">
      <c r="C107" s="354" t="s">
        <v>20</v>
      </c>
      <c r="D107" s="399">
        <f>COUNT(E93:E96,G93:G96)</f>
        <v>6</v>
      </c>
      <c r="F107" s="349"/>
      <c r="H107" s="333"/>
      <c r="J107" s="397"/>
    </row>
    <row r="108" spans="1:10" ht="19.5" customHeight="1" thickBot="1" x14ac:dyDescent="0.35">
      <c r="A108" s="281"/>
      <c r="B108" s="281"/>
      <c r="C108" s="281"/>
      <c r="D108" s="281"/>
      <c r="E108" s="281"/>
    </row>
    <row r="109" spans="1:10" ht="26.25" customHeight="1" x14ac:dyDescent="0.4">
      <c r="A109" s="308" t="s">
        <v>108</v>
      </c>
      <c r="B109" s="309">
        <v>900</v>
      </c>
      <c r="C109" s="445" t="s">
        <v>109</v>
      </c>
      <c r="D109" s="400" t="s">
        <v>62</v>
      </c>
      <c r="E109" s="401" t="s">
        <v>110</v>
      </c>
      <c r="F109" s="402" t="s">
        <v>111</v>
      </c>
    </row>
    <row r="110" spans="1:10" ht="26.25" customHeight="1" x14ac:dyDescent="0.4">
      <c r="A110" s="310" t="s">
        <v>137</v>
      </c>
      <c r="B110" s="311">
        <v>1</v>
      </c>
      <c r="C110" s="403">
        <v>1</v>
      </c>
      <c r="D110" s="404">
        <v>669770</v>
      </c>
      <c r="E110" s="405">
        <f t="shared" ref="E110:E115" si="1">IF(ISBLANK(D110),"-",D110/$D$105*$D$102*$B$118)</f>
        <v>0.5183835947604708</v>
      </c>
      <c r="F110" s="406">
        <f t="shared" ref="F110:F115" si="2">IF(ISBLANK(D110), "-", E110/$B$56)</f>
        <v>0.34558906317364718</v>
      </c>
    </row>
    <row r="111" spans="1:10" ht="26.25" customHeight="1" x14ac:dyDescent="0.4">
      <c r="A111" s="310" t="s">
        <v>139</v>
      </c>
      <c r="B111" s="311">
        <v>1</v>
      </c>
      <c r="C111" s="403">
        <v>2</v>
      </c>
      <c r="D111" s="404">
        <v>613156</v>
      </c>
      <c r="E111" s="407">
        <f t="shared" si="1"/>
        <v>0.47456591281925331</v>
      </c>
      <c r="F111" s="408">
        <f t="shared" si="2"/>
        <v>0.31637727521283554</v>
      </c>
    </row>
    <row r="112" spans="1:10" ht="26.25" customHeight="1" x14ac:dyDescent="0.4">
      <c r="A112" s="310" t="s">
        <v>140</v>
      </c>
      <c r="B112" s="311">
        <v>1</v>
      </c>
      <c r="C112" s="403">
        <v>3</v>
      </c>
      <c r="D112" s="404">
        <v>590296</v>
      </c>
      <c r="E112" s="407">
        <f t="shared" si="1"/>
        <v>0.45687290032806316</v>
      </c>
      <c r="F112" s="408">
        <f t="shared" si="2"/>
        <v>0.30458193355204211</v>
      </c>
    </row>
    <row r="113" spans="1:10" ht="26.25" customHeight="1" x14ac:dyDescent="0.4">
      <c r="A113" s="310" t="s">
        <v>141</v>
      </c>
      <c r="B113" s="311">
        <v>1</v>
      </c>
      <c r="C113" s="403">
        <v>4</v>
      </c>
      <c r="D113" s="404">
        <v>595873</v>
      </c>
      <c r="E113" s="407">
        <f t="shared" si="1"/>
        <v>0.4611893452389717</v>
      </c>
      <c r="F113" s="408">
        <f t="shared" si="2"/>
        <v>0.3074595634926478</v>
      </c>
    </row>
    <row r="114" spans="1:10" ht="26.25" customHeight="1" x14ac:dyDescent="0.4">
      <c r="A114" s="310" t="s">
        <v>142</v>
      </c>
      <c r="B114" s="311">
        <v>1</v>
      </c>
      <c r="C114" s="403">
        <v>5</v>
      </c>
      <c r="D114" s="404">
        <v>617437</v>
      </c>
      <c r="E114" s="407">
        <f t="shared" si="1"/>
        <v>0.47787928930546436</v>
      </c>
      <c r="F114" s="408">
        <f t="shared" si="2"/>
        <v>0.31858619287030959</v>
      </c>
    </row>
    <row r="115" spans="1:10" ht="26.25" customHeight="1" x14ac:dyDescent="0.4">
      <c r="A115" s="310" t="s">
        <v>144</v>
      </c>
      <c r="B115" s="311">
        <v>1</v>
      </c>
      <c r="C115" s="409">
        <v>6</v>
      </c>
      <c r="D115" s="410">
        <v>611778</v>
      </c>
      <c r="E115" s="411">
        <f t="shared" si="1"/>
        <v>0.47349937864546232</v>
      </c>
      <c r="F115" s="412">
        <f t="shared" si="2"/>
        <v>0.31566625243030821</v>
      </c>
    </row>
    <row r="116" spans="1:10" ht="26.25" customHeight="1" x14ac:dyDescent="0.4">
      <c r="A116" s="310" t="s">
        <v>145</v>
      </c>
      <c r="B116" s="311">
        <v>1</v>
      </c>
      <c r="C116" s="403"/>
      <c r="D116" s="339"/>
      <c r="E116" s="286"/>
      <c r="F116" s="413"/>
    </row>
    <row r="117" spans="1:10" ht="26.25" customHeight="1" x14ac:dyDescent="0.4">
      <c r="A117" s="310" t="s">
        <v>146</v>
      </c>
      <c r="B117" s="311">
        <v>1</v>
      </c>
      <c r="C117" s="403"/>
      <c r="D117" s="414"/>
      <c r="E117" s="415" t="s">
        <v>69</v>
      </c>
      <c r="F117" s="416">
        <f>AVERAGE(F110:F115)</f>
        <v>0.31804338012196504</v>
      </c>
    </row>
    <row r="118" spans="1:10" ht="19.5" customHeight="1" thickBot="1" x14ac:dyDescent="0.35">
      <c r="A118" s="310" t="s">
        <v>120</v>
      </c>
      <c r="B118" s="376">
        <f>(B117/B116)*(B115/B114)*(B113/B112)*(B111/B110)*B109</f>
        <v>900</v>
      </c>
      <c r="C118" s="417"/>
      <c r="D118" s="418"/>
      <c r="E118" s="295" t="s">
        <v>82</v>
      </c>
      <c r="F118" s="419">
        <f>STDEV(F110:F115)/F117</f>
        <v>4.5796018100648012E-2</v>
      </c>
      <c r="I118" s="286"/>
    </row>
    <row r="119" spans="1:10" ht="19.5" customHeight="1" thickBot="1" x14ac:dyDescent="0.35">
      <c r="A119" s="494" t="s">
        <v>76</v>
      </c>
      <c r="B119" s="495"/>
      <c r="C119" s="420"/>
      <c r="D119" s="421"/>
      <c r="E119" s="422" t="s">
        <v>20</v>
      </c>
      <c r="F119" s="399">
        <f>COUNT(F110:F115)</f>
        <v>6</v>
      </c>
      <c r="I119" s="286"/>
      <c r="J119" s="397"/>
    </row>
    <row r="120" spans="1:10" ht="19.5" customHeight="1" thickBot="1" x14ac:dyDescent="0.35">
      <c r="A120" s="496"/>
      <c r="B120" s="497"/>
      <c r="C120" s="286"/>
      <c r="D120" s="286"/>
      <c r="E120" s="286"/>
      <c r="F120" s="339"/>
      <c r="G120" s="286"/>
      <c r="H120" s="286"/>
      <c r="I120" s="286"/>
    </row>
    <row r="121" spans="1:10" ht="18.75" x14ac:dyDescent="0.3">
      <c r="A121" s="306"/>
      <c r="B121" s="306"/>
      <c r="C121" s="286"/>
      <c r="D121" s="286"/>
      <c r="E121" s="286"/>
      <c r="F121" s="339"/>
      <c r="G121" s="286"/>
      <c r="H121" s="286"/>
      <c r="I121" s="286"/>
    </row>
    <row r="122" spans="1:10" ht="18.75" x14ac:dyDescent="0.3">
      <c r="A122" s="292" t="s">
        <v>94</v>
      </c>
      <c r="B122" s="295" t="s">
        <v>121</v>
      </c>
      <c r="C122" s="492" t="str">
        <f>B20</f>
        <v>Indapamide USP 1.5 MG</v>
      </c>
      <c r="D122" s="492"/>
      <c r="E122" s="286" t="s">
        <v>122</v>
      </c>
      <c r="F122" s="286"/>
      <c r="G122" s="384">
        <f>F117</f>
        <v>0.31804338012196504</v>
      </c>
      <c r="H122" s="286"/>
      <c r="I122" s="286"/>
    </row>
    <row r="123" spans="1:10" ht="18.75" x14ac:dyDescent="0.3">
      <c r="A123" s="306"/>
      <c r="B123" s="306"/>
      <c r="C123" s="286"/>
      <c r="D123" s="286"/>
      <c r="E123" s="286"/>
      <c r="F123" s="339"/>
      <c r="G123" s="286"/>
      <c r="H123" s="286"/>
      <c r="I123" s="286"/>
    </row>
    <row r="124" spans="1:10" ht="26.25" customHeight="1" x14ac:dyDescent="0.4">
      <c r="A124" s="291" t="s">
        <v>150</v>
      </c>
      <c r="B124" s="291" t="s">
        <v>151</v>
      </c>
      <c r="D124" s="385" t="s">
        <v>154</v>
      </c>
    </row>
    <row r="125" spans="1:10" ht="19.5" customHeight="1" thickBot="1" x14ac:dyDescent="0.35">
      <c r="A125" s="281"/>
      <c r="B125" s="281"/>
      <c r="C125" s="281"/>
      <c r="D125" s="281"/>
      <c r="E125" s="281"/>
    </row>
    <row r="126" spans="1:10" ht="26.25" customHeight="1" x14ac:dyDescent="0.4">
      <c r="A126" s="308" t="s">
        <v>108</v>
      </c>
      <c r="B126" s="309">
        <v>900</v>
      </c>
      <c r="C126" s="445" t="s">
        <v>109</v>
      </c>
      <c r="D126" s="400" t="s">
        <v>62</v>
      </c>
      <c r="E126" s="401" t="s">
        <v>110</v>
      </c>
      <c r="F126" s="402" t="s">
        <v>111</v>
      </c>
    </row>
    <row r="127" spans="1:10" ht="26.25" customHeight="1" x14ac:dyDescent="0.4">
      <c r="A127" s="310" t="s">
        <v>137</v>
      </c>
      <c r="B127" s="311">
        <v>1</v>
      </c>
      <c r="C127" s="403">
        <v>1</v>
      </c>
      <c r="D127" s="404">
        <v>956451</v>
      </c>
      <c r="E127" s="423">
        <f t="shared" ref="E127:E132" si="3">IF(ISBLANK(D127),"-",D127/$D$105*$D$102*$B$135)</f>
        <v>0.74026681934432281</v>
      </c>
      <c r="F127" s="424">
        <f t="shared" ref="F127:F132" si="4">IF(ISBLANK(D127), "-", E127/$B$56)</f>
        <v>0.49351121289621519</v>
      </c>
    </row>
    <row r="128" spans="1:10" ht="26.25" customHeight="1" x14ac:dyDescent="0.4">
      <c r="A128" s="310" t="s">
        <v>139</v>
      </c>
      <c r="B128" s="311">
        <v>1</v>
      </c>
      <c r="C128" s="403">
        <v>2</v>
      </c>
      <c r="D128" s="404">
        <v>936643</v>
      </c>
      <c r="E128" s="425">
        <f t="shared" si="3"/>
        <v>0.72493597107549101</v>
      </c>
      <c r="F128" s="426">
        <f t="shared" si="4"/>
        <v>0.48329064738366068</v>
      </c>
    </row>
    <row r="129" spans="1:10" ht="26.25" customHeight="1" x14ac:dyDescent="0.4">
      <c r="A129" s="310" t="s">
        <v>140</v>
      </c>
      <c r="B129" s="311">
        <v>1</v>
      </c>
      <c r="C129" s="403">
        <v>3</v>
      </c>
      <c r="D129" s="404">
        <v>958183</v>
      </c>
      <c r="E129" s="425">
        <f t="shared" si="3"/>
        <v>0.74160733980078564</v>
      </c>
      <c r="F129" s="426">
        <f t="shared" si="4"/>
        <v>0.49440489320052378</v>
      </c>
    </row>
    <row r="130" spans="1:10" ht="26.25" customHeight="1" x14ac:dyDescent="0.4">
      <c r="A130" s="310" t="s">
        <v>141</v>
      </c>
      <c r="B130" s="311">
        <v>1</v>
      </c>
      <c r="C130" s="403">
        <v>4</v>
      </c>
      <c r="D130" s="404">
        <v>942741</v>
      </c>
      <c r="E130" s="425">
        <f t="shared" si="3"/>
        <v>0.72965565568490831</v>
      </c>
      <c r="F130" s="426">
        <f t="shared" si="4"/>
        <v>0.48643710378993887</v>
      </c>
    </row>
    <row r="131" spans="1:10" ht="26.25" customHeight="1" x14ac:dyDescent="0.4">
      <c r="A131" s="310" t="s">
        <v>142</v>
      </c>
      <c r="B131" s="311">
        <v>1</v>
      </c>
      <c r="C131" s="403">
        <v>5</v>
      </c>
      <c r="D131" s="404">
        <v>970493</v>
      </c>
      <c r="E131" s="425">
        <f t="shared" si="3"/>
        <v>0.75113494189031116</v>
      </c>
      <c r="F131" s="426">
        <f t="shared" si="4"/>
        <v>0.50075662792687414</v>
      </c>
    </row>
    <row r="132" spans="1:10" ht="26.25" customHeight="1" x14ac:dyDescent="0.4">
      <c r="A132" s="310" t="s">
        <v>144</v>
      </c>
      <c r="B132" s="311">
        <v>1</v>
      </c>
      <c r="C132" s="409">
        <v>6</v>
      </c>
      <c r="D132" s="410">
        <v>969293</v>
      </c>
      <c r="E132" s="427">
        <f t="shared" si="3"/>
        <v>0.75020617483040597</v>
      </c>
      <c r="F132" s="428">
        <f t="shared" si="4"/>
        <v>0.50013744988693731</v>
      </c>
    </row>
    <row r="133" spans="1:10" ht="26.25" customHeight="1" x14ac:dyDescent="0.4">
      <c r="A133" s="310" t="s">
        <v>145</v>
      </c>
      <c r="B133" s="311">
        <v>1</v>
      </c>
      <c r="C133" s="403"/>
      <c r="D133" s="339"/>
      <c r="E133" s="286"/>
      <c r="F133" s="413"/>
    </row>
    <row r="134" spans="1:10" ht="26.25" customHeight="1" x14ac:dyDescent="0.4">
      <c r="A134" s="310" t="s">
        <v>146</v>
      </c>
      <c r="B134" s="311">
        <v>1</v>
      </c>
      <c r="C134" s="403"/>
      <c r="D134" s="414"/>
      <c r="E134" s="415" t="s">
        <v>69</v>
      </c>
      <c r="F134" s="429">
        <f>AVERAGE(F127:F132)</f>
        <v>0.49308965584735837</v>
      </c>
    </row>
    <row r="135" spans="1:10" ht="27" customHeight="1" thickBot="1" x14ac:dyDescent="0.45">
      <c r="A135" s="310" t="s">
        <v>120</v>
      </c>
      <c r="B135" s="311">
        <f>(B134/B133)*(B132/B131)*(B130/B129)*(B128/B127)*B126</f>
        <v>900</v>
      </c>
      <c r="C135" s="417"/>
      <c r="D135" s="418"/>
      <c r="E135" s="295" t="s">
        <v>82</v>
      </c>
      <c r="F135" s="430">
        <f>STDEV(F127:F132)/F134</f>
        <v>1.4358627958797228E-2</v>
      </c>
      <c r="I135" s="286"/>
    </row>
    <row r="136" spans="1:10" ht="27" customHeight="1" thickBot="1" x14ac:dyDescent="0.45">
      <c r="A136" s="494" t="s">
        <v>76</v>
      </c>
      <c r="B136" s="495"/>
      <c r="C136" s="420"/>
      <c r="D136" s="421"/>
      <c r="E136" s="422" t="s">
        <v>20</v>
      </c>
      <c r="F136" s="431">
        <f>COUNT(F127:F132)</f>
        <v>6</v>
      </c>
      <c r="I136" s="286"/>
      <c r="J136" s="397"/>
    </row>
    <row r="137" spans="1:10" ht="19.5" customHeight="1" thickBot="1" x14ac:dyDescent="0.35">
      <c r="A137" s="496"/>
      <c r="B137" s="497"/>
      <c r="C137" s="286"/>
      <c r="D137" s="286"/>
      <c r="E137" s="286"/>
      <c r="F137" s="339"/>
      <c r="G137" s="286"/>
      <c r="H137" s="286"/>
      <c r="I137" s="286"/>
    </row>
    <row r="138" spans="1:10" ht="18.75" x14ac:dyDescent="0.3">
      <c r="A138" s="306"/>
      <c r="B138" s="306"/>
      <c r="C138" s="286"/>
      <c r="D138" s="286"/>
      <c r="E138" s="286"/>
      <c r="F138" s="339"/>
      <c r="G138" s="286"/>
      <c r="H138" s="286"/>
      <c r="I138" s="286"/>
    </row>
    <row r="139" spans="1:10" ht="26.25" customHeight="1" x14ac:dyDescent="0.4">
      <c r="A139" s="292" t="s">
        <v>94</v>
      </c>
      <c r="B139" s="295" t="s">
        <v>121</v>
      </c>
      <c r="C139" s="492" t="str">
        <f>B20</f>
        <v>Indapamide USP 1.5 MG</v>
      </c>
      <c r="D139" s="492"/>
      <c r="E139" s="286" t="s">
        <v>122</v>
      </c>
      <c r="F139" s="286"/>
      <c r="G139" s="432">
        <f>F134</f>
        <v>0.49308965584735837</v>
      </c>
      <c r="H139" s="286"/>
      <c r="I139" s="286"/>
    </row>
    <row r="140" spans="1:10" ht="18.75" x14ac:dyDescent="0.3">
      <c r="A140" s="292"/>
      <c r="B140" s="295"/>
      <c r="C140" s="448"/>
      <c r="D140" s="448"/>
      <c r="E140" s="286"/>
      <c r="F140" s="286"/>
      <c r="G140" s="384"/>
      <c r="H140" s="286"/>
      <c r="I140" s="286"/>
    </row>
    <row r="141" spans="1:10" ht="26.25" customHeight="1" x14ac:dyDescent="0.4">
      <c r="A141" s="291" t="s">
        <v>150</v>
      </c>
      <c r="B141" s="291" t="s">
        <v>151</v>
      </c>
      <c r="D141" s="385" t="s">
        <v>156</v>
      </c>
      <c r="H141" s="286"/>
      <c r="I141" s="286"/>
    </row>
    <row r="142" spans="1:10" ht="19.5" customHeight="1" thickBot="1" x14ac:dyDescent="0.35">
      <c r="A142" s="281"/>
      <c r="B142" s="281"/>
      <c r="C142" s="281"/>
      <c r="D142" s="281"/>
      <c r="E142" s="281"/>
      <c r="H142" s="286"/>
      <c r="I142" s="286"/>
    </row>
    <row r="143" spans="1:10" ht="26.25" customHeight="1" x14ac:dyDescent="0.4">
      <c r="A143" s="308" t="s">
        <v>108</v>
      </c>
      <c r="B143" s="309">
        <v>900</v>
      </c>
      <c r="C143" s="445" t="s">
        <v>109</v>
      </c>
      <c r="D143" s="400" t="s">
        <v>62</v>
      </c>
      <c r="E143" s="401" t="s">
        <v>110</v>
      </c>
      <c r="F143" s="402" t="s">
        <v>111</v>
      </c>
      <c r="H143" s="286"/>
      <c r="I143" s="286"/>
    </row>
    <row r="144" spans="1:10" ht="26.25" customHeight="1" x14ac:dyDescent="0.4">
      <c r="A144" s="310" t="s">
        <v>137</v>
      </c>
      <c r="B144" s="311">
        <v>1</v>
      </c>
      <c r="C144" s="403">
        <v>1</v>
      </c>
      <c r="D144" s="404">
        <v>1467763</v>
      </c>
      <c r="E144" s="423">
        <f t="shared" ref="E144:E149" si="5">IF(ISBLANK(D144),"-",D144/$D$105*$D$102*$B$152)</f>
        <v>1.1360082717894395</v>
      </c>
      <c r="F144" s="424">
        <f t="shared" ref="F144:F149" si="6">IF(ISBLANK(D144), "-", E144/$B$56)</f>
        <v>0.75733884785962635</v>
      </c>
      <c r="H144" s="286"/>
      <c r="I144" s="286"/>
    </row>
    <row r="145" spans="1:9" ht="26.25" customHeight="1" x14ac:dyDescent="0.4">
      <c r="A145" s="310" t="s">
        <v>139</v>
      </c>
      <c r="B145" s="311">
        <v>1</v>
      </c>
      <c r="C145" s="403">
        <v>2</v>
      </c>
      <c r="D145" s="404">
        <v>1434630</v>
      </c>
      <c r="E145" s="425">
        <f t="shared" si="5"/>
        <v>1.1103642392929127</v>
      </c>
      <c r="F145" s="426">
        <f t="shared" si="6"/>
        <v>0.74024282619527515</v>
      </c>
      <c r="H145" s="286"/>
      <c r="I145" s="286"/>
    </row>
    <row r="146" spans="1:9" ht="26.25" customHeight="1" x14ac:dyDescent="0.4">
      <c r="A146" s="310" t="s">
        <v>140</v>
      </c>
      <c r="B146" s="311">
        <v>1</v>
      </c>
      <c r="C146" s="403">
        <v>3</v>
      </c>
      <c r="D146" s="404">
        <v>1411375</v>
      </c>
      <c r="E146" s="425">
        <f t="shared" si="5"/>
        <v>1.092365507644504</v>
      </c>
      <c r="F146" s="426">
        <f t="shared" si="6"/>
        <v>0.72824367176300264</v>
      </c>
      <c r="H146" s="286"/>
      <c r="I146" s="286"/>
    </row>
    <row r="147" spans="1:9" ht="26.25" customHeight="1" x14ac:dyDescent="0.4">
      <c r="A147" s="310" t="s">
        <v>141</v>
      </c>
      <c r="B147" s="311">
        <v>1</v>
      </c>
      <c r="C147" s="403">
        <v>4</v>
      </c>
      <c r="D147" s="404">
        <v>1425745</v>
      </c>
      <c r="E147" s="425">
        <f t="shared" si="5"/>
        <v>1.1034874931868663</v>
      </c>
      <c r="F147" s="426">
        <f t="shared" si="6"/>
        <v>0.73565832879124426</v>
      </c>
      <c r="H147" s="286"/>
      <c r="I147" s="286"/>
    </row>
    <row r="148" spans="1:9" ht="26.25" customHeight="1" x14ac:dyDescent="0.4">
      <c r="A148" s="310" t="s">
        <v>142</v>
      </c>
      <c r="B148" s="311">
        <v>1</v>
      </c>
      <c r="C148" s="403">
        <v>5</v>
      </c>
      <c r="D148" s="404">
        <v>1433642</v>
      </c>
      <c r="E148" s="425">
        <f t="shared" si="5"/>
        <v>1.1095995544135913</v>
      </c>
      <c r="F148" s="426">
        <f t="shared" si="6"/>
        <v>0.73973303627572751</v>
      </c>
      <c r="H148" s="286"/>
      <c r="I148" s="286"/>
    </row>
    <row r="149" spans="1:9" ht="26.25" customHeight="1" x14ac:dyDescent="0.4">
      <c r="A149" s="310" t="s">
        <v>144</v>
      </c>
      <c r="B149" s="311">
        <v>1</v>
      </c>
      <c r="C149" s="409">
        <v>6</v>
      </c>
      <c r="D149" s="410">
        <v>1430450</v>
      </c>
      <c r="E149" s="427">
        <f t="shared" si="5"/>
        <v>1.1071290340342437</v>
      </c>
      <c r="F149" s="428">
        <f t="shared" si="6"/>
        <v>0.73808602268949575</v>
      </c>
      <c r="H149" s="286"/>
      <c r="I149" s="286"/>
    </row>
    <row r="150" spans="1:9" ht="26.25" customHeight="1" x14ac:dyDescent="0.4">
      <c r="A150" s="310" t="s">
        <v>145</v>
      </c>
      <c r="B150" s="311">
        <v>1</v>
      </c>
      <c r="C150" s="403"/>
      <c r="D150" s="339"/>
      <c r="E150" s="286"/>
      <c r="F150" s="413"/>
      <c r="H150" s="286"/>
      <c r="I150" s="286"/>
    </row>
    <row r="151" spans="1:9" ht="26.25" customHeight="1" x14ac:dyDescent="0.4">
      <c r="A151" s="310" t="s">
        <v>146</v>
      </c>
      <c r="B151" s="311">
        <v>1</v>
      </c>
      <c r="C151" s="403"/>
      <c r="D151" s="414"/>
      <c r="E151" s="415" t="s">
        <v>69</v>
      </c>
      <c r="F151" s="429">
        <f>AVERAGE(F144:F149)</f>
        <v>0.73988378892906193</v>
      </c>
      <c r="H151" s="286"/>
      <c r="I151" s="286"/>
    </row>
    <row r="152" spans="1:9" ht="27" customHeight="1" thickBot="1" x14ac:dyDescent="0.45">
      <c r="A152" s="310" t="s">
        <v>120</v>
      </c>
      <c r="B152" s="311">
        <f>(B151/B150)*(B149/B148)*(B147/B146)*(B145/B144)*B143</f>
        <v>900</v>
      </c>
      <c r="C152" s="417"/>
      <c r="D152" s="418"/>
      <c r="E152" s="295" t="s">
        <v>82</v>
      </c>
      <c r="F152" s="430">
        <f>STDEV(F144:F149)/F151</f>
        <v>1.2983589073246801E-2</v>
      </c>
      <c r="H152" s="286"/>
      <c r="I152" s="286"/>
    </row>
    <row r="153" spans="1:9" ht="27" customHeight="1" thickBot="1" x14ac:dyDescent="0.45">
      <c r="A153" s="494" t="s">
        <v>76</v>
      </c>
      <c r="B153" s="495"/>
      <c r="C153" s="420"/>
      <c r="D153" s="421"/>
      <c r="E153" s="422" t="s">
        <v>20</v>
      </c>
      <c r="F153" s="431">
        <f>COUNT(F144:F149)</f>
        <v>6</v>
      </c>
      <c r="H153" s="286"/>
      <c r="I153" s="286"/>
    </row>
    <row r="154" spans="1:9" ht="19.5" customHeight="1" thickBot="1" x14ac:dyDescent="0.35">
      <c r="A154" s="496"/>
      <c r="B154" s="497"/>
      <c r="C154" s="286"/>
      <c r="D154" s="286"/>
      <c r="E154" s="286"/>
      <c r="F154" s="339"/>
      <c r="G154" s="286"/>
      <c r="H154" s="286"/>
      <c r="I154" s="286"/>
    </row>
    <row r="155" spans="1:9" ht="18.75" x14ac:dyDescent="0.3">
      <c r="A155" s="306"/>
      <c r="B155" s="306"/>
      <c r="C155" s="286"/>
      <c r="D155" s="286"/>
      <c r="E155" s="286"/>
      <c r="F155" s="339"/>
      <c r="G155" s="286"/>
      <c r="H155" s="286"/>
      <c r="I155" s="286"/>
    </row>
    <row r="156" spans="1:9" ht="26.25" customHeight="1" x14ac:dyDescent="0.4">
      <c r="A156" s="292" t="s">
        <v>94</v>
      </c>
      <c r="B156" s="295" t="s">
        <v>121</v>
      </c>
      <c r="C156" s="492" t="str">
        <f>B20</f>
        <v>Indapamide USP 1.5 MG</v>
      </c>
      <c r="D156" s="492"/>
      <c r="E156" s="286" t="s">
        <v>122</v>
      </c>
      <c r="F156" s="286"/>
      <c r="G156" s="432">
        <f>F151</f>
        <v>0.73988378892906193</v>
      </c>
      <c r="H156" s="286"/>
      <c r="I156" s="286"/>
    </row>
    <row r="157" spans="1:9" ht="18.75" x14ac:dyDescent="0.3">
      <c r="A157" s="292"/>
      <c r="B157" s="295"/>
      <c r="C157" s="448"/>
      <c r="D157" s="448"/>
      <c r="E157" s="286"/>
      <c r="F157" s="286"/>
      <c r="G157" s="384"/>
      <c r="H157" s="286"/>
      <c r="I157" s="286"/>
    </row>
    <row r="158" spans="1:9" ht="26.25" customHeight="1" x14ac:dyDescent="0.4">
      <c r="A158" s="291" t="s">
        <v>150</v>
      </c>
      <c r="B158" s="291" t="s">
        <v>151</v>
      </c>
      <c r="D158" s="385">
        <v>0</v>
      </c>
      <c r="H158" s="286"/>
      <c r="I158" s="286"/>
    </row>
    <row r="159" spans="1:9" ht="19.5" customHeight="1" thickBot="1" x14ac:dyDescent="0.35">
      <c r="A159" s="281"/>
      <c r="B159" s="281"/>
      <c r="C159" s="281"/>
      <c r="D159" s="281"/>
      <c r="E159" s="281"/>
      <c r="H159" s="286"/>
      <c r="I159" s="286"/>
    </row>
    <row r="160" spans="1:9" ht="26.25" customHeight="1" x14ac:dyDescent="0.4">
      <c r="A160" s="308" t="s">
        <v>108</v>
      </c>
      <c r="B160" s="309">
        <v>1</v>
      </c>
      <c r="C160" s="445" t="s">
        <v>109</v>
      </c>
      <c r="D160" s="400" t="s">
        <v>62</v>
      </c>
      <c r="E160" s="401" t="s">
        <v>110</v>
      </c>
      <c r="F160" s="402" t="s">
        <v>111</v>
      </c>
      <c r="H160" s="286"/>
      <c r="I160" s="286"/>
    </row>
    <row r="161" spans="1:9" ht="26.25" customHeight="1" x14ac:dyDescent="0.4">
      <c r="A161" s="310" t="s">
        <v>137</v>
      </c>
      <c r="B161" s="311">
        <v>1</v>
      </c>
      <c r="C161" s="403">
        <v>1</v>
      </c>
      <c r="D161" s="404"/>
      <c r="E161" s="423" t="str">
        <f t="shared" ref="E161:E166" si="7">IF(ISBLANK(D161),"-",D161/$D$105*$D$102*$B$169)</f>
        <v>-</v>
      </c>
      <c r="F161" s="424" t="str">
        <f t="shared" ref="F161:F166" si="8">IF(ISBLANK(D161), "-", E161/$B$56)</f>
        <v>-</v>
      </c>
      <c r="H161" s="286"/>
      <c r="I161" s="286"/>
    </row>
    <row r="162" spans="1:9" ht="26.25" customHeight="1" x14ac:dyDescent="0.4">
      <c r="A162" s="310" t="s">
        <v>139</v>
      </c>
      <c r="B162" s="311">
        <v>1</v>
      </c>
      <c r="C162" s="403">
        <v>2</v>
      </c>
      <c r="D162" s="404"/>
      <c r="E162" s="425" t="str">
        <f t="shared" si="7"/>
        <v>-</v>
      </c>
      <c r="F162" s="426" t="str">
        <f t="shared" si="8"/>
        <v>-</v>
      </c>
      <c r="H162" s="286"/>
      <c r="I162" s="286"/>
    </row>
    <row r="163" spans="1:9" ht="26.25" customHeight="1" x14ac:dyDescent="0.4">
      <c r="A163" s="310" t="s">
        <v>140</v>
      </c>
      <c r="B163" s="311">
        <v>1</v>
      </c>
      <c r="C163" s="403">
        <v>3</v>
      </c>
      <c r="D163" s="404"/>
      <c r="E163" s="425" t="str">
        <f t="shared" si="7"/>
        <v>-</v>
      </c>
      <c r="F163" s="426" t="str">
        <f t="shared" si="8"/>
        <v>-</v>
      </c>
      <c r="H163" s="286"/>
      <c r="I163" s="286"/>
    </row>
    <row r="164" spans="1:9" ht="26.25" customHeight="1" x14ac:dyDescent="0.4">
      <c r="A164" s="310" t="s">
        <v>141</v>
      </c>
      <c r="B164" s="311">
        <v>1</v>
      </c>
      <c r="C164" s="403">
        <v>4</v>
      </c>
      <c r="D164" s="404"/>
      <c r="E164" s="425" t="str">
        <f t="shared" si="7"/>
        <v>-</v>
      </c>
      <c r="F164" s="426" t="str">
        <f t="shared" si="8"/>
        <v>-</v>
      </c>
      <c r="H164" s="286"/>
      <c r="I164" s="286"/>
    </row>
    <row r="165" spans="1:9" ht="26.25" customHeight="1" x14ac:dyDescent="0.4">
      <c r="A165" s="310" t="s">
        <v>142</v>
      </c>
      <c r="B165" s="311">
        <v>1</v>
      </c>
      <c r="C165" s="403">
        <v>5</v>
      </c>
      <c r="D165" s="404"/>
      <c r="E165" s="425" t="str">
        <f t="shared" si="7"/>
        <v>-</v>
      </c>
      <c r="F165" s="426" t="str">
        <f t="shared" si="8"/>
        <v>-</v>
      </c>
      <c r="H165" s="286"/>
      <c r="I165" s="286"/>
    </row>
    <row r="166" spans="1:9" ht="26.25" customHeight="1" x14ac:dyDescent="0.4">
      <c r="A166" s="310" t="s">
        <v>144</v>
      </c>
      <c r="B166" s="311">
        <v>1</v>
      </c>
      <c r="C166" s="409">
        <v>6</v>
      </c>
      <c r="D166" s="410"/>
      <c r="E166" s="427" t="str">
        <f t="shared" si="7"/>
        <v>-</v>
      </c>
      <c r="F166" s="428" t="str">
        <f t="shared" si="8"/>
        <v>-</v>
      </c>
      <c r="H166" s="286"/>
      <c r="I166" s="286"/>
    </row>
    <row r="167" spans="1:9" ht="26.25" customHeight="1" x14ac:dyDescent="0.4">
      <c r="A167" s="310" t="s">
        <v>145</v>
      </c>
      <c r="B167" s="311">
        <v>1</v>
      </c>
      <c r="C167" s="403"/>
      <c r="D167" s="339"/>
      <c r="E167" s="286"/>
      <c r="F167" s="413"/>
      <c r="H167" s="286"/>
      <c r="I167" s="286"/>
    </row>
    <row r="168" spans="1:9" ht="26.25" customHeight="1" x14ac:dyDescent="0.4">
      <c r="A168" s="310" t="s">
        <v>146</v>
      </c>
      <c r="B168" s="311">
        <v>1</v>
      </c>
      <c r="C168" s="403"/>
      <c r="D168" s="414"/>
      <c r="E168" s="415" t="s">
        <v>69</v>
      </c>
      <c r="F168" s="429" t="e">
        <f>AVERAGE(F161:F166)</f>
        <v>#DIV/0!</v>
      </c>
      <c r="H168" s="286"/>
      <c r="I168" s="286"/>
    </row>
    <row r="169" spans="1:9" ht="27" customHeight="1" thickBot="1" x14ac:dyDescent="0.45">
      <c r="A169" s="310" t="s">
        <v>120</v>
      </c>
      <c r="B169" s="311">
        <f>(B168/B167)*(B166/B165)*(B164/B163)*(B162/B161)*B160</f>
        <v>1</v>
      </c>
      <c r="C169" s="417"/>
      <c r="D169" s="418"/>
      <c r="E169" s="295" t="s">
        <v>82</v>
      </c>
      <c r="F169" s="430" t="e">
        <f>STDEV(F161:F166)/F168</f>
        <v>#DIV/0!</v>
      </c>
      <c r="H169" s="286"/>
      <c r="I169" s="286"/>
    </row>
    <row r="170" spans="1:9" ht="27" customHeight="1" thickBot="1" x14ac:dyDescent="0.45">
      <c r="A170" s="494" t="s">
        <v>76</v>
      </c>
      <c r="B170" s="495"/>
      <c r="C170" s="420"/>
      <c r="D170" s="421"/>
      <c r="E170" s="422" t="s">
        <v>20</v>
      </c>
      <c r="F170" s="431">
        <f>COUNT(F161:F166)</f>
        <v>0</v>
      </c>
      <c r="H170" s="286"/>
      <c r="I170" s="286"/>
    </row>
    <row r="171" spans="1:9" ht="19.5" customHeight="1" thickBot="1" x14ac:dyDescent="0.35">
      <c r="A171" s="496"/>
      <c r="B171" s="497"/>
      <c r="C171" s="286"/>
      <c r="D171" s="286"/>
      <c r="E171" s="286"/>
      <c r="F171" s="339"/>
      <c r="G171" s="286"/>
      <c r="H171" s="286"/>
      <c r="I171" s="286"/>
    </row>
    <row r="172" spans="1:9" ht="18.75" x14ac:dyDescent="0.3">
      <c r="A172" s="306"/>
      <c r="B172" s="306"/>
      <c r="C172" s="286"/>
      <c r="D172" s="286"/>
      <c r="E172" s="286"/>
      <c r="F172" s="339"/>
      <c r="G172" s="286"/>
      <c r="H172" s="286"/>
      <c r="I172" s="286"/>
    </row>
    <row r="173" spans="1:9" ht="26.25" customHeight="1" x14ac:dyDescent="0.4">
      <c r="A173" s="292" t="s">
        <v>94</v>
      </c>
      <c r="B173" s="295" t="s">
        <v>121</v>
      </c>
      <c r="C173" s="492" t="str">
        <f>B20</f>
        <v>Indapamide USP 1.5 MG</v>
      </c>
      <c r="D173" s="492"/>
      <c r="E173" s="286" t="s">
        <v>122</v>
      </c>
      <c r="F173" s="286"/>
      <c r="G173" s="432" t="e">
        <f>F168</f>
        <v>#DIV/0!</v>
      </c>
      <c r="H173" s="286"/>
      <c r="I173" s="286"/>
    </row>
    <row r="174" spans="1:9" ht="18.75" x14ac:dyDescent="0.3">
      <c r="A174" s="292"/>
      <c r="B174" s="295"/>
      <c r="C174" s="448"/>
      <c r="D174" s="448"/>
      <c r="E174" s="286"/>
      <c r="F174" s="286"/>
      <c r="G174" s="384"/>
      <c r="H174" s="286"/>
      <c r="I174" s="286"/>
    </row>
    <row r="175" spans="1:9" ht="19.5" customHeight="1" thickBot="1" x14ac:dyDescent="0.35">
      <c r="A175" s="447"/>
      <c r="B175" s="447"/>
      <c r="C175" s="434"/>
      <c r="D175" s="434"/>
      <c r="E175" s="434"/>
      <c r="F175" s="434"/>
      <c r="G175" s="434"/>
      <c r="H175" s="434"/>
    </row>
    <row r="176" spans="1:9" ht="18.75" x14ac:dyDescent="0.3">
      <c r="B176" s="493" t="s">
        <v>25</v>
      </c>
      <c r="C176" s="493"/>
      <c r="E176" s="449" t="s">
        <v>26</v>
      </c>
      <c r="F176" s="435"/>
      <c r="G176" s="493" t="s">
        <v>27</v>
      </c>
      <c r="H176" s="493"/>
    </row>
    <row r="177" spans="1:9" ht="83.1" customHeight="1" x14ac:dyDescent="0.3">
      <c r="A177" s="292" t="s">
        <v>28</v>
      </c>
      <c r="B177" s="436" t="s">
        <v>157</v>
      </c>
      <c r="C177" s="436" t="s">
        <v>158</v>
      </c>
      <c r="E177" s="437"/>
      <c r="F177" s="286"/>
      <c r="G177" s="437"/>
      <c r="H177" s="437"/>
    </row>
    <row r="178" spans="1:9" ht="83.1" customHeight="1" x14ac:dyDescent="0.3">
      <c r="A178" s="292" t="s">
        <v>29</v>
      </c>
      <c r="B178" s="438" t="s">
        <v>162</v>
      </c>
      <c r="C178" s="438" t="s">
        <v>163</v>
      </c>
      <c r="E178" s="439"/>
      <c r="F178" s="286"/>
      <c r="G178" s="440"/>
      <c r="H178" s="440"/>
    </row>
    <row r="179" spans="1:9" ht="18.75" x14ac:dyDescent="0.3">
      <c r="A179" s="339"/>
      <c r="B179" s="339"/>
      <c r="C179" s="339"/>
      <c r="D179" s="339"/>
      <c r="E179" s="339"/>
      <c r="F179" s="342"/>
      <c r="G179" s="339"/>
      <c r="H179" s="339"/>
      <c r="I179" s="286"/>
    </row>
    <row r="180" spans="1:9" ht="18.75" x14ac:dyDescent="0.3">
      <c r="A180" s="339"/>
      <c r="B180" s="339"/>
      <c r="C180" s="339"/>
      <c r="D180" s="339"/>
      <c r="E180" s="339"/>
      <c r="F180" s="342"/>
      <c r="G180" s="339"/>
      <c r="H180" s="339"/>
      <c r="I180" s="286"/>
    </row>
    <row r="181" spans="1:9" ht="18.75" x14ac:dyDescent="0.3">
      <c r="A181" s="339"/>
      <c r="B181" s="339"/>
      <c r="C181" s="339"/>
      <c r="D181" s="339"/>
      <c r="E181" s="339"/>
      <c r="F181" s="342"/>
      <c r="G181" s="339"/>
      <c r="H181" s="339"/>
      <c r="I181" s="286"/>
    </row>
    <row r="182" spans="1:9" ht="18.75" x14ac:dyDescent="0.3">
      <c r="A182" s="339"/>
      <c r="B182" s="339"/>
      <c r="C182" s="339"/>
      <c r="D182" s="339"/>
      <c r="E182" s="339"/>
      <c r="F182" s="342"/>
      <c r="G182" s="339"/>
      <c r="H182" s="339"/>
      <c r="I182" s="286"/>
    </row>
    <row r="183" spans="1:9" ht="18.75" x14ac:dyDescent="0.3">
      <c r="A183" s="339"/>
      <c r="B183" s="339"/>
      <c r="C183" s="339"/>
      <c r="D183" s="339"/>
      <c r="E183" s="339"/>
      <c r="F183" s="342"/>
      <c r="G183" s="339"/>
      <c r="H183" s="339"/>
      <c r="I183" s="286"/>
    </row>
    <row r="184" spans="1:9" ht="18.75" x14ac:dyDescent="0.3">
      <c r="A184" s="339"/>
      <c r="B184" s="339"/>
      <c r="C184" s="339"/>
      <c r="D184" s="339"/>
      <c r="E184" s="339"/>
      <c r="F184" s="342"/>
      <c r="G184" s="339"/>
      <c r="H184" s="339"/>
      <c r="I184" s="286"/>
    </row>
    <row r="185" spans="1:9" ht="18.75" x14ac:dyDescent="0.3">
      <c r="A185" s="339"/>
      <c r="B185" s="339"/>
      <c r="C185" s="339"/>
      <c r="D185" s="339"/>
      <c r="E185" s="339"/>
      <c r="F185" s="342"/>
      <c r="G185" s="339"/>
      <c r="H185" s="339"/>
      <c r="I185" s="286"/>
    </row>
    <row r="186" spans="1:9" ht="18.75" x14ac:dyDescent="0.3">
      <c r="A186" s="339"/>
      <c r="B186" s="339"/>
      <c r="C186" s="339"/>
      <c r="D186" s="339"/>
      <c r="E186" s="339"/>
      <c r="F186" s="342"/>
      <c r="G186" s="339"/>
      <c r="H186" s="339"/>
      <c r="I186" s="286"/>
    </row>
    <row r="187" spans="1:9" ht="18.75" x14ac:dyDescent="0.3">
      <c r="A187" s="339"/>
      <c r="B187" s="339"/>
      <c r="C187" s="339"/>
      <c r="D187" s="339"/>
      <c r="E187" s="339"/>
      <c r="F187" s="342"/>
      <c r="G187" s="339"/>
      <c r="H187" s="339"/>
      <c r="I187" s="286"/>
    </row>
    <row r="250" spans="1:1" x14ac:dyDescent="0.25">
      <c r="A250" s="280">
        <v>0</v>
      </c>
    </row>
  </sheetData>
  <sheetProtection password="F258" sheet="1" objects="1" scenarios="1" formatCells="0" formatColumns="0"/>
  <mergeCells count="33">
    <mergeCell ref="C31:H31"/>
    <mergeCell ref="A1:H7"/>
    <mergeCell ref="A8:H14"/>
    <mergeCell ref="A16:H16"/>
    <mergeCell ref="B18:C18"/>
    <mergeCell ref="C29:G29"/>
    <mergeCell ref="C32:H32"/>
    <mergeCell ref="D36:E36"/>
    <mergeCell ref="F36:G36"/>
    <mergeCell ref="A46:B47"/>
    <mergeCell ref="C60:C63"/>
    <mergeCell ref="D60:D63"/>
    <mergeCell ref="A119:B120"/>
    <mergeCell ref="C64:C67"/>
    <mergeCell ref="D64:D67"/>
    <mergeCell ref="C68:C71"/>
    <mergeCell ref="D68:D71"/>
    <mergeCell ref="A70:B71"/>
    <mergeCell ref="C76:D76"/>
    <mergeCell ref="C83:G83"/>
    <mergeCell ref="C86:H86"/>
    <mergeCell ref="C87:H87"/>
    <mergeCell ref="F91:G91"/>
    <mergeCell ref="A101:B102"/>
    <mergeCell ref="C173:D173"/>
    <mergeCell ref="B176:C176"/>
    <mergeCell ref="G176:H176"/>
    <mergeCell ref="C122:D122"/>
    <mergeCell ref="A136:B137"/>
    <mergeCell ref="C139:D139"/>
    <mergeCell ref="A153:B154"/>
    <mergeCell ref="C156:D156"/>
    <mergeCell ref="A170:B171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0" zoomScale="57" zoomScaleNormal="75" zoomScaleSheetLayoutView="57" workbookViewId="0">
      <selection activeCell="F61" sqref="F61:G61 B56"/>
    </sheetView>
  </sheetViews>
  <sheetFormatPr defaultRowHeight="13.5" x14ac:dyDescent="0.25"/>
  <cols>
    <col min="1" max="1" width="55.42578125" style="280" customWidth="1"/>
    <col min="2" max="2" width="33.7109375" style="280" customWidth="1"/>
    <col min="3" max="3" width="42.28515625" style="280" customWidth="1"/>
    <col min="4" max="4" width="30.5703125" style="280" customWidth="1"/>
    <col min="5" max="5" width="39.85546875" style="280" customWidth="1"/>
    <col min="6" max="6" width="30.7109375" style="280" customWidth="1"/>
    <col min="7" max="7" width="39.85546875" style="280" customWidth="1"/>
    <col min="8" max="8" width="41.140625" style="280" customWidth="1"/>
    <col min="9" max="9" width="30.28515625" style="280" customWidth="1"/>
    <col min="10" max="10" width="30.42578125" style="280" customWidth="1"/>
    <col min="11" max="11" width="21.28515625" style="280" customWidth="1"/>
    <col min="12" max="12" width="9.140625" style="280" customWidth="1"/>
    <col min="13" max="256" width="9.140625" style="282"/>
    <col min="257" max="257" width="55.42578125" style="282" customWidth="1"/>
    <col min="258" max="258" width="33.7109375" style="282" customWidth="1"/>
    <col min="259" max="259" width="42.28515625" style="282" customWidth="1"/>
    <col min="260" max="260" width="30.5703125" style="282" customWidth="1"/>
    <col min="261" max="261" width="39.85546875" style="282" customWidth="1"/>
    <col min="262" max="262" width="30.7109375" style="282" customWidth="1"/>
    <col min="263" max="263" width="39.85546875" style="282" customWidth="1"/>
    <col min="264" max="264" width="41.140625" style="282" customWidth="1"/>
    <col min="265" max="265" width="30.28515625" style="282" customWidth="1"/>
    <col min="266" max="266" width="30.42578125" style="282" customWidth="1"/>
    <col min="267" max="267" width="21.28515625" style="282" customWidth="1"/>
    <col min="268" max="268" width="9.140625" style="282" customWidth="1"/>
    <col min="269" max="512" width="9.140625" style="282"/>
    <col min="513" max="513" width="55.42578125" style="282" customWidth="1"/>
    <col min="514" max="514" width="33.7109375" style="282" customWidth="1"/>
    <col min="515" max="515" width="42.28515625" style="282" customWidth="1"/>
    <col min="516" max="516" width="30.5703125" style="282" customWidth="1"/>
    <col min="517" max="517" width="39.85546875" style="282" customWidth="1"/>
    <col min="518" max="518" width="30.7109375" style="282" customWidth="1"/>
    <col min="519" max="519" width="39.85546875" style="282" customWidth="1"/>
    <col min="520" max="520" width="41.140625" style="282" customWidth="1"/>
    <col min="521" max="521" width="30.28515625" style="282" customWidth="1"/>
    <col min="522" max="522" width="30.42578125" style="282" customWidth="1"/>
    <col min="523" max="523" width="21.28515625" style="282" customWidth="1"/>
    <col min="524" max="524" width="9.140625" style="282" customWidth="1"/>
    <col min="525" max="768" width="9.140625" style="282"/>
    <col min="769" max="769" width="55.42578125" style="282" customWidth="1"/>
    <col min="770" max="770" width="33.7109375" style="282" customWidth="1"/>
    <col min="771" max="771" width="42.28515625" style="282" customWidth="1"/>
    <col min="772" max="772" width="30.5703125" style="282" customWidth="1"/>
    <col min="773" max="773" width="39.85546875" style="282" customWidth="1"/>
    <col min="774" max="774" width="30.7109375" style="282" customWidth="1"/>
    <col min="775" max="775" width="39.85546875" style="282" customWidth="1"/>
    <col min="776" max="776" width="41.140625" style="282" customWidth="1"/>
    <col min="777" max="777" width="30.28515625" style="282" customWidth="1"/>
    <col min="778" max="778" width="30.42578125" style="282" customWidth="1"/>
    <col min="779" max="779" width="21.28515625" style="282" customWidth="1"/>
    <col min="780" max="780" width="9.140625" style="282" customWidth="1"/>
    <col min="781" max="1024" width="9.140625" style="282"/>
    <col min="1025" max="1025" width="55.42578125" style="282" customWidth="1"/>
    <col min="1026" max="1026" width="33.7109375" style="282" customWidth="1"/>
    <col min="1027" max="1027" width="42.28515625" style="282" customWidth="1"/>
    <col min="1028" max="1028" width="30.5703125" style="282" customWidth="1"/>
    <col min="1029" max="1029" width="39.85546875" style="282" customWidth="1"/>
    <col min="1030" max="1030" width="30.7109375" style="282" customWidth="1"/>
    <col min="1031" max="1031" width="39.85546875" style="282" customWidth="1"/>
    <col min="1032" max="1032" width="41.140625" style="282" customWidth="1"/>
    <col min="1033" max="1033" width="30.28515625" style="282" customWidth="1"/>
    <col min="1034" max="1034" width="30.42578125" style="282" customWidth="1"/>
    <col min="1035" max="1035" width="21.28515625" style="282" customWidth="1"/>
    <col min="1036" max="1036" width="9.140625" style="282" customWidth="1"/>
    <col min="1037" max="1280" width="9.140625" style="282"/>
    <col min="1281" max="1281" width="55.42578125" style="282" customWidth="1"/>
    <col min="1282" max="1282" width="33.7109375" style="282" customWidth="1"/>
    <col min="1283" max="1283" width="42.28515625" style="282" customWidth="1"/>
    <col min="1284" max="1284" width="30.5703125" style="282" customWidth="1"/>
    <col min="1285" max="1285" width="39.85546875" style="282" customWidth="1"/>
    <col min="1286" max="1286" width="30.7109375" style="282" customWidth="1"/>
    <col min="1287" max="1287" width="39.85546875" style="282" customWidth="1"/>
    <col min="1288" max="1288" width="41.140625" style="282" customWidth="1"/>
    <col min="1289" max="1289" width="30.28515625" style="282" customWidth="1"/>
    <col min="1290" max="1290" width="30.42578125" style="282" customWidth="1"/>
    <col min="1291" max="1291" width="21.28515625" style="282" customWidth="1"/>
    <col min="1292" max="1292" width="9.140625" style="282" customWidth="1"/>
    <col min="1293" max="1536" width="9.140625" style="282"/>
    <col min="1537" max="1537" width="55.42578125" style="282" customWidth="1"/>
    <col min="1538" max="1538" width="33.7109375" style="282" customWidth="1"/>
    <col min="1539" max="1539" width="42.28515625" style="282" customWidth="1"/>
    <col min="1540" max="1540" width="30.5703125" style="282" customWidth="1"/>
    <col min="1541" max="1541" width="39.85546875" style="282" customWidth="1"/>
    <col min="1542" max="1542" width="30.7109375" style="282" customWidth="1"/>
    <col min="1543" max="1543" width="39.85546875" style="282" customWidth="1"/>
    <col min="1544" max="1544" width="41.140625" style="282" customWidth="1"/>
    <col min="1545" max="1545" width="30.28515625" style="282" customWidth="1"/>
    <col min="1546" max="1546" width="30.42578125" style="282" customWidth="1"/>
    <col min="1547" max="1547" width="21.28515625" style="282" customWidth="1"/>
    <col min="1548" max="1548" width="9.140625" style="282" customWidth="1"/>
    <col min="1549" max="1792" width="9.140625" style="282"/>
    <col min="1793" max="1793" width="55.42578125" style="282" customWidth="1"/>
    <col min="1794" max="1794" width="33.7109375" style="282" customWidth="1"/>
    <col min="1795" max="1795" width="42.28515625" style="282" customWidth="1"/>
    <col min="1796" max="1796" width="30.5703125" style="282" customWidth="1"/>
    <col min="1797" max="1797" width="39.85546875" style="282" customWidth="1"/>
    <col min="1798" max="1798" width="30.7109375" style="282" customWidth="1"/>
    <col min="1799" max="1799" width="39.85546875" style="282" customWidth="1"/>
    <col min="1800" max="1800" width="41.140625" style="282" customWidth="1"/>
    <col min="1801" max="1801" width="30.28515625" style="282" customWidth="1"/>
    <col min="1802" max="1802" width="30.42578125" style="282" customWidth="1"/>
    <col min="1803" max="1803" width="21.28515625" style="282" customWidth="1"/>
    <col min="1804" max="1804" width="9.140625" style="282" customWidth="1"/>
    <col min="1805" max="2048" width="9.140625" style="282"/>
    <col min="2049" max="2049" width="55.42578125" style="282" customWidth="1"/>
    <col min="2050" max="2050" width="33.7109375" style="282" customWidth="1"/>
    <col min="2051" max="2051" width="42.28515625" style="282" customWidth="1"/>
    <col min="2052" max="2052" width="30.5703125" style="282" customWidth="1"/>
    <col min="2053" max="2053" width="39.85546875" style="282" customWidth="1"/>
    <col min="2054" max="2054" width="30.7109375" style="282" customWidth="1"/>
    <col min="2055" max="2055" width="39.85546875" style="282" customWidth="1"/>
    <col min="2056" max="2056" width="41.140625" style="282" customWidth="1"/>
    <col min="2057" max="2057" width="30.28515625" style="282" customWidth="1"/>
    <col min="2058" max="2058" width="30.42578125" style="282" customWidth="1"/>
    <col min="2059" max="2059" width="21.28515625" style="282" customWidth="1"/>
    <col min="2060" max="2060" width="9.140625" style="282" customWidth="1"/>
    <col min="2061" max="2304" width="9.140625" style="282"/>
    <col min="2305" max="2305" width="55.42578125" style="282" customWidth="1"/>
    <col min="2306" max="2306" width="33.7109375" style="282" customWidth="1"/>
    <col min="2307" max="2307" width="42.28515625" style="282" customWidth="1"/>
    <col min="2308" max="2308" width="30.5703125" style="282" customWidth="1"/>
    <col min="2309" max="2309" width="39.85546875" style="282" customWidth="1"/>
    <col min="2310" max="2310" width="30.7109375" style="282" customWidth="1"/>
    <col min="2311" max="2311" width="39.85546875" style="282" customWidth="1"/>
    <col min="2312" max="2312" width="41.140625" style="282" customWidth="1"/>
    <col min="2313" max="2313" width="30.28515625" style="282" customWidth="1"/>
    <col min="2314" max="2314" width="30.42578125" style="282" customWidth="1"/>
    <col min="2315" max="2315" width="21.28515625" style="282" customWidth="1"/>
    <col min="2316" max="2316" width="9.140625" style="282" customWidth="1"/>
    <col min="2317" max="2560" width="9.140625" style="282"/>
    <col min="2561" max="2561" width="55.42578125" style="282" customWidth="1"/>
    <col min="2562" max="2562" width="33.7109375" style="282" customWidth="1"/>
    <col min="2563" max="2563" width="42.28515625" style="282" customWidth="1"/>
    <col min="2564" max="2564" width="30.5703125" style="282" customWidth="1"/>
    <col min="2565" max="2565" width="39.85546875" style="282" customWidth="1"/>
    <col min="2566" max="2566" width="30.7109375" style="282" customWidth="1"/>
    <col min="2567" max="2567" width="39.85546875" style="282" customWidth="1"/>
    <col min="2568" max="2568" width="41.140625" style="282" customWidth="1"/>
    <col min="2569" max="2569" width="30.28515625" style="282" customWidth="1"/>
    <col min="2570" max="2570" width="30.42578125" style="282" customWidth="1"/>
    <col min="2571" max="2571" width="21.28515625" style="282" customWidth="1"/>
    <col min="2572" max="2572" width="9.140625" style="282" customWidth="1"/>
    <col min="2573" max="2816" width="9.140625" style="282"/>
    <col min="2817" max="2817" width="55.42578125" style="282" customWidth="1"/>
    <col min="2818" max="2818" width="33.7109375" style="282" customWidth="1"/>
    <col min="2819" max="2819" width="42.28515625" style="282" customWidth="1"/>
    <col min="2820" max="2820" width="30.5703125" style="282" customWidth="1"/>
    <col min="2821" max="2821" width="39.85546875" style="282" customWidth="1"/>
    <col min="2822" max="2822" width="30.7109375" style="282" customWidth="1"/>
    <col min="2823" max="2823" width="39.85546875" style="282" customWidth="1"/>
    <col min="2824" max="2824" width="41.140625" style="282" customWidth="1"/>
    <col min="2825" max="2825" width="30.28515625" style="282" customWidth="1"/>
    <col min="2826" max="2826" width="30.42578125" style="282" customWidth="1"/>
    <col min="2827" max="2827" width="21.28515625" style="282" customWidth="1"/>
    <col min="2828" max="2828" width="9.140625" style="282" customWidth="1"/>
    <col min="2829" max="3072" width="9.140625" style="282"/>
    <col min="3073" max="3073" width="55.42578125" style="282" customWidth="1"/>
    <col min="3074" max="3074" width="33.7109375" style="282" customWidth="1"/>
    <col min="3075" max="3075" width="42.28515625" style="282" customWidth="1"/>
    <col min="3076" max="3076" width="30.5703125" style="282" customWidth="1"/>
    <col min="3077" max="3077" width="39.85546875" style="282" customWidth="1"/>
    <col min="3078" max="3078" width="30.7109375" style="282" customWidth="1"/>
    <col min="3079" max="3079" width="39.85546875" style="282" customWidth="1"/>
    <col min="3080" max="3080" width="41.140625" style="282" customWidth="1"/>
    <col min="3081" max="3081" width="30.28515625" style="282" customWidth="1"/>
    <col min="3082" max="3082" width="30.42578125" style="282" customWidth="1"/>
    <col min="3083" max="3083" width="21.28515625" style="282" customWidth="1"/>
    <col min="3084" max="3084" width="9.140625" style="282" customWidth="1"/>
    <col min="3085" max="3328" width="9.140625" style="282"/>
    <col min="3329" max="3329" width="55.42578125" style="282" customWidth="1"/>
    <col min="3330" max="3330" width="33.7109375" style="282" customWidth="1"/>
    <col min="3331" max="3331" width="42.28515625" style="282" customWidth="1"/>
    <col min="3332" max="3332" width="30.5703125" style="282" customWidth="1"/>
    <col min="3333" max="3333" width="39.85546875" style="282" customWidth="1"/>
    <col min="3334" max="3334" width="30.7109375" style="282" customWidth="1"/>
    <col min="3335" max="3335" width="39.85546875" style="282" customWidth="1"/>
    <col min="3336" max="3336" width="41.140625" style="282" customWidth="1"/>
    <col min="3337" max="3337" width="30.28515625" style="282" customWidth="1"/>
    <col min="3338" max="3338" width="30.42578125" style="282" customWidth="1"/>
    <col min="3339" max="3339" width="21.28515625" style="282" customWidth="1"/>
    <col min="3340" max="3340" width="9.140625" style="282" customWidth="1"/>
    <col min="3341" max="3584" width="9.140625" style="282"/>
    <col min="3585" max="3585" width="55.42578125" style="282" customWidth="1"/>
    <col min="3586" max="3586" width="33.7109375" style="282" customWidth="1"/>
    <col min="3587" max="3587" width="42.28515625" style="282" customWidth="1"/>
    <col min="3588" max="3588" width="30.5703125" style="282" customWidth="1"/>
    <col min="3589" max="3589" width="39.85546875" style="282" customWidth="1"/>
    <col min="3590" max="3590" width="30.7109375" style="282" customWidth="1"/>
    <col min="3591" max="3591" width="39.85546875" style="282" customWidth="1"/>
    <col min="3592" max="3592" width="41.140625" style="282" customWidth="1"/>
    <col min="3593" max="3593" width="30.28515625" style="282" customWidth="1"/>
    <col min="3594" max="3594" width="30.42578125" style="282" customWidth="1"/>
    <col min="3595" max="3595" width="21.28515625" style="282" customWidth="1"/>
    <col min="3596" max="3596" width="9.140625" style="282" customWidth="1"/>
    <col min="3597" max="3840" width="9.140625" style="282"/>
    <col min="3841" max="3841" width="55.42578125" style="282" customWidth="1"/>
    <col min="3842" max="3842" width="33.7109375" style="282" customWidth="1"/>
    <col min="3843" max="3843" width="42.28515625" style="282" customWidth="1"/>
    <col min="3844" max="3844" width="30.5703125" style="282" customWidth="1"/>
    <col min="3845" max="3845" width="39.85546875" style="282" customWidth="1"/>
    <col min="3846" max="3846" width="30.7109375" style="282" customWidth="1"/>
    <col min="3847" max="3847" width="39.85546875" style="282" customWidth="1"/>
    <col min="3848" max="3848" width="41.140625" style="282" customWidth="1"/>
    <col min="3849" max="3849" width="30.28515625" style="282" customWidth="1"/>
    <col min="3850" max="3850" width="30.42578125" style="282" customWidth="1"/>
    <col min="3851" max="3851" width="21.28515625" style="282" customWidth="1"/>
    <col min="3852" max="3852" width="9.140625" style="282" customWidth="1"/>
    <col min="3853" max="4096" width="9.140625" style="282"/>
    <col min="4097" max="4097" width="55.42578125" style="282" customWidth="1"/>
    <col min="4098" max="4098" width="33.7109375" style="282" customWidth="1"/>
    <col min="4099" max="4099" width="42.28515625" style="282" customWidth="1"/>
    <col min="4100" max="4100" width="30.5703125" style="282" customWidth="1"/>
    <col min="4101" max="4101" width="39.85546875" style="282" customWidth="1"/>
    <col min="4102" max="4102" width="30.7109375" style="282" customWidth="1"/>
    <col min="4103" max="4103" width="39.85546875" style="282" customWidth="1"/>
    <col min="4104" max="4104" width="41.140625" style="282" customWidth="1"/>
    <col min="4105" max="4105" width="30.28515625" style="282" customWidth="1"/>
    <col min="4106" max="4106" width="30.42578125" style="282" customWidth="1"/>
    <col min="4107" max="4107" width="21.28515625" style="282" customWidth="1"/>
    <col min="4108" max="4108" width="9.140625" style="282" customWidth="1"/>
    <col min="4109" max="4352" width="9.140625" style="282"/>
    <col min="4353" max="4353" width="55.42578125" style="282" customWidth="1"/>
    <col min="4354" max="4354" width="33.7109375" style="282" customWidth="1"/>
    <col min="4355" max="4355" width="42.28515625" style="282" customWidth="1"/>
    <col min="4356" max="4356" width="30.5703125" style="282" customWidth="1"/>
    <col min="4357" max="4357" width="39.85546875" style="282" customWidth="1"/>
    <col min="4358" max="4358" width="30.7109375" style="282" customWidth="1"/>
    <col min="4359" max="4359" width="39.85546875" style="282" customWidth="1"/>
    <col min="4360" max="4360" width="41.140625" style="282" customWidth="1"/>
    <col min="4361" max="4361" width="30.28515625" style="282" customWidth="1"/>
    <col min="4362" max="4362" width="30.42578125" style="282" customWidth="1"/>
    <col min="4363" max="4363" width="21.28515625" style="282" customWidth="1"/>
    <col min="4364" max="4364" width="9.140625" style="282" customWidth="1"/>
    <col min="4365" max="4608" width="9.140625" style="282"/>
    <col min="4609" max="4609" width="55.42578125" style="282" customWidth="1"/>
    <col min="4610" max="4610" width="33.7109375" style="282" customWidth="1"/>
    <col min="4611" max="4611" width="42.28515625" style="282" customWidth="1"/>
    <col min="4612" max="4612" width="30.5703125" style="282" customWidth="1"/>
    <col min="4613" max="4613" width="39.85546875" style="282" customWidth="1"/>
    <col min="4614" max="4614" width="30.7109375" style="282" customWidth="1"/>
    <col min="4615" max="4615" width="39.85546875" style="282" customWidth="1"/>
    <col min="4616" max="4616" width="41.140625" style="282" customWidth="1"/>
    <col min="4617" max="4617" width="30.28515625" style="282" customWidth="1"/>
    <col min="4618" max="4618" width="30.42578125" style="282" customWidth="1"/>
    <col min="4619" max="4619" width="21.28515625" style="282" customWidth="1"/>
    <col min="4620" max="4620" width="9.140625" style="282" customWidth="1"/>
    <col min="4621" max="4864" width="9.140625" style="282"/>
    <col min="4865" max="4865" width="55.42578125" style="282" customWidth="1"/>
    <col min="4866" max="4866" width="33.7109375" style="282" customWidth="1"/>
    <col min="4867" max="4867" width="42.28515625" style="282" customWidth="1"/>
    <col min="4868" max="4868" width="30.5703125" style="282" customWidth="1"/>
    <col min="4869" max="4869" width="39.85546875" style="282" customWidth="1"/>
    <col min="4870" max="4870" width="30.7109375" style="282" customWidth="1"/>
    <col min="4871" max="4871" width="39.85546875" style="282" customWidth="1"/>
    <col min="4872" max="4872" width="41.140625" style="282" customWidth="1"/>
    <col min="4873" max="4873" width="30.28515625" style="282" customWidth="1"/>
    <col min="4874" max="4874" width="30.42578125" style="282" customWidth="1"/>
    <col min="4875" max="4875" width="21.28515625" style="282" customWidth="1"/>
    <col min="4876" max="4876" width="9.140625" style="282" customWidth="1"/>
    <col min="4877" max="5120" width="9.140625" style="282"/>
    <col min="5121" max="5121" width="55.42578125" style="282" customWidth="1"/>
    <col min="5122" max="5122" width="33.7109375" style="282" customWidth="1"/>
    <col min="5123" max="5123" width="42.28515625" style="282" customWidth="1"/>
    <col min="5124" max="5124" width="30.5703125" style="282" customWidth="1"/>
    <col min="5125" max="5125" width="39.85546875" style="282" customWidth="1"/>
    <col min="5126" max="5126" width="30.7109375" style="282" customWidth="1"/>
    <col min="5127" max="5127" width="39.85546875" style="282" customWidth="1"/>
    <col min="5128" max="5128" width="41.140625" style="282" customWidth="1"/>
    <col min="5129" max="5129" width="30.28515625" style="282" customWidth="1"/>
    <col min="5130" max="5130" width="30.42578125" style="282" customWidth="1"/>
    <col min="5131" max="5131" width="21.28515625" style="282" customWidth="1"/>
    <col min="5132" max="5132" width="9.140625" style="282" customWidth="1"/>
    <col min="5133" max="5376" width="9.140625" style="282"/>
    <col min="5377" max="5377" width="55.42578125" style="282" customWidth="1"/>
    <col min="5378" max="5378" width="33.7109375" style="282" customWidth="1"/>
    <col min="5379" max="5379" width="42.28515625" style="282" customWidth="1"/>
    <col min="5380" max="5380" width="30.5703125" style="282" customWidth="1"/>
    <col min="5381" max="5381" width="39.85546875" style="282" customWidth="1"/>
    <col min="5382" max="5382" width="30.7109375" style="282" customWidth="1"/>
    <col min="5383" max="5383" width="39.85546875" style="282" customWidth="1"/>
    <col min="5384" max="5384" width="41.140625" style="282" customWidth="1"/>
    <col min="5385" max="5385" width="30.28515625" style="282" customWidth="1"/>
    <col min="5386" max="5386" width="30.42578125" style="282" customWidth="1"/>
    <col min="5387" max="5387" width="21.28515625" style="282" customWidth="1"/>
    <col min="5388" max="5388" width="9.140625" style="282" customWidth="1"/>
    <col min="5389" max="5632" width="9.140625" style="282"/>
    <col min="5633" max="5633" width="55.42578125" style="282" customWidth="1"/>
    <col min="5634" max="5634" width="33.7109375" style="282" customWidth="1"/>
    <col min="5635" max="5635" width="42.28515625" style="282" customWidth="1"/>
    <col min="5636" max="5636" width="30.5703125" style="282" customWidth="1"/>
    <col min="5637" max="5637" width="39.85546875" style="282" customWidth="1"/>
    <col min="5638" max="5638" width="30.7109375" style="282" customWidth="1"/>
    <col min="5639" max="5639" width="39.85546875" style="282" customWidth="1"/>
    <col min="5640" max="5640" width="41.140625" style="282" customWidth="1"/>
    <col min="5641" max="5641" width="30.28515625" style="282" customWidth="1"/>
    <col min="5642" max="5642" width="30.42578125" style="282" customWidth="1"/>
    <col min="5643" max="5643" width="21.28515625" style="282" customWidth="1"/>
    <col min="5644" max="5644" width="9.140625" style="282" customWidth="1"/>
    <col min="5645" max="5888" width="9.140625" style="282"/>
    <col min="5889" max="5889" width="55.42578125" style="282" customWidth="1"/>
    <col min="5890" max="5890" width="33.7109375" style="282" customWidth="1"/>
    <col min="5891" max="5891" width="42.28515625" style="282" customWidth="1"/>
    <col min="5892" max="5892" width="30.5703125" style="282" customWidth="1"/>
    <col min="5893" max="5893" width="39.85546875" style="282" customWidth="1"/>
    <col min="5894" max="5894" width="30.7109375" style="282" customWidth="1"/>
    <col min="5895" max="5895" width="39.85546875" style="282" customWidth="1"/>
    <col min="5896" max="5896" width="41.140625" style="282" customWidth="1"/>
    <col min="5897" max="5897" width="30.28515625" style="282" customWidth="1"/>
    <col min="5898" max="5898" width="30.42578125" style="282" customWidth="1"/>
    <col min="5899" max="5899" width="21.28515625" style="282" customWidth="1"/>
    <col min="5900" max="5900" width="9.140625" style="282" customWidth="1"/>
    <col min="5901" max="6144" width="9.140625" style="282"/>
    <col min="6145" max="6145" width="55.42578125" style="282" customWidth="1"/>
    <col min="6146" max="6146" width="33.7109375" style="282" customWidth="1"/>
    <col min="6147" max="6147" width="42.28515625" style="282" customWidth="1"/>
    <col min="6148" max="6148" width="30.5703125" style="282" customWidth="1"/>
    <col min="6149" max="6149" width="39.85546875" style="282" customWidth="1"/>
    <col min="6150" max="6150" width="30.7109375" style="282" customWidth="1"/>
    <col min="6151" max="6151" width="39.85546875" style="282" customWidth="1"/>
    <col min="6152" max="6152" width="41.140625" style="282" customWidth="1"/>
    <col min="6153" max="6153" width="30.28515625" style="282" customWidth="1"/>
    <col min="6154" max="6154" width="30.42578125" style="282" customWidth="1"/>
    <col min="6155" max="6155" width="21.28515625" style="282" customWidth="1"/>
    <col min="6156" max="6156" width="9.140625" style="282" customWidth="1"/>
    <col min="6157" max="6400" width="9.140625" style="282"/>
    <col min="6401" max="6401" width="55.42578125" style="282" customWidth="1"/>
    <col min="6402" max="6402" width="33.7109375" style="282" customWidth="1"/>
    <col min="6403" max="6403" width="42.28515625" style="282" customWidth="1"/>
    <col min="6404" max="6404" width="30.5703125" style="282" customWidth="1"/>
    <col min="6405" max="6405" width="39.85546875" style="282" customWidth="1"/>
    <col min="6406" max="6406" width="30.7109375" style="282" customWidth="1"/>
    <col min="6407" max="6407" width="39.85546875" style="282" customWidth="1"/>
    <col min="6408" max="6408" width="41.140625" style="282" customWidth="1"/>
    <col min="6409" max="6409" width="30.28515625" style="282" customWidth="1"/>
    <col min="6410" max="6410" width="30.42578125" style="282" customWidth="1"/>
    <col min="6411" max="6411" width="21.28515625" style="282" customWidth="1"/>
    <col min="6412" max="6412" width="9.140625" style="282" customWidth="1"/>
    <col min="6413" max="6656" width="9.140625" style="282"/>
    <col min="6657" max="6657" width="55.42578125" style="282" customWidth="1"/>
    <col min="6658" max="6658" width="33.7109375" style="282" customWidth="1"/>
    <col min="6659" max="6659" width="42.28515625" style="282" customWidth="1"/>
    <col min="6660" max="6660" width="30.5703125" style="282" customWidth="1"/>
    <col min="6661" max="6661" width="39.85546875" style="282" customWidth="1"/>
    <col min="6662" max="6662" width="30.7109375" style="282" customWidth="1"/>
    <col min="6663" max="6663" width="39.85546875" style="282" customWidth="1"/>
    <col min="6664" max="6664" width="41.140625" style="282" customWidth="1"/>
    <col min="6665" max="6665" width="30.28515625" style="282" customWidth="1"/>
    <col min="6666" max="6666" width="30.42578125" style="282" customWidth="1"/>
    <col min="6667" max="6667" width="21.28515625" style="282" customWidth="1"/>
    <col min="6668" max="6668" width="9.140625" style="282" customWidth="1"/>
    <col min="6669" max="6912" width="9.140625" style="282"/>
    <col min="6913" max="6913" width="55.42578125" style="282" customWidth="1"/>
    <col min="6914" max="6914" width="33.7109375" style="282" customWidth="1"/>
    <col min="6915" max="6915" width="42.28515625" style="282" customWidth="1"/>
    <col min="6916" max="6916" width="30.5703125" style="282" customWidth="1"/>
    <col min="6917" max="6917" width="39.85546875" style="282" customWidth="1"/>
    <col min="6918" max="6918" width="30.7109375" style="282" customWidth="1"/>
    <col min="6919" max="6919" width="39.85546875" style="282" customWidth="1"/>
    <col min="6920" max="6920" width="41.140625" style="282" customWidth="1"/>
    <col min="6921" max="6921" width="30.28515625" style="282" customWidth="1"/>
    <col min="6922" max="6922" width="30.42578125" style="282" customWidth="1"/>
    <col min="6923" max="6923" width="21.28515625" style="282" customWidth="1"/>
    <col min="6924" max="6924" width="9.140625" style="282" customWidth="1"/>
    <col min="6925" max="7168" width="9.140625" style="282"/>
    <col min="7169" max="7169" width="55.42578125" style="282" customWidth="1"/>
    <col min="7170" max="7170" width="33.7109375" style="282" customWidth="1"/>
    <col min="7171" max="7171" width="42.28515625" style="282" customWidth="1"/>
    <col min="7172" max="7172" width="30.5703125" style="282" customWidth="1"/>
    <col min="7173" max="7173" width="39.85546875" style="282" customWidth="1"/>
    <col min="7174" max="7174" width="30.7109375" style="282" customWidth="1"/>
    <col min="7175" max="7175" width="39.85546875" style="282" customWidth="1"/>
    <col min="7176" max="7176" width="41.140625" style="282" customWidth="1"/>
    <col min="7177" max="7177" width="30.28515625" style="282" customWidth="1"/>
    <col min="7178" max="7178" width="30.42578125" style="282" customWidth="1"/>
    <col min="7179" max="7179" width="21.28515625" style="282" customWidth="1"/>
    <col min="7180" max="7180" width="9.140625" style="282" customWidth="1"/>
    <col min="7181" max="7424" width="9.140625" style="282"/>
    <col min="7425" max="7425" width="55.42578125" style="282" customWidth="1"/>
    <col min="7426" max="7426" width="33.7109375" style="282" customWidth="1"/>
    <col min="7427" max="7427" width="42.28515625" style="282" customWidth="1"/>
    <col min="7428" max="7428" width="30.5703125" style="282" customWidth="1"/>
    <col min="7429" max="7429" width="39.85546875" style="282" customWidth="1"/>
    <col min="7430" max="7430" width="30.7109375" style="282" customWidth="1"/>
    <col min="7431" max="7431" width="39.85546875" style="282" customWidth="1"/>
    <col min="7432" max="7432" width="41.140625" style="282" customWidth="1"/>
    <col min="7433" max="7433" width="30.28515625" style="282" customWidth="1"/>
    <col min="7434" max="7434" width="30.42578125" style="282" customWidth="1"/>
    <col min="7435" max="7435" width="21.28515625" style="282" customWidth="1"/>
    <col min="7436" max="7436" width="9.140625" style="282" customWidth="1"/>
    <col min="7437" max="7680" width="9.140625" style="282"/>
    <col min="7681" max="7681" width="55.42578125" style="282" customWidth="1"/>
    <col min="7682" max="7682" width="33.7109375" style="282" customWidth="1"/>
    <col min="7683" max="7683" width="42.28515625" style="282" customWidth="1"/>
    <col min="7684" max="7684" width="30.5703125" style="282" customWidth="1"/>
    <col min="7685" max="7685" width="39.85546875" style="282" customWidth="1"/>
    <col min="7686" max="7686" width="30.7109375" style="282" customWidth="1"/>
    <col min="7687" max="7687" width="39.85546875" style="282" customWidth="1"/>
    <col min="7688" max="7688" width="41.140625" style="282" customWidth="1"/>
    <col min="7689" max="7689" width="30.28515625" style="282" customWidth="1"/>
    <col min="7690" max="7690" width="30.42578125" style="282" customWidth="1"/>
    <col min="7691" max="7691" width="21.28515625" style="282" customWidth="1"/>
    <col min="7692" max="7692" width="9.140625" style="282" customWidth="1"/>
    <col min="7693" max="7936" width="9.140625" style="282"/>
    <col min="7937" max="7937" width="55.42578125" style="282" customWidth="1"/>
    <col min="7938" max="7938" width="33.7109375" style="282" customWidth="1"/>
    <col min="7939" max="7939" width="42.28515625" style="282" customWidth="1"/>
    <col min="7940" max="7940" width="30.5703125" style="282" customWidth="1"/>
    <col min="7941" max="7941" width="39.85546875" style="282" customWidth="1"/>
    <col min="7942" max="7942" width="30.7109375" style="282" customWidth="1"/>
    <col min="7943" max="7943" width="39.85546875" style="282" customWidth="1"/>
    <col min="7944" max="7944" width="41.140625" style="282" customWidth="1"/>
    <col min="7945" max="7945" width="30.28515625" style="282" customWidth="1"/>
    <col min="7946" max="7946" width="30.42578125" style="282" customWidth="1"/>
    <col min="7947" max="7947" width="21.28515625" style="282" customWidth="1"/>
    <col min="7948" max="7948" width="9.140625" style="282" customWidth="1"/>
    <col min="7949" max="8192" width="9.140625" style="282"/>
    <col min="8193" max="8193" width="55.42578125" style="282" customWidth="1"/>
    <col min="8194" max="8194" width="33.7109375" style="282" customWidth="1"/>
    <col min="8195" max="8195" width="42.28515625" style="282" customWidth="1"/>
    <col min="8196" max="8196" width="30.5703125" style="282" customWidth="1"/>
    <col min="8197" max="8197" width="39.85546875" style="282" customWidth="1"/>
    <col min="8198" max="8198" width="30.7109375" style="282" customWidth="1"/>
    <col min="8199" max="8199" width="39.85546875" style="282" customWidth="1"/>
    <col min="8200" max="8200" width="41.140625" style="282" customWidth="1"/>
    <col min="8201" max="8201" width="30.28515625" style="282" customWidth="1"/>
    <col min="8202" max="8202" width="30.42578125" style="282" customWidth="1"/>
    <col min="8203" max="8203" width="21.28515625" style="282" customWidth="1"/>
    <col min="8204" max="8204" width="9.140625" style="282" customWidth="1"/>
    <col min="8205" max="8448" width="9.140625" style="282"/>
    <col min="8449" max="8449" width="55.42578125" style="282" customWidth="1"/>
    <col min="8450" max="8450" width="33.7109375" style="282" customWidth="1"/>
    <col min="8451" max="8451" width="42.28515625" style="282" customWidth="1"/>
    <col min="8452" max="8452" width="30.5703125" style="282" customWidth="1"/>
    <col min="8453" max="8453" width="39.85546875" style="282" customWidth="1"/>
    <col min="8454" max="8454" width="30.7109375" style="282" customWidth="1"/>
    <col min="8455" max="8455" width="39.85546875" style="282" customWidth="1"/>
    <col min="8456" max="8456" width="41.140625" style="282" customWidth="1"/>
    <col min="8457" max="8457" width="30.28515625" style="282" customWidth="1"/>
    <col min="8458" max="8458" width="30.42578125" style="282" customWidth="1"/>
    <col min="8459" max="8459" width="21.28515625" style="282" customWidth="1"/>
    <col min="8460" max="8460" width="9.140625" style="282" customWidth="1"/>
    <col min="8461" max="8704" width="9.140625" style="282"/>
    <col min="8705" max="8705" width="55.42578125" style="282" customWidth="1"/>
    <col min="8706" max="8706" width="33.7109375" style="282" customWidth="1"/>
    <col min="8707" max="8707" width="42.28515625" style="282" customWidth="1"/>
    <col min="8708" max="8708" width="30.5703125" style="282" customWidth="1"/>
    <col min="8709" max="8709" width="39.85546875" style="282" customWidth="1"/>
    <col min="8710" max="8710" width="30.7109375" style="282" customWidth="1"/>
    <col min="8711" max="8711" width="39.85546875" style="282" customWidth="1"/>
    <col min="8712" max="8712" width="41.140625" style="282" customWidth="1"/>
    <col min="8713" max="8713" width="30.28515625" style="282" customWidth="1"/>
    <col min="8714" max="8714" width="30.42578125" style="282" customWidth="1"/>
    <col min="8715" max="8715" width="21.28515625" style="282" customWidth="1"/>
    <col min="8716" max="8716" width="9.140625" style="282" customWidth="1"/>
    <col min="8717" max="8960" width="9.140625" style="282"/>
    <col min="8961" max="8961" width="55.42578125" style="282" customWidth="1"/>
    <col min="8962" max="8962" width="33.7109375" style="282" customWidth="1"/>
    <col min="8963" max="8963" width="42.28515625" style="282" customWidth="1"/>
    <col min="8964" max="8964" width="30.5703125" style="282" customWidth="1"/>
    <col min="8965" max="8965" width="39.85546875" style="282" customWidth="1"/>
    <col min="8966" max="8966" width="30.7109375" style="282" customWidth="1"/>
    <col min="8967" max="8967" width="39.85546875" style="282" customWidth="1"/>
    <col min="8968" max="8968" width="41.140625" style="282" customWidth="1"/>
    <col min="8969" max="8969" width="30.28515625" style="282" customWidth="1"/>
    <col min="8970" max="8970" width="30.42578125" style="282" customWidth="1"/>
    <col min="8971" max="8971" width="21.28515625" style="282" customWidth="1"/>
    <col min="8972" max="8972" width="9.140625" style="282" customWidth="1"/>
    <col min="8973" max="9216" width="9.140625" style="282"/>
    <col min="9217" max="9217" width="55.42578125" style="282" customWidth="1"/>
    <col min="9218" max="9218" width="33.7109375" style="282" customWidth="1"/>
    <col min="9219" max="9219" width="42.28515625" style="282" customWidth="1"/>
    <col min="9220" max="9220" width="30.5703125" style="282" customWidth="1"/>
    <col min="9221" max="9221" width="39.85546875" style="282" customWidth="1"/>
    <col min="9222" max="9222" width="30.7109375" style="282" customWidth="1"/>
    <col min="9223" max="9223" width="39.85546875" style="282" customWidth="1"/>
    <col min="9224" max="9224" width="41.140625" style="282" customWidth="1"/>
    <col min="9225" max="9225" width="30.28515625" style="282" customWidth="1"/>
    <col min="9226" max="9226" width="30.42578125" style="282" customWidth="1"/>
    <col min="9227" max="9227" width="21.28515625" style="282" customWidth="1"/>
    <col min="9228" max="9228" width="9.140625" style="282" customWidth="1"/>
    <col min="9229" max="9472" width="9.140625" style="282"/>
    <col min="9473" max="9473" width="55.42578125" style="282" customWidth="1"/>
    <col min="9474" max="9474" width="33.7109375" style="282" customWidth="1"/>
    <col min="9475" max="9475" width="42.28515625" style="282" customWidth="1"/>
    <col min="9476" max="9476" width="30.5703125" style="282" customWidth="1"/>
    <col min="9477" max="9477" width="39.85546875" style="282" customWidth="1"/>
    <col min="9478" max="9478" width="30.7109375" style="282" customWidth="1"/>
    <col min="9479" max="9479" width="39.85546875" style="282" customWidth="1"/>
    <col min="9480" max="9480" width="41.140625" style="282" customWidth="1"/>
    <col min="9481" max="9481" width="30.28515625" style="282" customWidth="1"/>
    <col min="9482" max="9482" width="30.42578125" style="282" customWidth="1"/>
    <col min="9483" max="9483" width="21.28515625" style="282" customWidth="1"/>
    <col min="9484" max="9484" width="9.140625" style="282" customWidth="1"/>
    <col min="9485" max="9728" width="9.140625" style="282"/>
    <col min="9729" max="9729" width="55.42578125" style="282" customWidth="1"/>
    <col min="9730" max="9730" width="33.7109375" style="282" customWidth="1"/>
    <col min="9731" max="9731" width="42.28515625" style="282" customWidth="1"/>
    <col min="9732" max="9732" width="30.5703125" style="282" customWidth="1"/>
    <col min="9733" max="9733" width="39.85546875" style="282" customWidth="1"/>
    <col min="9734" max="9734" width="30.7109375" style="282" customWidth="1"/>
    <col min="9735" max="9735" width="39.85546875" style="282" customWidth="1"/>
    <col min="9736" max="9736" width="41.140625" style="282" customWidth="1"/>
    <col min="9737" max="9737" width="30.28515625" style="282" customWidth="1"/>
    <col min="9738" max="9738" width="30.42578125" style="282" customWidth="1"/>
    <col min="9739" max="9739" width="21.28515625" style="282" customWidth="1"/>
    <col min="9740" max="9740" width="9.140625" style="282" customWidth="1"/>
    <col min="9741" max="9984" width="9.140625" style="282"/>
    <col min="9985" max="9985" width="55.42578125" style="282" customWidth="1"/>
    <col min="9986" max="9986" width="33.7109375" style="282" customWidth="1"/>
    <col min="9987" max="9987" width="42.28515625" style="282" customWidth="1"/>
    <col min="9988" max="9988" width="30.5703125" style="282" customWidth="1"/>
    <col min="9989" max="9989" width="39.85546875" style="282" customWidth="1"/>
    <col min="9990" max="9990" width="30.7109375" style="282" customWidth="1"/>
    <col min="9991" max="9991" width="39.85546875" style="282" customWidth="1"/>
    <col min="9992" max="9992" width="41.140625" style="282" customWidth="1"/>
    <col min="9993" max="9993" width="30.28515625" style="282" customWidth="1"/>
    <col min="9994" max="9994" width="30.42578125" style="282" customWidth="1"/>
    <col min="9995" max="9995" width="21.28515625" style="282" customWidth="1"/>
    <col min="9996" max="9996" width="9.140625" style="282" customWidth="1"/>
    <col min="9997" max="10240" width="9.140625" style="282"/>
    <col min="10241" max="10241" width="55.42578125" style="282" customWidth="1"/>
    <col min="10242" max="10242" width="33.7109375" style="282" customWidth="1"/>
    <col min="10243" max="10243" width="42.28515625" style="282" customWidth="1"/>
    <col min="10244" max="10244" width="30.5703125" style="282" customWidth="1"/>
    <col min="10245" max="10245" width="39.85546875" style="282" customWidth="1"/>
    <col min="10246" max="10246" width="30.7109375" style="282" customWidth="1"/>
    <col min="10247" max="10247" width="39.85546875" style="282" customWidth="1"/>
    <col min="10248" max="10248" width="41.140625" style="282" customWidth="1"/>
    <col min="10249" max="10249" width="30.28515625" style="282" customWidth="1"/>
    <col min="10250" max="10250" width="30.42578125" style="282" customWidth="1"/>
    <col min="10251" max="10251" width="21.28515625" style="282" customWidth="1"/>
    <col min="10252" max="10252" width="9.140625" style="282" customWidth="1"/>
    <col min="10253" max="10496" width="9.140625" style="282"/>
    <col min="10497" max="10497" width="55.42578125" style="282" customWidth="1"/>
    <col min="10498" max="10498" width="33.7109375" style="282" customWidth="1"/>
    <col min="10499" max="10499" width="42.28515625" style="282" customWidth="1"/>
    <col min="10500" max="10500" width="30.5703125" style="282" customWidth="1"/>
    <col min="10501" max="10501" width="39.85546875" style="282" customWidth="1"/>
    <col min="10502" max="10502" width="30.7109375" style="282" customWidth="1"/>
    <col min="10503" max="10503" width="39.85546875" style="282" customWidth="1"/>
    <col min="10504" max="10504" width="41.140625" style="282" customWidth="1"/>
    <col min="10505" max="10505" width="30.28515625" style="282" customWidth="1"/>
    <col min="10506" max="10506" width="30.42578125" style="282" customWidth="1"/>
    <col min="10507" max="10507" width="21.28515625" style="282" customWidth="1"/>
    <col min="10508" max="10508" width="9.140625" style="282" customWidth="1"/>
    <col min="10509" max="10752" width="9.140625" style="282"/>
    <col min="10753" max="10753" width="55.42578125" style="282" customWidth="1"/>
    <col min="10754" max="10754" width="33.7109375" style="282" customWidth="1"/>
    <col min="10755" max="10755" width="42.28515625" style="282" customWidth="1"/>
    <col min="10756" max="10756" width="30.5703125" style="282" customWidth="1"/>
    <col min="10757" max="10757" width="39.85546875" style="282" customWidth="1"/>
    <col min="10758" max="10758" width="30.7109375" style="282" customWidth="1"/>
    <col min="10759" max="10759" width="39.85546875" style="282" customWidth="1"/>
    <col min="10760" max="10760" width="41.140625" style="282" customWidth="1"/>
    <col min="10761" max="10761" width="30.28515625" style="282" customWidth="1"/>
    <col min="10762" max="10762" width="30.42578125" style="282" customWidth="1"/>
    <col min="10763" max="10763" width="21.28515625" style="282" customWidth="1"/>
    <col min="10764" max="10764" width="9.140625" style="282" customWidth="1"/>
    <col min="10765" max="11008" width="9.140625" style="282"/>
    <col min="11009" max="11009" width="55.42578125" style="282" customWidth="1"/>
    <col min="11010" max="11010" width="33.7109375" style="282" customWidth="1"/>
    <col min="11011" max="11011" width="42.28515625" style="282" customWidth="1"/>
    <col min="11012" max="11012" width="30.5703125" style="282" customWidth="1"/>
    <col min="11013" max="11013" width="39.85546875" style="282" customWidth="1"/>
    <col min="11014" max="11014" width="30.7109375" style="282" customWidth="1"/>
    <col min="11015" max="11015" width="39.85546875" style="282" customWidth="1"/>
    <col min="11016" max="11016" width="41.140625" style="282" customWidth="1"/>
    <col min="11017" max="11017" width="30.28515625" style="282" customWidth="1"/>
    <col min="11018" max="11018" width="30.42578125" style="282" customWidth="1"/>
    <col min="11019" max="11019" width="21.28515625" style="282" customWidth="1"/>
    <col min="11020" max="11020" width="9.140625" style="282" customWidth="1"/>
    <col min="11021" max="11264" width="9.140625" style="282"/>
    <col min="11265" max="11265" width="55.42578125" style="282" customWidth="1"/>
    <col min="11266" max="11266" width="33.7109375" style="282" customWidth="1"/>
    <col min="11267" max="11267" width="42.28515625" style="282" customWidth="1"/>
    <col min="11268" max="11268" width="30.5703125" style="282" customWidth="1"/>
    <col min="11269" max="11269" width="39.85546875" style="282" customWidth="1"/>
    <col min="11270" max="11270" width="30.7109375" style="282" customWidth="1"/>
    <col min="11271" max="11271" width="39.85546875" style="282" customWidth="1"/>
    <col min="11272" max="11272" width="41.140625" style="282" customWidth="1"/>
    <col min="11273" max="11273" width="30.28515625" style="282" customWidth="1"/>
    <col min="11274" max="11274" width="30.42578125" style="282" customWidth="1"/>
    <col min="11275" max="11275" width="21.28515625" style="282" customWidth="1"/>
    <col min="11276" max="11276" width="9.140625" style="282" customWidth="1"/>
    <col min="11277" max="11520" width="9.140625" style="282"/>
    <col min="11521" max="11521" width="55.42578125" style="282" customWidth="1"/>
    <col min="11522" max="11522" width="33.7109375" style="282" customWidth="1"/>
    <col min="11523" max="11523" width="42.28515625" style="282" customWidth="1"/>
    <col min="11524" max="11524" width="30.5703125" style="282" customWidth="1"/>
    <col min="11525" max="11525" width="39.85546875" style="282" customWidth="1"/>
    <col min="11526" max="11526" width="30.7109375" style="282" customWidth="1"/>
    <col min="11527" max="11527" width="39.85546875" style="282" customWidth="1"/>
    <col min="11528" max="11528" width="41.140625" style="282" customWidth="1"/>
    <col min="11529" max="11529" width="30.28515625" style="282" customWidth="1"/>
    <col min="11530" max="11530" width="30.42578125" style="282" customWidth="1"/>
    <col min="11531" max="11531" width="21.28515625" style="282" customWidth="1"/>
    <col min="11532" max="11532" width="9.140625" style="282" customWidth="1"/>
    <col min="11533" max="11776" width="9.140625" style="282"/>
    <col min="11777" max="11777" width="55.42578125" style="282" customWidth="1"/>
    <col min="11778" max="11778" width="33.7109375" style="282" customWidth="1"/>
    <col min="11779" max="11779" width="42.28515625" style="282" customWidth="1"/>
    <col min="11780" max="11780" width="30.5703125" style="282" customWidth="1"/>
    <col min="11781" max="11781" width="39.85546875" style="282" customWidth="1"/>
    <col min="11782" max="11782" width="30.7109375" style="282" customWidth="1"/>
    <col min="11783" max="11783" width="39.85546875" style="282" customWidth="1"/>
    <col min="11784" max="11784" width="41.140625" style="282" customWidth="1"/>
    <col min="11785" max="11785" width="30.28515625" style="282" customWidth="1"/>
    <col min="11786" max="11786" width="30.42578125" style="282" customWidth="1"/>
    <col min="11787" max="11787" width="21.28515625" style="282" customWidth="1"/>
    <col min="11788" max="11788" width="9.140625" style="282" customWidth="1"/>
    <col min="11789" max="12032" width="9.140625" style="282"/>
    <col min="12033" max="12033" width="55.42578125" style="282" customWidth="1"/>
    <col min="12034" max="12034" width="33.7109375" style="282" customWidth="1"/>
    <col min="12035" max="12035" width="42.28515625" style="282" customWidth="1"/>
    <col min="12036" max="12036" width="30.5703125" style="282" customWidth="1"/>
    <col min="12037" max="12037" width="39.85546875" style="282" customWidth="1"/>
    <col min="12038" max="12038" width="30.7109375" style="282" customWidth="1"/>
    <col min="12039" max="12039" width="39.85546875" style="282" customWidth="1"/>
    <col min="12040" max="12040" width="41.140625" style="282" customWidth="1"/>
    <col min="12041" max="12041" width="30.28515625" style="282" customWidth="1"/>
    <col min="12042" max="12042" width="30.42578125" style="282" customWidth="1"/>
    <col min="12043" max="12043" width="21.28515625" style="282" customWidth="1"/>
    <col min="12044" max="12044" width="9.140625" style="282" customWidth="1"/>
    <col min="12045" max="12288" width="9.140625" style="282"/>
    <col min="12289" max="12289" width="55.42578125" style="282" customWidth="1"/>
    <col min="12290" max="12290" width="33.7109375" style="282" customWidth="1"/>
    <col min="12291" max="12291" width="42.28515625" style="282" customWidth="1"/>
    <col min="12292" max="12292" width="30.5703125" style="282" customWidth="1"/>
    <col min="12293" max="12293" width="39.85546875" style="282" customWidth="1"/>
    <col min="12294" max="12294" width="30.7109375" style="282" customWidth="1"/>
    <col min="12295" max="12295" width="39.85546875" style="282" customWidth="1"/>
    <col min="12296" max="12296" width="41.140625" style="282" customWidth="1"/>
    <col min="12297" max="12297" width="30.28515625" style="282" customWidth="1"/>
    <col min="12298" max="12298" width="30.42578125" style="282" customWidth="1"/>
    <col min="12299" max="12299" width="21.28515625" style="282" customWidth="1"/>
    <col min="12300" max="12300" width="9.140625" style="282" customWidth="1"/>
    <col min="12301" max="12544" width="9.140625" style="282"/>
    <col min="12545" max="12545" width="55.42578125" style="282" customWidth="1"/>
    <col min="12546" max="12546" width="33.7109375" style="282" customWidth="1"/>
    <col min="12547" max="12547" width="42.28515625" style="282" customWidth="1"/>
    <col min="12548" max="12548" width="30.5703125" style="282" customWidth="1"/>
    <col min="12549" max="12549" width="39.85546875" style="282" customWidth="1"/>
    <col min="12550" max="12550" width="30.7109375" style="282" customWidth="1"/>
    <col min="12551" max="12551" width="39.85546875" style="282" customWidth="1"/>
    <col min="12552" max="12552" width="41.140625" style="282" customWidth="1"/>
    <col min="12553" max="12553" width="30.28515625" style="282" customWidth="1"/>
    <col min="12554" max="12554" width="30.42578125" style="282" customWidth="1"/>
    <col min="12555" max="12555" width="21.28515625" style="282" customWidth="1"/>
    <col min="12556" max="12556" width="9.140625" style="282" customWidth="1"/>
    <col min="12557" max="12800" width="9.140625" style="282"/>
    <col min="12801" max="12801" width="55.42578125" style="282" customWidth="1"/>
    <col min="12802" max="12802" width="33.7109375" style="282" customWidth="1"/>
    <col min="12803" max="12803" width="42.28515625" style="282" customWidth="1"/>
    <col min="12804" max="12804" width="30.5703125" style="282" customWidth="1"/>
    <col min="12805" max="12805" width="39.85546875" style="282" customWidth="1"/>
    <col min="12806" max="12806" width="30.7109375" style="282" customWidth="1"/>
    <col min="12807" max="12807" width="39.85546875" style="282" customWidth="1"/>
    <col min="12808" max="12808" width="41.140625" style="282" customWidth="1"/>
    <col min="12809" max="12809" width="30.28515625" style="282" customWidth="1"/>
    <col min="12810" max="12810" width="30.42578125" style="282" customWidth="1"/>
    <col min="12811" max="12811" width="21.28515625" style="282" customWidth="1"/>
    <col min="12812" max="12812" width="9.140625" style="282" customWidth="1"/>
    <col min="12813" max="13056" width="9.140625" style="282"/>
    <col min="13057" max="13057" width="55.42578125" style="282" customWidth="1"/>
    <col min="13058" max="13058" width="33.7109375" style="282" customWidth="1"/>
    <col min="13059" max="13059" width="42.28515625" style="282" customWidth="1"/>
    <col min="13060" max="13060" width="30.5703125" style="282" customWidth="1"/>
    <col min="13061" max="13061" width="39.85546875" style="282" customWidth="1"/>
    <col min="13062" max="13062" width="30.7109375" style="282" customWidth="1"/>
    <col min="13063" max="13063" width="39.85546875" style="282" customWidth="1"/>
    <col min="13064" max="13064" width="41.140625" style="282" customWidth="1"/>
    <col min="13065" max="13065" width="30.28515625" style="282" customWidth="1"/>
    <col min="13066" max="13066" width="30.42578125" style="282" customWidth="1"/>
    <col min="13067" max="13067" width="21.28515625" style="282" customWidth="1"/>
    <col min="13068" max="13068" width="9.140625" style="282" customWidth="1"/>
    <col min="13069" max="13312" width="9.140625" style="282"/>
    <col min="13313" max="13313" width="55.42578125" style="282" customWidth="1"/>
    <col min="13314" max="13314" width="33.7109375" style="282" customWidth="1"/>
    <col min="13315" max="13315" width="42.28515625" style="282" customWidth="1"/>
    <col min="13316" max="13316" width="30.5703125" style="282" customWidth="1"/>
    <col min="13317" max="13317" width="39.85546875" style="282" customWidth="1"/>
    <col min="13318" max="13318" width="30.7109375" style="282" customWidth="1"/>
    <col min="13319" max="13319" width="39.85546875" style="282" customWidth="1"/>
    <col min="13320" max="13320" width="41.140625" style="282" customWidth="1"/>
    <col min="13321" max="13321" width="30.28515625" style="282" customWidth="1"/>
    <col min="13322" max="13322" width="30.42578125" style="282" customWidth="1"/>
    <col min="13323" max="13323" width="21.28515625" style="282" customWidth="1"/>
    <col min="13324" max="13324" width="9.140625" style="282" customWidth="1"/>
    <col min="13325" max="13568" width="9.140625" style="282"/>
    <col min="13569" max="13569" width="55.42578125" style="282" customWidth="1"/>
    <col min="13570" max="13570" width="33.7109375" style="282" customWidth="1"/>
    <col min="13571" max="13571" width="42.28515625" style="282" customWidth="1"/>
    <col min="13572" max="13572" width="30.5703125" style="282" customWidth="1"/>
    <col min="13573" max="13573" width="39.85546875" style="282" customWidth="1"/>
    <col min="13574" max="13574" width="30.7109375" style="282" customWidth="1"/>
    <col min="13575" max="13575" width="39.85546875" style="282" customWidth="1"/>
    <col min="13576" max="13576" width="41.140625" style="282" customWidth="1"/>
    <col min="13577" max="13577" width="30.28515625" style="282" customWidth="1"/>
    <col min="13578" max="13578" width="30.42578125" style="282" customWidth="1"/>
    <col min="13579" max="13579" width="21.28515625" style="282" customWidth="1"/>
    <col min="13580" max="13580" width="9.140625" style="282" customWidth="1"/>
    <col min="13581" max="13824" width="9.140625" style="282"/>
    <col min="13825" max="13825" width="55.42578125" style="282" customWidth="1"/>
    <col min="13826" max="13826" width="33.7109375" style="282" customWidth="1"/>
    <col min="13827" max="13827" width="42.28515625" style="282" customWidth="1"/>
    <col min="13828" max="13828" width="30.5703125" style="282" customWidth="1"/>
    <col min="13829" max="13829" width="39.85546875" style="282" customWidth="1"/>
    <col min="13830" max="13830" width="30.7109375" style="282" customWidth="1"/>
    <col min="13831" max="13831" width="39.85546875" style="282" customWidth="1"/>
    <col min="13832" max="13832" width="41.140625" style="282" customWidth="1"/>
    <col min="13833" max="13833" width="30.28515625" style="282" customWidth="1"/>
    <col min="13834" max="13834" width="30.42578125" style="282" customWidth="1"/>
    <col min="13835" max="13835" width="21.28515625" style="282" customWidth="1"/>
    <col min="13836" max="13836" width="9.140625" style="282" customWidth="1"/>
    <col min="13837" max="14080" width="9.140625" style="282"/>
    <col min="14081" max="14081" width="55.42578125" style="282" customWidth="1"/>
    <col min="14082" max="14082" width="33.7109375" style="282" customWidth="1"/>
    <col min="14083" max="14083" width="42.28515625" style="282" customWidth="1"/>
    <col min="14084" max="14084" width="30.5703125" style="282" customWidth="1"/>
    <col min="14085" max="14085" width="39.85546875" style="282" customWidth="1"/>
    <col min="14086" max="14086" width="30.7109375" style="282" customWidth="1"/>
    <col min="14087" max="14087" width="39.85546875" style="282" customWidth="1"/>
    <col min="14088" max="14088" width="41.140625" style="282" customWidth="1"/>
    <col min="14089" max="14089" width="30.28515625" style="282" customWidth="1"/>
    <col min="14090" max="14090" width="30.42578125" style="282" customWidth="1"/>
    <col min="14091" max="14091" width="21.28515625" style="282" customWidth="1"/>
    <col min="14092" max="14092" width="9.140625" style="282" customWidth="1"/>
    <col min="14093" max="14336" width="9.140625" style="282"/>
    <col min="14337" max="14337" width="55.42578125" style="282" customWidth="1"/>
    <col min="14338" max="14338" width="33.7109375" style="282" customWidth="1"/>
    <col min="14339" max="14339" width="42.28515625" style="282" customWidth="1"/>
    <col min="14340" max="14340" width="30.5703125" style="282" customWidth="1"/>
    <col min="14341" max="14341" width="39.85546875" style="282" customWidth="1"/>
    <col min="14342" max="14342" width="30.7109375" style="282" customWidth="1"/>
    <col min="14343" max="14343" width="39.85546875" style="282" customWidth="1"/>
    <col min="14344" max="14344" width="41.140625" style="282" customWidth="1"/>
    <col min="14345" max="14345" width="30.28515625" style="282" customWidth="1"/>
    <col min="14346" max="14346" width="30.42578125" style="282" customWidth="1"/>
    <col min="14347" max="14347" width="21.28515625" style="282" customWidth="1"/>
    <col min="14348" max="14348" width="9.140625" style="282" customWidth="1"/>
    <col min="14349" max="14592" width="9.140625" style="282"/>
    <col min="14593" max="14593" width="55.42578125" style="282" customWidth="1"/>
    <col min="14594" max="14594" width="33.7109375" style="282" customWidth="1"/>
    <col min="14595" max="14595" width="42.28515625" style="282" customWidth="1"/>
    <col min="14596" max="14596" width="30.5703125" style="282" customWidth="1"/>
    <col min="14597" max="14597" width="39.85546875" style="282" customWidth="1"/>
    <col min="14598" max="14598" width="30.7109375" style="282" customWidth="1"/>
    <col min="14599" max="14599" width="39.85546875" style="282" customWidth="1"/>
    <col min="14600" max="14600" width="41.140625" style="282" customWidth="1"/>
    <col min="14601" max="14601" width="30.28515625" style="282" customWidth="1"/>
    <col min="14602" max="14602" width="30.42578125" style="282" customWidth="1"/>
    <col min="14603" max="14603" width="21.28515625" style="282" customWidth="1"/>
    <col min="14604" max="14604" width="9.140625" style="282" customWidth="1"/>
    <col min="14605" max="14848" width="9.140625" style="282"/>
    <col min="14849" max="14849" width="55.42578125" style="282" customWidth="1"/>
    <col min="14850" max="14850" width="33.7109375" style="282" customWidth="1"/>
    <col min="14851" max="14851" width="42.28515625" style="282" customWidth="1"/>
    <col min="14852" max="14852" width="30.5703125" style="282" customWidth="1"/>
    <col min="14853" max="14853" width="39.85546875" style="282" customWidth="1"/>
    <col min="14854" max="14854" width="30.7109375" style="282" customWidth="1"/>
    <col min="14855" max="14855" width="39.85546875" style="282" customWidth="1"/>
    <col min="14856" max="14856" width="41.140625" style="282" customWidth="1"/>
    <col min="14857" max="14857" width="30.28515625" style="282" customWidth="1"/>
    <col min="14858" max="14858" width="30.42578125" style="282" customWidth="1"/>
    <col min="14859" max="14859" width="21.28515625" style="282" customWidth="1"/>
    <col min="14860" max="14860" width="9.140625" style="282" customWidth="1"/>
    <col min="14861" max="15104" width="9.140625" style="282"/>
    <col min="15105" max="15105" width="55.42578125" style="282" customWidth="1"/>
    <col min="15106" max="15106" width="33.7109375" style="282" customWidth="1"/>
    <col min="15107" max="15107" width="42.28515625" style="282" customWidth="1"/>
    <col min="15108" max="15108" width="30.5703125" style="282" customWidth="1"/>
    <col min="15109" max="15109" width="39.85546875" style="282" customWidth="1"/>
    <col min="15110" max="15110" width="30.7109375" style="282" customWidth="1"/>
    <col min="15111" max="15111" width="39.85546875" style="282" customWidth="1"/>
    <col min="15112" max="15112" width="41.140625" style="282" customWidth="1"/>
    <col min="15113" max="15113" width="30.28515625" style="282" customWidth="1"/>
    <col min="15114" max="15114" width="30.42578125" style="282" customWidth="1"/>
    <col min="15115" max="15115" width="21.28515625" style="282" customWidth="1"/>
    <col min="15116" max="15116" width="9.140625" style="282" customWidth="1"/>
    <col min="15117" max="15360" width="9.140625" style="282"/>
    <col min="15361" max="15361" width="55.42578125" style="282" customWidth="1"/>
    <col min="15362" max="15362" width="33.7109375" style="282" customWidth="1"/>
    <col min="15363" max="15363" width="42.28515625" style="282" customWidth="1"/>
    <col min="15364" max="15364" width="30.5703125" style="282" customWidth="1"/>
    <col min="15365" max="15365" width="39.85546875" style="282" customWidth="1"/>
    <col min="15366" max="15366" width="30.7109375" style="282" customWidth="1"/>
    <col min="15367" max="15367" width="39.85546875" style="282" customWidth="1"/>
    <col min="15368" max="15368" width="41.140625" style="282" customWidth="1"/>
    <col min="15369" max="15369" width="30.28515625" style="282" customWidth="1"/>
    <col min="15370" max="15370" width="30.42578125" style="282" customWidth="1"/>
    <col min="15371" max="15371" width="21.28515625" style="282" customWidth="1"/>
    <col min="15372" max="15372" width="9.140625" style="282" customWidth="1"/>
    <col min="15373" max="15616" width="9.140625" style="282"/>
    <col min="15617" max="15617" width="55.42578125" style="282" customWidth="1"/>
    <col min="15618" max="15618" width="33.7109375" style="282" customWidth="1"/>
    <col min="15619" max="15619" width="42.28515625" style="282" customWidth="1"/>
    <col min="15620" max="15620" width="30.5703125" style="282" customWidth="1"/>
    <col min="15621" max="15621" width="39.85546875" style="282" customWidth="1"/>
    <col min="15622" max="15622" width="30.7109375" style="282" customWidth="1"/>
    <col min="15623" max="15623" width="39.85546875" style="282" customWidth="1"/>
    <col min="15624" max="15624" width="41.140625" style="282" customWidth="1"/>
    <col min="15625" max="15625" width="30.28515625" style="282" customWidth="1"/>
    <col min="15626" max="15626" width="30.42578125" style="282" customWidth="1"/>
    <col min="15627" max="15627" width="21.28515625" style="282" customWidth="1"/>
    <col min="15628" max="15628" width="9.140625" style="282" customWidth="1"/>
    <col min="15629" max="15872" width="9.140625" style="282"/>
    <col min="15873" max="15873" width="55.42578125" style="282" customWidth="1"/>
    <col min="15874" max="15874" width="33.7109375" style="282" customWidth="1"/>
    <col min="15875" max="15875" width="42.28515625" style="282" customWidth="1"/>
    <col min="15876" max="15876" width="30.5703125" style="282" customWidth="1"/>
    <col min="15877" max="15877" width="39.85546875" style="282" customWidth="1"/>
    <col min="15878" max="15878" width="30.7109375" style="282" customWidth="1"/>
    <col min="15879" max="15879" width="39.85546875" style="282" customWidth="1"/>
    <col min="15880" max="15880" width="41.140625" style="282" customWidth="1"/>
    <col min="15881" max="15881" width="30.28515625" style="282" customWidth="1"/>
    <col min="15882" max="15882" width="30.42578125" style="282" customWidth="1"/>
    <col min="15883" max="15883" width="21.28515625" style="282" customWidth="1"/>
    <col min="15884" max="15884" width="9.140625" style="282" customWidth="1"/>
    <col min="15885" max="16128" width="9.140625" style="282"/>
    <col min="16129" max="16129" width="55.42578125" style="282" customWidth="1"/>
    <col min="16130" max="16130" width="33.7109375" style="282" customWidth="1"/>
    <col min="16131" max="16131" width="42.28515625" style="282" customWidth="1"/>
    <col min="16132" max="16132" width="30.5703125" style="282" customWidth="1"/>
    <col min="16133" max="16133" width="39.85546875" style="282" customWidth="1"/>
    <col min="16134" max="16134" width="30.7109375" style="282" customWidth="1"/>
    <col min="16135" max="16135" width="39.85546875" style="282" customWidth="1"/>
    <col min="16136" max="16136" width="41.140625" style="282" customWidth="1"/>
    <col min="16137" max="16137" width="30.28515625" style="282" customWidth="1"/>
    <col min="16138" max="16138" width="30.42578125" style="282" customWidth="1"/>
    <col min="16139" max="16139" width="21.28515625" style="282" customWidth="1"/>
    <col min="16140" max="16140" width="9.140625" style="282" customWidth="1"/>
    <col min="16141" max="16384" width="9.140625" style="282"/>
  </cols>
  <sheetData>
    <row r="1" spans="1:8" x14ac:dyDescent="0.25">
      <c r="A1" s="520" t="s">
        <v>44</v>
      </c>
      <c r="B1" s="520"/>
      <c r="C1" s="520"/>
      <c r="D1" s="520"/>
      <c r="E1" s="520"/>
      <c r="F1" s="520"/>
      <c r="G1" s="520"/>
      <c r="H1" s="520"/>
    </row>
    <row r="2" spans="1:8" x14ac:dyDescent="0.25">
      <c r="A2" s="520"/>
      <c r="B2" s="520"/>
      <c r="C2" s="520"/>
      <c r="D2" s="520"/>
      <c r="E2" s="520"/>
      <c r="F2" s="520"/>
      <c r="G2" s="520"/>
      <c r="H2" s="520"/>
    </row>
    <row r="3" spans="1:8" x14ac:dyDescent="0.25">
      <c r="A3" s="520"/>
      <c r="B3" s="520"/>
      <c r="C3" s="520"/>
      <c r="D3" s="520"/>
      <c r="E3" s="520"/>
      <c r="F3" s="520"/>
      <c r="G3" s="520"/>
      <c r="H3" s="520"/>
    </row>
    <row r="4" spans="1:8" x14ac:dyDescent="0.25">
      <c r="A4" s="520"/>
      <c r="B4" s="520"/>
      <c r="C4" s="520"/>
      <c r="D4" s="520"/>
      <c r="E4" s="520"/>
      <c r="F4" s="520"/>
      <c r="G4" s="520"/>
      <c r="H4" s="520"/>
    </row>
    <row r="5" spans="1:8" x14ac:dyDescent="0.25">
      <c r="A5" s="520"/>
      <c r="B5" s="520"/>
      <c r="C5" s="520"/>
      <c r="D5" s="520"/>
      <c r="E5" s="520"/>
      <c r="F5" s="520"/>
      <c r="G5" s="520"/>
      <c r="H5" s="520"/>
    </row>
    <row r="6" spans="1:8" x14ac:dyDescent="0.25">
      <c r="A6" s="520"/>
      <c r="B6" s="520"/>
      <c r="C6" s="520"/>
      <c r="D6" s="520"/>
      <c r="E6" s="520"/>
      <c r="F6" s="520"/>
      <c r="G6" s="520"/>
      <c r="H6" s="520"/>
    </row>
    <row r="7" spans="1:8" x14ac:dyDescent="0.25">
      <c r="A7" s="520"/>
      <c r="B7" s="520"/>
      <c r="C7" s="520"/>
      <c r="D7" s="520"/>
      <c r="E7" s="520"/>
      <c r="F7" s="520"/>
      <c r="G7" s="520"/>
      <c r="H7" s="520"/>
    </row>
    <row r="8" spans="1:8" x14ac:dyDescent="0.25">
      <c r="A8" s="521" t="s">
        <v>45</v>
      </c>
      <c r="B8" s="521"/>
      <c r="C8" s="521"/>
      <c r="D8" s="521"/>
      <c r="E8" s="521"/>
      <c r="F8" s="521"/>
      <c r="G8" s="521"/>
      <c r="H8" s="521"/>
    </row>
    <row r="9" spans="1:8" x14ac:dyDescent="0.25">
      <c r="A9" s="521"/>
      <c r="B9" s="521"/>
      <c r="C9" s="521"/>
      <c r="D9" s="521"/>
      <c r="E9" s="521"/>
      <c r="F9" s="521"/>
      <c r="G9" s="521"/>
      <c r="H9" s="521"/>
    </row>
    <row r="10" spans="1:8" x14ac:dyDescent="0.25">
      <c r="A10" s="521"/>
      <c r="B10" s="521"/>
      <c r="C10" s="521"/>
      <c r="D10" s="521"/>
      <c r="E10" s="521"/>
      <c r="F10" s="521"/>
      <c r="G10" s="521"/>
      <c r="H10" s="521"/>
    </row>
    <row r="11" spans="1:8" x14ac:dyDescent="0.25">
      <c r="A11" s="521"/>
      <c r="B11" s="521"/>
      <c r="C11" s="521"/>
      <c r="D11" s="521"/>
      <c r="E11" s="521"/>
      <c r="F11" s="521"/>
      <c r="G11" s="521"/>
      <c r="H11" s="521"/>
    </row>
    <row r="12" spans="1:8" x14ac:dyDescent="0.25">
      <c r="A12" s="521"/>
      <c r="B12" s="521"/>
      <c r="C12" s="521"/>
      <c r="D12" s="521"/>
      <c r="E12" s="521"/>
      <c r="F12" s="521"/>
      <c r="G12" s="521"/>
      <c r="H12" s="521"/>
    </row>
    <row r="13" spans="1:8" x14ac:dyDescent="0.25">
      <c r="A13" s="521"/>
      <c r="B13" s="521"/>
      <c r="C13" s="521"/>
      <c r="D13" s="521"/>
      <c r="E13" s="521"/>
      <c r="F13" s="521"/>
      <c r="G13" s="521"/>
      <c r="H13" s="521"/>
    </row>
    <row r="14" spans="1:8" x14ac:dyDescent="0.25">
      <c r="A14" s="521"/>
      <c r="B14" s="521"/>
      <c r="C14" s="521"/>
      <c r="D14" s="521"/>
      <c r="E14" s="521"/>
      <c r="F14" s="521"/>
      <c r="G14" s="521"/>
      <c r="H14" s="521"/>
    </row>
    <row r="15" spans="1:8" ht="19.5" customHeight="1" thickBot="1" x14ac:dyDescent="0.3"/>
    <row r="16" spans="1:8" ht="19.5" customHeight="1" thickBot="1" x14ac:dyDescent="0.3">
      <c r="A16" s="522" t="s">
        <v>30</v>
      </c>
      <c r="B16" s="523"/>
      <c r="C16" s="523"/>
      <c r="D16" s="523"/>
      <c r="E16" s="523"/>
      <c r="F16" s="523"/>
      <c r="G16" s="523"/>
      <c r="H16" s="524"/>
    </row>
    <row r="17" spans="1:14" ht="18.75" x14ac:dyDescent="0.3">
      <c r="A17" s="281" t="s">
        <v>46</v>
      </c>
      <c r="B17" s="281"/>
    </row>
    <row r="18" spans="1:14" ht="18.75" x14ac:dyDescent="0.3">
      <c r="A18" s="283" t="s">
        <v>32</v>
      </c>
      <c r="B18" s="525" t="s">
        <v>5</v>
      </c>
      <c r="C18" s="525"/>
      <c r="D18" s="284"/>
      <c r="E18" s="284"/>
    </row>
    <row r="19" spans="1:14" ht="18.75" x14ac:dyDescent="0.3">
      <c r="A19" s="283" t="s">
        <v>33</v>
      </c>
      <c r="B19" s="285" t="s">
        <v>7</v>
      </c>
      <c r="C19" s="286">
        <v>24</v>
      </c>
    </row>
    <row r="20" spans="1:14" ht="18.75" customHeight="1" x14ac:dyDescent="0.3">
      <c r="A20" s="283" t="s">
        <v>34</v>
      </c>
      <c r="B20" s="287" t="str">
        <f>'Content Uniformity'!$B$20</f>
        <v>Indapamide USP 1.5 MG</v>
      </c>
    </row>
    <row r="21" spans="1:14" ht="18.75" customHeight="1" x14ac:dyDescent="0.3">
      <c r="A21" s="283" t="s">
        <v>35</v>
      </c>
      <c r="B21" s="288" t="s">
        <v>11</v>
      </c>
      <c r="C21" s="288"/>
      <c r="D21" s="288"/>
      <c r="E21" s="288"/>
      <c r="F21" s="288"/>
      <c r="G21" s="288"/>
      <c r="H21" s="288"/>
      <c r="I21" s="288"/>
    </row>
    <row r="22" spans="1:14" ht="18.75" x14ac:dyDescent="0.3">
      <c r="A22" s="283" t="s">
        <v>36</v>
      </c>
      <c r="B22" s="289" t="s">
        <v>12</v>
      </c>
    </row>
    <row r="23" spans="1:14" ht="26.25" x14ac:dyDescent="0.4">
      <c r="A23" s="283" t="s">
        <v>37</v>
      </c>
      <c r="B23" s="103">
        <v>43223</v>
      </c>
    </row>
    <row r="24" spans="1:14" ht="18.75" x14ac:dyDescent="0.3">
      <c r="A24" s="283"/>
      <c r="B24" s="290"/>
    </row>
    <row r="25" spans="1:14" ht="18.75" x14ac:dyDescent="0.3">
      <c r="A25" s="291" t="s">
        <v>1</v>
      </c>
      <c r="B25" s="290"/>
    </row>
    <row r="26" spans="1:14" ht="26.25" customHeight="1" x14ac:dyDescent="0.4">
      <c r="A26" s="292" t="s">
        <v>4</v>
      </c>
      <c r="B26" s="293" t="str">
        <f>'Content Uniformity'!B26</f>
        <v>Indapamide</v>
      </c>
      <c r="C26" s="294"/>
    </row>
    <row r="27" spans="1:14" ht="26.25" customHeight="1" x14ac:dyDescent="0.4">
      <c r="A27" s="295" t="s">
        <v>47</v>
      </c>
      <c r="B27" s="296" t="str">
        <f>'Content Uniformity'!B27</f>
        <v>I7-2</v>
      </c>
    </row>
    <row r="28" spans="1:14" ht="27" customHeight="1" thickBot="1" x14ac:dyDescent="0.45">
      <c r="A28" s="295" t="s">
        <v>6</v>
      </c>
      <c r="B28" s="296">
        <v>98.47</v>
      </c>
    </row>
    <row r="29" spans="1:14" s="297" customFormat="1" ht="27" customHeight="1" thickBot="1" x14ac:dyDescent="0.45">
      <c r="A29" s="295" t="s">
        <v>48</v>
      </c>
      <c r="B29" s="296">
        <v>0</v>
      </c>
      <c r="C29" s="509" t="s">
        <v>105</v>
      </c>
      <c r="D29" s="510"/>
      <c r="E29" s="510"/>
      <c r="F29" s="510"/>
      <c r="G29" s="511"/>
      <c r="I29" s="298"/>
      <c r="J29" s="298"/>
      <c r="K29" s="298"/>
      <c r="L29" s="298"/>
    </row>
    <row r="30" spans="1:14" s="297" customFormat="1" ht="19.5" customHeight="1" thickBot="1" x14ac:dyDescent="0.35">
      <c r="A30" s="295" t="s">
        <v>50</v>
      </c>
      <c r="B30" s="299">
        <f>B28-B29</f>
        <v>98.47</v>
      </c>
      <c r="C30" s="300"/>
      <c r="D30" s="300"/>
      <c r="E30" s="300"/>
      <c r="F30" s="300"/>
      <c r="G30" s="301"/>
      <c r="I30" s="298"/>
      <c r="J30" s="298"/>
      <c r="K30" s="298"/>
      <c r="L30" s="298"/>
    </row>
    <row r="31" spans="1:14" s="297" customFormat="1" ht="27" customHeight="1" thickBot="1" x14ac:dyDescent="0.45">
      <c r="A31" s="295" t="s">
        <v>51</v>
      </c>
      <c r="B31" s="302">
        <v>1</v>
      </c>
      <c r="C31" s="512" t="s">
        <v>52</v>
      </c>
      <c r="D31" s="513"/>
      <c r="E31" s="513"/>
      <c r="F31" s="513"/>
      <c r="G31" s="513"/>
      <c r="H31" s="514"/>
      <c r="I31" s="298"/>
      <c r="J31" s="298"/>
      <c r="K31" s="298"/>
      <c r="L31" s="298"/>
    </row>
    <row r="32" spans="1:14" s="297" customFormat="1" ht="27" customHeight="1" thickBot="1" x14ac:dyDescent="0.45">
      <c r="A32" s="295" t="s">
        <v>53</v>
      </c>
      <c r="B32" s="302">
        <v>1</v>
      </c>
      <c r="C32" s="512" t="s">
        <v>54</v>
      </c>
      <c r="D32" s="513"/>
      <c r="E32" s="513"/>
      <c r="F32" s="513"/>
      <c r="G32" s="513"/>
      <c r="H32" s="514"/>
      <c r="I32" s="298"/>
      <c r="J32" s="298"/>
      <c r="K32" s="298"/>
      <c r="L32" s="303"/>
      <c r="M32" s="303"/>
      <c r="N32" s="304"/>
    </row>
    <row r="33" spans="1:14" s="297" customFormat="1" ht="17.25" customHeight="1" x14ac:dyDescent="0.3">
      <c r="A33" s="295"/>
      <c r="B33" s="305"/>
      <c r="C33" s="306"/>
      <c r="D33" s="306"/>
      <c r="E33" s="306"/>
      <c r="F33" s="306"/>
      <c r="G33" s="306"/>
      <c r="H33" s="306"/>
      <c r="I33" s="298"/>
      <c r="J33" s="298"/>
      <c r="K33" s="298"/>
      <c r="L33" s="303"/>
      <c r="M33" s="303"/>
      <c r="N33" s="304"/>
    </row>
    <row r="34" spans="1:14" s="297" customFormat="1" ht="18.75" x14ac:dyDescent="0.3">
      <c r="A34" s="295" t="s">
        <v>55</v>
      </c>
      <c r="B34" s="307">
        <f>B31/B32</f>
        <v>1</v>
      </c>
      <c r="C34" s="286" t="s">
        <v>56</v>
      </c>
      <c r="D34" s="286"/>
      <c r="E34" s="286"/>
      <c r="F34" s="286"/>
      <c r="G34" s="286"/>
      <c r="I34" s="298"/>
      <c r="J34" s="298"/>
      <c r="K34" s="298"/>
      <c r="L34" s="303"/>
      <c r="M34" s="303"/>
      <c r="N34" s="304"/>
    </row>
    <row r="35" spans="1:14" s="297" customFormat="1" ht="19.5" customHeight="1" thickBot="1" x14ac:dyDescent="0.35">
      <c r="A35" s="295"/>
      <c r="B35" s="299"/>
      <c r="G35" s="286"/>
      <c r="I35" s="298"/>
      <c r="J35" s="298"/>
      <c r="K35" s="298"/>
      <c r="L35" s="303"/>
      <c r="M35" s="303"/>
      <c r="N35" s="304"/>
    </row>
    <row r="36" spans="1:14" s="297" customFormat="1" ht="27" customHeight="1" thickBot="1" x14ac:dyDescent="0.45">
      <c r="A36" s="308" t="s">
        <v>123</v>
      </c>
      <c r="B36" s="309">
        <v>50</v>
      </c>
      <c r="C36" s="286"/>
      <c r="D36" s="515" t="s">
        <v>58</v>
      </c>
      <c r="E36" s="519"/>
      <c r="F36" s="515" t="s">
        <v>59</v>
      </c>
      <c r="G36" s="516"/>
      <c r="J36" s="298"/>
      <c r="K36" s="298"/>
      <c r="L36" s="303"/>
      <c r="M36" s="303"/>
      <c r="N36" s="304"/>
    </row>
    <row r="37" spans="1:14" s="297" customFormat="1" ht="15.75" customHeight="1" x14ac:dyDescent="0.4">
      <c r="A37" s="310" t="s">
        <v>124</v>
      </c>
      <c r="B37" s="311">
        <v>2</v>
      </c>
      <c r="C37" s="312" t="s">
        <v>125</v>
      </c>
      <c r="D37" s="313" t="s">
        <v>62</v>
      </c>
      <c r="E37" s="314" t="s">
        <v>63</v>
      </c>
      <c r="F37" s="313" t="s">
        <v>62</v>
      </c>
      <c r="G37" s="315" t="s">
        <v>63</v>
      </c>
      <c r="J37" s="298"/>
      <c r="K37" s="298"/>
      <c r="L37" s="303"/>
      <c r="M37" s="303"/>
      <c r="N37" s="304"/>
    </row>
    <row r="38" spans="1:14" s="297" customFormat="1" ht="26.25" customHeight="1" x14ac:dyDescent="0.4">
      <c r="A38" s="310" t="s">
        <v>126</v>
      </c>
      <c r="B38" s="311">
        <v>100</v>
      </c>
      <c r="C38" s="316">
        <v>1</v>
      </c>
      <c r="D38" s="317">
        <v>7311361</v>
      </c>
      <c r="E38" s="318">
        <f>IF(ISBLANK(D38),"-",$D$48/$D$45*D38)</f>
        <v>7542627.9285584679</v>
      </c>
      <c r="F38" s="317">
        <v>7605502</v>
      </c>
      <c r="G38" s="319">
        <f>IF(ISBLANK(F38),"-",$D$48/$F$45*F38)</f>
        <v>7495801.8395740548</v>
      </c>
      <c r="J38" s="298"/>
      <c r="K38" s="298"/>
      <c r="L38" s="303"/>
      <c r="M38" s="303"/>
      <c r="N38" s="304"/>
    </row>
    <row r="39" spans="1:14" s="297" customFormat="1" ht="26.25" customHeight="1" x14ac:dyDescent="0.4">
      <c r="A39" s="310" t="s">
        <v>127</v>
      </c>
      <c r="B39" s="311">
        <v>1</v>
      </c>
      <c r="C39" s="320">
        <v>2</v>
      </c>
      <c r="D39" s="321">
        <v>7274629</v>
      </c>
      <c r="E39" s="322">
        <f>IF(ISBLANK(D39),"-",$D$48/$D$45*D39)</f>
        <v>7504734.0522922287</v>
      </c>
      <c r="F39" s="321">
        <v>7594677</v>
      </c>
      <c r="G39" s="323">
        <f>IF(ISBLANK(F39),"-",$D$48/$F$45*F39)</f>
        <v>7485132.9770961553</v>
      </c>
      <c r="J39" s="298"/>
      <c r="K39" s="298"/>
      <c r="L39" s="303"/>
      <c r="M39" s="303"/>
      <c r="N39" s="304"/>
    </row>
    <row r="40" spans="1:14" ht="26.25" customHeight="1" x14ac:dyDescent="0.4">
      <c r="A40" s="310" t="s">
        <v>128</v>
      </c>
      <c r="B40" s="311">
        <v>1</v>
      </c>
      <c r="C40" s="320">
        <v>3</v>
      </c>
      <c r="D40" s="321">
        <v>7278922</v>
      </c>
      <c r="E40" s="322">
        <f>IF(ISBLANK(D40),"-",$D$48/$D$45*D40)</f>
        <v>7509162.8449202087</v>
      </c>
      <c r="F40" s="321">
        <v>7646899</v>
      </c>
      <c r="G40" s="323">
        <f>IF(ISBLANK(F40),"-",$D$48/$F$45*F40)</f>
        <v>7536601.7379572047</v>
      </c>
      <c r="L40" s="303"/>
      <c r="M40" s="303"/>
      <c r="N40" s="286"/>
    </row>
    <row r="41" spans="1:14" ht="26.25" customHeight="1" x14ac:dyDescent="0.4">
      <c r="A41" s="310" t="s">
        <v>129</v>
      </c>
      <c r="B41" s="311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L41" s="303"/>
      <c r="M41" s="303"/>
      <c r="N41" s="286"/>
    </row>
    <row r="42" spans="1:14" ht="27" customHeight="1" thickBot="1" x14ac:dyDescent="0.45">
      <c r="A42" s="310" t="s">
        <v>130</v>
      </c>
      <c r="B42" s="311">
        <v>1</v>
      </c>
      <c r="C42" s="328" t="s">
        <v>69</v>
      </c>
      <c r="D42" s="329">
        <f>AVERAGE(D38:D41)</f>
        <v>7288304</v>
      </c>
      <c r="E42" s="330">
        <f>AVERAGE(E38:E41)</f>
        <v>7518841.6085903021</v>
      </c>
      <c r="F42" s="331">
        <f>AVERAGE(F38:F41)</f>
        <v>7615692.666666667</v>
      </c>
      <c r="G42" s="332">
        <f>AVERAGE(G38:G41)</f>
        <v>7505845.518209138</v>
      </c>
      <c r="H42" s="333"/>
    </row>
    <row r="43" spans="1:14" ht="26.25" customHeight="1" x14ac:dyDescent="0.4">
      <c r="A43" s="310" t="s">
        <v>131</v>
      </c>
      <c r="B43" s="296">
        <v>1</v>
      </c>
      <c r="C43" s="334" t="s">
        <v>71</v>
      </c>
      <c r="D43" s="335">
        <v>24.61</v>
      </c>
      <c r="E43" s="286"/>
      <c r="F43" s="336">
        <v>25.76</v>
      </c>
      <c r="H43" s="333"/>
    </row>
    <row r="44" spans="1:14" ht="26.25" customHeight="1" x14ac:dyDescent="0.4">
      <c r="A44" s="310" t="s">
        <v>132</v>
      </c>
      <c r="B44" s="296">
        <v>1</v>
      </c>
      <c r="C44" s="337" t="s">
        <v>73</v>
      </c>
      <c r="D44" s="338">
        <f>D43*$B$34</f>
        <v>24.61</v>
      </c>
      <c r="E44" s="339"/>
      <c r="F44" s="340">
        <f>F43*$B$34</f>
        <v>25.76</v>
      </c>
      <c r="H44" s="333"/>
    </row>
    <row r="45" spans="1:14" ht="19.5" customHeight="1" thickBot="1" x14ac:dyDescent="0.35">
      <c r="A45" s="310" t="s">
        <v>74</v>
      </c>
      <c r="B45" s="299">
        <f>(B44/B43)*(B42/B41)*(B40/B39)*(B38/B37)*B36</f>
        <v>2500</v>
      </c>
      <c r="C45" s="337" t="s">
        <v>75</v>
      </c>
      <c r="D45" s="341">
        <f>D44*$B$30/100</f>
        <v>24.233467000000001</v>
      </c>
      <c r="E45" s="342"/>
      <c r="F45" s="343">
        <f>F44*$B$30/100</f>
        <v>25.365872</v>
      </c>
      <c r="H45" s="333"/>
    </row>
    <row r="46" spans="1:14" ht="19.5" customHeight="1" thickBot="1" x14ac:dyDescent="0.35">
      <c r="A46" s="494" t="s">
        <v>76</v>
      </c>
      <c r="B46" s="517"/>
      <c r="C46" s="337" t="s">
        <v>77</v>
      </c>
      <c r="D46" s="338">
        <f>D45/$B$45</f>
        <v>9.6933868000000003E-3</v>
      </c>
      <c r="E46" s="342"/>
      <c r="F46" s="344">
        <f>F45/$B$45</f>
        <v>1.01463488E-2</v>
      </c>
      <c r="H46" s="333"/>
    </row>
    <row r="47" spans="1:14" ht="27" customHeight="1" thickBot="1" x14ac:dyDescent="0.45">
      <c r="A47" s="496"/>
      <c r="B47" s="518"/>
      <c r="C47" s="337" t="s">
        <v>78</v>
      </c>
      <c r="D47" s="345">
        <v>0.01</v>
      </c>
      <c r="F47" s="346"/>
      <c r="H47" s="333"/>
    </row>
    <row r="48" spans="1:14" ht="18.75" x14ac:dyDescent="0.3">
      <c r="C48" s="337" t="s">
        <v>79</v>
      </c>
      <c r="D48" s="338">
        <f>D47*$B$45</f>
        <v>25</v>
      </c>
      <c r="F48" s="346"/>
      <c r="H48" s="333"/>
    </row>
    <row r="49" spans="1:12" ht="19.5" customHeight="1" thickBot="1" x14ac:dyDescent="0.35">
      <c r="C49" s="347" t="s">
        <v>80</v>
      </c>
      <c r="D49" s="348">
        <f>D48/B34</f>
        <v>25</v>
      </c>
      <c r="F49" s="349"/>
      <c r="H49" s="333"/>
    </row>
    <row r="50" spans="1:12" ht="18.75" x14ac:dyDescent="0.3">
      <c r="C50" s="350" t="s">
        <v>81</v>
      </c>
      <c r="D50" s="351">
        <f>AVERAGE(E38:E41,G38:G41)</f>
        <v>7512343.56339972</v>
      </c>
      <c r="F50" s="349"/>
      <c r="H50" s="333"/>
    </row>
    <row r="51" spans="1:12" ht="18.75" x14ac:dyDescent="0.3">
      <c r="C51" s="352" t="s">
        <v>82</v>
      </c>
      <c r="D51" s="353">
        <f>STDEV(E38:E41,G38:G41)/D50</f>
        <v>3.0282647404605632E-3</v>
      </c>
      <c r="F51" s="349"/>
    </row>
    <row r="52" spans="1:12" ht="19.5" customHeight="1" thickBot="1" x14ac:dyDescent="0.35">
      <c r="C52" s="354" t="s">
        <v>20</v>
      </c>
      <c r="D52" s="355">
        <f>COUNT(E38:E41,G38:G41)</f>
        <v>6</v>
      </c>
      <c r="F52" s="349"/>
    </row>
    <row r="54" spans="1:12" ht="18.75" x14ac:dyDescent="0.3">
      <c r="A54" s="281" t="s">
        <v>1</v>
      </c>
      <c r="B54" s="356" t="s">
        <v>83</v>
      </c>
    </row>
    <row r="55" spans="1:12" ht="18.75" x14ac:dyDescent="0.3">
      <c r="A55" s="286" t="s">
        <v>84</v>
      </c>
      <c r="B55" s="357" t="str">
        <f>B21</f>
        <v>Each film coated slow release tablet contains Indapamide USP 1.5 mg</v>
      </c>
    </row>
    <row r="56" spans="1:12" ht="26.25" customHeight="1" x14ac:dyDescent="0.4">
      <c r="A56" s="357" t="s">
        <v>85</v>
      </c>
      <c r="B56" s="296">
        <v>1.5</v>
      </c>
      <c r="C56" s="286" t="str">
        <f>B20</f>
        <v>Indapamide USP 1.5 MG</v>
      </c>
      <c r="H56" s="339"/>
    </row>
    <row r="57" spans="1:12" ht="18.75" x14ac:dyDescent="0.3">
      <c r="A57" s="357" t="s">
        <v>86</v>
      </c>
      <c r="B57" s="358">
        <v>185.922</v>
      </c>
      <c r="H57" s="339"/>
    </row>
    <row r="58" spans="1:12" ht="19.5" customHeight="1" thickBot="1" x14ac:dyDescent="0.35">
      <c r="H58" s="339"/>
    </row>
    <row r="59" spans="1:12" s="297" customFormat="1" ht="27" customHeight="1" thickBot="1" x14ac:dyDescent="0.45">
      <c r="A59" s="308" t="s">
        <v>133</v>
      </c>
      <c r="B59" s="309">
        <v>50</v>
      </c>
      <c r="C59" s="286"/>
      <c r="D59" s="359" t="s">
        <v>134</v>
      </c>
      <c r="E59" s="360" t="s">
        <v>61</v>
      </c>
      <c r="F59" s="360" t="s">
        <v>62</v>
      </c>
      <c r="G59" s="360" t="s">
        <v>135</v>
      </c>
      <c r="H59" s="312" t="s">
        <v>136</v>
      </c>
      <c r="L59" s="298"/>
    </row>
    <row r="60" spans="1:12" s="297" customFormat="1" ht="22.5" customHeight="1" x14ac:dyDescent="0.4">
      <c r="A60" s="310" t="s">
        <v>137</v>
      </c>
      <c r="B60" s="311">
        <v>5</v>
      </c>
      <c r="C60" s="498" t="s">
        <v>138</v>
      </c>
      <c r="D60" s="501">
        <v>615.82000000000005</v>
      </c>
      <c r="E60" s="361">
        <v>1</v>
      </c>
      <c r="F60" s="362">
        <v>7199408</v>
      </c>
      <c r="G60" s="363">
        <f>IF(ISBLANK(F60),"-",(F60/$D$50*$D$47*$B$68)*($B$57/$D$60))</f>
        <v>1.4466662256542016</v>
      </c>
      <c r="H60" s="364">
        <f t="shared" ref="H60:H71" si="0">IF(ISBLANK(F60),"-",G60/$B$56)</f>
        <v>0.96444415043613441</v>
      </c>
      <c r="L60" s="298"/>
    </row>
    <row r="61" spans="1:12" s="297" customFormat="1" ht="26.25" customHeight="1" x14ac:dyDescent="0.4">
      <c r="A61" s="310" t="s">
        <v>139</v>
      </c>
      <c r="B61" s="311">
        <v>50</v>
      </c>
      <c r="C61" s="499"/>
      <c r="D61" s="502"/>
      <c r="E61" s="365">
        <v>2</v>
      </c>
      <c r="F61" s="321">
        <v>7185663</v>
      </c>
      <c r="G61" s="366">
        <f>IF(ISBLANK(F61),"-",(F61/$D$50*$D$47*$B$68)*($B$57/$D$60))</f>
        <v>1.4439042725503326</v>
      </c>
      <c r="H61" s="367">
        <f t="shared" si="0"/>
        <v>0.96260284836688836</v>
      </c>
      <c r="L61" s="298"/>
    </row>
    <row r="62" spans="1:12" s="297" customFormat="1" ht="26.25" customHeight="1" x14ac:dyDescent="0.4">
      <c r="A62" s="310" t="s">
        <v>140</v>
      </c>
      <c r="B62" s="311">
        <v>1</v>
      </c>
      <c r="C62" s="499"/>
      <c r="D62" s="502"/>
      <c r="E62" s="365">
        <v>3</v>
      </c>
      <c r="F62" s="321">
        <v>7195798</v>
      </c>
      <c r="G62" s="366">
        <f>IF(ISBLANK(F62),"-",(F62/$D$50*$D$47*$B$68)*($B$57/$D$60))</f>
        <v>1.4459408236385618</v>
      </c>
      <c r="H62" s="367">
        <f t="shared" si="0"/>
        <v>0.9639605490923745</v>
      </c>
      <c r="L62" s="298"/>
    </row>
    <row r="63" spans="1:12" ht="21" customHeight="1" thickBot="1" x14ac:dyDescent="0.45">
      <c r="A63" s="310" t="s">
        <v>141</v>
      </c>
      <c r="B63" s="311">
        <v>1</v>
      </c>
      <c r="C63" s="500"/>
      <c r="D63" s="503"/>
      <c r="E63" s="368">
        <v>4</v>
      </c>
      <c r="F63" s="369"/>
      <c r="G63" s="366" t="str">
        <f>IF(ISBLANK(F63),"-",(F63/$D$50*$D$47*$B$68)*($B$57/$D$60))</f>
        <v>-</v>
      </c>
      <c r="H63" s="367" t="str">
        <f t="shared" si="0"/>
        <v>-</v>
      </c>
    </row>
    <row r="64" spans="1:12" ht="26.25" customHeight="1" x14ac:dyDescent="0.4">
      <c r="A64" s="310" t="s">
        <v>142</v>
      </c>
      <c r="B64" s="311">
        <v>1</v>
      </c>
      <c r="C64" s="498" t="s">
        <v>143</v>
      </c>
      <c r="D64" s="501">
        <v>619.54999999999995</v>
      </c>
      <c r="E64" s="361">
        <v>1</v>
      </c>
      <c r="F64" s="362">
        <v>7251332</v>
      </c>
      <c r="G64" s="370">
        <f>IF(ISBLANK(F64),"-",(F64/$D$50*$D$47*$B$68)*($B$57/$D$64))</f>
        <v>1.4483274896609539</v>
      </c>
      <c r="H64" s="371">
        <f t="shared" si="0"/>
        <v>0.96555165977396928</v>
      </c>
    </row>
    <row r="65" spans="1:8" ht="26.25" customHeight="1" x14ac:dyDescent="0.4">
      <c r="A65" s="310" t="s">
        <v>144</v>
      </c>
      <c r="B65" s="311">
        <v>1</v>
      </c>
      <c r="C65" s="499"/>
      <c r="D65" s="502"/>
      <c r="E65" s="365">
        <v>2</v>
      </c>
      <c r="F65" s="321">
        <v>7237851</v>
      </c>
      <c r="G65" s="372">
        <f>IF(ISBLANK(F65),"-",(F65/$D$50*$D$47*$B$68)*($B$57/$D$64))</f>
        <v>1.4456348943021813</v>
      </c>
      <c r="H65" s="373">
        <f t="shared" si="0"/>
        <v>0.96375659620145415</v>
      </c>
    </row>
    <row r="66" spans="1:8" ht="26.25" customHeight="1" x14ac:dyDescent="0.4">
      <c r="A66" s="310" t="s">
        <v>145</v>
      </c>
      <c r="B66" s="311">
        <v>1</v>
      </c>
      <c r="C66" s="499"/>
      <c r="D66" s="502"/>
      <c r="E66" s="365">
        <v>3</v>
      </c>
      <c r="F66" s="321">
        <v>7244464</v>
      </c>
      <c r="G66" s="372">
        <f>IF(ISBLANK(F66),"-",(F66/$D$50*$D$47*$B$68)*($B$57/$D$64))</f>
        <v>1.4469557260733825</v>
      </c>
      <c r="H66" s="373">
        <f t="shared" si="0"/>
        <v>0.96463715071558831</v>
      </c>
    </row>
    <row r="67" spans="1:8" ht="21" customHeight="1" thickBot="1" x14ac:dyDescent="0.45">
      <c r="A67" s="310" t="s">
        <v>146</v>
      </c>
      <c r="B67" s="311">
        <v>1</v>
      </c>
      <c r="C67" s="500"/>
      <c r="D67" s="503"/>
      <c r="E67" s="368">
        <v>4</v>
      </c>
      <c r="F67" s="369"/>
      <c r="G67" s="374" t="str">
        <f>IF(ISBLANK(F67),"-",(F67/$D$50*$D$47*$B$68)*($B$57/$D$64))</f>
        <v>-</v>
      </c>
      <c r="H67" s="375" t="str">
        <f t="shared" si="0"/>
        <v>-</v>
      </c>
    </row>
    <row r="68" spans="1:8" ht="21.75" customHeight="1" x14ac:dyDescent="0.4">
      <c r="A68" s="310" t="s">
        <v>120</v>
      </c>
      <c r="B68" s="376">
        <f>(B67/B66)*(B65/B64)*(B63/B62)*(B61/B60)*B59</f>
        <v>500</v>
      </c>
      <c r="C68" s="498" t="s">
        <v>147</v>
      </c>
      <c r="D68" s="501">
        <v>623.38</v>
      </c>
      <c r="E68" s="361">
        <v>1</v>
      </c>
      <c r="F68" s="362">
        <v>7238364</v>
      </c>
      <c r="G68" s="370">
        <f>IF(ISBLANK(F68),"-",(F68/$D$50*$D$47*$B$68)*($B$57/$D$68))</f>
        <v>1.4368548551631468</v>
      </c>
      <c r="H68" s="367">
        <f t="shared" si="0"/>
        <v>0.95790323677543121</v>
      </c>
    </row>
    <row r="69" spans="1:8" ht="21.75" customHeight="1" thickBot="1" x14ac:dyDescent="0.45">
      <c r="A69" s="377" t="s">
        <v>148</v>
      </c>
      <c r="B69" s="378">
        <f>D47*B68/B56*B57</f>
        <v>619.74</v>
      </c>
      <c r="C69" s="499"/>
      <c r="D69" s="502"/>
      <c r="E69" s="365">
        <v>2</v>
      </c>
      <c r="F69" s="321">
        <v>7223579</v>
      </c>
      <c r="G69" s="372">
        <f>IF(ISBLANK(F69),"-",(F69/$D$50*$D$47*$B$68)*($B$57/$D$68))</f>
        <v>1.4339199517742613</v>
      </c>
      <c r="H69" s="367">
        <f t="shared" si="0"/>
        <v>0.95594663451617423</v>
      </c>
    </row>
    <row r="70" spans="1:8" ht="22.5" customHeight="1" x14ac:dyDescent="0.4">
      <c r="A70" s="505" t="s">
        <v>76</v>
      </c>
      <c r="B70" s="506"/>
      <c r="C70" s="499"/>
      <c r="D70" s="502"/>
      <c r="E70" s="365">
        <v>3</v>
      </c>
      <c r="F70" s="321">
        <v>7230442</v>
      </c>
      <c r="G70" s="372">
        <f>IF(ISBLANK(F70),"-",(F70/$D$50*$D$47*$B$68)*($B$57/$D$68))</f>
        <v>1.435282294821804</v>
      </c>
      <c r="H70" s="367">
        <f t="shared" si="0"/>
        <v>0.95685486321453606</v>
      </c>
    </row>
    <row r="71" spans="1:8" ht="21.75" customHeight="1" thickBot="1" x14ac:dyDescent="0.45">
      <c r="A71" s="507"/>
      <c r="B71" s="508"/>
      <c r="C71" s="504"/>
      <c r="D71" s="503"/>
      <c r="E71" s="368">
        <v>4</v>
      </c>
      <c r="F71" s="369"/>
      <c r="G71" s="374" t="str">
        <f>IF(ISBLANK(F71),"-",(F71/$D$50*$D$47*$B$68)*($B$57/$D$68))</f>
        <v>-</v>
      </c>
      <c r="H71" s="379" t="str">
        <f t="shared" si="0"/>
        <v>-</v>
      </c>
    </row>
    <row r="72" spans="1:8" ht="26.25" customHeight="1" x14ac:dyDescent="0.4">
      <c r="A72" s="339"/>
      <c r="B72" s="339"/>
      <c r="C72" s="339"/>
      <c r="D72" s="339"/>
      <c r="E72" s="339"/>
      <c r="F72" s="339"/>
      <c r="G72" s="380" t="s">
        <v>69</v>
      </c>
      <c r="H72" s="381">
        <f>AVERAGE(H60:H71)</f>
        <v>0.96173974323250555</v>
      </c>
    </row>
    <row r="73" spans="1:8" ht="26.25" customHeight="1" x14ac:dyDescent="0.4">
      <c r="C73" s="339"/>
      <c r="D73" s="339"/>
      <c r="E73" s="339"/>
      <c r="F73" s="339"/>
      <c r="G73" s="352" t="s">
        <v>82</v>
      </c>
      <c r="H73" s="382">
        <f>STDEV(H60:H71)/H72</f>
        <v>3.8926808258050089E-3</v>
      </c>
    </row>
    <row r="74" spans="1:8" ht="27" customHeight="1" thickBot="1" x14ac:dyDescent="0.45">
      <c r="A74" s="339"/>
      <c r="B74" s="339"/>
      <c r="C74" s="339"/>
      <c r="D74" s="339"/>
      <c r="E74" s="342"/>
      <c r="F74" s="339"/>
      <c r="G74" s="354" t="s">
        <v>20</v>
      </c>
      <c r="H74" s="383">
        <f>COUNT(H60:H71)</f>
        <v>9</v>
      </c>
    </row>
    <row r="75" spans="1:8" ht="18.75" x14ac:dyDescent="0.3">
      <c r="A75" s="339"/>
      <c r="B75" s="339"/>
      <c r="C75" s="339"/>
      <c r="D75" s="339"/>
      <c r="E75" s="342"/>
      <c r="F75" s="339"/>
      <c r="G75" s="295"/>
      <c r="H75" s="299"/>
    </row>
    <row r="76" spans="1:8" ht="18.75" x14ac:dyDescent="0.3">
      <c r="A76" s="292" t="s">
        <v>94</v>
      </c>
      <c r="B76" s="295" t="s">
        <v>121</v>
      </c>
      <c r="C76" s="492" t="str">
        <f>B20</f>
        <v>Indapamide USP 1.5 MG</v>
      </c>
      <c r="D76" s="492"/>
      <c r="E76" s="286" t="s">
        <v>149</v>
      </c>
      <c r="F76" s="286"/>
      <c r="G76" s="384">
        <f>H72</f>
        <v>0.96173974323250555</v>
      </c>
      <c r="H76" s="299"/>
    </row>
    <row r="77" spans="1:8" ht="18.75" x14ac:dyDescent="0.3">
      <c r="A77" s="339"/>
      <c r="B77" s="339"/>
      <c r="C77" s="339"/>
      <c r="D77" s="339"/>
      <c r="E77" s="342"/>
      <c r="F77" s="339"/>
      <c r="G77" s="295"/>
      <c r="H77" s="299"/>
    </row>
    <row r="78" spans="1:8" ht="26.25" customHeight="1" x14ac:dyDescent="0.4">
      <c r="A78" s="291" t="s">
        <v>150</v>
      </c>
      <c r="B78" s="291" t="s">
        <v>151</v>
      </c>
      <c r="D78" s="385" t="s">
        <v>155</v>
      </c>
    </row>
    <row r="79" spans="1:8" ht="18.75" x14ac:dyDescent="0.3">
      <c r="A79" s="291"/>
      <c r="B79" s="291"/>
    </row>
    <row r="80" spans="1:8" ht="26.25" customHeight="1" x14ac:dyDescent="0.4">
      <c r="A80" s="292" t="s">
        <v>4</v>
      </c>
      <c r="B80" s="296" t="str">
        <f>B26</f>
        <v>Indapamide</v>
      </c>
      <c r="C80" s="294"/>
    </row>
    <row r="81" spans="1:12" ht="26.25" customHeight="1" x14ac:dyDescent="0.4">
      <c r="A81" s="295" t="s">
        <v>47</v>
      </c>
      <c r="B81" s="296" t="s">
        <v>153</v>
      </c>
    </row>
    <row r="82" spans="1:12" ht="27" customHeight="1" thickBot="1" x14ac:dyDescent="0.45">
      <c r="A82" s="295" t="s">
        <v>6</v>
      </c>
      <c r="B82" s="296">
        <f>B28</f>
        <v>98.47</v>
      </c>
    </row>
    <row r="83" spans="1:12" s="297" customFormat="1" ht="27" customHeight="1" thickBot="1" x14ac:dyDescent="0.45">
      <c r="A83" s="295" t="s">
        <v>48</v>
      </c>
      <c r="B83" s="296">
        <f>B29</f>
        <v>0</v>
      </c>
      <c r="C83" s="509" t="s">
        <v>105</v>
      </c>
      <c r="D83" s="510"/>
      <c r="E83" s="510"/>
      <c r="F83" s="510"/>
      <c r="G83" s="511"/>
      <c r="I83" s="298"/>
      <c r="J83" s="298"/>
      <c r="K83" s="298"/>
      <c r="L83" s="298"/>
    </row>
    <row r="84" spans="1:12" s="297" customFormat="1" ht="18.75" x14ac:dyDescent="0.3">
      <c r="A84" s="295" t="s">
        <v>50</v>
      </c>
      <c r="B84" s="299">
        <f>B82-B83</f>
        <v>98.47</v>
      </c>
      <c r="C84" s="300"/>
      <c r="D84" s="300"/>
      <c r="E84" s="300"/>
      <c r="F84" s="300"/>
      <c r="G84" s="301"/>
      <c r="I84" s="298"/>
      <c r="J84" s="298"/>
      <c r="K84" s="298"/>
      <c r="L84" s="298"/>
    </row>
    <row r="85" spans="1:12" s="297" customFormat="1" ht="19.5" customHeight="1" thickBot="1" x14ac:dyDescent="0.35">
      <c r="A85" s="295"/>
      <c r="B85" s="299"/>
      <c r="C85" s="300"/>
      <c r="D85" s="300"/>
      <c r="E85" s="300"/>
      <c r="F85" s="300"/>
      <c r="G85" s="301"/>
      <c r="I85" s="298"/>
      <c r="J85" s="298"/>
      <c r="K85" s="298"/>
      <c r="L85" s="298"/>
    </row>
    <row r="86" spans="1:12" s="297" customFormat="1" ht="27" customHeight="1" thickBot="1" x14ac:dyDescent="0.45">
      <c r="A86" s="295" t="s">
        <v>51</v>
      </c>
      <c r="B86" s="302">
        <v>1</v>
      </c>
      <c r="C86" s="512" t="s">
        <v>52</v>
      </c>
      <c r="D86" s="513"/>
      <c r="E86" s="513"/>
      <c r="F86" s="513"/>
      <c r="G86" s="513"/>
      <c r="H86" s="514"/>
      <c r="I86" s="298"/>
      <c r="J86" s="298"/>
      <c r="K86" s="298"/>
      <c r="L86" s="298"/>
    </row>
    <row r="87" spans="1:12" s="297" customFormat="1" ht="27" customHeight="1" thickBot="1" x14ac:dyDescent="0.45">
      <c r="A87" s="295" t="s">
        <v>53</v>
      </c>
      <c r="B87" s="302">
        <v>1</v>
      </c>
      <c r="C87" s="512" t="s">
        <v>54</v>
      </c>
      <c r="D87" s="513"/>
      <c r="E87" s="513"/>
      <c r="F87" s="513"/>
      <c r="G87" s="513"/>
      <c r="H87" s="514"/>
      <c r="I87" s="298"/>
      <c r="J87" s="298"/>
      <c r="K87" s="298"/>
      <c r="L87" s="298"/>
    </row>
    <row r="88" spans="1:12" s="297" customFormat="1" ht="18.75" x14ac:dyDescent="0.3">
      <c r="A88" s="295"/>
      <c r="B88" s="299"/>
      <c r="C88" s="300"/>
      <c r="D88" s="300"/>
      <c r="E88" s="300"/>
      <c r="F88" s="300"/>
      <c r="G88" s="301"/>
      <c r="I88" s="298"/>
      <c r="J88" s="298"/>
      <c r="K88" s="298"/>
      <c r="L88" s="298"/>
    </row>
    <row r="89" spans="1:12" ht="18.75" x14ac:dyDescent="0.3">
      <c r="A89" s="295" t="s">
        <v>55</v>
      </c>
      <c r="B89" s="307">
        <f>B86/B87</f>
        <v>1</v>
      </c>
      <c r="C89" s="286" t="s">
        <v>56</v>
      </c>
    </row>
    <row r="90" spans="1:12" ht="19.5" customHeight="1" thickBot="1" x14ac:dyDescent="0.35">
      <c r="A90" s="295"/>
      <c r="B90" s="307"/>
    </row>
    <row r="91" spans="1:12" ht="27" customHeight="1" thickBot="1" x14ac:dyDescent="0.45">
      <c r="A91" s="308" t="s">
        <v>123</v>
      </c>
      <c r="B91" s="309">
        <v>50</v>
      </c>
      <c r="D91" s="386" t="s">
        <v>58</v>
      </c>
      <c r="E91" s="387"/>
      <c r="F91" s="515" t="s">
        <v>59</v>
      </c>
      <c r="G91" s="516"/>
    </row>
    <row r="92" spans="1:12" ht="26.25" customHeight="1" x14ac:dyDescent="0.4">
      <c r="A92" s="310" t="s">
        <v>124</v>
      </c>
      <c r="B92" s="311">
        <v>2</v>
      </c>
      <c r="C92" s="388" t="s">
        <v>125</v>
      </c>
      <c r="D92" s="313" t="s">
        <v>62</v>
      </c>
      <c r="E92" s="314" t="s">
        <v>63</v>
      </c>
      <c r="F92" s="313" t="s">
        <v>62</v>
      </c>
      <c r="G92" s="315" t="s">
        <v>63</v>
      </c>
    </row>
    <row r="93" spans="1:12" ht="26.25" customHeight="1" x14ac:dyDescent="0.4">
      <c r="A93" s="310" t="s">
        <v>126</v>
      </c>
      <c r="B93" s="311">
        <v>100</v>
      </c>
      <c r="C93" s="389">
        <v>1</v>
      </c>
      <c r="D93" s="317">
        <v>764325</v>
      </c>
      <c r="E93" s="318">
        <f>IF(ISBLANK(D93),"-",$D$103/$D$100*D93)</f>
        <v>1314169.1611852322</v>
      </c>
      <c r="F93" s="317">
        <v>794962</v>
      </c>
      <c r="G93" s="319">
        <f>IF(ISBLANK(F93),"-",$D$103/$F$100*F93)</f>
        <v>1305826.0589924396</v>
      </c>
    </row>
    <row r="94" spans="1:12" ht="26.25" customHeight="1" x14ac:dyDescent="0.4">
      <c r="A94" s="310" t="s">
        <v>127</v>
      </c>
      <c r="B94" s="311">
        <v>5</v>
      </c>
      <c r="C94" s="339">
        <v>2</v>
      </c>
      <c r="D94" s="321">
        <v>763750</v>
      </c>
      <c r="E94" s="322">
        <f>IF(ISBLANK(D94),"-",$D$103/$D$100*D94)</f>
        <v>1313180.514643929</v>
      </c>
      <c r="F94" s="321">
        <v>797774</v>
      </c>
      <c r="G94" s="323">
        <f>IF(ISBLANK(F94),"-",$D$103/$F$100*F94)</f>
        <v>1310445.1261653192</v>
      </c>
    </row>
    <row r="95" spans="1:12" ht="26.25" customHeight="1" x14ac:dyDescent="0.4">
      <c r="A95" s="310" t="s">
        <v>128</v>
      </c>
      <c r="B95" s="311">
        <v>50</v>
      </c>
      <c r="C95" s="339">
        <v>3</v>
      </c>
      <c r="D95" s="321">
        <v>757723</v>
      </c>
      <c r="E95" s="322">
        <f>IF(ISBLANK(D95),"-",$D$103/$D$100*D95)</f>
        <v>1302817.779505783</v>
      </c>
      <c r="F95" s="321">
        <v>800762</v>
      </c>
      <c r="G95" s="323">
        <f>IF(ISBLANK(F95),"-",$D$103/$F$100*F95)</f>
        <v>1315353.2956932583</v>
      </c>
    </row>
    <row r="96" spans="1:12" ht="26.25" customHeight="1" x14ac:dyDescent="0.4">
      <c r="A96" s="310" t="s">
        <v>129</v>
      </c>
      <c r="B96" s="311">
        <v>1</v>
      </c>
      <c r="C96" s="390">
        <v>4</v>
      </c>
      <c r="D96" s="325"/>
      <c r="E96" s="326" t="str">
        <f>IF(ISBLANK(D96),"-",$D$103/$D$100*D96)</f>
        <v>-</v>
      </c>
      <c r="F96" s="391"/>
      <c r="G96" s="327" t="str">
        <f>IF(ISBLANK(F96),"-",$D$103/$F$100*F96)</f>
        <v>-</v>
      </c>
    </row>
    <row r="97" spans="1:10" ht="27" customHeight="1" thickBot="1" x14ac:dyDescent="0.45">
      <c r="A97" s="310" t="s">
        <v>130</v>
      </c>
      <c r="B97" s="311">
        <v>1</v>
      </c>
      <c r="C97" s="295" t="s">
        <v>69</v>
      </c>
      <c r="D97" s="392">
        <f>AVERAGE(D93:D96)</f>
        <v>761932.66666666663</v>
      </c>
      <c r="E97" s="330">
        <f>AVERAGE(E93:E96)</f>
        <v>1310055.8184449812</v>
      </c>
      <c r="F97" s="393">
        <f>AVERAGE(F93:F96)</f>
        <v>797832.66666666663</v>
      </c>
      <c r="G97" s="394">
        <f>AVERAGE(G93:G96)</f>
        <v>1310541.4936170059</v>
      </c>
    </row>
    <row r="98" spans="1:10" ht="26.25" customHeight="1" x14ac:dyDescent="0.4">
      <c r="A98" s="310" t="s">
        <v>131</v>
      </c>
      <c r="B98" s="296">
        <v>1</v>
      </c>
      <c r="C98" s="334" t="s">
        <v>71</v>
      </c>
      <c r="D98" s="335">
        <v>24.61</v>
      </c>
      <c r="E98" s="286"/>
      <c r="F98" s="336">
        <v>25.76</v>
      </c>
    </row>
    <row r="99" spans="1:10" ht="26.25" customHeight="1" x14ac:dyDescent="0.4">
      <c r="A99" s="310" t="s">
        <v>132</v>
      </c>
      <c r="B99" s="296">
        <v>1</v>
      </c>
      <c r="C99" s="337" t="s">
        <v>73</v>
      </c>
      <c r="D99" s="338">
        <f>D98*$B$89</f>
        <v>24.61</v>
      </c>
      <c r="E99" s="339"/>
      <c r="F99" s="340">
        <f>F98*$B$89</f>
        <v>25.76</v>
      </c>
    </row>
    <row r="100" spans="1:10" ht="19.5" customHeight="1" thickBot="1" x14ac:dyDescent="0.35">
      <c r="A100" s="310" t="s">
        <v>74</v>
      </c>
      <c r="B100" s="299">
        <f>(B99/B98)*(B97/B96)*(B95/B94)*(B93/B92)*B91</f>
        <v>25000</v>
      </c>
      <c r="C100" s="337" t="s">
        <v>75</v>
      </c>
      <c r="D100" s="341">
        <f>D99*$B$84/100</f>
        <v>24.233467000000001</v>
      </c>
      <c r="E100" s="342"/>
      <c r="F100" s="343">
        <f>F99*$B$84/100</f>
        <v>25.365872</v>
      </c>
    </row>
    <row r="101" spans="1:10" ht="19.5" customHeight="1" thickBot="1" x14ac:dyDescent="0.35">
      <c r="A101" s="494" t="s">
        <v>76</v>
      </c>
      <c r="B101" s="517"/>
      <c r="C101" s="337" t="s">
        <v>77</v>
      </c>
      <c r="D101" s="338">
        <f>D100/$B$100</f>
        <v>9.6933868000000003E-4</v>
      </c>
      <c r="E101" s="342"/>
      <c r="F101" s="344">
        <f>F100/$B$100</f>
        <v>1.0146348799999999E-3</v>
      </c>
      <c r="H101" s="333"/>
    </row>
    <row r="102" spans="1:10" ht="19.5" customHeight="1" thickBot="1" x14ac:dyDescent="0.35">
      <c r="A102" s="496"/>
      <c r="B102" s="518"/>
      <c r="C102" s="337" t="s">
        <v>78</v>
      </c>
      <c r="D102" s="341">
        <f>$B$56/$B$118</f>
        <v>1.6666666666666668E-3</v>
      </c>
      <c r="F102" s="346"/>
      <c r="G102" s="395"/>
      <c r="H102" s="333"/>
    </row>
    <row r="103" spans="1:10" ht="18.75" x14ac:dyDescent="0.3">
      <c r="C103" s="337" t="s">
        <v>79</v>
      </c>
      <c r="D103" s="338">
        <f>D102*$B$100</f>
        <v>41.666666666666671</v>
      </c>
      <c r="F103" s="346"/>
      <c r="H103" s="333"/>
    </row>
    <row r="104" spans="1:10" ht="19.5" customHeight="1" thickBot="1" x14ac:dyDescent="0.35">
      <c r="C104" s="347" t="s">
        <v>80</v>
      </c>
      <c r="D104" s="348">
        <f>D103/B34</f>
        <v>41.666666666666671</v>
      </c>
      <c r="F104" s="349"/>
      <c r="H104" s="333"/>
      <c r="J104" s="396"/>
    </row>
    <row r="105" spans="1:10" ht="18.75" x14ac:dyDescent="0.3">
      <c r="C105" s="350" t="s">
        <v>81</v>
      </c>
      <c r="D105" s="351">
        <f>AVERAGE(E93:E96,G93:G96)</f>
        <v>1310298.6560309937</v>
      </c>
      <c r="F105" s="349"/>
      <c r="G105" s="395"/>
      <c r="H105" s="333"/>
      <c r="J105" s="397"/>
    </row>
    <row r="106" spans="1:10" ht="18.75" x14ac:dyDescent="0.3">
      <c r="C106" s="352" t="s">
        <v>82</v>
      </c>
      <c r="D106" s="398">
        <f>STDEV(E93:E96,G93:G96)/D105</f>
        <v>3.8132425735942421E-3</v>
      </c>
      <c r="F106" s="349"/>
      <c r="H106" s="333"/>
      <c r="J106" s="397"/>
    </row>
    <row r="107" spans="1:10" ht="19.5" customHeight="1" thickBot="1" x14ac:dyDescent="0.35">
      <c r="C107" s="354" t="s">
        <v>20</v>
      </c>
      <c r="D107" s="399">
        <f>COUNT(E93:E96,G93:G96)</f>
        <v>6</v>
      </c>
      <c r="F107" s="349"/>
      <c r="H107" s="333"/>
      <c r="J107" s="397"/>
    </row>
    <row r="108" spans="1:10" ht="19.5" customHeight="1" thickBot="1" x14ac:dyDescent="0.35">
      <c r="A108" s="281"/>
      <c r="B108" s="281"/>
      <c r="C108" s="281"/>
      <c r="D108" s="281"/>
      <c r="E108" s="281"/>
    </row>
    <row r="109" spans="1:10" ht="26.25" customHeight="1" x14ac:dyDescent="0.4">
      <c r="A109" s="308" t="s">
        <v>108</v>
      </c>
      <c r="B109" s="309">
        <v>900</v>
      </c>
      <c r="C109" s="386" t="s">
        <v>109</v>
      </c>
      <c r="D109" s="400" t="s">
        <v>62</v>
      </c>
      <c r="E109" s="401" t="s">
        <v>110</v>
      </c>
      <c r="F109" s="402" t="s">
        <v>111</v>
      </c>
    </row>
    <row r="110" spans="1:10" ht="26.25" customHeight="1" x14ac:dyDescent="0.4">
      <c r="A110" s="310" t="s">
        <v>137</v>
      </c>
      <c r="B110" s="311">
        <v>1</v>
      </c>
      <c r="C110" s="403">
        <v>1</v>
      </c>
      <c r="D110" s="404">
        <v>287269</v>
      </c>
      <c r="E110" s="405">
        <f t="shared" ref="E110:E115" si="1">IF(ISBLANK(D110),"-",D110/$D$105*$D$102*$B$118)</f>
        <v>0.32885899563176191</v>
      </c>
      <c r="F110" s="406">
        <f t="shared" ref="F110:F115" si="2">IF(ISBLANK(D110), "-", E110/$B$56)</f>
        <v>0.21923933042117461</v>
      </c>
    </row>
    <row r="111" spans="1:10" ht="26.25" customHeight="1" x14ac:dyDescent="0.4">
      <c r="A111" s="310" t="s">
        <v>139</v>
      </c>
      <c r="B111" s="311">
        <v>1</v>
      </c>
      <c r="C111" s="403">
        <v>2</v>
      </c>
      <c r="D111" s="404">
        <v>386605</v>
      </c>
      <c r="E111" s="407">
        <f t="shared" si="1"/>
        <v>0.44257658155323865</v>
      </c>
      <c r="F111" s="408">
        <f t="shared" si="2"/>
        <v>0.29505105436882578</v>
      </c>
    </row>
    <row r="112" spans="1:10" ht="26.25" customHeight="1" x14ac:dyDescent="0.4">
      <c r="A112" s="310" t="s">
        <v>140</v>
      </c>
      <c r="B112" s="311">
        <v>1</v>
      </c>
      <c r="C112" s="403">
        <v>3</v>
      </c>
      <c r="D112" s="404">
        <v>391585</v>
      </c>
      <c r="E112" s="407">
        <f t="shared" si="1"/>
        <v>0.44827757190808437</v>
      </c>
      <c r="F112" s="408">
        <f t="shared" si="2"/>
        <v>0.29885171460538956</v>
      </c>
    </row>
    <row r="113" spans="1:10" ht="26.25" customHeight="1" x14ac:dyDescent="0.4">
      <c r="A113" s="310" t="s">
        <v>141</v>
      </c>
      <c r="B113" s="311">
        <v>1</v>
      </c>
      <c r="C113" s="403">
        <v>4</v>
      </c>
      <c r="D113" s="404">
        <v>379387</v>
      </c>
      <c r="E113" s="407">
        <f t="shared" si="1"/>
        <v>0.43431357987025138</v>
      </c>
      <c r="F113" s="408">
        <f t="shared" si="2"/>
        <v>0.28954238658016757</v>
      </c>
    </row>
    <row r="114" spans="1:10" ht="26.25" customHeight="1" x14ac:dyDescent="0.4">
      <c r="A114" s="310" t="s">
        <v>142</v>
      </c>
      <c r="B114" s="311">
        <v>1</v>
      </c>
      <c r="C114" s="403">
        <v>5</v>
      </c>
      <c r="D114" s="404">
        <v>299201</v>
      </c>
      <c r="E114" s="407">
        <f t="shared" si="1"/>
        <v>0.34251847693979787</v>
      </c>
      <c r="F114" s="408">
        <f t="shared" si="2"/>
        <v>0.22834565129319859</v>
      </c>
    </row>
    <row r="115" spans="1:10" ht="26.25" customHeight="1" x14ac:dyDescent="0.4">
      <c r="A115" s="310" t="s">
        <v>144</v>
      </c>
      <c r="B115" s="311">
        <v>1</v>
      </c>
      <c r="C115" s="409">
        <v>6</v>
      </c>
      <c r="D115" s="410">
        <v>400716</v>
      </c>
      <c r="E115" s="411">
        <f t="shared" si="1"/>
        <v>0.45873053233581446</v>
      </c>
      <c r="F115" s="412">
        <f t="shared" si="2"/>
        <v>0.30582035489054299</v>
      </c>
    </row>
    <row r="116" spans="1:10" ht="26.25" customHeight="1" x14ac:dyDescent="0.4">
      <c r="A116" s="310" t="s">
        <v>145</v>
      </c>
      <c r="B116" s="311">
        <v>1</v>
      </c>
      <c r="C116" s="403"/>
      <c r="D116" s="339"/>
      <c r="E116" s="286"/>
      <c r="F116" s="413"/>
    </row>
    <row r="117" spans="1:10" ht="26.25" customHeight="1" x14ac:dyDescent="0.4">
      <c r="A117" s="310" t="s">
        <v>146</v>
      </c>
      <c r="B117" s="311">
        <v>1</v>
      </c>
      <c r="C117" s="403"/>
      <c r="D117" s="414"/>
      <c r="E117" s="415" t="s">
        <v>69</v>
      </c>
      <c r="F117" s="416">
        <f>AVERAGE(F110:F115)</f>
        <v>0.27280841535988315</v>
      </c>
    </row>
    <row r="118" spans="1:10" ht="19.5" customHeight="1" thickBot="1" x14ac:dyDescent="0.35">
      <c r="A118" s="310" t="s">
        <v>120</v>
      </c>
      <c r="B118" s="376">
        <f>(B117/B116)*(B115/B114)*(B113/B112)*(B111/B110)*B109</f>
        <v>900</v>
      </c>
      <c r="C118" s="417"/>
      <c r="D118" s="418"/>
      <c r="E118" s="295" t="s">
        <v>82</v>
      </c>
      <c r="F118" s="419">
        <f>STDEV(F110:F115)/F117</f>
        <v>0.14091636434682936</v>
      </c>
      <c r="I118" s="286"/>
    </row>
    <row r="119" spans="1:10" ht="19.5" customHeight="1" thickBot="1" x14ac:dyDescent="0.35">
      <c r="A119" s="494" t="s">
        <v>76</v>
      </c>
      <c r="B119" s="495"/>
      <c r="C119" s="420"/>
      <c r="D119" s="421"/>
      <c r="E119" s="422" t="s">
        <v>20</v>
      </c>
      <c r="F119" s="399">
        <f>COUNT(F110:F115)</f>
        <v>6</v>
      </c>
      <c r="I119" s="286"/>
      <c r="J119" s="397"/>
    </row>
    <row r="120" spans="1:10" ht="19.5" customHeight="1" thickBot="1" x14ac:dyDescent="0.35">
      <c r="A120" s="496"/>
      <c r="B120" s="497"/>
      <c r="C120" s="286"/>
      <c r="D120" s="286"/>
      <c r="E120" s="286"/>
      <c r="F120" s="339"/>
      <c r="G120" s="286"/>
      <c r="H120" s="286"/>
      <c r="I120" s="286"/>
    </row>
    <row r="121" spans="1:10" ht="18.75" x14ac:dyDescent="0.3">
      <c r="A121" s="306"/>
      <c r="B121" s="306"/>
      <c r="C121" s="286"/>
      <c r="D121" s="286"/>
      <c r="E121" s="286"/>
      <c r="F121" s="339"/>
      <c r="G121" s="286"/>
      <c r="H121" s="286"/>
      <c r="I121" s="286"/>
    </row>
    <row r="122" spans="1:10" ht="18.75" x14ac:dyDescent="0.3">
      <c r="A122" s="292" t="s">
        <v>94</v>
      </c>
      <c r="B122" s="295" t="s">
        <v>121</v>
      </c>
      <c r="C122" s="492" t="str">
        <f>B20</f>
        <v>Indapamide USP 1.5 MG</v>
      </c>
      <c r="D122" s="492"/>
      <c r="E122" s="286" t="s">
        <v>122</v>
      </c>
      <c r="F122" s="286"/>
      <c r="G122" s="384">
        <f>F117</f>
        <v>0.27280841535988315</v>
      </c>
      <c r="H122" s="286"/>
      <c r="I122" s="286"/>
    </row>
    <row r="123" spans="1:10" ht="18.75" x14ac:dyDescent="0.3">
      <c r="A123" s="306"/>
      <c r="B123" s="306"/>
      <c r="C123" s="286"/>
      <c r="D123" s="286"/>
      <c r="E123" s="286"/>
      <c r="F123" s="339"/>
      <c r="G123" s="286"/>
      <c r="H123" s="286"/>
      <c r="I123" s="286"/>
    </row>
    <row r="124" spans="1:10" ht="26.25" customHeight="1" x14ac:dyDescent="0.4">
      <c r="A124" s="291" t="s">
        <v>150</v>
      </c>
      <c r="B124" s="291" t="s">
        <v>151</v>
      </c>
      <c r="D124" s="385" t="s">
        <v>154</v>
      </c>
    </row>
    <row r="125" spans="1:10" ht="19.5" customHeight="1" thickBot="1" x14ac:dyDescent="0.35">
      <c r="A125" s="281"/>
      <c r="B125" s="281"/>
      <c r="C125" s="281"/>
      <c r="D125" s="281"/>
      <c r="E125" s="281"/>
    </row>
    <row r="126" spans="1:10" ht="26.25" customHeight="1" x14ac:dyDescent="0.4">
      <c r="A126" s="308" t="s">
        <v>108</v>
      </c>
      <c r="B126" s="309">
        <v>900</v>
      </c>
      <c r="C126" s="386" t="s">
        <v>109</v>
      </c>
      <c r="D126" s="400" t="s">
        <v>62</v>
      </c>
      <c r="E126" s="401" t="s">
        <v>110</v>
      </c>
      <c r="F126" s="402" t="s">
        <v>111</v>
      </c>
    </row>
    <row r="127" spans="1:10" ht="26.25" customHeight="1" x14ac:dyDescent="0.4">
      <c r="A127" s="310" t="s">
        <v>137</v>
      </c>
      <c r="B127" s="311">
        <v>1</v>
      </c>
      <c r="C127" s="403">
        <v>1</v>
      </c>
      <c r="D127" s="404">
        <v>706972</v>
      </c>
      <c r="E127" s="423">
        <f t="shared" ref="E127:E132" si="3">IF(ISBLANK(D127),"-",D127/$D$105*$D$102*$B$135)</f>
        <v>0.80932541227831045</v>
      </c>
      <c r="F127" s="424">
        <f t="shared" ref="F127:F132" si="4">IF(ISBLANK(D127), "-", E127/$B$56)</f>
        <v>0.53955027485220697</v>
      </c>
    </row>
    <row r="128" spans="1:10" ht="26.25" customHeight="1" x14ac:dyDescent="0.4">
      <c r="A128" s="310" t="s">
        <v>139</v>
      </c>
      <c r="B128" s="311">
        <v>1</v>
      </c>
      <c r="C128" s="403">
        <v>2</v>
      </c>
      <c r="D128" s="404">
        <v>712828</v>
      </c>
      <c r="E128" s="425">
        <f t="shared" si="3"/>
        <v>0.81602922744256279</v>
      </c>
      <c r="F128" s="426">
        <f t="shared" si="4"/>
        <v>0.54401948496170849</v>
      </c>
    </row>
    <row r="129" spans="1:10" ht="26.25" customHeight="1" x14ac:dyDescent="0.4">
      <c r="A129" s="310" t="s">
        <v>140</v>
      </c>
      <c r="B129" s="311">
        <v>1</v>
      </c>
      <c r="C129" s="403">
        <v>3</v>
      </c>
      <c r="D129" s="404">
        <v>701364</v>
      </c>
      <c r="E129" s="425">
        <f t="shared" si="3"/>
        <v>0.80290550185462084</v>
      </c>
      <c r="F129" s="426">
        <f t="shared" si="4"/>
        <v>0.53527033456974726</v>
      </c>
    </row>
    <row r="130" spans="1:10" ht="26.25" customHeight="1" x14ac:dyDescent="0.4">
      <c r="A130" s="310" t="s">
        <v>141</v>
      </c>
      <c r="B130" s="311">
        <v>1</v>
      </c>
      <c r="C130" s="403">
        <v>4</v>
      </c>
      <c r="D130" s="404">
        <v>714576</v>
      </c>
      <c r="E130" s="425">
        <f t="shared" si="3"/>
        <v>0.81803029795265714</v>
      </c>
      <c r="F130" s="426">
        <f t="shared" si="4"/>
        <v>0.54535353196843805</v>
      </c>
    </row>
    <row r="131" spans="1:10" ht="26.25" customHeight="1" x14ac:dyDescent="0.4">
      <c r="A131" s="310" t="s">
        <v>142</v>
      </c>
      <c r="B131" s="311">
        <v>1</v>
      </c>
      <c r="C131" s="403">
        <v>5</v>
      </c>
      <c r="D131" s="404">
        <v>697429</v>
      </c>
      <c r="E131" s="425">
        <f t="shared" si="3"/>
        <v>0.79840080365254884</v>
      </c>
      <c r="F131" s="426">
        <f t="shared" si="4"/>
        <v>0.53226720243503256</v>
      </c>
    </row>
    <row r="132" spans="1:10" ht="26.25" customHeight="1" x14ac:dyDescent="0.4">
      <c r="A132" s="310" t="s">
        <v>144</v>
      </c>
      <c r="B132" s="311">
        <v>1</v>
      </c>
      <c r="C132" s="409">
        <v>6</v>
      </c>
      <c r="D132" s="410">
        <v>457047</v>
      </c>
      <c r="E132" s="427">
        <f t="shared" si="3"/>
        <v>0.52321697564481329</v>
      </c>
      <c r="F132" s="428">
        <f t="shared" si="4"/>
        <v>0.34881131709654217</v>
      </c>
    </row>
    <row r="133" spans="1:10" ht="26.25" customHeight="1" x14ac:dyDescent="0.4">
      <c r="A133" s="310" t="s">
        <v>145</v>
      </c>
      <c r="B133" s="311">
        <v>1</v>
      </c>
      <c r="C133" s="403"/>
      <c r="D133" s="339"/>
      <c r="E133" s="286"/>
      <c r="F133" s="413"/>
    </row>
    <row r="134" spans="1:10" ht="26.25" customHeight="1" x14ac:dyDescent="0.4">
      <c r="A134" s="310" t="s">
        <v>146</v>
      </c>
      <c r="B134" s="311">
        <v>1</v>
      </c>
      <c r="C134" s="403"/>
      <c r="D134" s="414"/>
      <c r="E134" s="415" t="s">
        <v>69</v>
      </c>
      <c r="F134" s="429">
        <f>AVERAGE(F127:F132)</f>
        <v>0.50754535764727926</v>
      </c>
    </row>
    <row r="135" spans="1:10" ht="27" customHeight="1" thickBot="1" x14ac:dyDescent="0.45">
      <c r="A135" s="310" t="s">
        <v>120</v>
      </c>
      <c r="B135" s="311">
        <f>(B134/B133)*(B132/B131)*(B130/B129)*(B128/B127)*B126</f>
        <v>900</v>
      </c>
      <c r="C135" s="417"/>
      <c r="D135" s="418"/>
      <c r="E135" s="295" t="s">
        <v>82</v>
      </c>
      <c r="F135" s="430">
        <f>STDEV(F127:F132)/F134</f>
        <v>0.15353041157843753</v>
      </c>
      <c r="I135" s="286"/>
    </row>
    <row r="136" spans="1:10" ht="27" customHeight="1" thickBot="1" x14ac:dyDescent="0.45">
      <c r="A136" s="494" t="s">
        <v>76</v>
      </c>
      <c r="B136" s="495"/>
      <c r="C136" s="420"/>
      <c r="D136" s="421"/>
      <c r="E136" s="422" t="s">
        <v>20</v>
      </c>
      <c r="F136" s="431">
        <f>COUNT(F127:F132)</f>
        <v>6</v>
      </c>
      <c r="I136" s="286"/>
      <c r="J136" s="397"/>
    </row>
    <row r="137" spans="1:10" ht="19.5" customHeight="1" thickBot="1" x14ac:dyDescent="0.35">
      <c r="A137" s="496"/>
      <c r="B137" s="497"/>
      <c r="C137" s="286"/>
      <c r="D137" s="286"/>
      <c r="E137" s="286"/>
      <c r="F137" s="339"/>
      <c r="G137" s="286"/>
      <c r="H137" s="286"/>
      <c r="I137" s="286"/>
    </row>
    <row r="138" spans="1:10" ht="18.75" x14ac:dyDescent="0.3">
      <c r="A138" s="306"/>
      <c r="B138" s="306"/>
      <c r="C138" s="286"/>
      <c r="D138" s="286"/>
      <c r="E138" s="286"/>
      <c r="F138" s="339"/>
      <c r="G138" s="286"/>
      <c r="H138" s="286"/>
      <c r="I138" s="286"/>
    </row>
    <row r="139" spans="1:10" ht="26.25" customHeight="1" x14ac:dyDescent="0.4">
      <c r="A139" s="292" t="s">
        <v>94</v>
      </c>
      <c r="B139" s="295" t="s">
        <v>121</v>
      </c>
      <c r="C139" s="492" t="str">
        <f>B20</f>
        <v>Indapamide USP 1.5 MG</v>
      </c>
      <c r="D139" s="492"/>
      <c r="E139" s="286" t="s">
        <v>122</v>
      </c>
      <c r="F139" s="286"/>
      <c r="G139" s="432">
        <f>F134</f>
        <v>0.50754535764727926</v>
      </c>
      <c r="H139" s="286"/>
      <c r="I139" s="286"/>
    </row>
    <row r="140" spans="1:10" ht="18.75" x14ac:dyDescent="0.3">
      <c r="A140" s="292"/>
      <c r="B140" s="295"/>
      <c r="C140" s="299"/>
      <c r="D140" s="299"/>
      <c r="E140" s="286"/>
      <c r="F140" s="286"/>
      <c r="G140" s="384"/>
      <c r="H140" s="286"/>
      <c r="I140" s="286"/>
    </row>
    <row r="141" spans="1:10" ht="26.25" customHeight="1" x14ac:dyDescent="0.4">
      <c r="A141" s="291" t="s">
        <v>150</v>
      </c>
      <c r="B141" s="291" t="s">
        <v>151</v>
      </c>
      <c r="D141" s="385" t="s">
        <v>156</v>
      </c>
      <c r="H141" s="286"/>
      <c r="I141" s="286"/>
    </row>
    <row r="142" spans="1:10" ht="19.5" customHeight="1" thickBot="1" x14ac:dyDescent="0.35">
      <c r="A142" s="281"/>
      <c r="B142" s="281"/>
      <c r="C142" s="281"/>
      <c r="D142" s="281"/>
      <c r="E142" s="281"/>
      <c r="H142" s="286"/>
      <c r="I142" s="286"/>
    </row>
    <row r="143" spans="1:10" ht="26.25" customHeight="1" x14ac:dyDescent="0.4">
      <c r="A143" s="308" t="s">
        <v>108</v>
      </c>
      <c r="B143" s="309">
        <v>900</v>
      </c>
      <c r="C143" s="386" t="s">
        <v>109</v>
      </c>
      <c r="D143" s="400" t="s">
        <v>62</v>
      </c>
      <c r="E143" s="401" t="s">
        <v>110</v>
      </c>
      <c r="F143" s="402" t="s">
        <v>111</v>
      </c>
      <c r="H143" s="286"/>
      <c r="I143" s="286"/>
    </row>
    <row r="144" spans="1:10" ht="26.25" customHeight="1" x14ac:dyDescent="0.4">
      <c r="A144" s="310" t="s">
        <v>137</v>
      </c>
      <c r="B144" s="311">
        <v>1</v>
      </c>
      <c r="C144" s="403">
        <v>1</v>
      </c>
      <c r="D144" s="404">
        <v>1078462</v>
      </c>
      <c r="E144" s="423">
        <f t="shared" ref="E144:E149" si="5">IF(ISBLANK(D144),"-",D144/$D$105*$D$102*$B$152)</f>
        <v>1.2345986867605665</v>
      </c>
      <c r="F144" s="424">
        <f t="shared" ref="F144:F149" si="6">IF(ISBLANK(D144), "-", E144/$B$56)</f>
        <v>0.82306579117371104</v>
      </c>
      <c r="H144" s="286"/>
      <c r="I144" s="286"/>
    </row>
    <row r="145" spans="1:9" ht="26.25" customHeight="1" x14ac:dyDescent="0.4">
      <c r="A145" s="310" t="s">
        <v>139</v>
      </c>
      <c r="B145" s="311">
        <v>1</v>
      </c>
      <c r="C145" s="403">
        <v>2</v>
      </c>
      <c r="D145" s="404">
        <v>795353</v>
      </c>
      <c r="E145" s="425">
        <f t="shared" si="5"/>
        <v>0.91050196419630625</v>
      </c>
      <c r="F145" s="426">
        <f t="shared" si="6"/>
        <v>0.60700130946420416</v>
      </c>
      <c r="H145" s="286"/>
      <c r="I145" s="286"/>
    </row>
    <row r="146" spans="1:9" ht="26.25" customHeight="1" x14ac:dyDescent="0.4">
      <c r="A146" s="310" t="s">
        <v>140</v>
      </c>
      <c r="B146" s="311">
        <v>1</v>
      </c>
      <c r="C146" s="403">
        <v>3</v>
      </c>
      <c r="D146" s="404">
        <v>1066363</v>
      </c>
      <c r="E146" s="425">
        <f t="shared" si="5"/>
        <v>1.2207480276635228</v>
      </c>
      <c r="F146" s="426">
        <f t="shared" si="6"/>
        <v>0.81383201844234854</v>
      </c>
      <c r="H146" s="286"/>
      <c r="I146" s="286"/>
    </row>
    <row r="147" spans="1:9" ht="26.25" customHeight="1" x14ac:dyDescent="0.4">
      <c r="A147" s="310" t="s">
        <v>141</v>
      </c>
      <c r="B147" s="311">
        <v>1</v>
      </c>
      <c r="C147" s="403">
        <v>4</v>
      </c>
      <c r="D147" s="404">
        <v>1020725</v>
      </c>
      <c r="E147" s="425">
        <f t="shared" si="5"/>
        <v>1.1685026867369266</v>
      </c>
      <c r="F147" s="426">
        <f t="shared" si="6"/>
        <v>0.7790017911579511</v>
      </c>
      <c r="H147" s="286"/>
      <c r="I147" s="286"/>
    </row>
    <row r="148" spans="1:9" ht="26.25" customHeight="1" x14ac:dyDescent="0.4">
      <c r="A148" s="310" t="s">
        <v>142</v>
      </c>
      <c r="B148" s="311">
        <v>1</v>
      </c>
      <c r="C148" s="403">
        <v>5</v>
      </c>
      <c r="D148" s="404">
        <v>1100899</v>
      </c>
      <c r="E148" s="425">
        <f t="shared" si="5"/>
        <v>1.2602840523412238</v>
      </c>
      <c r="F148" s="426">
        <f t="shared" si="6"/>
        <v>0.84018936822748247</v>
      </c>
      <c r="H148" s="286"/>
      <c r="I148" s="286"/>
    </row>
    <row r="149" spans="1:9" ht="26.25" customHeight="1" x14ac:dyDescent="0.4">
      <c r="A149" s="310" t="s">
        <v>144</v>
      </c>
      <c r="B149" s="311">
        <v>1</v>
      </c>
      <c r="C149" s="409">
        <v>6</v>
      </c>
      <c r="D149" s="410">
        <v>1097991</v>
      </c>
      <c r="E149" s="427">
        <f t="shared" si="5"/>
        <v>1.2569550403026915</v>
      </c>
      <c r="F149" s="428">
        <f t="shared" si="6"/>
        <v>0.837970026868461</v>
      </c>
      <c r="H149" s="286"/>
      <c r="I149" s="286"/>
    </row>
    <row r="150" spans="1:9" ht="26.25" customHeight="1" x14ac:dyDescent="0.4">
      <c r="A150" s="310" t="s">
        <v>145</v>
      </c>
      <c r="B150" s="311">
        <v>1</v>
      </c>
      <c r="C150" s="403"/>
      <c r="D150" s="339"/>
      <c r="E150" s="286"/>
      <c r="F150" s="413"/>
      <c r="H150" s="286"/>
      <c r="I150" s="286"/>
    </row>
    <row r="151" spans="1:9" ht="26.25" customHeight="1" x14ac:dyDescent="0.4">
      <c r="A151" s="310" t="s">
        <v>146</v>
      </c>
      <c r="B151" s="311">
        <v>1</v>
      </c>
      <c r="C151" s="403"/>
      <c r="D151" s="414"/>
      <c r="E151" s="415" t="s">
        <v>69</v>
      </c>
      <c r="F151" s="429">
        <f>AVERAGE(F144:F149)</f>
        <v>0.78351005088902637</v>
      </c>
      <c r="H151" s="286"/>
      <c r="I151" s="286"/>
    </row>
    <row r="152" spans="1:9" ht="27" customHeight="1" thickBot="1" x14ac:dyDescent="0.45">
      <c r="A152" s="310" t="s">
        <v>120</v>
      </c>
      <c r="B152" s="311">
        <f>(B151/B150)*(B149/B148)*(B147/B146)*(B145/B144)*B143</f>
        <v>900</v>
      </c>
      <c r="C152" s="417"/>
      <c r="D152" s="418"/>
      <c r="E152" s="295" t="s">
        <v>82</v>
      </c>
      <c r="F152" s="430">
        <f>STDEV(F144:F149)/F151</f>
        <v>0.11392528659551286</v>
      </c>
      <c r="H152" s="286"/>
      <c r="I152" s="286"/>
    </row>
    <row r="153" spans="1:9" ht="27" customHeight="1" thickBot="1" x14ac:dyDescent="0.45">
      <c r="A153" s="494" t="s">
        <v>76</v>
      </c>
      <c r="B153" s="495"/>
      <c r="C153" s="420"/>
      <c r="D153" s="421"/>
      <c r="E153" s="422" t="s">
        <v>20</v>
      </c>
      <c r="F153" s="431">
        <f>COUNT(F144:F149)</f>
        <v>6</v>
      </c>
      <c r="H153" s="286"/>
      <c r="I153" s="286"/>
    </row>
    <row r="154" spans="1:9" ht="19.5" customHeight="1" thickBot="1" x14ac:dyDescent="0.35">
      <c r="A154" s="496"/>
      <c r="B154" s="497"/>
      <c r="C154" s="286"/>
      <c r="D154" s="286"/>
      <c r="E154" s="286"/>
      <c r="F154" s="339"/>
      <c r="G154" s="286"/>
      <c r="H154" s="286"/>
      <c r="I154" s="286"/>
    </row>
    <row r="155" spans="1:9" ht="18.75" x14ac:dyDescent="0.3">
      <c r="A155" s="306"/>
      <c r="B155" s="306"/>
      <c r="C155" s="286"/>
      <c r="D155" s="286"/>
      <c r="E155" s="286"/>
      <c r="F155" s="339"/>
      <c r="G155" s="286"/>
      <c r="H155" s="286"/>
      <c r="I155" s="286"/>
    </row>
    <row r="156" spans="1:9" ht="26.25" customHeight="1" x14ac:dyDescent="0.4">
      <c r="A156" s="292" t="s">
        <v>94</v>
      </c>
      <c r="B156" s="295" t="s">
        <v>121</v>
      </c>
      <c r="C156" s="492" t="str">
        <f>B20</f>
        <v>Indapamide USP 1.5 MG</v>
      </c>
      <c r="D156" s="492"/>
      <c r="E156" s="286" t="s">
        <v>122</v>
      </c>
      <c r="F156" s="286"/>
      <c r="G156" s="432">
        <f>F151</f>
        <v>0.78351005088902637</v>
      </c>
      <c r="H156" s="286"/>
      <c r="I156" s="286"/>
    </row>
    <row r="157" spans="1:9" ht="18.75" x14ac:dyDescent="0.3">
      <c r="A157" s="292"/>
      <c r="B157" s="295"/>
      <c r="C157" s="299"/>
      <c r="D157" s="299"/>
      <c r="E157" s="286"/>
      <c r="F157" s="286"/>
      <c r="G157" s="384"/>
      <c r="H157" s="286"/>
      <c r="I157" s="286"/>
    </row>
    <row r="158" spans="1:9" ht="26.25" customHeight="1" x14ac:dyDescent="0.4">
      <c r="A158" s="291" t="s">
        <v>150</v>
      </c>
      <c r="B158" s="291" t="s">
        <v>151</v>
      </c>
      <c r="D158" s="385">
        <v>0</v>
      </c>
      <c r="H158" s="286"/>
      <c r="I158" s="286"/>
    </row>
    <row r="159" spans="1:9" ht="19.5" customHeight="1" thickBot="1" x14ac:dyDescent="0.35">
      <c r="A159" s="281"/>
      <c r="B159" s="281"/>
      <c r="C159" s="281"/>
      <c r="D159" s="281"/>
      <c r="E159" s="281"/>
      <c r="H159" s="286"/>
      <c r="I159" s="286"/>
    </row>
    <row r="160" spans="1:9" ht="26.25" customHeight="1" x14ac:dyDescent="0.4">
      <c r="A160" s="308" t="s">
        <v>108</v>
      </c>
      <c r="B160" s="309">
        <v>1</v>
      </c>
      <c r="C160" s="386" t="s">
        <v>109</v>
      </c>
      <c r="D160" s="400" t="s">
        <v>62</v>
      </c>
      <c r="E160" s="401" t="s">
        <v>110</v>
      </c>
      <c r="F160" s="402" t="s">
        <v>111</v>
      </c>
      <c r="H160" s="286"/>
      <c r="I160" s="286"/>
    </row>
    <row r="161" spans="1:9" ht="26.25" customHeight="1" x14ac:dyDescent="0.4">
      <c r="A161" s="310" t="s">
        <v>137</v>
      </c>
      <c r="B161" s="311">
        <v>1</v>
      </c>
      <c r="C161" s="403">
        <v>1</v>
      </c>
      <c r="D161" s="404"/>
      <c r="E161" s="423" t="str">
        <f t="shared" ref="E161:E166" si="7">IF(ISBLANK(D161),"-",D161/$D$105*$D$102*$B$169)</f>
        <v>-</v>
      </c>
      <c r="F161" s="424" t="str">
        <f t="shared" ref="F161:F166" si="8">IF(ISBLANK(D161), "-", E161/$B$56)</f>
        <v>-</v>
      </c>
      <c r="H161" s="286"/>
      <c r="I161" s="286"/>
    </row>
    <row r="162" spans="1:9" ht="26.25" customHeight="1" x14ac:dyDescent="0.4">
      <c r="A162" s="310" t="s">
        <v>139</v>
      </c>
      <c r="B162" s="311">
        <v>1</v>
      </c>
      <c r="C162" s="403">
        <v>2</v>
      </c>
      <c r="D162" s="404"/>
      <c r="E162" s="425" t="str">
        <f t="shared" si="7"/>
        <v>-</v>
      </c>
      <c r="F162" s="426" t="str">
        <f t="shared" si="8"/>
        <v>-</v>
      </c>
      <c r="H162" s="286"/>
      <c r="I162" s="286"/>
    </row>
    <row r="163" spans="1:9" ht="26.25" customHeight="1" x14ac:dyDescent="0.4">
      <c r="A163" s="310" t="s">
        <v>140</v>
      </c>
      <c r="B163" s="311">
        <v>1</v>
      </c>
      <c r="C163" s="403">
        <v>3</v>
      </c>
      <c r="D163" s="404"/>
      <c r="E163" s="425" t="str">
        <f t="shared" si="7"/>
        <v>-</v>
      </c>
      <c r="F163" s="426" t="str">
        <f t="shared" si="8"/>
        <v>-</v>
      </c>
      <c r="H163" s="286"/>
      <c r="I163" s="286"/>
    </row>
    <row r="164" spans="1:9" ht="26.25" customHeight="1" x14ac:dyDescent="0.4">
      <c r="A164" s="310" t="s">
        <v>141</v>
      </c>
      <c r="B164" s="311">
        <v>1</v>
      </c>
      <c r="C164" s="403">
        <v>4</v>
      </c>
      <c r="D164" s="404"/>
      <c r="E164" s="425" t="str">
        <f t="shared" si="7"/>
        <v>-</v>
      </c>
      <c r="F164" s="426" t="str">
        <f t="shared" si="8"/>
        <v>-</v>
      </c>
      <c r="H164" s="286"/>
      <c r="I164" s="286"/>
    </row>
    <row r="165" spans="1:9" ht="26.25" customHeight="1" x14ac:dyDescent="0.4">
      <c r="A165" s="310" t="s">
        <v>142</v>
      </c>
      <c r="B165" s="311">
        <v>1</v>
      </c>
      <c r="C165" s="403">
        <v>5</v>
      </c>
      <c r="D165" s="404"/>
      <c r="E165" s="425" t="str">
        <f t="shared" si="7"/>
        <v>-</v>
      </c>
      <c r="F165" s="426" t="str">
        <f t="shared" si="8"/>
        <v>-</v>
      </c>
      <c r="H165" s="286"/>
      <c r="I165" s="286"/>
    </row>
    <row r="166" spans="1:9" ht="26.25" customHeight="1" x14ac:dyDescent="0.4">
      <c r="A166" s="310" t="s">
        <v>144</v>
      </c>
      <c r="B166" s="311">
        <v>1</v>
      </c>
      <c r="C166" s="409">
        <v>6</v>
      </c>
      <c r="D166" s="410"/>
      <c r="E166" s="427" t="str">
        <f t="shared" si="7"/>
        <v>-</v>
      </c>
      <c r="F166" s="428" t="str">
        <f t="shared" si="8"/>
        <v>-</v>
      </c>
      <c r="H166" s="286"/>
      <c r="I166" s="286"/>
    </row>
    <row r="167" spans="1:9" ht="26.25" customHeight="1" x14ac:dyDescent="0.4">
      <c r="A167" s="310" t="s">
        <v>145</v>
      </c>
      <c r="B167" s="311">
        <v>1</v>
      </c>
      <c r="C167" s="403"/>
      <c r="D167" s="339"/>
      <c r="E167" s="286"/>
      <c r="F167" s="413"/>
      <c r="H167" s="286"/>
      <c r="I167" s="286"/>
    </row>
    <row r="168" spans="1:9" ht="26.25" customHeight="1" x14ac:dyDescent="0.4">
      <c r="A168" s="310" t="s">
        <v>146</v>
      </c>
      <c r="B168" s="311">
        <v>1</v>
      </c>
      <c r="C168" s="403"/>
      <c r="D168" s="414"/>
      <c r="E168" s="415" t="s">
        <v>69</v>
      </c>
      <c r="F168" s="429" t="e">
        <f>AVERAGE(F161:F166)</f>
        <v>#DIV/0!</v>
      </c>
      <c r="H168" s="286"/>
      <c r="I168" s="286"/>
    </row>
    <row r="169" spans="1:9" ht="27" customHeight="1" thickBot="1" x14ac:dyDescent="0.45">
      <c r="A169" s="310" t="s">
        <v>120</v>
      </c>
      <c r="B169" s="311">
        <f>(B168/B167)*(B166/B165)*(B164/B163)*(B162/B161)*B160</f>
        <v>1</v>
      </c>
      <c r="C169" s="417"/>
      <c r="D169" s="418"/>
      <c r="E169" s="295" t="s">
        <v>82</v>
      </c>
      <c r="F169" s="430" t="e">
        <f>STDEV(F161:F166)/F168</f>
        <v>#DIV/0!</v>
      </c>
      <c r="H169" s="286"/>
      <c r="I169" s="286"/>
    </row>
    <row r="170" spans="1:9" ht="27" customHeight="1" thickBot="1" x14ac:dyDescent="0.45">
      <c r="A170" s="494" t="s">
        <v>76</v>
      </c>
      <c r="B170" s="495"/>
      <c r="C170" s="420"/>
      <c r="D170" s="421"/>
      <c r="E170" s="422" t="s">
        <v>20</v>
      </c>
      <c r="F170" s="431">
        <f>COUNT(F161:F166)</f>
        <v>0</v>
      </c>
      <c r="H170" s="286"/>
      <c r="I170" s="286"/>
    </row>
    <row r="171" spans="1:9" ht="19.5" customHeight="1" thickBot="1" x14ac:dyDescent="0.35">
      <c r="A171" s="496"/>
      <c r="B171" s="497"/>
      <c r="C171" s="286"/>
      <c r="D171" s="286"/>
      <c r="E171" s="286"/>
      <c r="F171" s="339"/>
      <c r="G171" s="286"/>
      <c r="H171" s="286"/>
      <c r="I171" s="286"/>
    </row>
    <row r="172" spans="1:9" ht="18.75" x14ac:dyDescent="0.3">
      <c r="A172" s="306"/>
      <c r="B172" s="306"/>
      <c r="C172" s="286"/>
      <c r="D172" s="286"/>
      <c r="E172" s="286"/>
      <c r="F172" s="339"/>
      <c r="G172" s="286"/>
      <c r="H172" s="286"/>
      <c r="I172" s="286"/>
    </row>
    <row r="173" spans="1:9" ht="26.25" customHeight="1" x14ac:dyDescent="0.4">
      <c r="A173" s="292" t="s">
        <v>94</v>
      </c>
      <c r="B173" s="295" t="s">
        <v>121</v>
      </c>
      <c r="C173" s="492" t="str">
        <f>B20</f>
        <v>Indapamide USP 1.5 MG</v>
      </c>
      <c r="D173" s="492"/>
      <c r="E173" s="286" t="s">
        <v>122</v>
      </c>
      <c r="F173" s="286"/>
      <c r="G173" s="432" t="e">
        <f>F168</f>
        <v>#DIV/0!</v>
      </c>
      <c r="H173" s="286"/>
      <c r="I173" s="286"/>
    </row>
    <row r="174" spans="1:9" ht="18.75" x14ac:dyDescent="0.3">
      <c r="A174" s="292"/>
      <c r="B174" s="295"/>
      <c r="C174" s="299"/>
      <c r="D174" s="299"/>
      <c r="E174" s="286"/>
      <c r="F174" s="286"/>
      <c r="G174" s="384"/>
      <c r="H174" s="286"/>
      <c r="I174" s="286"/>
    </row>
    <row r="175" spans="1:9" ht="19.5" customHeight="1" thickBot="1" x14ac:dyDescent="0.35">
      <c r="A175" s="433"/>
      <c r="B175" s="433"/>
      <c r="C175" s="434"/>
      <c r="D175" s="434"/>
      <c r="E175" s="434"/>
      <c r="F175" s="434"/>
      <c r="G175" s="434"/>
      <c r="H175" s="434"/>
    </row>
    <row r="176" spans="1:9" ht="18.75" x14ac:dyDescent="0.3">
      <c r="B176" s="493" t="s">
        <v>25</v>
      </c>
      <c r="C176" s="493"/>
      <c r="E176" s="388" t="s">
        <v>26</v>
      </c>
      <c r="F176" s="435"/>
      <c r="G176" s="493" t="s">
        <v>27</v>
      </c>
      <c r="H176" s="493"/>
    </row>
    <row r="177" spans="1:9" ht="83.1" customHeight="1" x14ac:dyDescent="0.3">
      <c r="A177" s="292" t="s">
        <v>28</v>
      </c>
      <c r="B177" s="436" t="s">
        <v>157</v>
      </c>
      <c r="C177" s="436" t="s">
        <v>158</v>
      </c>
      <c r="E177" s="437"/>
      <c r="F177" s="286"/>
      <c r="G177" s="437"/>
      <c r="H177" s="437"/>
    </row>
    <row r="178" spans="1:9" ht="83.1" customHeight="1" x14ac:dyDescent="0.3">
      <c r="A178" s="292" t="s">
        <v>29</v>
      </c>
      <c r="B178" s="438" t="s">
        <v>162</v>
      </c>
      <c r="C178" s="438"/>
      <c r="E178" s="439"/>
      <c r="F178" s="286"/>
      <c r="G178" s="440"/>
      <c r="H178" s="440"/>
    </row>
    <row r="179" spans="1:9" ht="18.75" x14ac:dyDescent="0.3">
      <c r="A179" s="339"/>
      <c r="B179" s="339"/>
      <c r="C179" s="339"/>
      <c r="D179" s="339"/>
      <c r="E179" s="339"/>
      <c r="F179" s="342"/>
      <c r="G179" s="339"/>
      <c r="H179" s="339"/>
      <c r="I179" s="286"/>
    </row>
    <row r="180" spans="1:9" ht="18.75" x14ac:dyDescent="0.3">
      <c r="A180" s="339"/>
      <c r="B180" s="339"/>
      <c r="C180" s="339"/>
      <c r="D180" s="339"/>
      <c r="E180" s="339"/>
      <c r="F180" s="342"/>
      <c r="G180" s="339"/>
      <c r="H180" s="339"/>
      <c r="I180" s="286"/>
    </row>
    <row r="181" spans="1:9" ht="18.75" x14ac:dyDescent="0.3">
      <c r="A181" s="339"/>
      <c r="B181" s="339"/>
      <c r="C181" s="339"/>
      <c r="D181" s="339"/>
      <c r="E181" s="339"/>
      <c r="F181" s="342"/>
      <c r="G181" s="339"/>
      <c r="H181" s="339"/>
      <c r="I181" s="286"/>
    </row>
    <row r="182" spans="1:9" ht="18.75" x14ac:dyDescent="0.3">
      <c r="A182" s="339"/>
      <c r="B182" s="339"/>
      <c r="C182" s="339"/>
      <c r="D182" s="339"/>
      <c r="E182" s="339"/>
      <c r="F182" s="342"/>
      <c r="G182" s="339"/>
      <c r="H182" s="339"/>
      <c r="I182" s="286"/>
    </row>
    <row r="183" spans="1:9" ht="18.75" x14ac:dyDescent="0.3">
      <c r="A183" s="339"/>
      <c r="B183" s="339"/>
      <c r="C183" s="339"/>
      <c r="D183" s="339"/>
      <c r="E183" s="339"/>
      <c r="F183" s="342"/>
      <c r="G183" s="339"/>
      <c r="H183" s="339"/>
      <c r="I183" s="286"/>
    </row>
    <row r="184" spans="1:9" ht="18.75" x14ac:dyDescent="0.3">
      <c r="A184" s="339"/>
      <c r="B184" s="339"/>
      <c r="C184" s="339"/>
      <c r="D184" s="339"/>
      <c r="E184" s="339"/>
      <c r="F184" s="342"/>
      <c r="G184" s="339"/>
      <c r="H184" s="339"/>
      <c r="I184" s="286"/>
    </row>
    <row r="185" spans="1:9" ht="18.75" x14ac:dyDescent="0.3">
      <c r="A185" s="339"/>
      <c r="B185" s="339"/>
      <c r="C185" s="339"/>
      <c r="D185" s="339"/>
      <c r="E185" s="339"/>
      <c r="F185" s="342"/>
      <c r="G185" s="339"/>
      <c r="H185" s="339"/>
      <c r="I185" s="286"/>
    </row>
    <row r="186" spans="1:9" ht="18.75" x14ac:dyDescent="0.3">
      <c r="A186" s="339"/>
      <c r="B186" s="339"/>
      <c r="C186" s="339"/>
      <c r="D186" s="339"/>
      <c r="E186" s="339"/>
      <c r="F186" s="342"/>
      <c r="G186" s="339"/>
      <c r="H186" s="339"/>
      <c r="I186" s="286"/>
    </row>
    <row r="187" spans="1:9" ht="18.75" x14ac:dyDescent="0.3">
      <c r="A187" s="339"/>
      <c r="B187" s="339"/>
      <c r="C187" s="339"/>
      <c r="D187" s="339"/>
      <c r="E187" s="339"/>
      <c r="F187" s="342"/>
      <c r="G187" s="339"/>
      <c r="H187" s="339"/>
      <c r="I187" s="286"/>
    </row>
    <row r="250" spans="1:1" x14ac:dyDescent="0.25">
      <c r="A250" s="280">
        <v>0</v>
      </c>
    </row>
  </sheetData>
  <sheetProtection password="F258" sheet="1" objects="1" scenarios="1" formatCells="0" formatColumns="0"/>
  <mergeCells count="33">
    <mergeCell ref="C173:D173"/>
    <mergeCell ref="B176:C176"/>
    <mergeCell ref="G176:H176"/>
    <mergeCell ref="C122:D122"/>
    <mergeCell ref="A136:B137"/>
    <mergeCell ref="C139:D139"/>
    <mergeCell ref="A153:B154"/>
    <mergeCell ref="C156:D156"/>
    <mergeCell ref="A170:B171"/>
    <mergeCell ref="A119:B120"/>
    <mergeCell ref="C64:C67"/>
    <mergeCell ref="D64:D67"/>
    <mergeCell ref="C68:C71"/>
    <mergeCell ref="D68:D71"/>
    <mergeCell ref="A70:B71"/>
    <mergeCell ref="C76:D76"/>
    <mergeCell ref="C83:G83"/>
    <mergeCell ref="C86:H86"/>
    <mergeCell ref="C87:H87"/>
    <mergeCell ref="F91:G91"/>
    <mergeCell ref="A101:B102"/>
    <mergeCell ref="C32:H32"/>
    <mergeCell ref="D36:E36"/>
    <mergeCell ref="F36:G36"/>
    <mergeCell ref="A46:B47"/>
    <mergeCell ref="C60:C63"/>
    <mergeCell ref="D60:D63"/>
    <mergeCell ref="C31:H31"/>
    <mergeCell ref="A1:H7"/>
    <mergeCell ref="A8:H14"/>
    <mergeCell ref="A16:H16"/>
    <mergeCell ref="B18:C18"/>
    <mergeCell ref="C29:G29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view="pageBreakPreview" zoomScale="60" zoomScaleNormal="100" workbookViewId="0">
      <selection activeCell="F31" sqref="F31"/>
    </sheetView>
  </sheetViews>
  <sheetFormatPr defaultRowHeight="12.75" x14ac:dyDescent="0.2"/>
  <cols>
    <col min="1" max="1" width="28.85546875" style="43" customWidth="1"/>
    <col min="2" max="2" width="19.140625" customWidth="1"/>
    <col min="3" max="3" width="34.5703125" customWidth="1"/>
    <col min="5" max="5" width="15" customWidth="1"/>
    <col min="6" max="6" width="10.7109375" bestFit="1" customWidth="1"/>
    <col min="8" max="8" width="13.7109375" customWidth="1"/>
    <col min="9" max="9" width="10.7109375" bestFit="1" customWidth="1"/>
  </cols>
  <sheetData>
    <row r="1" spans="1:9" s="43" customFormat="1" ht="18.75" x14ac:dyDescent="0.3">
      <c r="A1" s="356" t="s">
        <v>32</v>
      </c>
      <c r="B1" s="541" t="s">
        <v>169</v>
      </c>
      <c r="C1" s="541"/>
      <c r="D1" s="526"/>
    </row>
    <row r="2" spans="1:9" s="43" customFormat="1" ht="18.75" x14ac:dyDescent="0.3">
      <c r="A2" s="356" t="s">
        <v>33</v>
      </c>
      <c r="B2" s="542" t="s">
        <v>7</v>
      </c>
      <c r="C2" s="543"/>
      <c r="D2" s="526"/>
    </row>
    <row r="3" spans="1:9" s="43" customFormat="1" ht="18.75" x14ac:dyDescent="0.3">
      <c r="A3" s="356" t="s">
        <v>34</v>
      </c>
      <c r="B3" s="544" t="s">
        <v>152</v>
      </c>
      <c r="C3" s="545"/>
      <c r="D3" s="526"/>
    </row>
    <row r="4" spans="1:9" s="43" customFormat="1" ht="18.75" x14ac:dyDescent="0.3">
      <c r="A4" s="356" t="s">
        <v>35</v>
      </c>
      <c r="B4" s="544" t="s">
        <v>11</v>
      </c>
      <c r="C4" s="544"/>
      <c r="D4" s="526"/>
    </row>
    <row r="5" spans="1:9" s="43" customFormat="1" x14ac:dyDescent="0.2"/>
    <row r="6" spans="1:9" s="43" customFormat="1" x14ac:dyDescent="0.2"/>
    <row r="7" spans="1:9" ht="18" x14ac:dyDescent="0.25">
      <c r="B7" s="527" t="s">
        <v>164</v>
      </c>
      <c r="C7" s="528"/>
      <c r="D7" s="529"/>
      <c r="E7" s="527" t="s">
        <v>167</v>
      </c>
      <c r="F7" s="528"/>
      <c r="G7" s="529"/>
      <c r="H7" s="527" t="s">
        <v>168</v>
      </c>
      <c r="I7" s="528"/>
    </row>
    <row r="8" spans="1:9" ht="18" x14ac:dyDescent="0.25">
      <c r="B8" s="530" t="s">
        <v>165</v>
      </c>
      <c r="C8" s="531">
        <v>0.34558906317364718</v>
      </c>
      <c r="D8" s="529"/>
      <c r="E8" s="530" t="s">
        <v>165</v>
      </c>
      <c r="F8" s="531">
        <v>0.49351121289621519</v>
      </c>
      <c r="G8" s="529"/>
      <c r="H8" s="530" t="s">
        <v>165</v>
      </c>
      <c r="I8" s="531">
        <v>0.75733884785962635</v>
      </c>
    </row>
    <row r="9" spans="1:9" ht="18" x14ac:dyDescent="0.25">
      <c r="B9" s="532"/>
      <c r="C9" s="533">
        <v>0.31637727521283554</v>
      </c>
      <c r="D9" s="529"/>
      <c r="E9" s="532"/>
      <c r="F9" s="533">
        <v>0.48329064738366068</v>
      </c>
      <c r="G9" s="529"/>
      <c r="H9" s="532"/>
      <c r="I9" s="533">
        <v>0.74024282619527515</v>
      </c>
    </row>
    <row r="10" spans="1:9" ht="18" x14ac:dyDescent="0.25">
      <c r="B10" s="532"/>
      <c r="C10" s="533">
        <v>0.30458193355204211</v>
      </c>
      <c r="D10" s="529"/>
      <c r="E10" s="532"/>
      <c r="F10" s="533">
        <v>0.49440489320052378</v>
      </c>
      <c r="G10" s="529"/>
      <c r="H10" s="532"/>
      <c r="I10" s="533">
        <v>0.72824367176300264</v>
      </c>
    </row>
    <row r="11" spans="1:9" ht="18" x14ac:dyDescent="0.25">
      <c r="B11" s="532"/>
      <c r="C11" s="533">
        <v>0.3074595634926478</v>
      </c>
      <c r="D11" s="529"/>
      <c r="E11" s="532"/>
      <c r="F11" s="533">
        <v>0.48643710378993887</v>
      </c>
      <c r="G11" s="529"/>
      <c r="H11" s="532"/>
      <c r="I11" s="533">
        <v>0.73565832879124426</v>
      </c>
    </row>
    <row r="12" spans="1:9" ht="18" x14ac:dyDescent="0.25">
      <c r="B12" s="532"/>
      <c r="C12" s="533">
        <v>0.31858619287030959</v>
      </c>
      <c r="D12" s="529"/>
      <c r="E12" s="532"/>
      <c r="F12" s="533">
        <v>0.50075662792687414</v>
      </c>
      <c r="G12" s="529"/>
      <c r="H12" s="532"/>
      <c r="I12" s="533">
        <v>0.73973303627572751</v>
      </c>
    </row>
    <row r="13" spans="1:9" ht="18" x14ac:dyDescent="0.25">
      <c r="B13" s="534"/>
      <c r="C13" s="535">
        <v>0.31566625243030821</v>
      </c>
      <c r="D13" s="529"/>
      <c r="E13" s="534"/>
      <c r="F13" s="535">
        <v>0.50013744988693731</v>
      </c>
      <c r="G13" s="529"/>
      <c r="H13" s="534"/>
      <c r="I13" s="535">
        <v>0.73808602268949575</v>
      </c>
    </row>
    <row r="14" spans="1:9" ht="18" x14ac:dyDescent="0.25">
      <c r="B14" s="530" t="s">
        <v>166</v>
      </c>
      <c r="C14" s="533">
        <v>0.21923933042117461</v>
      </c>
      <c r="D14" s="529"/>
      <c r="E14" s="530" t="s">
        <v>166</v>
      </c>
      <c r="F14" s="533">
        <v>0.53955027485220697</v>
      </c>
      <c r="G14" s="529"/>
      <c r="H14" s="530" t="s">
        <v>166</v>
      </c>
      <c r="I14" s="533">
        <v>0.82306579117371104</v>
      </c>
    </row>
    <row r="15" spans="1:9" ht="18" x14ac:dyDescent="0.25">
      <c r="B15" s="532"/>
      <c r="C15" s="533">
        <v>0.29505105436882578</v>
      </c>
      <c r="D15" s="529"/>
      <c r="E15" s="532"/>
      <c r="F15" s="533">
        <v>0.54401948496170849</v>
      </c>
      <c r="G15" s="529"/>
      <c r="H15" s="532"/>
      <c r="I15" s="533">
        <v>0.60700130946420416</v>
      </c>
    </row>
    <row r="16" spans="1:9" ht="18" x14ac:dyDescent="0.25">
      <c r="B16" s="532"/>
      <c r="C16" s="533">
        <v>0.29885171460538956</v>
      </c>
      <c r="D16" s="529"/>
      <c r="E16" s="532"/>
      <c r="F16" s="533">
        <v>0.53527033456974726</v>
      </c>
      <c r="G16" s="529"/>
      <c r="H16" s="532"/>
      <c r="I16" s="533">
        <v>0.81383201844234854</v>
      </c>
    </row>
    <row r="17" spans="2:9" ht="18" x14ac:dyDescent="0.25">
      <c r="B17" s="532"/>
      <c r="C17" s="533">
        <v>0.28954238658016757</v>
      </c>
      <c r="D17" s="529"/>
      <c r="E17" s="532"/>
      <c r="F17" s="533">
        <v>0.54535353196843805</v>
      </c>
      <c r="G17" s="529"/>
      <c r="H17" s="532"/>
      <c r="I17" s="533">
        <v>0.7790017911579511</v>
      </c>
    </row>
    <row r="18" spans="2:9" ht="18" x14ac:dyDescent="0.25">
      <c r="B18" s="532"/>
      <c r="C18" s="533">
        <v>0.22834565129319859</v>
      </c>
      <c r="D18" s="529"/>
      <c r="E18" s="532"/>
      <c r="F18" s="533">
        <v>0.53226720243503256</v>
      </c>
      <c r="G18" s="529"/>
      <c r="H18" s="532"/>
      <c r="I18" s="533">
        <v>0.84018936822748247</v>
      </c>
    </row>
    <row r="19" spans="2:9" ht="18" x14ac:dyDescent="0.25">
      <c r="B19" s="534"/>
      <c r="C19" s="535">
        <v>0.30582035489054299</v>
      </c>
      <c r="D19" s="529"/>
      <c r="E19" s="534"/>
      <c r="F19" s="535">
        <v>0.34881131709654217</v>
      </c>
      <c r="G19" s="529"/>
      <c r="H19" s="534"/>
      <c r="I19" s="535">
        <v>0.837970026868461</v>
      </c>
    </row>
    <row r="20" spans="2:9" ht="18.75" x14ac:dyDescent="0.3">
      <c r="B20" s="536" t="s">
        <v>69</v>
      </c>
      <c r="C20" s="537">
        <f>AVERAGE(C8:C19)</f>
        <v>0.29542589774092409</v>
      </c>
      <c r="D20" s="529"/>
      <c r="E20" s="536" t="s">
        <v>69</v>
      </c>
      <c r="F20" s="537">
        <f>AVERAGE(F8:F19)</f>
        <v>0.50031750674731879</v>
      </c>
      <c r="G20" s="529"/>
      <c r="H20" s="536" t="s">
        <v>69</v>
      </c>
      <c r="I20" s="537">
        <f>AVERAGE(I8:I19)</f>
        <v>0.7616969199090442</v>
      </c>
    </row>
    <row r="21" spans="2:9" ht="18.75" x14ac:dyDescent="0.3">
      <c r="B21" s="538" t="s">
        <v>82</v>
      </c>
      <c r="C21" s="539">
        <f>STDEV(C8:C19)/C20</f>
        <v>0.12327172843495078</v>
      </c>
      <c r="D21" s="529"/>
      <c r="E21" s="538" t="s">
        <v>82</v>
      </c>
      <c r="F21" s="539">
        <f>STDEV(F8:F19)/F20</f>
        <v>0.10651227728662671</v>
      </c>
      <c r="G21" s="529"/>
      <c r="H21" s="538" t="s">
        <v>82</v>
      </c>
      <c r="I21" s="539">
        <f>STDEV(I8:I19)/I20</f>
        <v>8.4907183016705898E-2</v>
      </c>
    </row>
    <row r="22" spans="2:9" ht="18.75" x14ac:dyDescent="0.3">
      <c r="B22" s="538" t="s">
        <v>20</v>
      </c>
      <c r="C22" s="540">
        <f>COUNT(C8:C19)</f>
        <v>12</v>
      </c>
      <c r="D22" s="529"/>
      <c r="E22" s="538" t="s">
        <v>20</v>
      </c>
      <c r="F22" s="540">
        <f>COUNT(F8:F19)</f>
        <v>12</v>
      </c>
      <c r="G22" s="529"/>
      <c r="H22" s="538" t="s">
        <v>20</v>
      </c>
      <c r="I22" s="540">
        <f>COUNT(I8:I19)</f>
        <v>12</v>
      </c>
    </row>
    <row r="27" spans="2:9" x14ac:dyDescent="0.2">
      <c r="B27" s="546"/>
    </row>
    <row r="28" spans="2:9" x14ac:dyDescent="0.2">
      <c r="B28" s="546"/>
    </row>
    <row r="29" spans="2:9" x14ac:dyDescent="0.2">
      <c r="B29" s="546"/>
    </row>
    <row r="30" spans="2:9" x14ac:dyDescent="0.2">
      <c r="B30" s="546"/>
    </row>
  </sheetData>
  <mergeCells count="10">
    <mergeCell ref="H7:I7"/>
    <mergeCell ref="H8:H13"/>
    <mergeCell ref="H14:H19"/>
    <mergeCell ref="B1:C1"/>
    <mergeCell ref="B7:C7"/>
    <mergeCell ref="B8:B13"/>
    <mergeCell ref="B14:B19"/>
    <mergeCell ref="E7:F7"/>
    <mergeCell ref="E8:E13"/>
    <mergeCell ref="E14:E19"/>
  </mergeCells>
  <pageMargins left="0.7" right="0.7" top="0.75" bottom="0.75" header="0.3" footer="0.3"/>
  <pageSetup scale="61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SST</vt:lpstr>
      <vt:lpstr>Uniformity</vt:lpstr>
      <vt:lpstr>Content Uniformity</vt:lpstr>
      <vt:lpstr>Indapamide Assay+S1</vt:lpstr>
      <vt:lpstr>Indapamide Assay+S2</vt:lpstr>
      <vt:lpstr>Dissolution Summary</vt:lpstr>
      <vt:lpstr>'Content Uniformity'!Print_Area</vt:lpstr>
      <vt:lpstr>'Indapamide Assay+S1'!Print_Area</vt:lpstr>
      <vt:lpstr>'Indapamide Assay+S2'!Print_Area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Paul Njaria</cp:lastModifiedBy>
  <cp:lastPrinted>2018-05-25T08:13:51Z</cp:lastPrinted>
  <dcterms:created xsi:type="dcterms:W3CDTF">2005-07-05T10:19:27Z</dcterms:created>
  <dcterms:modified xsi:type="dcterms:W3CDTF">2018-05-25T08:13:56Z</dcterms:modified>
</cp:coreProperties>
</file>