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RELATIVE DENSITY" sheetId="4" r:id="rId2"/>
    <sheet name="CETIRIZINE" sheetId="6" r:id="rId3"/>
  </sheets>
  <externalReferences>
    <externalReference r:id="rId4"/>
  </externalReferences>
  <definedNames>
    <definedName name="_xlnm.Print_Area" localSheetId="2">CETIRIZINE!$A$1:$I$82</definedName>
    <definedName name="_xlnm.Print_Area" localSheetId="1">'RELATIVE DENSITY'!$A$1:$F$44</definedName>
    <definedName name="_xlnm.Print_Area" localSheetId="0">SST!$A$15:$G$62</definedName>
  </definedNames>
  <calcPr calcId="145621"/>
</workbook>
</file>

<file path=xl/calcChain.xml><?xml version="1.0" encoding="utf-8"?>
<calcChain xmlns="http://schemas.openxmlformats.org/spreadsheetml/2006/main">
  <c r="B21" i="1" l="1"/>
  <c r="B23" i="4"/>
  <c r="B57" i="6"/>
  <c r="C77" i="6" l="1"/>
  <c r="H72" i="6"/>
  <c r="G72" i="6"/>
  <c r="G71" i="6"/>
  <c r="H71" i="6" s="1"/>
  <c r="G70" i="6"/>
  <c r="H70" i="6" s="1"/>
  <c r="G69" i="6"/>
  <c r="H69" i="6" s="1"/>
  <c r="B69" i="6"/>
  <c r="B70" i="6" s="1"/>
  <c r="H68" i="6"/>
  <c r="G68" i="6"/>
  <c r="H67" i="6"/>
  <c r="G67" i="6"/>
  <c r="G66" i="6"/>
  <c r="H66" i="6" s="1"/>
  <c r="H65" i="6"/>
  <c r="G65" i="6"/>
  <c r="H64" i="6"/>
  <c r="G64" i="6"/>
  <c r="H63" i="6"/>
  <c r="G63" i="6"/>
  <c r="G62" i="6"/>
  <c r="H62" i="6" s="1"/>
  <c r="H61" i="6"/>
  <c r="G61" i="6"/>
  <c r="D58" i="6"/>
  <c r="B58" i="6"/>
  <c r="E56" i="6"/>
  <c r="B55" i="6"/>
  <c r="B45" i="6"/>
  <c r="D48" i="6" s="1"/>
  <c r="D49" i="6" s="1"/>
  <c r="F42" i="6"/>
  <c r="D42" i="6"/>
  <c r="G41" i="6"/>
  <c r="E41" i="6"/>
  <c r="B34" i="6"/>
  <c r="F44" i="6" s="1"/>
  <c r="B30" i="6"/>
  <c r="D33" i="4"/>
  <c r="C33" i="4"/>
  <c r="B33" i="4"/>
  <c r="B18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C35" i="4" l="1"/>
  <c r="C37" i="4"/>
  <c r="C39" i="4" s="1"/>
  <c r="H73" i="6"/>
  <c r="H74" i="6" s="1"/>
  <c r="H75" i="6"/>
  <c r="F45" i="6"/>
  <c r="D44" i="6"/>
  <c r="D45" i="6" s="1"/>
  <c r="F46" i="6" l="1"/>
  <c r="G38" i="6"/>
  <c r="G40" i="6"/>
  <c r="G39" i="6"/>
  <c r="D46" i="6"/>
  <c r="E39" i="6"/>
  <c r="E38" i="6"/>
  <c r="E40" i="6"/>
  <c r="G77" i="6"/>
  <c r="G42" i="6" l="1"/>
  <c r="D52" i="6"/>
  <c r="D50" i="6"/>
  <c r="D51" i="6" s="1"/>
  <c r="E42" i="6"/>
</calcChain>
</file>

<file path=xl/sharedStrings.xml><?xml version="1.0" encoding="utf-8"?>
<sst xmlns="http://schemas.openxmlformats.org/spreadsheetml/2006/main" count="169" uniqueCount="116">
  <si>
    <t>HPLC System Suitability Report</t>
  </si>
  <si>
    <t>Analysis Data</t>
  </si>
  <si>
    <t>Assay</t>
  </si>
  <si>
    <t>Sample(s)</t>
  </si>
  <si>
    <t>Reference Substance:</t>
  </si>
  <si>
    <t>MYDAWA CETIRIZINE 5 SOLUTION</t>
  </si>
  <si>
    <t>% age Purity:</t>
  </si>
  <si>
    <t>NDQD201712285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</si>
  <si>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</si>
  <si>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</si>
  <si>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</si>
  <si>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</si>
  <si>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</si>
  <si>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</si>
  <si>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</si>
  <si>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</si>
  <si>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</si>
  <si>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</si>
  <si>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</si>
  <si>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</si>
  <si>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</si>
  <si>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</si>
  <si>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</si>
  <si>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</si>
  <si>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</si>
  <si>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</si>
  <si>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</si>
  <si>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</si>
  <si>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</si>
  <si>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</si>
  <si>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</si>
  <si>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</si>
  <si>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</si>
  <si>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</si>
  <si>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</si>
  <si>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</si>
  <si>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</si>
  <si>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</si>
  <si>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</si>
  <si>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</si>
  <si>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</si>
  <si>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</si>
  <si>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</si>
  <si>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</si>
  <si>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</si>
  <si>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</si>
  <si>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</si>
  <si>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</si>
  <si>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</si>
  <si>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</si>
  <si>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</si>
  <si>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</si>
  <si>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</si>
  <si>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</si>
  <si>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</si>
  <si>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</si>
  <si>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</si>
  <si>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</si>
  <si>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</si>
  <si>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</si>
  <si>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</si>
  <si>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</si>
  <si>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</si>
  <si>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</si>
  <si>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</si>
  <si>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</si>
  <si>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</si>
  <si>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</si>
  <si>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</si>
  <si>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</si>
  <si>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</si>
  <si>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</si>
  <si>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</si>
  <si>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</si>
  <si>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</si>
  <si>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</si>
  <si>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</si>
  <si>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</si>
  <si>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</si>
  <si>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</si>
  <si>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</si>
  <si>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</si>
  <si>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</si>
  <si>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</si>
  <si>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</si>
  <si>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</si>
  <si>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</si>
  <si>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</si>
  <si>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</si>
  <si>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</si>
  <si>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</si>
  <si>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</si>
  <si>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</si>
  <si>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</si>
  <si>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</si>
  <si>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</si>
  <si>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</si>
  <si>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</si>
  <si>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If correction for water content is not needed please enter 0</t>
  </si>
  <si>
    <t>Inj</t>
  </si>
  <si>
    <t>Mass of RS (mg):</t>
  </si>
  <si>
    <t>Mass of WRS as free base (mg):</t>
  </si>
  <si>
    <t>Desired Concentration (mg/mL):</t>
  </si>
  <si>
    <t>Determination of Content of Active Ingredient in the Sample</t>
  </si>
  <si>
    <t xml:space="preserve">Each </t>
  </si>
  <si>
    <t>Relative Density of sample:</t>
  </si>
  <si>
    <t>is equivalent to</t>
  </si>
  <si>
    <t>Powder Weight (g)</t>
  </si>
  <si>
    <t>Desired Powder Weight (g):</t>
  </si>
  <si>
    <t>C15-3</t>
  </si>
  <si>
    <t xml:space="preserve">CETIRIZINE </t>
  </si>
  <si>
    <t>PETER</t>
  </si>
  <si>
    <t>CETIRIZINE HCL</t>
  </si>
  <si>
    <t xml:space="preserve">EACH 5 ML OF CETIRIZINE SOLUTION CONTAINS 5MG </t>
  </si>
  <si>
    <t>SHARON/PETER</t>
  </si>
  <si>
    <t>NGUMO/SHARON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</si>
</sst>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000"/>
    <numFmt numFmtId="171" formatCode="0.0000"/>
    <numFmt numFmtId="172" formatCode="[$-409]d/mmm/yy;@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9" fillId="2" borderId="1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38" xfId="0" applyNumberFormat="1" applyFont="1" applyFill="1" applyBorder="1" applyAlignment="1">
      <alignment horizontal="center" wrapText="1"/>
    </xf>
    <xf numFmtId="2" fontId="5" fillId="2" borderId="27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43" xfId="0" applyNumberFormat="1" applyFont="1" applyFill="1" applyBorder="1" applyAlignment="1" applyProtection="1">
      <alignment horizontal="center"/>
      <protection locked="0"/>
    </xf>
    <xf numFmtId="164" fontId="6" fillId="3" borderId="28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6" fillId="3" borderId="2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70" fontId="5" fillId="5" borderId="43" xfId="0" applyNumberFormat="1" applyFont="1" applyFill="1" applyBorder="1" applyAlignment="1">
      <alignment horizontal="center"/>
    </xf>
    <xf numFmtId="170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43" xfId="0" applyNumberFormat="1" applyFont="1" applyFill="1" applyBorder="1" applyAlignment="1">
      <alignment horizontal="center"/>
    </xf>
    <xf numFmtId="170" fontId="6" fillId="2" borderId="43" xfId="0" applyNumberFormat="1" applyFont="1" applyFill="1" applyBorder="1" applyAlignment="1">
      <alignment horizontal="center"/>
    </xf>
    <xf numFmtId="170" fontId="2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43" xfId="0" applyNumberFormat="1" applyFont="1" applyFill="1" applyBorder="1" applyAlignment="1">
      <alignment horizontal="center" wrapText="1"/>
    </xf>
    <xf numFmtId="171" fontId="5" fillId="5" borderId="4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1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2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9" fillId="2" borderId="0" xfId="0" applyFont="1" applyFill="1" applyAlignment="1">
      <alignment vertical="center" wrapText="1"/>
    </xf>
    <xf numFmtId="0" fontId="13" fillId="2" borderId="0" xfId="0" applyFont="1" applyFill="1"/>
    <xf numFmtId="0" fontId="20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0" fontId="8" fillId="2" borderId="15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44" xfId="0" applyNumberFormat="1" applyFont="1" applyFill="1" applyBorder="1" applyAlignment="1">
      <alignment horizontal="center"/>
    </xf>
    <xf numFmtId="168" fontId="9" fillId="6" borderId="25" xfId="0" applyNumberFormat="1" applyFont="1" applyFill="1" applyBorder="1" applyAlignment="1">
      <alignment horizontal="center"/>
    </xf>
    <xf numFmtId="2" fontId="8" fillId="6" borderId="2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8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9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8" fillId="2" borderId="29" xfId="0" applyFont="1" applyFill="1" applyBorder="1" applyAlignment="1">
      <alignment horizontal="right"/>
    </xf>
    <xf numFmtId="0" fontId="8" fillId="2" borderId="35" xfId="0" applyFont="1" applyFill="1" applyBorder="1" applyAlignment="1">
      <alignment horizontal="right"/>
    </xf>
    <xf numFmtId="10" fontId="8" fillId="6" borderId="28" xfId="0" applyNumberFormat="1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30" xfId="0" applyFont="1" applyFill="1" applyBorder="1" applyAlignment="1">
      <alignment horizontal="center"/>
    </xf>
    <xf numFmtId="2" fontId="9" fillId="2" borderId="30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45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4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168" fontId="8" fillId="2" borderId="23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26" xfId="0" applyFont="1" applyFill="1" applyBorder="1"/>
    <xf numFmtId="0" fontId="9" fillId="2" borderId="41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46" xfId="0" applyNumberFormat="1" applyFont="1" applyFill="1" applyBorder="1" applyAlignment="1">
      <alignment horizontal="center"/>
    </xf>
    <xf numFmtId="168" fontId="8" fillId="2" borderId="47" xfId="0" applyNumberFormat="1" applyFont="1" applyFill="1" applyBorder="1" applyAlignment="1">
      <alignment horizontal="center"/>
    </xf>
    <xf numFmtId="168" fontId="8" fillId="2" borderId="48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34" xfId="0" applyNumberFormat="1" applyFont="1" applyFill="1" applyBorder="1" applyAlignment="1">
      <alignment horizontal="center" vertical="center"/>
    </xf>
    <xf numFmtId="2" fontId="8" fillId="2" borderId="30" xfId="0" applyNumberFormat="1" applyFont="1" applyFill="1" applyBorder="1" applyAlignment="1">
      <alignment horizontal="center"/>
    </xf>
    <xf numFmtId="2" fontId="8" fillId="2" borderId="31" xfId="0" applyNumberFormat="1" applyFont="1" applyFill="1" applyBorder="1" applyAlignment="1">
      <alignment horizontal="center"/>
    </xf>
    <xf numFmtId="2" fontId="8" fillId="2" borderId="32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24" xfId="0" applyNumberFormat="1" applyFont="1" applyFill="1" applyBorder="1" applyAlignment="1">
      <alignment horizontal="center"/>
    </xf>
    <xf numFmtId="0" fontId="8" fillId="2" borderId="4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50" xfId="0" applyNumberFormat="1" applyFont="1" applyFill="1" applyBorder="1" applyAlignment="1">
      <alignment horizontal="center"/>
    </xf>
    <xf numFmtId="2" fontId="8" fillId="7" borderId="50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right"/>
    </xf>
    <xf numFmtId="168" fontId="9" fillId="7" borderId="27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3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166" fontId="10" fillId="3" borderId="0" xfId="0" applyNumberFormat="1" applyFont="1" applyFill="1" applyAlignment="1" applyProtection="1">
      <alignment horizontal="left"/>
      <protection locked="0"/>
    </xf>
    <xf numFmtId="0" fontId="11" fillId="3" borderId="13" xfId="0" applyFont="1" applyFill="1" applyBorder="1" applyAlignment="1" applyProtection="1">
      <alignment horizontal="center"/>
      <protection locked="0"/>
    </xf>
    <xf numFmtId="0" fontId="11" fillId="3" borderId="15" xfId="0" applyFont="1" applyFill="1" applyBorder="1" applyAlignment="1" applyProtection="1">
      <alignment horizontal="center"/>
      <protection locked="0"/>
    </xf>
    <xf numFmtId="0" fontId="11" fillId="3" borderId="19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11" fillId="3" borderId="22" xfId="0" applyFont="1" applyFill="1" applyBorder="1" applyAlignment="1" applyProtection="1">
      <alignment horizontal="center"/>
      <protection locked="0"/>
    </xf>
    <xf numFmtId="0" fontId="11" fillId="3" borderId="27" xfId="0" applyFont="1" applyFill="1" applyBorder="1" applyAlignment="1" applyProtection="1">
      <alignment horizontal="center"/>
      <protection locked="0"/>
    </xf>
    <xf numFmtId="0" fontId="11" fillId="3" borderId="51" xfId="0" applyFont="1" applyFill="1" applyBorder="1" applyAlignment="1" applyProtection="1">
      <alignment horizontal="center"/>
      <protection locked="0"/>
    </xf>
    <xf numFmtId="0" fontId="11" fillId="3" borderId="50" xfId="0" applyFont="1" applyFill="1" applyBorder="1" applyAlignment="1" applyProtection="1">
      <alignment horizontal="center"/>
      <protection locked="0"/>
    </xf>
    <xf numFmtId="169" fontId="11" fillId="3" borderId="0" xfId="0" applyNumberFormat="1" applyFont="1" applyFill="1" applyAlignment="1" applyProtection="1">
      <alignment horizontal="center"/>
      <protection locked="0"/>
    </xf>
    <xf numFmtId="174" fontId="11" fillId="3" borderId="0" xfId="0" applyNumberFormat="1" applyFont="1" applyFill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1" fillId="3" borderId="33" xfId="0" applyFont="1" applyFill="1" applyBorder="1" applyAlignment="1" applyProtection="1">
      <alignment horizontal="center"/>
      <protection locked="0"/>
    </xf>
    <xf numFmtId="2" fontId="10" fillId="2" borderId="34" xfId="0" applyNumberFormat="1" applyFont="1" applyFill="1" applyBorder="1" applyAlignment="1">
      <alignment horizontal="center"/>
    </xf>
    <xf numFmtId="10" fontId="11" fillId="7" borderId="21" xfId="0" applyNumberFormat="1" applyFont="1" applyFill="1" applyBorder="1" applyAlignment="1">
      <alignment horizontal="center"/>
    </xf>
    <xf numFmtId="10" fontId="11" fillId="6" borderId="36" xfId="0" applyNumberFormat="1" applyFont="1" applyFill="1" applyBorder="1" applyAlignment="1">
      <alignment horizontal="center"/>
    </xf>
    <xf numFmtId="0" fontId="11" fillId="7" borderId="37" xfId="0" applyFont="1" applyFill="1" applyBorder="1" applyAlignment="1">
      <alignment horizontal="center"/>
    </xf>
    <xf numFmtId="2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1" fillId="2" borderId="0" xfId="0" applyNumberFormat="1" applyFont="1" applyFill="1" applyAlignment="1">
      <alignment horizontal="center"/>
    </xf>
    <xf numFmtId="171" fontId="9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3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left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justify" vertical="center" wrapText="1"/>
    </xf>
    <xf numFmtId="0" fontId="14" fillId="2" borderId="39" xfId="0" applyFont="1" applyFill="1" applyBorder="1" applyAlignment="1">
      <alignment horizontal="justify" vertical="center" wrapText="1"/>
    </xf>
    <xf numFmtId="0" fontId="14" fillId="2" borderId="40" xfId="0" applyFont="1" applyFill="1" applyBorder="1" applyAlignment="1">
      <alignment horizontal="justify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2" fontId="11" fillId="3" borderId="30" xfId="0" applyNumberFormat="1" applyFont="1" applyFill="1" applyBorder="1" applyAlignment="1" applyProtection="1">
      <alignment horizontal="center" vertical="center"/>
      <protection locked="0"/>
    </xf>
    <xf numFmtId="2" fontId="11" fillId="3" borderId="31" xfId="0" applyNumberFormat="1" applyFont="1" applyFill="1" applyBorder="1" applyAlignment="1" applyProtection="1">
      <alignment horizontal="center" vertical="center"/>
      <protection locked="0"/>
    </xf>
    <xf numFmtId="2" fontId="11" fillId="3" borderId="32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B60" sqref="B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99.51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25.47</v>
      </c>
      <c r="C20" s="10"/>
      <c r="D20" s="10"/>
      <c r="E20" s="10"/>
    </row>
    <row r="21" spans="1:6" ht="16.5" customHeight="1" x14ac:dyDescent="0.3">
      <c r="A21" s="7" t="s">
        <v>9</v>
      </c>
      <c r="B21" s="13">
        <f>25.47/50*4/100</f>
        <v>2.0375999999999998E-2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3193192</v>
      </c>
      <c r="C24" s="18">
        <v>9760.19</v>
      </c>
      <c r="D24" s="19">
        <v>1.05</v>
      </c>
      <c r="E24" s="20">
        <v>13.73</v>
      </c>
    </row>
    <row r="25" spans="1:6" ht="16.5" customHeight="1" x14ac:dyDescent="0.3">
      <c r="A25" s="17">
        <v>2</v>
      </c>
      <c r="B25" s="18">
        <v>3185665</v>
      </c>
      <c r="C25" s="18">
        <v>9792.41</v>
      </c>
      <c r="D25" s="19">
        <v>1.04</v>
      </c>
      <c r="E25" s="19">
        <v>13.71</v>
      </c>
    </row>
    <row r="26" spans="1:6" ht="16.5" customHeight="1" x14ac:dyDescent="0.3">
      <c r="A26" s="17">
        <v>3</v>
      </c>
      <c r="B26" s="18">
        <v>3196448</v>
      </c>
      <c r="C26" s="18">
        <v>9789.76</v>
      </c>
      <c r="D26" s="19">
        <v>1.04</v>
      </c>
      <c r="E26" s="19">
        <v>13.7</v>
      </c>
    </row>
    <row r="27" spans="1:6" ht="16.5" customHeight="1" x14ac:dyDescent="0.3">
      <c r="A27" s="17">
        <v>4</v>
      </c>
      <c r="B27" s="18">
        <v>3199815</v>
      </c>
      <c r="C27" s="18">
        <v>9787.83</v>
      </c>
      <c r="D27" s="19">
        <v>1.05</v>
      </c>
      <c r="E27" s="19">
        <v>13.68</v>
      </c>
    </row>
    <row r="28" spans="1:6" ht="16.5" customHeight="1" x14ac:dyDescent="0.3">
      <c r="A28" s="17">
        <v>5</v>
      </c>
      <c r="B28" s="18">
        <v>3193066</v>
      </c>
      <c r="C28" s="18">
        <v>9848.2999999999993</v>
      </c>
      <c r="D28" s="19">
        <v>1.05</v>
      </c>
      <c r="E28" s="19">
        <v>13.67</v>
      </c>
    </row>
    <row r="29" spans="1:6" ht="16.5" customHeight="1" x14ac:dyDescent="0.3">
      <c r="A29" s="17">
        <v>6</v>
      </c>
      <c r="B29" s="21">
        <v>3187022</v>
      </c>
      <c r="C29" s="21">
        <v>9927.02</v>
      </c>
      <c r="D29" s="22">
        <v>1.04</v>
      </c>
      <c r="E29" s="22">
        <v>13.65</v>
      </c>
    </row>
    <row r="30" spans="1:6" ht="16.5" customHeight="1" x14ac:dyDescent="0.3">
      <c r="A30" s="23" t="s">
        <v>15</v>
      </c>
      <c r="B30" s="24">
        <f>AVERAGE(B24:B29)</f>
        <v>3192534.6666666665</v>
      </c>
      <c r="C30" s="25">
        <f>AVERAGE(C24:C29)</f>
        <v>9817.5850000000009</v>
      </c>
      <c r="D30" s="26">
        <f>AVERAGE(D24:D29)</f>
        <v>1.0449999999999999</v>
      </c>
      <c r="E30" s="26">
        <f>AVERAGE(E24:E29)</f>
        <v>13.69</v>
      </c>
    </row>
    <row r="31" spans="1:6" ht="16.5" customHeight="1" x14ac:dyDescent="0.3">
      <c r="A31" s="27" t="s">
        <v>16</v>
      </c>
      <c r="B31" s="28">
        <f>(STDEV(B24:B29)/B30)</f>
        <v>1.6961590540659104E-3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9" t="s">
        <v>23</v>
      </c>
      <c r="C59" s="239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 t="s">
        <v>114</v>
      </c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B42" sqref="B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5" t="s">
        <v>28</v>
      </c>
      <c r="B1" s="245"/>
      <c r="C1" s="245"/>
      <c r="D1" s="245"/>
      <c r="E1" s="245"/>
      <c r="F1" s="245"/>
      <c r="G1" s="106"/>
    </row>
    <row r="2" spans="1:7" ht="12.75" customHeight="1" x14ac:dyDescent="0.3">
      <c r="A2" s="245"/>
      <c r="B2" s="245"/>
      <c r="C2" s="245"/>
      <c r="D2" s="245"/>
      <c r="E2" s="245"/>
      <c r="F2" s="245"/>
      <c r="G2" s="106"/>
    </row>
    <row r="3" spans="1:7" ht="12.75" customHeight="1" x14ac:dyDescent="0.3">
      <c r="A3" s="245"/>
      <c r="B3" s="245"/>
      <c r="C3" s="245"/>
      <c r="D3" s="245"/>
      <c r="E3" s="245"/>
      <c r="F3" s="245"/>
      <c r="G3" s="106"/>
    </row>
    <row r="4" spans="1:7" ht="12.75" customHeight="1" x14ac:dyDescent="0.3">
      <c r="A4" s="245"/>
      <c r="B4" s="245"/>
      <c r="C4" s="245"/>
      <c r="D4" s="245"/>
      <c r="E4" s="245"/>
      <c r="F4" s="245"/>
      <c r="G4" s="106"/>
    </row>
    <row r="5" spans="1:7" ht="12.75" customHeight="1" x14ac:dyDescent="0.3">
      <c r="A5" s="245"/>
      <c r="B5" s="245"/>
      <c r="C5" s="245"/>
      <c r="D5" s="245"/>
      <c r="E5" s="245"/>
      <c r="F5" s="245"/>
      <c r="G5" s="106"/>
    </row>
    <row r="6" spans="1:7" ht="12.75" customHeight="1" x14ac:dyDescent="0.3">
      <c r="A6" s="245"/>
      <c r="B6" s="245"/>
      <c r="C6" s="245"/>
      <c r="D6" s="245"/>
      <c r="E6" s="245"/>
      <c r="F6" s="245"/>
      <c r="G6" s="106"/>
    </row>
    <row r="7" spans="1:7" ht="12.75" customHeight="1" x14ac:dyDescent="0.3">
      <c r="A7" s="245"/>
      <c r="B7" s="245"/>
      <c r="C7" s="245"/>
      <c r="D7" s="245"/>
      <c r="E7" s="245"/>
      <c r="F7" s="245"/>
      <c r="G7" s="106"/>
    </row>
    <row r="8" spans="1:7" ht="15" customHeight="1" x14ac:dyDescent="0.3">
      <c r="A8" s="244" t="s">
        <v>29</v>
      </c>
      <c r="B8" s="244"/>
      <c r="C8" s="244"/>
      <c r="D8" s="244"/>
      <c r="E8" s="244"/>
      <c r="F8" s="244"/>
      <c r="G8" s="107"/>
    </row>
    <row r="9" spans="1:7" ht="12.75" customHeight="1" x14ac:dyDescent="0.3">
      <c r="A9" s="244"/>
      <c r="B9" s="244"/>
      <c r="C9" s="244"/>
      <c r="D9" s="244"/>
      <c r="E9" s="244"/>
      <c r="F9" s="244"/>
      <c r="G9" s="107"/>
    </row>
    <row r="10" spans="1:7" ht="12.75" customHeight="1" x14ac:dyDescent="0.3">
      <c r="A10" s="244"/>
      <c r="B10" s="244"/>
      <c r="C10" s="244"/>
      <c r="D10" s="244"/>
      <c r="E10" s="244"/>
      <c r="F10" s="244"/>
      <c r="G10" s="107"/>
    </row>
    <row r="11" spans="1:7" ht="12.75" customHeight="1" x14ac:dyDescent="0.3">
      <c r="A11" s="244"/>
      <c r="B11" s="244"/>
      <c r="C11" s="244"/>
      <c r="D11" s="244"/>
      <c r="E11" s="244"/>
      <c r="F11" s="244"/>
      <c r="G11" s="107"/>
    </row>
    <row r="12" spans="1:7" ht="12.75" customHeight="1" x14ac:dyDescent="0.3">
      <c r="A12" s="244"/>
      <c r="B12" s="244"/>
      <c r="C12" s="244"/>
      <c r="D12" s="244"/>
      <c r="E12" s="244"/>
      <c r="F12" s="244"/>
      <c r="G12" s="107"/>
    </row>
    <row r="13" spans="1:7" ht="12.75" customHeight="1" x14ac:dyDescent="0.3">
      <c r="A13" s="244"/>
      <c r="B13" s="244"/>
      <c r="C13" s="244"/>
      <c r="D13" s="244"/>
      <c r="E13" s="244"/>
      <c r="F13" s="244"/>
      <c r="G13" s="107"/>
    </row>
    <row r="14" spans="1:7" ht="12.75" customHeight="1" x14ac:dyDescent="0.3">
      <c r="A14" s="244"/>
      <c r="B14" s="244"/>
      <c r="C14" s="244"/>
      <c r="D14" s="244"/>
      <c r="E14" s="244"/>
      <c r="F14" s="244"/>
      <c r="G14" s="107"/>
    </row>
    <row r="15" spans="1:7" ht="13.5" customHeight="1" x14ac:dyDescent="0.3"/>
    <row r="16" spans="1:7" ht="19.5" customHeight="1" x14ac:dyDescent="0.3">
      <c r="A16" s="240" t="s">
        <v>30</v>
      </c>
      <c r="B16" s="241"/>
      <c r="C16" s="241"/>
      <c r="D16" s="241"/>
      <c r="E16" s="241"/>
      <c r="F16" s="242"/>
    </row>
    <row r="17" spans="1:13" ht="18.75" customHeight="1" x14ac:dyDescent="0.3">
      <c r="A17" s="243" t="s">
        <v>91</v>
      </c>
      <c r="B17" s="243"/>
      <c r="C17" s="243"/>
      <c r="D17" s="243"/>
      <c r="E17" s="243"/>
      <c r="F17" s="243"/>
    </row>
    <row r="18" spans="1:13" x14ac:dyDescent="0.3">
      <c r="B18" s="1" t="e">
        <f>[1]Relative!B13</f>
        <v>#REF!</v>
      </c>
    </row>
    <row r="20" spans="1:13" ht="16.5" customHeight="1" x14ac:dyDescent="0.3">
      <c r="A20" s="53" t="s">
        <v>32</v>
      </c>
      <c r="B20" s="237" t="s">
        <v>5</v>
      </c>
    </row>
    <row r="21" spans="1:13" ht="16.5" customHeight="1" x14ac:dyDescent="0.3">
      <c r="A21" s="53" t="s">
        <v>33</v>
      </c>
      <c r="B21" s="108" t="s">
        <v>7</v>
      </c>
    </row>
    <row r="22" spans="1:13" ht="16.5" customHeight="1" x14ac:dyDescent="0.3">
      <c r="A22" s="53" t="s">
        <v>34</v>
      </c>
      <c r="B22" s="108" t="s">
        <v>110</v>
      </c>
    </row>
    <row r="23" spans="1:13" ht="16.5" customHeight="1" x14ac:dyDescent="0.3">
      <c r="A23" s="53" t="s">
        <v>35</v>
      </c>
      <c r="B23" s="108" t="str">
        <f>CETIRIZINE!$B$21</f>
        <v xml:space="preserve">EACH 5 ML OF CETIRIZINE SOLUTION CONTAINS 5MG </v>
      </c>
    </row>
    <row r="24" spans="1:13" ht="16.5" customHeight="1" x14ac:dyDescent="0.3">
      <c r="A24" s="53" t="s">
        <v>36</v>
      </c>
      <c r="B24" s="109">
        <v>43116</v>
      </c>
    </row>
    <row r="25" spans="1:13" ht="16.5" customHeight="1" x14ac:dyDescent="0.3">
      <c r="A25" s="53" t="s">
        <v>37</v>
      </c>
      <c r="B25" s="109">
        <v>43117</v>
      </c>
    </row>
    <row r="27" spans="1:13" ht="13.5" customHeight="1" x14ac:dyDescent="0.3"/>
    <row r="28" spans="1:13" ht="17.25" customHeight="1" x14ac:dyDescent="0.3">
      <c r="B28" s="55" t="s">
        <v>92</v>
      </c>
      <c r="C28" s="56" t="s">
        <v>93</v>
      </c>
      <c r="D28" s="56" t="s">
        <v>94</v>
      </c>
      <c r="E28" s="57"/>
      <c r="F28" s="57"/>
      <c r="G28" s="57"/>
      <c r="H28" s="58"/>
      <c r="I28" s="57"/>
      <c r="J28" s="57"/>
      <c r="K28" s="57"/>
      <c r="L28" s="59"/>
      <c r="M28" s="59"/>
    </row>
    <row r="29" spans="1:13" ht="16.5" customHeight="1" x14ac:dyDescent="0.3">
      <c r="B29" s="60">
        <v>15.21086</v>
      </c>
      <c r="C29" s="61">
        <v>27.259029999999999</v>
      </c>
      <c r="D29" s="61">
        <v>29.09929</v>
      </c>
      <c r="E29" s="62"/>
      <c r="F29" s="62"/>
      <c r="G29" s="62"/>
      <c r="H29" s="58"/>
      <c r="I29" s="62"/>
      <c r="J29" s="62"/>
      <c r="K29" s="62"/>
      <c r="L29" s="59"/>
      <c r="M29" s="59"/>
    </row>
    <row r="30" spans="1:13" ht="15.75" customHeight="1" x14ac:dyDescent="0.3">
      <c r="B30" s="63"/>
      <c r="C30" s="61">
        <v>27.24868</v>
      </c>
      <c r="D30" s="61">
        <v>29.107569999999999</v>
      </c>
      <c r="E30" s="62"/>
      <c r="F30" s="62"/>
      <c r="G30" s="62"/>
      <c r="H30" s="58"/>
      <c r="I30" s="62"/>
      <c r="J30" s="62"/>
      <c r="K30" s="62"/>
      <c r="L30" s="59"/>
      <c r="M30" s="59"/>
    </row>
    <row r="31" spans="1:13" ht="16.5" customHeight="1" x14ac:dyDescent="0.3">
      <c r="B31" s="63"/>
      <c r="C31" s="64">
        <v>27.225629999999999</v>
      </c>
      <c r="D31" s="64">
        <v>29.108070000000001</v>
      </c>
      <c r="E31" s="62"/>
      <c r="F31" s="62"/>
      <c r="G31" s="62"/>
      <c r="H31" s="58"/>
      <c r="I31" s="62"/>
      <c r="J31" s="62"/>
      <c r="K31" s="62"/>
      <c r="L31" s="59"/>
      <c r="M31" s="59"/>
    </row>
    <row r="32" spans="1:13" ht="16.5" customHeight="1" x14ac:dyDescent="0.3">
      <c r="B32" s="63"/>
      <c r="C32" s="65"/>
      <c r="D32" s="66"/>
      <c r="E32" s="62"/>
      <c r="F32" s="62"/>
      <c r="G32" s="62"/>
      <c r="H32" s="58"/>
      <c r="I32" s="62"/>
      <c r="J32" s="62"/>
      <c r="K32" s="62"/>
      <c r="L32" s="59"/>
      <c r="M32" s="59"/>
    </row>
    <row r="33" spans="1:13" ht="17.25" customHeight="1" x14ac:dyDescent="0.3">
      <c r="B33" s="67">
        <f>AVERAGE(B29:B32)</f>
        <v>15.21086</v>
      </c>
      <c r="C33" s="67">
        <f>AVERAGE(C29:C32)</f>
        <v>27.244446666666665</v>
      </c>
      <c r="D33" s="67">
        <f>AVERAGE(D29:D32)</f>
        <v>29.104976666666669</v>
      </c>
      <c r="E33" s="68"/>
      <c r="F33" s="68"/>
      <c r="G33" s="68"/>
      <c r="H33" s="58"/>
      <c r="I33" s="68"/>
      <c r="J33" s="68"/>
      <c r="K33" s="68"/>
      <c r="L33" s="59"/>
      <c r="M33" s="59"/>
    </row>
    <row r="34" spans="1:13" ht="16.5" customHeight="1" x14ac:dyDescent="0.3">
      <c r="B34" s="69"/>
      <c r="C34" s="69"/>
      <c r="D34" s="69"/>
      <c r="E34" s="58"/>
      <c r="F34" s="58"/>
      <c r="G34" s="58"/>
      <c r="H34" s="58"/>
      <c r="I34" s="58"/>
      <c r="J34" s="58"/>
      <c r="K34" s="58"/>
      <c r="L34" s="59"/>
      <c r="M34" s="59"/>
    </row>
    <row r="35" spans="1:13" ht="16.5" customHeight="1" x14ac:dyDescent="0.3">
      <c r="B35" s="70" t="s">
        <v>95</v>
      </c>
      <c r="C35" s="71">
        <f>C33-B33</f>
        <v>12.033586666666665</v>
      </c>
      <c r="D35" s="69"/>
      <c r="E35" s="58"/>
      <c r="F35" s="72"/>
      <c r="G35" s="58"/>
      <c r="H35" s="58"/>
      <c r="I35" s="58"/>
      <c r="J35" s="72"/>
      <c r="K35" s="58"/>
      <c r="L35" s="59"/>
      <c r="M35" s="59"/>
    </row>
    <row r="36" spans="1:13" ht="16.5" customHeight="1" x14ac:dyDescent="0.3">
      <c r="B36" s="69"/>
      <c r="C36" s="73"/>
      <c r="D36" s="69"/>
      <c r="E36" s="58"/>
      <c r="F36" s="72"/>
      <c r="G36" s="58"/>
      <c r="H36" s="58"/>
      <c r="I36" s="58"/>
      <c r="J36" s="72"/>
      <c r="K36" s="58"/>
      <c r="L36" s="59"/>
      <c r="M36" s="59"/>
    </row>
    <row r="37" spans="1:13" ht="16.5" customHeight="1" x14ac:dyDescent="0.3">
      <c r="B37" s="70" t="s">
        <v>96</v>
      </c>
      <c r="C37" s="71">
        <f>D33-B33</f>
        <v>13.894116666666669</v>
      </c>
      <c r="D37" s="69"/>
      <c r="E37" s="58"/>
      <c r="F37" s="72"/>
      <c r="G37" s="58"/>
      <c r="H37" s="58"/>
      <c r="I37" s="58"/>
      <c r="J37" s="72"/>
      <c r="K37" s="58"/>
      <c r="L37" s="59"/>
      <c r="M37" s="59"/>
    </row>
    <row r="38" spans="1:13" ht="16.5" customHeight="1" x14ac:dyDescent="0.3">
      <c r="B38" s="69"/>
      <c r="C38" s="73"/>
      <c r="D38" s="69"/>
      <c r="E38" s="58"/>
      <c r="F38" s="74"/>
      <c r="G38" s="75"/>
      <c r="H38" s="75"/>
      <c r="I38" s="75"/>
      <c r="J38" s="74"/>
      <c r="K38" s="58"/>
      <c r="L38" s="59"/>
      <c r="M38" s="59"/>
    </row>
    <row r="39" spans="1:13" ht="32.25" customHeight="1" x14ac:dyDescent="0.3">
      <c r="B39" s="76" t="s">
        <v>97</v>
      </c>
      <c r="C39" s="77">
        <f>C37/C35</f>
        <v>1.1546114264630443</v>
      </c>
      <c r="D39" s="69"/>
      <c r="E39" s="78"/>
      <c r="F39" s="79"/>
      <c r="G39" s="75"/>
      <c r="H39" s="75"/>
      <c r="I39" s="80"/>
      <c r="J39" s="79"/>
      <c r="K39" s="58"/>
      <c r="L39" s="59"/>
      <c r="M39" s="59"/>
    </row>
    <row r="40" spans="1:13" ht="14.25" customHeight="1" x14ac:dyDescent="0.3">
      <c r="A40" s="81"/>
      <c r="B40" s="82"/>
      <c r="C40" s="83"/>
      <c r="D40" s="84"/>
      <c r="E40" s="83"/>
      <c r="G40" s="85"/>
      <c r="H40" s="85"/>
      <c r="I40" s="86"/>
      <c r="J40" s="87"/>
    </row>
    <row r="41" spans="1:13" ht="16.5" customHeight="1" x14ac:dyDescent="0.3">
      <c r="A41" s="54"/>
      <c r="B41" s="88" t="s">
        <v>23</v>
      </c>
      <c r="C41" s="88"/>
      <c r="D41" s="89" t="s">
        <v>24</v>
      </c>
      <c r="E41" s="90"/>
      <c r="F41" s="89" t="s">
        <v>25</v>
      </c>
      <c r="G41" s="85"/>
      <c r="H41" s="85"/>
      <c r="I41" s="86"/>
      <c r="J41" s="87"/>
    </row>
    <row r="42" spans="1:13" ht="59.25" customHeight="1" x14ac:dyDescent="0.3">
      <c r="A42" s="91" t="s">
        <v>26</v>
      </c>
      <c r="B42" s="92"/>
      <c r="C42" s="93"/>
      <c r="D42" s="92"/>
      <c r="E42" s="94"/>
      <c r="F42" s="95"/>
      <c r="G42" s="85"/>
      <c r="H42" s="85"/>
      <c r="I42" s="86"/>
      <c r="J42" s="87"/>
    </row>
    <row r="43" spans="1:13" ht="59.25" customHeight="1" x14ac:dyDescent="0.3">
      <c r="A43" s="91" t="s">
        <v>27</v>
      </c>
      <c r="B43" s="96"/>
      <c r="C43" s="97"/>
      <c r="D43" s="96"/>
      <c r="E43" s="94"/>
      <c r="F43" s="98"/>
      <c r="G43" s="99"/>
      <c r="H43" s="99"/>
      <c r="I43" s="100"/>
    </row>
    <row r="44" spans="1:13" ht="13.5" customHeight="1" x14ac:dyDescent="0.3">
      <c r="A44" s="99"/>
      <c r="B44" s="99"/>
      <c r="C44" s="99"/>
      <c r="D44" s="100"/>
      <c r="F44" s="99"/>
      <c r="G44" s="99"/>
      <c r="H44" s="99"/>
      <c r="I44" s="100"/>
    </row>
    <row r="45" spans="1:13" ht="13.5" customHeight="1" x14ac:dyDescent="0.3">
      <c r="A45" s="99"/>
      <c r="B45" s="99"/>
      <c r="C45" s="99"/>
      <c r="D45" s="100"/>
      <c r="F45" s="99"/>
      <c r="G45" s="99"/>
      <c r="H45" s="99"/>
      <c r="I45" s="100"/>
    </row>
    <row r="47" spans="1:13" ht="13.5" customHeight="1" x14ac:dyDescent="0.3">
      <c r="A47" s="101"/>
      <c r="B47" s="101"/>
      <c r="C47" s="101"/>
      <c r="F47" s="101"/>
      <c r="G47" s="101"/>
      <c r="H47" s="101"/>
    </row>
    <row r="48" spans="1:13" ht="13.5" customHeight="1" x14ac:dyDescent="0.3">
      <c r="A48" s="102"/>
      <c r="B48" s="102"/>
      <c r="C48" s="102"/>
      <c r="F48" s="102"/>
      <c r="G48" s="102"/>
      <c r="H48" s="102"/>
    </row>
    <row r="49" spans="1:8" x14ac:dyDescent="0.3">
      <c r="B49" s="103"/>
      <c r="C49" s="103"/>
      <c r="G49" s="103"/>
      <c r="H49" s="103"/>
    </row>
    <row r="50" spans="1:8" x14ac:dyDescent="0.3">
      <c r="A50" s="104"/>
      <c r="F50" s="104"/>
    </row>
    <row r="51" spans="1:8" x14ac:dyDescent="0.3">
      <c r="C51" s="105"/>
    </row>
    <row r="52" spans="1:8" x14ac:dyDescent="0.3">
      <c r="C52" s="105"/>
    </row>
    <row r="57" spans="1:8" ht="13.5" customHeight="1" x14ac:dyDescent="0.3">
      <c r="C57" s="99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7" zoomScale="55" zoomScaleNormal="75" workbookViewId="0">
      <selection activeCell="C88" sqref="C8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70" t="s">
        <v>28</v>
      </c>
      <c r="B1" s="270"/>
      <c r="C1" s="270"/>
      <c r="D1" s="270"/>
      <c r="E1" s="270"/>
      <c r="F1" s="270"/>
      <c r="G1" s="270"/>
      <c r="H1" s="270"/>
    </row>
    <row r="2" spans="1:8" x14ac:dyDescent="0.25">
      <c r="A2" s="270"/>
      <c r="B2" s="270"/>
      <c r="C2" s="270"/>
      <c r="D2" s="270"/>
      <c r="E2" s="270"/>
      <c r="F2" s="270"/>
      <c r="G2" s="270"/>
      <c r="H2" s="270"/>
    </row>
    <row r="3" spans="1:8" x14ac:dyDescent="0.25">
      <c r="A3" s="270"/>
      <c r="B3" s="270"/>
      <c r="C3" s="270"/>
      <c r="D3" s="270"/>
      <c r="E3" s="270"/>
      <c r="F3" s="270"/>
      <c r="G3" s="270"/>
      <c r="H3" s="270"/>
    </row>
    <row r="4" spans="1:8" x14ac:dyDescent="0.25">
      <c r="A4" s="270"/>
      <c r="B4" s="270"/>
      <c r="C4" s="270"/>
      <c r="D4" s="270"/>
      <c r="E4" s="270"/>
      <c r="F4" s="270"/>
      <c r="G4" s="270"/>
      <c r="H4" s="270"/>
    </row>
    <row r="5" spans="1:8" x14ac:dyDescent="0.25">
      <c r="A5" s="270"/>
      <c r="B5" s="270"/>
      <c r="C5" s="270"/>
      <c r="D5" s="270"/>
      <c r="E5" s="270"/>
      <c r="F5" s="270"/>
      <c r="G5" s="270"/>
      <c r="H5" s="270"/>
    </row>
    <row r="6" spans="1:8" x14ac:dyDescent="0.25">
      <c r="A6" s="270"/>
      <c r="B6" s="270"/>
      <c r="C6" s="270"/>
      <c r="D6" s="270"/>
      <c r="E6" s="270"/>
      <c r="F6" s="270"/>
      <c r="G6" s="270"/>
      <c r="H6" s="270"/>
    </row>
    <row r="7" spans="1:8" x14ac:dyDescent="0.25">
      <c r="A7" s="270"/>
      <c r="B7" s="270"/>
      <c r="C7" s="270"/>
      <c r="D7" s="270"/>
      <c r="E7" s="270"/>
      <c r="F7" s="270"/>
      <c r="G7" s="270"/>
      <c r="H7" s="270"/>
    </row>
    <row r="8" spans="1:8" x14ac:dyDescent="0.25">
      <c r="A8" s="271" t="s">
        <v>29</v>
      </c>
      <c r="B8" s="271"/>
      <c r="C8" s="271"/>
      <c r="D8" s="271"/>
      <c r="E8" s="271"/>
      <c r="F8" s="271"/>
      <c r="G8" s="271"/>
      <c r="H8" s="271"/>
    </row>
    <row r="9" spans="1:8" x14ac:dyDescent="0.25">
      <c r="A9" s="271"/>
      <c r="B9" s="271"/>
      <c r="C9" s="271"/>
      <c r="D9" s="271"/>
      <c r="E9" s="271"/>
      <c r="F9" s="271"/>
      <c r="G9" s="271"/>
      <c r="H9" s="271"/>
    </row>
    <row r="10" spans="1:8" x14ac:dyDescent="0.25">
      <c r="A10" s="271"/>
      <c r="B10" s="271"/>
      <c r="C10" s="271"/>
      <c r="D10" s="271"/>
      <c r="E10" s="271"/>
      <c r="F10" s="271"/>
      <c r="G10" s="271"/>
      <c r="H10" s="271"/>
    </row>
    <row r="11" spans="1:8" x14ac:dyDescent="0.25">
      <c r="A11" s="271"/>
      <c r="B11" s="271"/>
      <c r="C11" s="271"/>
      <c r="D11" s="271"/>
      <c r="E11" s="271"/>
      <c r="F11" s="271"/>
      <c r="G11" s="271"/>
      <c r="H11" s="271"/>
    </row>
    <row r="12" spans="1:8" x14ac:dyDescent="0.25">
      <c r="A12" s="271"/>
      <c r="B12" s="271"/>
      <c r="C12" s="271"/>
      <c r="D12" s="271"/>
      <c r="E12" s="271"/>
      <c r="F12" s="271"/>
      <c r="G12" s="271"/>
      <c r="H12" s="271"/>
    </row>
    <row r="13" spans="1:8" x14ac:dyDescent="0.25">
      <c r="A13" s="271"/>
      <c r="B13" s="271"/>
      <c r="C13" s="271"/>
      <c r="D13" s="271"/>
      <c r="E13" s="271"/>
      <c r="F13" s="271"/>
      <c r="G13" s="271"/>
      <c r="H13" s="271"/>
    </row>
    <row r="14" spans="1:8" x14ac:dyDescent="0.25">
      <c r="A14" s="271"/>
      <c r="B14" s="271"/>
      <c r="C14" s="271"/>
      <c r="D14" s="271"/>
      <c r="E14" s="271"/>
      <c r="F14" s="271"/>
      <c r="G14" s="271"/>
      <c r="H14" s="271"/>
    </row>
    <row r="15" spans="1:8" ht="19.5" customHeight="1" x14ac:dyDescent="0.25"/>
    <row r="16" spans="1:8" ht="19.5" customHeight="1" x14ac:dyDescent="0.3">
      <c r="A16" s="240" t="s">
        <v>30</v>
      </c>
      <c r="B16" s="241"/>
      <c r="C16" s="241"/>
      <c r="D16" s="241"/>
      <c r="E16" s="241"/>
      <c r="F16" s="241"/>
      <c r="G16" s="241"/>
      <c r="H16" s="242"/>
    </row>
    <row r="17" spans="1:14" ht="20.25" customHeight="1" x14ac:dyDescent="0.25">
      <c r="A17" s="272" t="s">
        <v>31</v>
      </c>
      <c r="B17" s="272"/>
      <c r="C17" s="272"/>
      <c r="D17" s="272"/>
      <c r="E17" s="272"/>
      <c r="F17" s="272"/>
      <c r="G17" s="272"/>
      <c r="H17" s="272"/>
    </row>
    <row r="18" spans="1:14" ht="26.25" customHeight="1" x14ac:dyDescent="0.4">
      <c r="A18" s="112" t="s">
        <v>32</v>
      </c>
      <c r="B18" s="254" t="s">
        <v>5</v>
      </c>
      <c r="C18" s="254"/>
    </row>
    <row r="19" spans="1:14" ht="26.25" customHeight="1" x14ac:dyDescent="0.4">
      <c r="A19" s="112" t="s">
        <v>33</v>
      </c>
      <c r="B19" s="213" t="s">
        <v>7</v>
      </c>
      <c r="C19" s="236">
        <v>25</v>
      </c>
    </row>
    <row r="20" spans="1:14" ht="26.25" customHeight="1" x14ac:dyDescent="0.4">
      <c r="A20" s="112" t="s">
        <v>34</v>
      </c>
      <c r="B20" s="213" t="s">
        <v>110</v>
      </c>
      <c r="C20" s="214"/>
    </row>
    <row r="21" spans="1:14" ht="26.25" customHeight="1" x14ac:dyDescent="0.4">
      <c r="A21" s="112" t="s">
        <v>35</v>
      </c>
      <c r="B21" s="246" t="s">
        <v>113</v>
      </c>
      <c r="C21" s="246"/>
      <c r="D21" s="246"/>
      <c r="E21" s="246"/>
      <c r="F21" s="246"/>
      <c r="G21" s="246"/>
      <c r="H21" s="246"/>
      <c r="I21" s="246"/>
    </row>
    <row r="22" spans="1:14" ht="26.25" customHeight="1" x14ac:dyDescent="0.4">
      <c r="A22" s="112" t="s">
        <v>36</v>
      </c>
      <c r="B22" s="215">
        <v>43116</v>
      </c>
      <c r="C22" s="214"/>
      <c r="D22" s="214"/>
      <c r="E22" s="214"/>
      <c r="F22" s="214"/>
      <c r="G22" s="214"/>
      <c r="H22" s="214"/>
      <c r="I22" s="214"/>
    </row>
    <row r="23" spans="1:14" ht="26.25" customHeight="1" x14ac:dyDescent="0.4">
      <c r="A23" s="112" t="s">
        <v>37</v>
      </c>
      <c r="B23" s="215">
        <v>43117</v>
      </c>
      <c r="C23" s="214"/>
      <c r="D23" s="214"/>
      <c r="E23" s="214"/>
      <c r="F23" s="214"/>
      <c r="G23" s="214"/>
      <c r="H23" s="214"/>
      <c r="I23" s="214"/>
    </row>
    <row r="24" spans="1:14" ht="18.75" x14ac:dyDescent="0.3">
      <c r="A24" s="112"/>
      <c r="B24" s="114"/>
    </row>
    <row r="25" spans="1:14" ht="18.75" x14ac:dyDescent="0.3">
      <c r="A25" s="110" t="s">
        <v>1</v>
      </c>
      <c r="B25" s="114"/>
    </row>
    <row r="26" spans="1:14" ht="26.25" customHeight="1" x14ac:dyDescent="0.4">
      <c r="A26" s="115" t="s">
        <v>4</v>
      </c>
      <c r="B26" s="254" t="s">
        <v>112</v>
      </c>
      <c r="C26" s="254"/>
    </row>
    <row r="27" spans="1:14" ht="26.25" customHeight="1" x14ac:dyDescent="0.4">
      <c r="A27" s="117" t="s">
        <v>38</v>
      </c>
      <c r="B27" s="246" t="s">
        <v>109</v>
      </c>
      <c r="C27" s="246"/>
    </row>
    <row r="28" spans="1:14" ht="27" customHeight="1" x14ac:dyDescent="0.4">
      <c r="A28" s="117" t="s">
        <v>6</v>
      </c>
      <c r="B28" s="212">
        <v>99.51</v>
      </c>
    </row>
    <row r="29" spans="1:14" s="9" customFormat="1" ht="27" customHeight="1" x14ac:dyDescent="0.4">
      <c r="A29" s="117" t="s">
        <v>39</v>
      </c>
      <c r="B29" s="211">
        <v>0</v>
      </c>
      <c r="C29" s="257" t="s">
        <v>98</v>
      </c>
      <c r="D29" s="258"/>
      <c r="E29" s="258"/>
      <c r="F29" s="258"/>
      <c r="G29" s="258"/>
      <c r="H29" s="259"/>
      <c r="I29" s="119"/>
      <c r="J29" s="119"/>
      <c r="K29" s="119"/>
      <c r="L29" s="119"/>
    </row>
    <row r="30" spans="1:14" s="9" customFormat="1" ht="19.5" customHeight="1" x14ac:dyDescent="0.3">
      <c r="A30" s="117" t="s">
        <v>40</v>
      </c>
      <c r="B30" s="116">
        <f>B28-B29</f>
        <v>99.51</v>
      </c>
      <c r="C30" s="120"/>
      <c r="D30" s="120"/>
      <c r="E30" s="120"/>
      <c r="F30" s="120"/>
      <c r="G30" s="120"/>
      <c r="H30" s="121"/>
      <c r="I30" s="119"/>
      <c r="J30" s="119"/>
      <c r="K30" s="119"/>
      <c r="L30" s="119"/>
    </row>
    <row r="31" spans="1:14" s="9" customFormat="1" ht="27" customHeight="1" x14ac:dyDescent="0.4">
      <c r="A31" s="117" t="s">
        <v>41</v>
      </c>
      <c r="B31" s="232">
        <v>1</v>
      </c>
      <c r="C31" s="260" t="s">
        <v>42</v>
      </c>
      <c r="D31" s="261"/>
      <c r="E31" s="261"/>
      <c r="F31" s="261"/>
      <c r="G31" s="261"/>
      <c r="H31" s="262"/>
      <c r="I31" s="119"/>
      <c r="J31" s="119"/>
      <c r="K31" s="119"/>
      <c r="L31" s="119"/>
    </row>
    <row r="32" spans="1:14" s="9" customFormat="1" ht="27" customHeight="1" x14ac:dyDescent="0.4">
      <c r="A32" s="117" t="s">
        <v>43</v>
      </c>
      <c r="B32" s="232">
        <v>1</v>
      </c>
      <c r="C32" s="260" t="s">
        <v>44</v>
      </c>
      <c r="D32" s="261"/>
      <c r="E32" s="261"/>
      <c r="F32" s="261"/>
      <c r="G32" s="261"/>
      <c r="H32" s="262"/>
      <c r="I32" s="119"/>
      <c r="J32" s="119"/>
      <c r="K32" s="119"/>
      <c r="L32" s="123"/>
      <c r="M32" s="123"/>
      <c r="N32" s="124"/>
    </row>
    <row r="33" spans="1:14" s="9" customFormat="1" ht="17.25" customHeight="1" x14ac:dyDescent="0.3">
      <c r="A33" s="117"/>
      <c r="B33" s="122"/>
      <c r="C33" s="125"/>
      <c r="D33" s="125"/>
      <c r="E33" s="125"/>
      <c r="F33" s="125"/>
      <c r="G33" s="125"/>
      <c r="H33" s="125"/>
      <c r="I33" s="119"/>
      <c r="J33" s="119"/>
      <c r="K33" s="119"/>
      <c r="L33" s="123"/>
      <c r="M33" s="123"/>
      <c r="N33" s="124"/>
    </row>
    <row r="34" spans="1:14" s="9" customFormat="1" ht="18.75" x14ac:dyDescent="0.3">
      <c r="A34" s="117" t="s">
        <v>45</v>
      </c>
      <c r="B34" s="126">
        <f>B31/B32</f>
        <v>1</v>
      </c>
      <c r="C34" s="111" t="s">
        <v>46</v>
      </c>
      <c r="D34" s="111"/>
      <c r="E34" s="111"/>
      <c r="F34" s="111"/>
      <c r="G34" s="111"/>
      <c r="H34" s="111"/>
      <c r="I34" s="119"/>
      <c r="J34" s="119"/>
      <c r="K34" s="119"/>
      <c r="L34" s="123"/>
      <c r="M34" s="123"/>
      <c r="N34" s="124"/>
    </row>
    <row r="35" spans="1:14" s="9" customFormat="1" ht="19.5" customHeight="1" x14ac:dyDescent="0.3">
      <c r="A35" s="117"/>
      <c r="B35" s="116"/>
      <c r="H35" s="111"/>
      <c r="I35" s="119"/>
      <c r="J35" s="119"/>
      <c r="K35" s="119"/>
      <c r="L35" s="123"/>
      <c r="M35" s="123"/>
      <c r="N35" s="124"/>
    </row>
    <row r="36" spans="1:14" s="9" customFormat="1" ht="27" customHeight="1" x14ac:dyDescent="0.4">
      <c r="A36" s="127" t="s">
        <v>47</v>
      </c>
      <c r="B36" s="216">
        <v>50</v>
      </c>
      <c r="C36" s="111"/>
      <c r="D36" s="248" t="s">
        <v>48</v>
      </c>
      <c r="E36" s="249"/>
      <c r="F36" s="173" t="s">
        <v>49</v>
      </c>
      <c r="G36" s="174"/>
      <c r="J36" s="119"/>
      <c r="K36" s="119"/>
      <c r="L36" s="123"/>
      <c r="M36" s="123"/>
      <c r="N36" s="124"/>
    </row>
    <row r="37" spans="1:14" s="9" customFormat="1" ht="26.25" customHeight="1" x14ac:dyDescent="0.4">
      <c r="A37" s="128" t="s">
        <v>50</v>
      </c>
      <c r="B37" s="217">
        <v>4</v>
      </c>
      <c r="C37" s="130" t="s">
        <v>99</v>
      </c>
      <c r="D37" s="131" t="s">
        <v>52</v>
      </c>
      <c r="E37" s="163" t="s">
        <v>53</v>
      </c>
      <c r="F37" s="131" t="s">
        <v>52</v>
      </c>
      <c r="G37" s="132" t="s">
        <v>53</v>
      </c>
      <c r="J37" s="119"/>
      <c r="K37" s="119"/>
      <c r="L37" s="123"/>
      <c r="M37" s="123"/>
      <c r="N37" s="124"/>
    </row>
    <row r="38" spans="1:14" s="9" customFormat="1" ht="26.25" customHeight="1" x14ac:dyDescent="0.4">
      <c r="A38" s="128" t="s">
        <v>54</v>
      </c>
      <c r="B38" s="217">
        <v>100</v>
      </c>
      <c r="C38" s="133">
        <v>1</v>
      </c>
      <c r="D38" s="218">
        <v>3176388</v>
      </c>
      <c r="E38" s="177">
        <f>IF(ISBLANK(D38),"-",$D$48/$D$45*D38)</f>
        <v>3133126.1698222351</v>
      </c>
      <c r="F38" s="218">
        <v>3340787</v>
      </c>
      <c r="G38" s="169">
        <f>IF(ISBLANK(F38),"-",$D$48/$F$45*F38)</f>
        <v>3213282.4115347438</v>
      </c>
      <c r="J38" s="119"/>
      <c r="K38" s="119"/>
      <c r="L38" s="123"/>
      <c r="M38" s="123"/>
      <c r="N38" s="124"/>
    </row>
    <row r="39" spans="1:14" s="9" customFormat="1" ht="26.25" customHeight="1" x14ac:dyDescent="0.4">
      <c r="A39" s="128" t="s">
        <v>55</v>
      </c>
      <c r="B39" s="217">
        <v>1</v>
      </c>
      <c r="C39" s="129">
        <v>2</v>
      </c>
      <c r="D39" s="219">
        <v>3181998</v>
      </c>
      <c r="E39" s="178">
        <f>IF(ISBLANK(D39),"-",$D$48/$D$45*D39)</f>
        <v>3138659.7626366843</v>
      </c>
      <c r="F39" s="219">
        <v>3327460</v>
      </c>
      <c r="G39" s="170">
        <f>IF(ISBLANK(F39),"-",$D$48/$F$45*F39)</f>
        <v>3200464.0502628265</v>
      </c>
      <c r="J39" s="119"/>
      <c r="K39" s="119"/>
      <c r="L39" s="123"/>
      <c r="M39" s="123"/>
      <c r="N39" s="124"/>
    </row>
    <row r="40" spans="1:14" ht="26.25" customHeight="1" x14ac:dyDescent="0.4">
      <c r="A40" s="128" t="s">
        <v>56</v>
      </c>
      <c r="B40" s="217">
        <v>1</v>
      </c>
      <c r="C40" s="129">
        <v>3</v>
      </c>
      <c r="D40" s="219">
        <v>3168587</v>
      </c>
      <c r="E40" s="178">
        <f>IF(ISBLANK(D40),"-",$D$48/$D$45*D40)</f>
        <v>3125431.4180315901</v>
      </c>
      <c r="F40" s="219">
        <v>3339197</v>
      </c>
      <c r="G40" s="170">
        <f>IF(ISBLANK(F40),"-",$D$48/$F$45*F40)</f>
        <v>3211753.0955279642</v>
      </c>
      <c r="L40" s="123"/>
      <c r="M40" s="123"/>
      <c r="N40" s="134"/>
    </row>
    <row r="41" spans="1:14" ht="26.25" customHeight="1" x14ac:dyDescent="0.4">
      <c r="A41" s="128" t="s">
        <v>57</v>
      </c>
      <c r="B41" s="217">
        <v>1</v>
      </c>
      <c r="C41" s="135">
        <v>4</v>
      </c>
      <c r="D41" s="220"/>
      <c r="E41" s="179" t="str">
        <f>IF(ISBLANK(D41),"-",$D$48/$D$45*D41)</f>
        <v>-</v>
      </c>
      <c r="F41" s="220"/>
      <c r="G41" s="171" t="str">
        <f>IF(ISBLANK(F41),"-",$D$48/$F$45*F41)</f>
        <v>-</v>
      </c>
      <c r="L41" s="123"/>
      <c r="M41" s="123"/>
      <c r="N41" s="134"/>
    </row>
    <row r="42" spans="1:14" ht="27" customHeight="1" x14ac:dyDescent="0.4">
      <c r="A42" s="128" t="s">
        <v>58</v>
      </c>
      <c r="B42" s="217">
        <v>1</v>
      </c>
      <c r="C42" s="136" t="s">
        <v>59</v>
      </c>
      <c r="D42" s="197">
        <f>AVERAGE(D38:D41)</f>
        <v>3175657.6666666665</v>
      </c>
      <c r="E42" s="159">
        <f>AVERAGE(E38:E41)</f>
        <v>3132405.7834968367</v>
      </c>
      <c r="F42" s="137">
        <f>AVERAGE(F38:F41)</f>
        <v>3335814.6666666665</v>
      </c>
      <c r="G42" s="138">
        <f>AVERAGE(G38:G41)</f>
        <v>3208499.852441845</v>
      </c>
    </row>
    <row r="43" spans="1:14" ht="26.25" customHeight="1" x14ac:dyDescent="0.4">
      <c r="A43" s="128" t="s">
        <v>60</v>
      </c>
      <c r="B43" s="212">
        <v>1</v>
      </c>
      <c r="C43" s="198" t="s">
        <v>100</v>
      </c>
      <c r="D43" s="222">
        <v>25.47</v>
      </c>
      <c r="E43" s="134"/>
      <c r="F43" s="221">
        <v>26.12</v>
      </c>
      <c r="G43" s="175"/>
    </row>
    <row r="44" spans="1:14" ht="26.25" customHeight="1" x14ac:dyDescent="0.4">
      <c r="A44" s="128" t="s">
        <v>61</v>
      </c>
      <c r="B44" s="212">
        <v>1</v>
      </c>
      <c r="C44" s="199" t="s">
        <v>101</v>
      </c>
      <c r="D44" s="200">
        <f>D43*$B$34</f>
        <v>25.47</v>
      </c>
      <c r="E44" s="140"/>
      <c r="F44" s="139">
        <f>F43*$B$34</f>
        <v>26.12</v>
      </c>
      <c r="G44" s="142"/>
    </row>
    <row r="45" spans="1:14" ht="19.5" customHeight="1" x14ac:dyDescent="0.3">
      <c r="A45" s="128" t="s">
        <v>62</v>
      </c>
      <c r="B45" s="196">
        <f>(B44/B43)*(B42/B41)*(B40/B39)*(B38/B37)*B36</f>
        <v>1250</v>
      </c>
      <c r="C45" s="199" t="s">
        <v>63</v>
      </c>
      <c r="D45" s="201">
        <f>D44*$B$30/100</f>
        <v>25.345196999999999</v>
      </c>
      <c r="E45" s="142"/>
      <c r="F45" s="141">
        <f>F44*$B$30/100</f>
        <v>25.992012000000003</v>
      </c>
      <c r="G45" s="142"/>
    </row>
    <row r="46" spans="1:14" ht="19.5" customHeight="1" x14ac:dyDescent="0.3">
      <c r="A46" s="250" t="s">
        <v>64</v>
      </c>
      <c r="B46" s="255"/>
      <c r="C46" s="199" t="s">
        <v>65</v>
      </c>
      <c r="D46" s="200">
        <f>D45/$B$45</f>
        <v>2.0276157600000001E-2</v>
      </c>
      <c r="E46" s="142"/>
      <c r="F46" s="143">
        <f>F45/$B$45</f>
        <v>2.0793609600000002E-2</v>
      </c>
      <c r="G46" s="142"/>
    </row>
    <row r="47" spans="1:14" ht="27" customHeight="1" x14ac:dyDescent="0.4">
      <c r="A47" s="252"/>
      <c r="B47" s="256"/>
      <c r="C47" s="199" t="s">
        <v>102</v>
      </c>
      <c r="D47" s="223">
        <v>0.02</v>
      </c>
      <c r="E47" s="175"/>
      <c r="F47" s="175"/>
      <c r="G47" s="175"/>
    </row>
    <row r="48" spans="1:14" ht="18.75" x14ac:dyDescent="0.3">
      <c r="C48" s="199" t="s">
        <v>66</v>
      </c>
      <c r="D48" s="201">
        <f>D47*$B$45</f>
        <v>25</v>
      </c>
      <c r="E48" s="142"/>
      <c r="F48" s="142"/>
      <c r="G48" s="142"/>
    </row>
    <row r="49" spans="1:12" ht="19.5" customHeight="1" x14ac:dyDescent="0.3">
      <c r="C49" s="202" t="s">
        <v>67</v>
      </c>
      <c r="D49" s="203">
        <f>D48/B34</f>
        <v>25</v>
      </c>
      <c r="E49" s="161"/>
      <c r="F49" s="161"/>
      <c r="G49" s="161"/>
    </row>
    <row r="50" spans="1:12" ht="18.75" x14ac:dyDescent="0.3">
      <c r="C50" s="204" t="s">
        <v>68</v>
      </c>
      <c r="D50" s="205">
        <f>AVERAGE(E38:E41,G38:G41)</f>
        <v>3170452.8179693408</v>
      </c>
      <c r="E50" s="160"/>
      <c r="F50" s="160"/>
      <c r="G50" s="160"/>
    </row>
    <row r="51" spans="1:12" ht="18.75" x14ac:dyDescent="0.3">
      <c r="C51" s="144" t="s">
        <v>69</v>
      </c>
      <c r="D51" s="147">
        <f>STDEV(E38:E41,G38:G41)/D50</f>
        <v>1.328613641490994E-2</v>
      </c>
      <c r="E51" s="140"/>
      <c r="F51" s="140"/>
      <c r="G51" s="140"/>
    </row>
    <row r="52" spans="1:12" ht="19.5" customHeight="1" x14ac:dyDescent="0.3">
      <c r="C52" s="145" t="s">
        <v>17</v>
      </c>
      <c r="D52" s="148">
        <f>COUNT(E38:E41,G38:G41)</f>
        <v>6</v>
      </c>
      <c r="E52" s="140"/>
      <c r="F52" s="140"/>
      <c r="G52" s="140"/>
    </row>
    <row r="54" spans="1:12" ht="18.75" x14ac:dyDescent="0.3">
      <c r="A54" s="110" t="s">
        <v>1</v>
      </c>
      <c r="B54" s="149" t="s">
        <v>103</v>
      </c>
    </row>
    <row r="55" spans="1:12" ht="18.75" x14ac:dyDescent="0.3">
      <c r="A55" s="111" t="s">
        <v>70</v>
      </c>
      <c r="B55" s="113" t="str">
        <f>B21</f>
        <v xml:space="preserve">EACH 5 ML OF CETIRIZINE SOLUTION CONTAINS 5MG </v>
      </c>
    </row>
    <row r="56" spans="1:12" ht="26.25" customHeight="1" x14ac:dyDescent="0.4">
      <c r="A56" s="207" t="s">
        <v>104</v>
      </c>
      <c r="B56" s="224">
        <v>5</v>
      </c>
      <c r="C56" s="188" t="s">
        <v>72</v>
      </c>
      <c r="D56" s="225">
        <v>5</v>
      </c>
      <c r="E56" s="188" t="str">
        <f>B20</f>
        <v xml:space="preserve">CETIRIZINE </v>
      </c>
    </row>
    <row r="57" spans="1:12" ht="18.75" x14ac:dyDescent="0.3">
      <c r="A57" s="113" t="s">
        <v>105</v>
      </c>
      <c r="B57" s="235">
        <f>'RELATIVE DENSITY'!C39</f>
        <v>1.1546114264630443</v>
      </c>
    </row>
    <row r="58" spans="1:12" s="52" customFormat="1" ht="18.75" x14ac:dyDescent="0.3">
      <c r="A58" s="186" t="s">
        <v>71</v>
      </c>
      <c r="B58" s="187">
        <f>B56</f>
        <v>5</v>
      </c>
      <c r="C58" s="188" t="s">
        <v>106</v>
      </c>
      <c r="D58" s="208">
        <f>B57*B56</f>
        <v>5.7730571323152216</v>
      </c>
    </row>
    <row r="59" spans="1:12" ht="19.5" customHeight="1" x14ac:dyDescent="0.25"/>
    <row r="60" spans="1:12" s="9" customFormat="1" ht="27" customHeight="1" x14ac:dyDescent="0.4">
      <c r="A60" s="127" t="s">
        <v>73</v>
      </c>
      <c r="B60" s="216">
        <v>100</v>
      </c>
      <c r="C60" s="111"/>
      <c r="D60" s="151" t="s">
        <v>107</v>
      </c>
      <c r="E60" s="150" t="s">
        <v>51</v>
      </c>
      <c r="F60" s="150" t="s">
        <v>52</v>
      </c>
      <c r="G60" s="150" t="s">
        <v>74</v>
      </c>
      <c r="H60" s="130" t="s">
        <v>75</v>
      </c>
      <c r="L60" s="119"/>
    </row>
    <row r="61" spans="1:12" s="9" customFormat="1" ht="24" customHeight="1" x14ac:dyDescent="0.4">
      <c r="A61" s="128" t="s">
        <v>76</v>
      </c>
      <c r="B61" s="217">
        <v>4</v>
      </c>
      <c r="C61" s="266" t="s">
        <v>77</v>
      </c>
      <c r="D61" s="263">
        <v>5.9516400000000003</v>
      </c>
      <c r="E61" s="181">
        <v>1</v>
      </c>
      <c r="F61" s="226">
        <v>3275200</v>
      </c>
      <c r="G61" s="192">
        <f>IF(ISBLANK(F61),"-",(F61/$D$50*$D$47*$B$69)*$D$58/$D$61)</f>
        <v>5.0102077763092439</v>
      </c>
      <c r="H61" s="189">
        <f t="shared" ref="H61:H72" si="0">IF(ISBLANK(F61),"-",G61/$D$56)</f>
        <v>1.0020415552618487</v>
      </c>
      <c r="L61" s="119"/>
    </row>
    <row r="62" spans="1:12" s="9" customFormat="1" ht="26.25" customHeight="1" x14ac:dyDescent="0.4">
      <c r="A62" s="128" t="s">
        <v>78</v>
      </c>
      <c r="B62" s="217">
        <v>10</v>
      </c>
      <c r="C62" s="267"/>
      <c r="D62" s="264"/>
      <c r="E62" s="182">
        <v>2</v>
      </c>
      <c r="F62" s="219">
        <v>3270020</v>
      </c>
      <c r="G62" s="193">
        <f>IF(ISBLANK(F62),"-",(F62/$D$50*$D$47*$B$69)*$D$58/$D$61)</f>
        <v>5.0022837178452484</v>
      </c>
      <c r="H62" s="190">
        <f t="shared" si="0"/>
        <v>1.0004567435690497</v>
      </c>
      <c r="L62" s="119"/>
    </row>
    <row r="63" spans="1:12" s="9" customFormat="1" ht="24.75" customHeight="1" x14ac:dyDescent="0.4">
      <c r="A63" s="128" t="s">
        <v>79</v>
      </c>
      <c r="B63" s="217">
        <v>1</v>
      </c>
      <c r="C63" s="267"/>
      <c r="D63" s="264"/>
      <c r="E63" s="182">
        <v>3</v>
      </c>
      <c r="F63" s="219">
        <v>3296677</v>
      </c>
      <c r="G63" s="193">
        <f>IF(ISBLANK(F63),"-",(F63/$D$50*$D$47*$B$69)*$D$58/$D$61)</f>
        <v>5.0430620241145068</v>
      </c>
      <c r="H63" s="190">
        <f t="shared" si="0"/>
        <v>1.0086124048229013</v>
      </c>
      <c r="L63" s="119"/>
    </row>
    <row r="64" spans="1:12" ht="27" customHeight="1" x14ac:dyDescent="0.4">
      <c r="A64" s="128" t="s">
        <v>80</v>
      </c>
      <c r="B64" s="217">
        <v>1</v>
      </c>
      <c r="C64" s="268"/>
      <c r="D64" s="265"/>
      <c r="E64" s="183">
        <v>4</v>
      </c>
      <c r="F64" s="227"/>
      <c r="G64" s="193" t="str">
        <f>IF(ISBLANK(F64),"-",(F64/$D$50*$D$47*$B$69)*$D$58/$D$61)</f>
        <v>-</v>
      </c>
      <c r="H64" s="190" t="str">
        <f t="shared" si="0"/>
        <v>-</v>
      </c>
    </row>
    <row r="65" spans="1:11" ht="24.75" customHeight="1" x14ac:dyDescent="0.4">
      <c r="A65" s="128" t="s">
        <v>81</v>
      </c>
      <c r="B65" s="217">
        <v>1</v>
      </c>
      <c r="C65" s="266" t="s">
        <v>82</v>
      </c>
      <c r="D65" s="263">
        <v>5.7357100000000001</v>
      </c>
      <c r="E65" s="152">
        <v>1</v>
      </c>
      <c r="F65" s="219">
        <v>3159527</v>
      </c>
      <c r="G65" s="192">
        <f>IF(ISBLANK(F65),"-",(F65/$D$50*$D$47*$B$69)*$D$58/$D$65)</f>
        <v>5.0152137927907718</v>
      </c>
      <c r="H65" s="189">
        <f t="shared" si="0"/>
        <v>1.0030427585581543</v>
      </c>
    </row>
    <row r="66" spans="1:11" ht="23.25" customHeight="1" x14ac:dyDescent="0.4">
      <c r="A66" s="128" t="s">
        <v>83</v>
      </c>
      <c r="B66" s="217">
        <v>1</v>
      </c>
      <c r="C66" s="267"/>
      <c r="D66" s="264"/>
      <c r="E66" s="153">
        <v>2</v>
      </c>
      <c r="F66" s="219">
        <v>3153084</v>
      </c>
      <c r="G66" s="193">
        <f>IF(ISBLANK(F66),"-",(F66/$D$50*$D$47*$B$69)*$D$58/$D$65)</f>
        <v>5.004986621930402</v>
      </c>
      <c r="H66" s="190">
        <f t="shared" si="0"/>
        <v>1.0009973243860804</v>
      </c>
    </row>
    <row r="67" spans="1:11" ht="24.75" customHeight="1" x14ac:dyDescent="0.4">
      <c r="A67" s="128" t="s">
        <v>84</v>
      </c>
      <c r="B67" s="217">
        <v>1</v>
      </c>
      <c r="C67" s="267"/>
      <c r="D67" s="264"/>
      <c r="E67" s="153">
        <v>3</v>
      </c>
      <c r="F67" s="219">
        <v>3131725</v>
      </c>
      <c r="G67" s="193">
        <f>IF(ISBLANK(F67),"-",(F67/$D$50*$D$47*$B$69)*$D$58/$D$65)</f>
        <v>4.9710828282928672</v>
      </c>
      <c r="H67" s="190">
        <f t="shared" si="0"/>
        <v>0.99421656565857341</v>
      </c>
    </row>
    <row r="68" spans="1:11" ht="27" customHeight="1" x14ac:dyDescent="0.4">
      <c r="A68" s="128" t="s">
        <v>85</v>
      </c>
      <c r="B68" s="217">
        <v>1</v>
      </c>
      <c r="C68" s="268"/>
      <c r="D68" s="265"/>
      <c r="E68" s="154">
        <v>4</v>
      </c>
      <c r="F68" s="227"/>
      <c r="G68" s="194" t="str">
        <f>IF(ISBLANK(F68),"-",(F68/$D$50*$D$47*$B$69)*$D$58/$D$65)</f>
        <v>-</v>
      </c>
      <c r="H68" s="191" t="str">
        <f t="shared" si="0"/>
        <v>-</v>
      </c>
    </row>
    <row r="69" spans="1:11" ht="23.25" customHeight="1" x14ac:dyDescent="0.4">
      <c r="A69" s="128" t="s">
        <v>86</v>
      </c>
      <c r="B69" s="195">
        <f>(B68/B67)*(B66/B65)*(B64/B63)*(B62/B61)*B60</f>
        <v>250</v>
      </c>
      <c r="C69" s="266" t="s">
        <v>87</v>
      </c>
      <c r="D69" s="263">
        <v>6.1217899999999998</v>
      </c>
      <c r="E69" s="152">
        <v>1</v>
      </c>
      <c r="F69" s="226">
        <v>3388432</v>
      </c>
      <c r="G69" s="192">
        <f>IF(ISBLANK(F69),"-",(F69/$D$50*$D$47*$B$69)*$D$58/$D$69)</f>
        <v>5.0393545205218535</v>
      </c>
      <c r="H69" s="190">
        <f t="shared" si="0"/>
        <v>1.0078709041043707</v>
      </c>
    </row>
    <row r="70" spans="1:11" ht="22.5" customHeight="1" x14ac:dyDescent="0.4">
      <c r="A70" s="206" t="s">
        <v>108</v>
      </c>
      <c r="B70" s="228">
        <f>(D47*B69)/D56*D58</f>
        <v>5.7730571323152216</v>
      </c>
      <c r="C70" s="267"/>
      <c r="D70" s="264"/>
      <c r="E70" s="153">
        <v>2</v>
      </c>
      <c r="F70" s="219">
        <v>3359770</v>
      </c>
      <c r="G70" s="193">
        <f>IF(ISBLANK(F70),"-",(F70/$D$50*$D$47*$B$69)*$D$58/$D$69)</f>
        <v>4.9967277305295505</v>
      </c>
      <c r="H70" s="190">
        <f t="shared" si="0"/>
        <v>0.99934554610591009</v>
      </c>
    </row>
    <row r="71" spans="1:11" ht="23.25" customHeight="1" x14ac:dyDescent="0.4">
      <c r="A71" s="250" t="s">
        <v>64</v>
      </c>
      <c r="B71" s="251"/>
      <c r="C71" s="267"/>
      <c r="D71" s="264"/>
      <c r="E71" s="153">
        <v>3</v>
      </c>
      <c r="F71" s="219">
        <v>3321585</v>
      </c>
      <c r="G71" s="193">
        <f>IF(ISBLANK(F71),"-",(F71/$D$50*$D$47*$B$69)*$D$58/$D$69)</f>
        <v>4.9399381144575356</v>
      </c>
      <c r="H71" s="190">
        <f t="shared" si="0"/>
        <v>0.9879876228915071</v>
      </c>
    </row>
    <row r="72" spans="1:11" ht="23.25" customHeight="1" x14ac:dyDescent="0.4">
      <c r="A72" s="252"/>
      <c r="B72" s="253"/>
      <c r="C72" s="269"/>
      <c r="D72" s="265"/>
      <c r="E72" s="154">
        <v>4</v>
      </c>
      <c r="F72" s="227"/>
      <c r="G72" s="194" t="str">
        <f>IF(ISBLANK(F72),"-",(F72/$D$50*$D$47*$B$69)*$D$58/$D$69)</f>
        <v>-</v>
      </c>
      <c r="H72" s="191" t="str">
        <f t="shared" si="0"/>
        <v>-</v>
      </c>
    </row>
    <row r="73" spans="1:11" ht="26.25" customHeight="1" x14ac:dyDescent="0.4">
      <c r="A73" s="155"/>
      <c r="B73" s="155"/>
      <c r="C73" s="155"/>
      <c r="D73" s="155"/>
      <c r="E73" s="155"/>
      <c r="F73" s="156"/>
      <c r="G73" s="146" t="s">
        <v>59</v>
      </c>
      <c r="H73" s="229">
        <f>AVERAGE(H61:H72)</f>
        <v>1.0005079361509328</v>
      </c>
    </row>
    <row r="74" spans="1:11" ht="26.25" customHeight="1" x14ac:dyDescent="0.4">
      <c r="C74" s="155"/>
      <c r="D74" s="155"/>
      <c r="E74" s="155"/>
      <c r="F74" s="156"/>
      <c r="G74" s="144" t="s">
        <v>69</v>
      </c>
      <c r="H74" s="230">
        <f>STDEV(H61:H72)/H73</f>
        <v>6.3862581320478663E-3</v>
      </c>
    </row>
    <row r="75" spans="1:11" ht="27" customHeight="1" x14ac:dyDescent="0.4">
      <c r="A75" s="155"/>
      <c r="B75" s="155"/>
      <c r="C75" s="156"/>
      <c r="D75" s="157"/>
      <c r="E75" s="157"/>
      <c r="F75" s="156"/>
      <c r="G75" s="145" t="s">
        <v>17</v>
      </c>
      <c r="H75" s="231">
        <f>COUNT(H61:H72)</f>
        <v>9</v>
      </c>
    </row>
    <row r="76" spans="1:11" ht="18.75" x14ac:dyDescent="0.3">
      <c r="A76" s="155"/>
      <c r="B76" s="155"/>
      <c r="C76" s="156"/>
      <c r="D76" s="157"/>
      <c r="E76" s="157"/>
      <c r="F76" s="157"/>
      <c r="G76" s="157"/>
      <c r="H76" s="156"/>
      <c r="I76" s="158"/>
      <c r="J76" s="162"/>
      <c r="K76" s="176"/>
    </row>
    <row r="77" spans="1:11" ht="26.25" customHeight="1" x14ac:dyDescent="0.4">
      <c r="A77" s="115" t="s">
        <v>88</v>
      </c>
      <c r="B77" s="233" t="s">
        <v>89</v>
      </c>
      <c r="C77" s="247" t="str">
        <f>B20</f>
        <v xml:space="preserve">CETIRIZINE </v>
      </c>
      <c r="D77" s="247"/>
      <c r="E77" s="180" t="s">
        <v>90</v>
      </c>
      <c r="F77" s="180"/>
      <c r="G77" s="234">
        <f>H73</f>
        <v>1.0005079361509328</v>
      </c>
      <c r="H77" s="156"/>
      <c r="I77" s="158"/>
      <c r="J77" s="162"/>
      <c r="K77" s="176"/>
    </row>
    <row r="78" spans="1:11" ht="19.5" customHeight="1" x14ac:dyDescent="0.3">
      <c r="A78" s="166"/>
      <c r="B78" s="167"/>
      <c r="C78" s="168"/>
      <c r="D78" s="168"/>
      <c r="E78" s="167"/>
      <c r="F78" s="167"/>
      <c r="G78" s="167"/>
      <c r="H78" s="167"/>
    </row>
    <row r="79" spans="1:11" ht="18.75" x14ac:dyDescent="0.3">
      <c r="B79" s="118" t="s">
        <v>23</v>
      </c>
      <c r="E79" s="156" t="s">
        <v>24</v>
      </c>
      <c r="F79" s="156"/>
      <c r="G79" s="156" t="s">
        <v>25</v>
      </c>
    </row>
    <row r="80" spans="1:11" ht="83.1" customHeight="1" x14ac:dyDescent="0.3">
      <c r="A80" s="162" t="s">
        <v>26</v>
      </c>
      <c r="B80" s="209" t="s">
        <v>111</v>
      </c>
      <c r="C80" s="209" t="s">
        <v>115</v>
      </c>
      <c r="D80" s="155"/>
      <c r="E80" s="164"/>
      <c r="F80" s="158"/>
      <c r="G80" s="184"/>
      <c r="H80" s="184"/>
      <c r="I80" s="158"/>
    </row>
    <row r="81" spans="1:9" ht="83.1" customHeight="1" x14ac:dyDescent="0.3">
      <c r="A81" s="162" t="s">
        <v>27</v>
      </c>
      <c r="B81" s="210"/>
      <c r="C81" s="210"/>
      <c r="D81" s="172"/>
      <c r="E81" s="165"/>
      <c r="F81" s="158"/>
      <c r="G81" s="185"/>
      <c r="H81" s="185"/>
      <c r="I81" s="180"/>
    </row>
    <row r="82" spans="1:9" ht="18.75" x14ac:dyDescent="0.3">
      <c r="A82" s="155"/>
      <c r="B82" s="156"/>
      <c r="C82" s="157"/>
      <c r="D82" s="157"/>
      <c r="E82" s="157"/>
      <c r="F82" s="157"/>
      <c r="G82" s="156"/>
      <c r="H82" s="156"/>
      <c r="I82" s="158"/>
    </row>
    <row r="83" spans="1:9" ht="18.75" x14ac:dyDescent="0.3">
      <c r="A83" s="155"/>
      <c r="B83" s="155"/>
      <c r="C83" s="156"/>
      <c r="D83" s="157"/>
      <c r="E83" s="157"/>
      <c r="F83" s="157"/>
      <c r="G83" s="157"/>
      <c r="H83" s="156"/>
      <c r="I83" s="158"/>
    </row>
    <row r="84" spans="1:9" ht="18.75" x14ac:dyDescent="0.3">
      <c r="A84" s="155"/>
      <c r="B84" s="155"/>
      <c r="C84" s="156"/>
      <c r="D84" s="157"/>
      <c r="E84" s="157"/>
      <c r="F84" s="157"/>
      <c r="G84" s="157"/>
      <c r="H84" s="156"/>
      <c r="I84" s="158"/>
    </row>
    <row r="85" spans="1:9" ht="18.75" x14ac:dyDescent="0.3">
      <c r="A85" s="155"/>
      <c r="B85" s="155"/>
      <c r="C85" s="156"/>
      <c r="D85" s="157"/>
      <c r="E85" s="157"/>
      <c r="F85" s="157"/>
      <c r="G85" s="157"/>
      <c r="H85" s="156"/>
      <c r="I85" s="158"/>
    </row>
    <row r="86" spans="1:9" ht="18.75" x14ac:dyDescent="0.3">
      <c r="A86" s="155"/>
      <c r="B86" s="155"/>
      <c r="C86" s="156"/>
      <c r="D86" s="157"/>
      <c r="E86" s="157"/>
      <c r="F86" s="157"/>
      <c r="G86" s="157"/>
      <c r="H86" s="156"/>
      <c r="I86" s="158"/>
    </row>
    <row r="87" spans="1:9" ht="18.75" x14ac:dyDescent="0.3">
      <c r="A87" s="155"/>
      <c r="B87" s="155"/>
      <c r="C87" s="156"/>
      <c r="D87" s="157"/>
      <c r="E87" s="157"/>
      <c r="F87" s="157"/>
      <c r="G87" s="157"/>
      <c r="H87" s="156"/>
      <c r="I87" s="158"/>
    </row>
    <row r="88" spans="1:9" ht="18.75" x14ac:dyDescent="0.3">
      <c r="A88" s="155"/>
      <c r="B88" s="155"/>
      <c r="C88" s="156"/>
      <c r="D88" s="157"/>
      <c r="E88" s="157"/>
      <c r="F88" s="157"/>
      <c r="G88" s="157"/>
      <c r="H88" s="156"/>
      <c r="I88" s="158"/>
    </row>
    <row r="89" spans="1:9" ht="18.75" x14ac:dyDescent="0.3">
      <c r="A89" s="155"/>
      <c r="B89" s="155"/>
      <c r="C89" s="156"/>
      <c r="D89" s="157"/>
      <c r="E89" s="157"/>
      <c r="F89" s="157"/>
      <c r="G89" s="157"/>
      <c r="H89" s="156"/>
      <c r="I89" s="158"/>
    </row>
    <row r="90" spans="1:9" ht="18.75" x14ac:dyDescent="0.3">
      <c r="A90" s="155"/>
      <c r="B90" s="155"/>
      <c r="C90" s="156"/>
      <c r="D90" s="157"/>
      <c r="E90" s="157"/>
      <c r="F90" s="157"/>
      <c r="G90" s="157"/>
      <c r="H90" s="156"/>
      <c r="I90" s="158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RELATIVE DENSITY</vt:lpstr>
      <vt:lpstr>CETIRIZINE</vt:lpstr>
      <vt:lpstr>CETIRIZINE!Print_Area</vt:lpstr>
      <vt:lpstr>'RELATIVE DENSITY'!Print_Area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2018-01-17T09:57:38Z</cp:lastPrinted>
  <dcterms:created xsi:type="dcterms:W3CDTF">2005-07-05T10:19:27Z</dcterms:created>
  <dcterms:modified xsi:type="dcterms:W3CDTF">2018-01-18T08:24:41Z</dcterms:modified>
</cp:coreProperties>
</file>