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75" windowHeight="11445" activeTab="4"/>
  </bookViews>
  <sheets>
    <sheet name="Paracetamol SST" sheetId="11" r:id="rId1"/>
    <sheet name="Ibuprofen SST" sheetId="1" r:id="rId2"/>
    <sheet name="Paracetamol" sheetId="2" r:id="rId3"/>
    <sheet name="Ibuprofen" sheetId="3" r:id="rId4"/>
    <sheet name="Relative density" sheetId="4" r:id="rId5"/>
  </sheets>
  <externalReferences>
    <externalReference r:id="rId6"/>
  </externalReferences>
  <definedNames>
    <definedName name="_xlnm.Print_Area" localSheetId="3">Ibuprofen!$A$1:$H$81</definedName>
    <definedName name="_xlnm.Print_Area" localSheetId="2">Paracetamol!$A$1:$H$81</definedName>
  </definedNames>
  <calcPr calcId="145621"/>
</workbook>
</file>

<file path=xl/calcChain.xml><?xml version="1.0" encoding="utf-8"?>
<calcChain xmlns="http://schemas.openxmlformats.org/spreadsheetml/2006/main">
  <c r="B20" i="4" l="1"/>
  <c r="B23" i="4"/>
  <c r="B53" i="11" l="1"/>
  <c r="E51" i="11"/>
  <c r="D51" i="11"/>
  <c r="C51" i="11"/>
  <c r="B51" i="11"/>
  <c r="B52" i="11" s="1"/>
  <c r="B32" i="11"/>
  <c r="E30" i="11"/>
  <c r="D30" i="11"/>
  <c r="C30" i="11"/>
  <c r="B30" i="11"/>
  <c r="B31" i="11" s="1"/>
  <c r="D33" i="4"/>
  <c r="C33" i="4"/>
  <c r="B33" i="4"/>
  <c r="B18" i="4"/>
  <c r="C77" i="3"/>
  <c r="H72" i="3"/>
  <c r="G72" i="3"/>
  <c r="B69" i="3"/>
  <c r="H68" i="3"/>
  <c r="G68" i="3"/>
  <c r="H64" i="3"/>
  <c r="G64" i="3"/>
  <c r="B58" i="3"/>
  <c r="E56" i="3"/>
  <c r="B55" i="3"/>
  <c r="B45" i="3"/>
  <c r="D48" i="3" s="1"/>
  <c r="D49" i="3" s="1"/>
  <c r="D44" i="3"/>
  <c r="F42" i="3"/>
  <c r="D42" i="3"/>
  <c r="G41" i="3"/>
  <c r="E41" i="3"/>
  <c r="B34" i="3"/>
  <c r="F44" i="3" s="1"/>
  <c r="B30" i="3"/>
  <c r="C77" i="2"/>
  <c r="H72" i="2"/>
  <c r="G72" i="2"/>
  <c r="B69" i="2"/>
  <c r="H68" i="2"/>
  <c r="G68" i="2"/>
  <c r="H64" i="2"/>
  <c r="G64" i="2"/>
  <c r="B58" i="2"/>
  <c r="E56" i="2"/>
  <c r="B55" i="2"/>
  <c r="B45" i="2"/>
  <c r="D48" i="2" s="1"/>
  <c r="D49" i="2" s="1"/>
  <c r="F44" i="2"/>
  <c r="D44" i="2"/>
  <c r="F42" i="2"/>
  <c r="D42" i="2"/>
  <c r="G41" i="2"/>
  <c r="E41" i="2"/>
  <c r="B34" i="2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45" i="2" l="1"/>
  <c r="C37" i="4"/>
  <c r="C35" i="4"/>
  <c r="G40" i="2"/>
  <c r="G38" i="2"/>
  <c r="G39" i="2"/>
  <c r="F45" i="3"/>
  <c r="D45" i="3"/>
  <c r="F46" i="2"/>
  <c r="D45" i="2"/>
  <c r="C39" i="4" l="1"/>
  <c r="F46" i="3"/>
  <c r="G39" i="3"/>
  <c r="G40" i="3"/>
  <c r="G38" i="3"/>
  <c r="D46" i="3"/>
  <c r="E40" i="3"/>
  <c r="E38" i="3"/>
  <c r="E39" i="3"/>
  <c r="G42" i="2"/>
  <c r="D46" i="2"/>
  <c r="E38" i="2"/>
  <c r="E40" i="2"/>
  <c r="E39" i="2"/>
  <c r="G42" i="3" l="1"/>
  <c r="B57" i="3"/>
  <c r="D58" i="3" s="1"/>
  <c r="B70" i="3" s="1"/>
  <c r="B57" i="2"/>
  <c r="D58" i="2" s="1"/>
  <c r="B70" i="2" s="1"/>
  <c r="E42" i="3"/>
  <c r="D52" i="3"/>
  <c r="D50" i="3"/>
  <c r="D50" i="2"/>
  <c r="D52" i="2"/>
  <c r="E42" i="2"/>
  <c r="D51" i="3" l="1"/>
  <c r="G70" i="3"/>
  <c r="H70" i="3" s="1"/>
  <c r="G61" i="3"/>
  <c r="H61" i="3" s="1"/>
  <c r="G69" i="3"/>
  <c r="H69" i="3" s="1"/>
  <c r="G67" i="3"/>
  <c r="H67" i="3" s="1"/>
  <c r="G66" i="3"/>
  <c r="H66" i="3" s="1"/>
  <c r="G63" i="3"/>
  <c r="H63" i="3" s="1"/>
  <c r="G71" i="3"/>
  <c r="H71" i="3" s="1"/>
  <c r="G65" i="3"/>
  <c r="H65" i="3" s="1"/>
  <c r="G62" i="3"/>
  <c r="H62" i="3" s="1"/>
  <c r="D51" i="2"/>
  <c r="G65" i="2"/>
  <c r="H65" i="2" s="1"/>
  <c r="G70" i="2"/>
  <c r="H70" i="2" s="1"/>
  <c r="G69" i="2"/>
  <c r="H69" i="2" s="1"/>
  <c r="G67" i="2"/>
  <c r="H67" i="2" s="1"/>
  <c r="G66" i="2"/>
  <c r="H66" i="2" s="1"/>
  <c r="G63" i="2"/>
  <c r="H63" i="2" s="1"/>
  <c r="G71" i="2"/>
  <c r="H71" i="2" s="1"/>
  <c r="G62" i="2"/>
  <c r="H62" i="2" s="1"/>
  <c r="G61" i="2"/>
  <c r="H61" i="2" s="1"/>
  <c r="H73" i="3" l="1"/>
  <c r="H75" i="3"/>
  <c r="H73" i="2"/>
  <c r="G77" i="2" s="1"/>
  <c r="H75" i="2"/>
  <c r="H74" i="2" l="1"/>
  <c r="H74" i="3"/>
  <c r="G77" i="3"/>
</calcChain>
</file>

<file path=xl/sharedStrings.xml><?xml version="1.0" encoding="utf-8"?>
<sst xmlns="http://schemas.openxmlformats.org/spreadsheetml/2006/main" count="311" uniqueCount="120">
  <si>
    <t>HPLC System Suitability Report</t>
  </si>
  <si>
    <t>Analysis Data</t>
  </si>
  <si>
    <t>Assay</t>
  </si>
  <si>
    <t>Sample(s)</t>
  </si>
  <si>
    <t>Reference Substance:</t>
  </si>
  <si>
    <t>MYDAWA IBUPROFEN, PARACETAMOL 125 SUSPENSION</t>
  </si>
  <si>
    <t>% age Purity:</t>
  </si>
  <si>
    <t>NDQD201712286</t>
  </si>
  <si>
    <t>Weight (mg):</t>
  </si>
  <si>
    <t>Ibuprofen + Paracetamol</t>
  </si>
  <si>
    <t>Standard Conc (mg/mL):</t>
  </si>
  <si>
    <t>Each 5 ml contains Ibuprofen BP 100 mg, Paracetamol BP 125 mg.</t>
  </si>
  <si>
    <t>2017-12-28 13:04:48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</si>
  <si>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</si>
  <si>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</si>
  <si>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</si>
  <si>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</si>
  <si>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</si>
  <si>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</si>
  <si>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</si>
  <si>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</si>
  <si>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</si>
  <si>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</si>
  <si>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</si>
  <si>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</si>
  <si>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</si>
  <si>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</si>
  <si>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</si>
  <si>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</si>
  <si>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</si>
  <si>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</si>
  <si>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</si>
  <si>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</si>
  <si>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</si>
  <si>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</si>
  <si>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</si>
  <si>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</si>
  <si>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</si>
  <si>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</si>
  <si>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</si>
  <si>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</si>
  <si>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</si>
  <si>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</si>
  <si>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</si>
  <si>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</si>
  <si>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</si>
  <si>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</si>
  <si>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</si>
  <si>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</si>
  <si>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</si>
  <si>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</si>
  <si>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</si>
  <si>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</si>
  <si>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</si>
  <si>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</si>
  <si>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</si>
  <si>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</si>
  <si>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</si>
  <si>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</si>
  <si>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</si>
  <si>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</si>
  <si>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</si>
  <si>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</si>
  <si>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</si>
  <si>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</si>
  <si>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</si>
  <si>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</si>
  <si>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</si>
  <si>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</si>
  <si>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</si>
  <si>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</si>
  <si>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</si>
  <si>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</si>
  <si>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</si>
  <si>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</si>
  <si>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</si>
  <si>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</si>
  <si>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</si>
  <si>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</si>
  <si>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</si>
  <si>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</si>
  <si>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</si>
  <si>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</si>
  <si>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</si>
  <si>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</si>
  <si>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</si>
  <si>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</si>
  <si>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</si>
  <si>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</si>
  <si>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</si>
  <si>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</si>
  <si>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</si>
  <si>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</si>
  <si>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</si>
  <si>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</si>
  <si>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</si>
  <si>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</si>
  <si>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</si>
  <si>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</si>
  <si>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</si>
  <si>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</si>
  <si>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</si>
  <si>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</si>
  <si>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</si>
  <si>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</si>
  <si>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</si>
  <si>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</si>
  <si>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</si>
  <si>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</si>
  <si>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</si>
  <si>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</si>
  <si>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</si>
  <si>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Paracetamol</t>
  </si>
  <si>
    <t>Ibuprufen</t>
  </si>
  <si>
    <t>I1-5</t>
  </si>
  <si>
    <t>IBUPROFEN</t>
  </si>
  <si>
    <t>PARACETAMOL</t>
  </si>
  <si>
    <t>PETER</t>
  </si>
  <si>
    <t>NGUMO</t>
  </si>
  <si>
    <t>P1-15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</si>
</sst>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8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5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23" fillId="2" borderId="0" xfId="0" applyFont="1" applyFill="1" applyAlignment="1">
      <alignment horizontal="center"/>
    </xf>
    <xf numFmtId="0" fontId="24" fillId="2" borderId="7" xfId="0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14" fillId="2" borderId="50" xfId="0" applyFont="1" applyFill="1" applyBorder="1" applyAlignment="1">
      <alignment horizontal="center"/>
    </xf>
    <xf numFmtId="0" fontId="16" fillId="3" borderId="0" xfId="0" applyFont="1" applyFill="1" applyAlignment="1" applyProtection="1">
      <alignment horizontal="left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50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0" fontId="14" fillId="2" borderId="50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9" workbookViewId="0">
      <selection activeCell="A15" sqref="A15:G61"/>
    </sheetView>
  </sheetViews>
  <sheetFormatPr defaultRowHeight="13.5" x14ac:dyDescent="0.25"/>
  <cols>
    <col min="1" max="1" width="27.5703125" style="365" customWidth="1"/>
    <col min="2" max="2" width="20.42578125" style="365" customWidth="1"/>
    <col min="3" max="3" width="31.85546875" style="365" customWidth="1"/>
    <col min="4" max="4" width="25.85546875" style="365" customWidth="1"/>
    <col min="5" max="5" width="25.7109375" style="365" customWidth="1"/>
    <col min="6" max="6" width="23.140625" style="365" customWidth="1"/>
    <col min="7" max="7" width="28.42578125" style="365" customWidth="1"/>
    <col min="8" max="8" width="21.5703125" style="365" customWidth="1"/>
    <col min="9" max="9" width="9.140625" style="365" customWidth="1"/>
    <col min="10" max="16384" width="9.140625" style="367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74" t="s">
        <v>0</v>
      </c>
      <c r="B15" s="374"/>
      <c r="C15" s="374"/>
      <c r="D15" s="374"/>
      <c r="E15" s="374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368"/>
    </row>
    <row r="18" spans="1:5" ht="16.5" customHeight="1" x14ac:dyDescent="0.3">
      <c r="A18" s="370" t="s">
        <v>4</v>
      </c>
      <c r="B18" s="372" t="s">
        <v>116</v>
      </c>
      <c r="C18" s="368"/>
      <c r="D18" s="368"/>
      <c r="E18" s="368"/>
    </row>
    <row r="19" spans="1:5" ht="16.5" customHeight="1" x14ac:dyDescent="0.3">
      <c r="A19" s="370" t="s">
        <v>6</v>
      </c>
      <c r="B19" s="12">
        <v>100.14</v>
      </c>
      <c r="C19" s="368"/>
      <c r="D19" s="368"/>
      <c r="E19" s="368"/>
    </row>
    <row r="20" spans="1:5" ht="16.5" customHeight="1" x14ac:dyDescent="0.3">
      <c r="A20" s="8" t="s">
        <v>8</v>
      </c>
      <c r="B20" s="12">
        <v>25.1</v>
      </c>
      <c r="C20" s="368"/>
      <c r="D20" s="368"/>
      <c r="E20" s="368"/>
    </row>
    <row r="21" spans="1:5" ht="16.5" customHeight="1" x14ac:dyDescent="0.3">
      <c r="A21" s="8" t="s">
        <v>10</v>
      </c>
      <c r="B21" s="13">
        <v>2.5000000000000001E-2</v>
      </c>
      <c r="C21" s="368"/>
      <c r="D21" s="368"/>
      <c r="E21" s="368"/>
    </row>
    <row r="22" spans="1:5" ht="15.75" customHeight="1" x14ac:dyDescent="0.25">
      <c r="A22" s="368"/>
      <c r="B22" s="368" t="s">
        <v>12</v>
      </c>
      <c r="C22" s="368"/>
      <c r="D22" s="368"/>
      <c r="E22" s="368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>
        <v>11788848</v>
      </c>
      <c r="C24" s="18">
        <v>4998.7</v>
      </c>
      <c r="D24" s="19">
        <v>1.4</v>
      </c>
      <c r="E24" s="20">
        <v>2.9</v>
      </c>
    </row>
    <row r="25" spans="1:5" ht="16.5" customHeight="1" x14ac:dyDescent="0.3">
      <c r="A25" s="17">
        <v>2</v>
      </c>
      <c r="B25" s="18">
        <v>11734416</v>
      </c>
      <c r="C25" s="18">
        <v>4986.1000000000004</v>
      </c>
      <c r="D25" s="19">
        <v>1.4</v>
      </c>
      <c r="E25" s="20">
        <v>2.9</v>
      </c>
    </row>
    <row r="26" spans="1:5" ht="16.5" customHeight="1" x14ac:dyDescent="0.3">
      <c r="A26" s="17">
        <v>3</v>
      </c>
      <c r="B26" s="18">
        <v>11759416</v>
      </c>
      <c r="C26" s="18">
        <v>5007.8999999999996</v>
      </c>
      <c r="D26" s="19">
        <v>1.4</v>
      </c>
      <c r="E26" s="20">
        <v>2.9</v>
      </c>
    </row>
    <row r="27" spans="1:5" ht="16.5" customHeight="1" x14ac:dyDescent="0.3">
      <c r="A27" s="17">
        <v>4</v>
      </c>
      <c r="B27" s="18">
        <v>11805752</v>
      </c>
      <c r="C27" s="18">
        <v>4997.6000000000004</v>
      </c>
      <c r="D27" s="19">
        <v>1.4</v>
      </c>
      <c r="E27" s="20">
        <v>2.9</v>
      </c>
    </row>
    <row r="28" spans="1:5" ht="16.5" customHeight="1" x14ac:dyDescent="0.3">
      <c r="A28" s="17">
        <v>5</v>
      </c>
      <c r="B28" s="18">
        <v>11746290</v>
      </c>
      <c r="C28" s="18">
        <v>4992.5</v>
      </c>
      <c r="D28" s="19">
        <v>1.4</v>
      </c>
      <c r="E28" s="20">
        <v>2.9</v>
      </c>
    </row>
    <row r="29" spans="1:5" ht="16.5" customHeight="1" x14ac:dyDescent="0.3">
      <c r="A29" s="17">
        <v>6</v>
      </c>
      <c r="B29" s="21">
        <v>11748842</v>
      </c>
      <c r="C29" s="21">
        <v>4960.5</v>
      </c>
      <c r="D29" s="19">
        <v>1.4</v>
      </c>
      <c r="E29" s="20">
        <v>2.9</v>
      </c>
    </row>
    <row r="30" spans="1:5" ht="16.5" customHeight="1" x14ac:dyDescent="0.3">
      <c r="A30" s="23" t="s">
        <v>18</v>
      </c>
      <c r="B30" s="24">
        <f>AVERAGE(B24:B29)</f>
        <v>11763927.333333334</v>
      </c>
      <c r="C30" s="25">
        <f>AVERAGE(C24:C29)</f>
        <v>4990.55</v>
      </c>
      <c r="D30" s="26">
        <f>AVERAGE(D24:D29)</f>
        <v>1.4000000000000001</v>
      </c>
      <c r="E30" s="26">
        <f>AVERAGE(E24:E29)</f>
        <v>2.9</v>
      </c>
    </row>
    <row r="31" spans="1:5" ht="16.5" customHeight="1" x14ac:dyDescent="0.3">
      <c r="A31" s="27" t="s">
        <v>19</v>
      </c>
      <c r="B31" s="28">
        <f>(STDEV(B24:B29)/B30)</f>
        <v>2.3435223360812685E-3</v>
      </c>
      <c r="C31" s="29"/>
      <c r="D31" s="29"/>
      <c r="E31" s="30"/>
    </row>
    <row r="32" spans="1:5" s="365" customFormat="1" ht="16.5" customHeight="1" x14ac:dyDescent="0.3">
      <c r="A32" s="31" t="s">
        <v>20</v>
      </c>
      <c r="B32" s="32">
        <f>COUNT(B24:B29)</f>
        <v>6</v>
      </c>
      <c r="C32" s="33"/>
      <c r="D32" s="369"/>
      <c r="E32" s="35"/>
    </row>
    <row r="33" spans="1:5" s="365" customFormat="1" ht="15.75" customHeight="1" x14ac:dyDescent="0.25">
      <c r="A33" s="368"/>
      <c r="B33" s="368"/>
      <c r="C33" s="368"/>
      <c r="D33" s="368"/>
      <c r="E33" s="368"/>
    </row>
    <row r="34" spans="1:5" s="365" customFormat="1" ht="16.5" customHeight="1" x14ac:dyDescent="0.3">
      <c r="A34" s="370" t="s">
        <v>21</v>
      </c>
      <c r="B34" s="40" t="s">
        <v>22</v>
      </c>
      <c r="C34" s="371"/>
      <c r="D34" s="371"/>
      <c r="E34" s="371"/>
    </row>
    <row r="35" spans="1:5" ht="16.5" customHeight="1" x14ac:dyDescent="0.3">
      <c r="A35" s="370"/>
      <c r="B35" s="40" t="s">
        <v>23</v>
      </c>
      <c r="C35" s="371"/>
      <c r="D35" s="371"/>
      <c r="E35" s="371"/>
    </row>
    <row r="36" spans="1:5" ht="16.5" customHeight="1" x14ac:dyDescent="0.3">
      <c r="A36" s="370"/>
      <c r="B36" s="40" t="s">
        <v>24</v>
      </c>
      <c r="C36" s="371"/>
      <c r="D36" s="371"/>
      <c r="E36" s="371"/>
    </row>
    <row r="37" spans="1:5" ht="15.75" customHeight="1" x14ac:dyDescent="0.25">
      <c r="A37" s="368"/>
      <c r="B37" s="368"/>
      <c r="C37" s="368"/>
      <c r="D37" s="368"/>
      <c r="E37" s="368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370" t="s">
        <v>4</v>
      </c>
      <c r="B39" s="8"/>
      <c r="C39" s="368"/>
      <c r="D39" s="368"/>
      <c r="E39" s="368"/>
    </row>
    <row r="40" spans="1:5" ht="16.5" customHeight="1" x14ac:dyDescent="0.3">
      <c r="A40" s="370" t="s">
        <v>6</v>
      </c>
      <c r="B40" s="12"/>
      <c r="C40" s="368"/>
      <c r="D40" s="368"/>
      <c r="E40" s="368"/>
    </row>
    <row r="41" spans="1:5" ht="16.5" customHeight="1" x14ac:dyDescent="0.3">
      <c r="A41" s="8" t="s">
        <v>8</v>
      </c>
      <c r="B41" s="12"/>
      <c r="C41" s="368"/>
      <c r="D41" s="368"/>
      <c r="E41" s="368"/>
    </row>
    <row r="42" spans="1:5" ht="16.5" customHeight="1" x14ac:dyDescent="0.3">
      <c r="A42" s="8" t="s">
        <v>10</v>
      </c>
      <c r="B42" s="13"/>
      <c r="C42" s="368"/>
      <c r="D42" s="368"/>
      <c r="E42" s="368"/>
    </row>
    <row r="43" spans="1:5" ht="15.75" customHeight="1" x14ac:dyDescent="0.25">
      <c r="A43" s="368"/>
      <c r="B43" s="368"/>
      <c r="C43" s="368"/>
      <c r="D43" s="368"/>
      <c r="E43" s="368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365" customFormat="1" ht="16.5" customHeight="1" x14ac:dyDescent="0.3">
      <c r="A53" s="31" t="s">
        <v>20</v>
      </c>
      <c r="B53" s="32">
        <f>COUNT(B45:B50)</f>
        <v>0</v>
      </c>
      <c r="C53" s="33"/>
      <c r="D53" s="369"/>
      <c r="E53" s="35"/>
    </row>
    <row r="54" spans="1:7" s="365" customFormat="1" ht="15.75" customHeight="1" x14ac:dyDescent="0.25">
      <c r="A54" s="368"/>
      <c r="B54" s="368"/>
      <c r="C54" s="368"/>
      <c r="D54" s="368"/>
      <c r="E54" s="368"/>
    </row>
    <row r="55" spans="1:7" s="365" customFormat="1" ht="16.5" customHeight="1" x14ac:dyDescent="0.3">
      <c r="A55" s="370" t="s">
        <v>21</v>
      </c>
      <c r="B55" s="40" t="s">
        <v>22</v>
      </c>
      <c r="C55" s="371"/>
      <c r="D55" s="371"/>
      <c r="E55" s="371"/>
    </row>
    <row r="56" spans="1:7" ht="16.5" customHeight="1" x14ac:dyDescent="0.3">
      <c r="A56" s="370"/>
      <c r="B56" s="40" t="s">
        <v>23</v>
      </c>
      <c r="C56" s="371"/>
      <c r="D56" s="371"/>
      <c r="E56" s="371"/>
    </row>
    <row r="57" spans="1:7" ht="16.5" customHeight="1" x14ac:dyDescent="0.3">
      <c r="A57" s="370"/>
      <c r="B57" s="40" t="s">
        <v>24</v>
      </c>
      <c r="C57" s="371"/>
      <c r="D57" s="371"/>
      <c r="E57" s="371"/>
    </row>
    <row r="58" spans="1:7" ht="14.25" customHeight="1" thickBot="1" x14ac:dyDescent="0.3">
      <c r="A58" s="363"/>
      <c r="B58" s="364"/>
      <c r="D58" s="366"/>
      <c r="F58" s="367"/>
      <c r="G58" s="367"/>
    </row>
    <row r="59" spans="1:7" ht="15" customHeight="1" x14ac:dyDescent="0.3">
      <c r="B59" s="375" t="s">
        <v>26</v>
      </c>
      <c r="C59" s="3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373" t="s">
        <v>117</v>
      </c>
      <c r="C60" s="373" t="s">
        <v>118</v>
      </c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0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74" t="s">
        <v>0</v>
      </c>
      <c r="B15" s="374"/>
      <c r="C15" s="374"/>
      <c r="D15" s="374"/>
      <c r="E15" s="37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115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99.97</v>
      </c>
      <c r="C19" s="10"/>
      <c r="D19" s="10"/>
      <c r="E19" s="10"/>
    </row>
    <row r="20" spans="1:6" ht="16.5" customHeight="1" x14ac:dyDescent="0.3">
      <c r="A20" s="7" t="s">
        <v>8</v>
      </c>
      <c r="B20" s="372">
        <v>19.84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0.02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5890968</v>
      </c>
      <c r="C24" s="18">
        <v>5425.7</v>
      </c>
      <c r="D24" s="19">
        <v>1.2</v>
      </c>
      <c r="E24" s="20">
        <v>4.5999999999999996</v>
      </c>
    </row>
    <row r="25" spans="1:6" ht="16.5" customHeight="1" x14ac:dyDescent="0.3">
      <c r="A25" s="17">
        <v>2</v>
      </c>
      <c r="B25" s="18">
        <v>5880557</v>
      </c>
      <c r="C25" s="18">
        <v>5416.3</v>
      </c>
      <c r="D25" s="19">
        <v>1.2</v>
      </c>
      <c r="E25" s="20">
        <v>4.5999999999999996</v>
      </c>
    </row>
    <row r="26" spans="1:6" ht="16.5" customHeight="1" x14ac:dyDescent="0.3">
      <c r="A26" s="17">
        <v>3</v>
      </c>
      <c r="B26" s="18">
        <v>5884266</v>
      </c>
      <c r="C26" s="18">
        <v>5422.6</v>
      </c>
      <c r="D26" s="19">
        <v>1.2</v>
      </c>
      <c r="E26" s="20">
        <v>4.5999999999999996</v>
      </c>
    </row>
    <row r="27" spans="1:6" ht="16.5" customHeight="1" x14ac:dyDescent="0.3">
      <c r="A27" s="17">
        <v>4</v>
      </c>
      <c r="B27" s="18">
        <v>5912780</v>
      </c>
      <c r="C27" s="18">
        <v>5416.8</v>
      </c>
      <c r="D27" s="19">
        <v>1.2</v>
      </c>
      <c r="E27" s="20">
        <v>4.5999999999999996</v>
      </c>
    </row>
    <row r="28" spans="1:6" ht="16.5" customHeight="1" x14ac:dyDescent="0.3">
      <c r="A28" s="17">
        <v>5</v>
      </c>
      <c r="B28" s="18">
        <v>5883910</v>
      </c>
      <c r="C28" s="18">
        <v>5415.1</v>
      </c>
      <c r="D28" s="19">
        <v>1.2</v>
      </c>
      <c r="E28" s="20">
        <v>4.5999999999999996</v>
      </c>
    </row>
    <row r="29" spans="1:6" ht="16.5" customHeight="1" x14ac:dyDescent="0.3">
      <c r="A29" s="17">
        <v>6</v>
      </c>
      <c r="B29" s="21">
        <v>5886891</v>
      </c>
      <c r="C29" s="21">
        <v>5417.3</v>
      </c>
      <c r="D29" s="19">
        <v>1.2</v>
      </c>
      <c r="E29" s="20">
        <v>4.5999999999999996</v>
      </c>
    </row>
    <row r="30" spans="1:6" ht="16.5" customHeight="1" x14ac:dyDescent="0.3">
      <c r="A30" s="23" t="s">
        <v>18</v>
      </c>
      <c r="B30" s="24">
        <f>AVERAGE(B24:B29)</f>
        <v>5889895.333333333</v>
      </c>
      <c r="C30" s="25">
        <f>AVERAGE(C24:C29)</f>
        <v>5418.9666666666662</v>
      </c>
      <c r="D30" s="26">
        <f>AVERAGE(D24:D29)</f>
        <v>1.2</v>
      </c>
      <c r="E30" s="26">
        <f>AVERAGE(E24:E29)</f>
        <v>4.6000000000000005</v>
      </c>
    </row>
    <row r="31" spans="1:6" ht="16.5" customHeight="1" x14ac:dyDescent="0.3">
      <c r="A31" s="27" t="s">
        <v>19</v>
      </c>
      <c r="B31" s="28">
        <f>(STDEV(B24:B29)/B30)</f>
        <v>1.9924699249714013E-3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75" t="s">
        <v>26</v>
      </c>
      <c r="C59" s="37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66" zoomScale="55" zoomScaleNormal="75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6" t="s">
        <v>31</v>
      </c>
      <c r="B1" s="376"/>
      <c r="C1" s="376"/>
      <c r="D1" s="376"/>
      <c r="E1" s="376"/>
      <c r="F1" s="376"/>
      <c r="G1" s="376"/>
      <c r="H1" s="376"/>
    </row>
    <row r="2" spans="1:8" x14ac:dyDescent="0.25">
      <c r="A2" s="376"/>
      <c r="B2" s="376"/>
      <c r="C2" s="376"/>
      <c r="D2" s="376"/>
      <c r="E2" s="376"/>
      <c r="F2" s="376"/>
      <c r="G2" s="376"/>
      <c r="H2" s="376"/>
    </row>
    <row r="3" spans="1:8" x14ac:dyDescent="0.25">
      <c r="A3" s="376"/>
      <c r="B3" s="376"/>
      <c r="C3" s="376"/>
      <c r="D3" s="376"/>
      <c r="E3" s="376"/>
      <c r="F3" s="376"/>
      <c r="G3" s="376"/>
      <c r="H3" s="376"/>
    </row>
    <row r="4" spans="1:8" x14ac:dyDescent="0.25">
      <c r="A4" s="376"/>
      <c r="B4" s="376"/>
      <c r="C4" s="376"/>
      <c r="D4" s="376"/>
      <c r="E4" s="376"/>
      <c r="F4" s="376"/>
      <c r="G4" s="376"/>
      <c r="H4" s="376"/>
    </row>
    <row r="5" spans="1:8" x14ac:dyDescent="0.25">
      <c r="A5" s="376"/>
      <c r="B5" s="376"/>
      <c r="C5" s="376"/>
      <c r="D5" s="376"/>
      <c r="E5" s="376"/>
      <c r="F5" s="376"/>
      <c r="G5" s="376"/>
      <c r="H5" s="376"/>
    </row>
    <row r="6" spans="1:8" x14ac:dyDescent="0.25">
      <c r="A6" s="376"/>
      <c r="B6" s="376"/>
      <c r="C6" s="376"/>
      <c r="D6" s="376"/>
      <c r="E6" s="376"/>
      <c r="F6" s="376"/>
      <c r="G6" s="376"/>
      <c r="H6" s="376"/>
    </row>
    <row r="7" spans="1:8" x14ac:dyDescent="0.25">
      <c r="A7" s="376"/>
      <c r="B7" s="376"/>
      <c r="C7" s="376"/>
      <c r="D7" s="376"/>
      <c r="E7" s="376"/>
      <c r="F7" s="376"/>
      <c r="G7" s="376"/>
      <c r="H7" s="376"/>
    </row>
    <row r="8" spans="1:8" x14ac:dyDescent="0.25">
      <c r="A8" s="377" t="s">
        <v>32</v>
      </c>
      <c r="B8" s="377"/>
      <c r="C8" s="377"/>
      <c r="D8" s="377"/>
      <c r="E8" s="377"/>
      <c r="F8" s="377"/>
      <c r="G8" s="377"/>
      <c r="H8" s="377"/>
    </row>
    <row r="9" spans="1:8" x14ac:dyDescent="0.25">
      <c r="A9" s="377"/>
      <c r="B9" s="377"/>
      <c r="C9" s="377"/>
      <c r="D9" s="377"/>
      <c r="E9" s="377"/>
      <c r="F9" s="377"/>
      <c r="G9" s="377"/>
      <c r="H9" s="377"/>
    </row>
    <row r="10" spans="1:8" x14ac:dyDescent="0.25">
      <c r="A10" s="377"/>
      <c r="B10" s="377"/>
      <c r="C10" s="377"/>
      <c r="D10" s="377"/>
      <c r="E10" s="377"/>
      <c r="F10" s="377"/>
      <c r="G10" s="377"/>
      <c r="H10" s="377"/>
    </row>
    <row r="11" spans="1:8" x14ac:dyDescent="0.25">
      <c r="A11" s="377"/>
      <c r="B11" s="377"/>
      <c r="C11" s="377"/>
      <c r="D11" s="377"/>
      <c r="E11" s="377"/>
      <c r="F11" s="377"/>
      <c r="G11" s="377"/>
      <c r="H11" s="377"/>
    </row>
    <row r="12" spans="1:8" x14ac:dyDescent="0.25">
      <c r="A12" s="377"/>
      <c r="B12" s="377"/>
      <c r="C12" s="377"/>
      <c r="D12" s="377"/>
      <c r="E12" s="377"/>
      <c r="F12" s="377"/>
      <c r="G12" s="377"/>
      <c r="H12" s="377"/>
    </row>
    <row r="13" spans="1:8" x14ac:dyDescent="0.25">
      <c r="A13" s="377"/>
      <c r="B13" s="377"/>
      <c r="C13" s="377"/>
      <c r="D13" s="377"/>
      <c r="E13" s="377"/>
      <c r="F13" s="377"/>
      <c r="G13" s="377"/>
      <c r="H13" s="377"/>
    </row>
    <row r="14" spans="1:8" x14ac:dyDescent="0.25">
      <c r="A14" s="377"/>
      <c r="B14" s="377"/>
      <c r="C14" s="377"/>
      <c r="D14" s="377"/>
      <c r="E14" s="377"/>
      <c r="F14" s="377"/>
      <c r="G14" s="377"/>
      <c r="H14" s="377"/>
    </row>
    <row r="15" spans="1:8" ht="19.5" customHeight="1" x14ac:dyDescent="0.25"/>
    <row r="16" spans="1:8" ht="19.5" customHeight="1" x14ac:dyDescent="0.3">
      <c r="A16" s="379" t="s">
        <v>33</v>
      </c>
      <c r="B16" s="380"/>
      <c r="C16" s="380"/>
      <c r="D16" s="380"/>
      <c r="E16" s="380"/>
      <c r="F16" s="380"/>
      <c r="G16" s="380"/>
      <c r="H16" s="381"/>
    </row>
    <row r="17" spans="1:14" ht="20.25" customHeight="1" x14ac:dyDescent="0.25">
      <c r="A17" s="378" t="s">
        <v>34</v>
      </c>
      <c r="B17" s="378"/>
      <c r="C17" s="378"/>
      <c r="D17" s="378"/>
      <c r="E17" s="378"/>
      <c r="F17" s="378"/>
      <c r="G17" s="378"/>
      <c r="H17" s="378"/>
    </row>
    <row r="18" spans="1:14" ht="26.25" customHeight="1" x14ac:dyDescent="0.4">
      <c r="A18" s="54" t="s">
        <v>35</v>
      </c>
      <c r="B18" s="382" t="s">
        <v>5</v>
      </c>
      <c r="C18" s="382"/>
    </row>
    <row r="19" spans="1:14" ht="26.25" customHeight="1" x14ac:dyDescent="0.4">
      <c r="A19" s="54" t="s">
        <v>36</v>
      </c>
      <c r="B19" s="155" t="s">
        <v>7</v>
      </c>
      <c r="C19" s="178">
        <v>25</v>
      </c>
    </row>
    <row r="20" spans="1:14" ht="26.25" customHeight="1" x14ac:dyDescent="0.4">
      <c r="A20" s="54" t="s">
        <v>37</v>
      </c>
      <c r="B20" s="155" t="s">
        <v>9</v>
      </c>
      <c r="C20" s="156"/>
    </row>
    <row r="21" spans="1:14" ht="26.25" customHeight="1" x14ac:dyDescent="0.4">
      <c r="A21" s="54" t="s">
        <v>38</v>
      </c>
      <c r="B21" s="383" t="s">
        <v>11</v>
      </c>
      <c r="C21" s="383"/>
      <c r="D21" s="383"/>
      <c r="E21" s="383"/>
      <c r="F21" s="383"/>
      <c r="G21" s="383"/>
      <c r="H21" s="383"/>
      <c r="I21" s="383"/>
    </row>
    <row r="22" spans="1:14" ht="26.25" customHeight="1" x14ac:dyDescent="0.4">
      <c r="A22" s="54" t="s">
        <v>39</v>
      </c>
      <c r="B22" s="157">
        <v>43112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40</v>
      </c>
      <c r="B23" s="157">
        <v>43157</v>
      </c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382" t="s">
        <v>112</v>
      </c>
      <c r="C26" s="382"/>
    </row>
    <row r="27" spans="1:14" ht="26.25" customHeight="1" x14ac:dyDescent="0.4">
      <c r="A27" s="59" t="s">
        <v>41</v>
      </c>
      <c r="B27" s="383" t="s">
        <v>119</v>
      </c>
      <c r="C27" s="383"/>
    </row>
    <row r="28" spans="1:14" ht="27" customHeight="1" x14ac:dyDescent="0.4">
      <c r="A28" s="59" t="s">
        <v>6</v>
      </c>
      <c r="B28" s="154">
        <v>100.26</v>
      </c>
    </row>
    <row r="29" spans="1:14" s="9" customFormat="1" ht="27" customHeight="1" x14ac:dyDescent="0.4">
      <c r="A29" s="59" t="s">
        <v>42</v>
      </c>
      <c r="B29" s="153">
        <v>0.14000000000000001</v>
      </c>
      <c r="C29" s="393" t="s">
        <v>43</v>
      </c>
      <c r="D29" s="394"/>
      <c r="E29" s="394"/>
      <c r="F29" s="394"/>
      <c r="G29" s="394"/>
      <c r="H29" s="395"/>
      <c r="I29" s="61"/>
      <c r="J29" s="61"/>
      <c r="K29" s="61"/>
      <c r="L29" s="61"/>
    </row>
    <row r="30" spans="1:14" s="9" customFormat="1" ht="19.5" customHeight="1" x14ac:dyDescent="0.3">
      <c r="A30" s="59" t="s">
        <v>44</v>
      </c>
      <c r="B30" s="58">
        <f>B28-B29</f>
        <v>100.12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45</v>
      </c>
      <c r="B31" s="174">
        <v>1</v>
      </c>
      <c r="C31" s="396" t="s">
        <v>46</v>
      </c>
      <c r="D31" s="397"/>
      <c r="E31" s="397"/>
      <c r="F31" s="397"/>
      <c r="G31" s="397"/>
      <c r="H31" s="398"/>
      <c r="I31" s="61"/>
      <c r="J31" s="61"/>
      <c r="K31" s="61"/>
      <c r="L31" s="61"/>
    </row>
    <row r="32" spans="1:14" s="9" customFormat="1" ht="27" customHeight="1" x14ac:dyDescent="0.4">
      <c r="A32" s="59" t="s">
        <v>47</v>
      </c>
      <c r="B32" s="174">
        <v>1</v>
      </c>
      <c r="C32" s="396" t="s">
        <v>48</v>
      </c>
      <c r="D32" s="397"/>
      <c r="E32" s="397"/>
      <c r="F32" s="397"/>
      <c r="G32" s="397"/>
      <c r="H32" s="398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49</v>
      </c>
      <c r="B34" s="68">
        <f>B31/B32</f>
        <v>1</v>
      </c>
      <c r="C34" s="53" t="s">
        <v>50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51</v>
      </c>
      <c r="B36" s="158">
        <v>100</v>
      </c>
      <c r="C36" s="53"/>
      <c r="D36" s="385" t="s">
        <v>52</v>
      </c>
      <c r="E36" s="386"/>
      <c r="F36" s="115" t="s">
        <v>53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54</v>
      </c>
      <c r="B37" s="159">
        <v>5</v>
      </c>
      <c r="C37" s="72" t="s">
        <v>55</v>
      </c>
      <c r="D37" s="73" t="s">
        <v>56</v>
      </c>
      <c r="E37" s="105" t="s">
        <v>57</v>
      </c>
      <c r="F37" s="73" t="s">
        <v>56</v>
      </c>
      <c r="G37" s="74" t="s">
        <v>57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58</v>
      </c>
      <c r="B38" s="159">
        <v>50</v>
      </c>
      <c r="C38" s="75">
        <v>1</v>
      </c>
      <c r="D38" s="160">
        <v>11773022</v>
      </c>
      <c r="E38" s="119">
        <f>IF(ISBLANK(D38),"-",$D$48/$D$45*D38)</f>
        <v>11712063.054215418</v>
      </c>
      <c r="F38" s="160">
        <v>11837467</v>
      </c>
      <c r="G38" s="111">
        <f>IF(ISBLANK(F38),"-",$D$48/$F$45*F38)</f>
        <v>11683082.080159934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59</v>
      </c>
      <c r="B39" s="159">
        <v>1</v>
      </c>
      <c r="C39" s="71">
        <v>2</v>
      </c>
      <c r="D39" s="161">
        <v>11717329</v>
      </c>
      <c r="E39" s="120">
        <f>IF(ISBLANK(D39),"-",$D$48/$D$45*D39)</f>
        <v>11656658.424233548</v>
      </c>
      <c r="F39" s="161">
        <v>11813111</v>
      </c>
      <c r="G39" s="112">
        <f>IF(ISBLANK(F39),"-",$D$48/$F$45*F39)</f>
        <v>11659043.732501237</v>
      </c>
      <c r="J39" s="61"/>
      <c r="K39" s="61"/>
      <c r="L39" s="65"/>
      <c r="M39" s="65"/>
      <c r="N39" s="66"/>
    </row>
    <row r="40" spans="1:14" ht="26.25" customHeight="1" x14ac:dyDescent="0.4">
      <c r="A40" s="70" t="s">
        <v>60</v>
      </c>
      <c r="B40" s="159">
        <v>1</v>
      </c>
      <c r="C40" s="71">
        <v>3</v>
      </c>
      <c r="D40" s="161">
        <v>11808649</v>
      </c>
      <c r="E40" s="120">
        <f>IF(ISBLANK(D40),"-",$D$48/$D$45*D40)</f>
        <v>11747505.582941903</v>
      </c>
      <c r="F40" s="161">
        <v>11786001</v>
      </c>
      <c r="G40" s="112">
        <f>IF(ISBLANK(F40),"-",$D$48/$F$45*F40)</f>
        <v>11632287.302667629</v>
      </c>
      <c r="L40" s="65"/>
      <c r="M40" s="65"/>
      <c r="N40" s="76"/>
    </row>
    <row r="41" spans="1:14" ht="26.25" customHeight="1" x14ac:dyDescent="0.4">
      <c r="A41" s="70" t="s">
        <v>61</v>
      </c>
      <c r="B41" s="159">
        <v>1</v>
      </c>
      <c r="C41" s="77">
        <v>4</v>
      </c>
      <c r="D41" s="162"/>
      <c r="E41" s="121" t="str">
        <f>IF(ISBLANK(D41),"-",$D$48/$D$45*D41)</f>
        <v>-</v>
      </c>
      <c r="F41" s="162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62</v>
      </c>
      <c r="B42" s="159">
        <v>1</v>
      </c>
      <c r="C42" s="78" t="s">
        <v>63</v>
      </c>
      <c r="D42" s="139">
        <f>AVERAGE(D38:D41)</f>
        <v>11766333.333333334</v>
      </c>
      <c r="E42" s="101">
        <f>AVERAGE(E38:E41)</f>
        <v>11705409.020463623</v>
      </c>
      <c r="F42" s="79">
        <f>AVERAGE(F38:F41)</f>
        <v>11812193</v>
      </c>
      <c r="G42" s="80">
        <f>AVERAGE(G38:G41)</f>
        <v>11658137.705109602</v>
      </c>
    </row>
    <row r="43" spans="1:14" ht="26.25" customHeight="1" x14ac:dyDescent="0.4">
      <c r="A43" s="70" t="s">
        <v>64</v>
      </c>
      <c r="B43" s="154">
        <v>1</v>
      </c>
      <c r="C43" s="140" t="s">
        <v>65</v>
      </c>
      <c r="D43" s="164">
        <v>25.1</v>
      </c>
      <c r="E43" s="76"/>
      <c r="F43" s="163">
        <v>25.3</v>
      </c>
      <c r="G43" s="117"/>
    </row>
    <row r="44" spans="1:14" ht="26.25" customHeight="1" x14ac:dyDescent="0.4">
      <c r="A44" s="70" t="s">
        <v>66</v>
      </c>
      <c r="B44" s="154">
        <v>1</v>
      </c>
      <c r="C44" s="141" t="s">
        <v>67</v>
      </c>
      <c r="D44" s="142">
        <f>D43*$B$34</f>
        <v>25.1</v>
      </c>
      <c r="E44" s="82"/>
      <c r="F44" s="81">
        <f>F43*$B$34</f>
        <v>25.3</v>
      </c>
      <c r="G44" s="84"/>
    </row>
    <row r="45" spans="1:14" ht="19.5" customHeight="1" x14ac:dyDescent="0.3">
      <c r="A45" s="70" t="s">
        <v>68</v>
      </c>
      <c r="B45" s="138">
        <f>(B44/B43)*(B42/B41)*(B40/B39)*(B38/B37)*B36</f>
        <v>1000</v>
      </c>
      <c r="C45" s="141" t="s">
        <v>69</v>
      </c>
      <c r="D45" s="143">
        <f>D44*$B$30/100</f>
        <v>25.130120000000002</v>
      </c>
      <c r="E45" s="84"/>
      <c r="F45" s="83">
        <f>F44*$B$30/100</f>
        <v>25.330359999999999</v>
      </c>
      <c r="G45" s="84"/>
    </row>
    <row r="46" spans="1:14" ht="19.5" customHeight="1" x14ac:dyDescent="0.3">
      <c r="A46" s="387" t="s">
        <v>70</v>
      </c>
      <c r="B46" s="391"/>
      <c r="C46" s="141" t="s">
        <v>71</v>
      </c>
      <c r="D46" s="142">
        <f>D45/$B$45</f>
        <v>2.5130120000000002E-2</v>
      </c>
      <c r="E46" s="84"/>
      <c r="F46" s="85">
        <f>F45/$B$45</f>
        <v>2.533036E-2</v>
      </c>
      <c r="G46" s="84"/>
    </row>
    <row r="47" spans="1:14" ht="27" customHeight="1" x14ac:dyDescent="0.4">
      <c r="A47" s="389"/>
      <c r="B47" s="392"/>
      <c r="C47" s="141" t="s">
        <v>72</v>
      </c>
      <c r="D47" s="165">
        <v>2.5000000000000001E-2</v>
      </c>
      <c r="E47" s="117"/>
      <c r="F47" s="117"/>
      <c r="G47" s="117"/>
    </row>
    <row r="48" spans="1:14" ht="18.75" x14ac:dyDescent="0.3">
      <c r="C48" s="141" t="s">
        <v>73</v>
      </c>
      <c r="D48" s="143">
        <f>D47*$B$45</f>
        <v>25</v>
      </c>
      <c r="E48" s="84"/>
      <c r="F48" s="84"/>
      <c r="G48" s="84"/>
    </row>
    <row r="49" spans="1:12" ht="19.5" customHeight="1" x14ac:dyDescent="0.3">
      <c r="C49" s="144" t="s">
        <v>74</v>
      </c>
      <c r="D49" s="145">
        <f>D48/B34</f>
        <v>25</v>
      </c>
      <c r="E49" s="103"/>
      <c r="F49" s="103"/>
      <c r="G49" s="103"/>
    </row>
    <row r="50" spans="1:12" ht="18.75" x14ac:dyDescent="0.3">
      <c r="C50" s="146" t="s">
        <v>75</v>
      </c>
      <c r="D50" s="147">
        <f>AVERAGE(E38:E41,G38:G41)</f>
        <v>11681773.362786612</v>
      </c>
      <c r="E50" s="102"/>
      <c r="F50" s="102"/>
      <c r="G50" s="102"/>
    </row>
    <row r="51" spans="1:12" ht="18.75" x14ac:dyDescent="0.3">
      <c r="C51" s="86" t="s">
        <v>76</v>
      </c>
      <c r="D51" s="89">
        <f>STDEV(E38:E41,G38:G41)/D50</f>
        <v>3.5986386125492296E-3</v>
      </c>
      <c r="E51" s="82"/>
      <c r="F51" s="82"/>
      <c r="G51" s="82"/>
    </row>
    <row r="52" spans="1:12" ht="19.5" customHeight="1" x14ac:dyDescent="0.3">
      <c r="C52" s="87" t="s">
        <v>20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77</v>
      </c>
    </row>
    <row r="55" spans="1:12" ht="18.75" x14ac:dyDescent="0.3">
      <c r="A55" s="53" t="s">
        <v>78</v>
      </c>
      <c r="B55" s="55" t="str">
        <f>B21</f>
        <v>Each 5 ml contains Ibuprofen BP 100 mg, Paracetamol BP 125 mg.</v>
      </c>
    </row>
    <row r="56" spans="1:12" ht="26.25" customHeight="1" x14ac:dyDescent="0.4">
      <c r="A56" s="149" t="s">
        <v>79</v>
      </c>
      <c r="B56" s="166">
        <v>5</v>
      </c>
      <c r="C56" s="130" t="s">
        <v>80</v>
      </c>
      <c r="D56" s="167">
        <v>125</v>
      </c>
      <c r="E56" s="130" t="str">
        <f>B20</f>
        <v>Ibuprofen + Paracetamol</v>
      </c>
    </row>
    <row r="57" spans="1:12" ht="18.75" x14ac:dyDescent="0.3">
      <c r="A57" s="55" t="s">
        <v>81</v>
      </c>
      <c r="B57" s="177">
        <f>'Relative density'!C39</f>
        <v>1.1773804790320663</v>
      </c>
    </row>
    <row r="58" spans="1:12" s="77" customFormat="1" ht="18.75" x14ac:dyDescent="0.3">
      <c r="A58" s="128" t="s">
        <v>82</v>
      </c>
      <c r="B58" s="129">
        <f>B56</f>
        <v>5</v>
      </c>
      <c r="C58" s="130" t="s">
        <v>83</v>
      </c>
      <c r="D58" s="150">
        <f>B57*B56</f>
        <v>5.8869023951603321</v>
      </c>
    </row>
    <row r="59" spans="1:12" ht="19.5" customHeight="1" x14ac:dyDescent="0.25"/>
    <row r="60" spans="1:12" s="9" customFormat="1" ht="27" customHeight="1" x14ac:dyDescent="0.4">
      <c r="A60" s="69" t="s">
        <v>84</v>
      </c>
      <c r="B60" s="158">
        <v>100</v>
      </c>
      <c r="C60" s="53"/>
      <c r="D60" s="93" t="s">
        <v>85</v>
      </c>
      <c r="E60" s="92" t="s">
        <v>86</v>
      </c>
      <c r="F60" s="92" t="s">
        <v>56</v>
      </c>
      <c r="G60" s="92" t="s">
        <v>87</v>
      </c>
      <c r="H60" s="72" t="s">
        <v>88</v>
      </c>
      <c r="L60" s="61"/>
    </row>
    <row r="61" spans="1:12" s="9" customFormat="1" ht="24" customHeight="1" x14ac:dyDescent="0.4">
      <c r="A61" s="70" t="s">
        <v>89</v>
      </c>
      <c r="B61" s="159">
        <v>2</v>
      </c>
      <c r="C61" s="402" t="s">
        <v>90</v>
      </c>
      <c r="D61" s="399">
        <v>5.82233</v>
      </c>
      <c r="E61" s="123">
        <v>1</v>
      </c>
      <c r="F61" s="168"/>
      <c r="G61" s="134" t="str">
        <f>IF(ISBLANK(F61),"-",(F61/$D$50*$D$47*$B$69)*$D$58/$D$61)</f>
        <v>-</v>
      </c>
      <c r="H61" s="131" t="str">
        <f t="shared" ref="H61:H72" si="0">IF(ISBLANK(F61),"-",G61/$D$56)</f>
        <v>-</v>
      </c>
      <c r="L61" s="61"/>
    </row>
    <row r="62" spans="1:12" s="9" customFormat="1" ht="26.25" customHeight="1" x14ac:dyDescent="0.4">
      <c r="A62" s="70" t="s">
        <v>91</v>
      </c>
      <c r="B62" s="159">
        <v>100</v>
      </c>
      <c r="C62" s="403"/>
      <c r="D62" s="400"/>
      <c r="E62" s="124">
        <v>2</v>
      </c>
      <c r="F62" s="161"/>
      <c r="G62" s="135" t="str">
        <f>IF(ISBLANK(F62),"-",(F62/$D$50*$D$47*$B$69)*$D$58/$D$61)</f>
        <v>-</v>
      </c>
      <c r="H62" s="132" t="str">
        <f t="shared" si="0"/>
        <v>-</v>
      </c>
      <c r="L62" s="61"/>
    </row>
    <row r="63" spans="1:12" s="9" customFormat="1" ht="24.75" customHeight="1" x14ac:dyDescent="0.4">
      <c r="A63" s="70" t="s">
        <v>92</v>
      </c>
      <c r="B63" s="159">
        <v>1</v>
      </c>
      <c r="C63" s="403"/>
      <c r="D63" s="400"/>
      <c r="E63" s="124">
        <v>3</v>
      </c>
      <c r="F63" s="161"/>
      <c r="G63" s="135" t="str">
        <f>IF(ISBLANK(F63),"-",(F63/$D$50*$D$47*$B$69)*$D$58/$D$61)</f>
        <v>-</v>
      </c>
      <c r="H63" s="132" t="str">
        <f t="shared" si="0"/>
        <v>-</v>
      </c>
      <c r="L63" s="61"/>
    </row>
    <row r="64" spans="1:12" ht="27" customHeight="1" x14ac:dyDescent="0.4">
      <c r="A64" s="70" t="s">
        <v>93</v>
      </c>
      <c r="B64" s="159">
        <v>1</v>
      </c>
      <c r="C64" s="404"/>
      <c r="D64" s="401"/>
      <c r="E64" s="125">
        <v>4</v>
      </c>
      <c r="F64" s="169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94</v>
      </c>
      <c r="B65" s="159">
        <v>1</v>
      </c>
      <c r="C65" s="402" t="s">
        <v>95</v>
      </c>
      <c r="D65" s="399">
        <v>6.01797</v>
      </c>
      <c r="E65" s="94">
        <v>1</v>
      </c>
      <c r="F65" s="161">
        <v>10876637</v>
      </c>
      <c r="G65" s="134">
        <f>IF(ISBLANK(F65),"-",(F65/$D$50*$D$47*$B$69)*$D$58/$D$65)</f>
        <v>113.84990907112069</v>
      </c>
      <c r="H65" s="131">
        <f t="shared" si="0"/>
        <v>0.91079927256896553</v>
      </c>
    </row>
    <row r="66" spans="1:11" ht="23.25" customHeight="1" x14ac:dyDescent="0.4">
      <c r="A66" s="70" t="s">
        <v>96</v>
      </c>
      <c r="B66" s="159">
        <v>1</v>
      </c>
      <c r="C66" s="403"/>
      <c r="D66" s="400"/>
      <c r="E66" s="95">
        <v>2</v>
      </c>
      <c r="F66" s="161">
        <v>10826748</v>
      </c>
      <c r="G66" s="135">
        <f>IF(ISBLANK(F66),"-",(F66/$D$50*$D$47*$B$69)*$D$58/$D$65)</f>
        <v>113.32770187475573</v>
      </c>
      <c r="H66" s="132">
        <f t="shared" si="0"/>
        <v>0.90662161499804583</v>
      </c>
    </row>
    <row r="67" spans="1:11" ht="24.75" customHeight="1" x14ac:dyDescent="0.4">
      <c r="A67" s="70" t="s">
        <v>97</v>
      </c>
      <c r="B67" s="159">
        <v>1</v>
      </c>
      <c r="C67" s="403"/>
      <c r="D67" s="400"/>
      <c r="E67" s="95">
        <v>3</v>
      </c>
      <c r="F67" s="161">
        <v>10850604</v>
      </c>
      <c r="G67" s="135">
        <f>IF(ISBLANK(F67),"-",(F67/$D$50*$D$47*$B$69)*$D$58/$D$65)</f>
        <v>113.57741172815994</v>
      </c>
      <c r="H67" s="132">
        <f t="shared" si="0"/>
        <v>0.90861929382527951</v>
      </c>
    </row>
    <row r="68" spans="1:11" ht="27" customHeight="1" x14ac:dyDescent="0.4">
      <c r="A68" s="70" t="s">
        <v>98</v>
      </c>
      <c r="B68" s="159">
        <v>1</v>
      </c>
      <c r="C68" s="404"/>
      <c r="D68" s="401"/>
      <c r="E68" s="96">
        <v>4</v>
      </c>
      <c r="F68" s="169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99</v>
      </c>
      <c r="B69" s="137">
        <f>(B68/B67)*(B66/B65)*(B64/B63)*(B62/B61)*B60</f>
        <v>5000</v>
      </c>
      <c r="C69" s="402" t="s">
        <v>100</v>
      </c>
      <c r="D69" s="399">
        <v>5.8663499999999997</v>
      </c>
      <c r="E69" s="94">
        <v>1</v>
      </c>
      <c r="F69" s="168">
        <v>10517183</v>
      </c>
      <c r="G69" s="134">
        <f>IF(ISBLANK(F69),"-",(F69/$D$50*$D$47*$B$69)*$D$58/$D$69)</f>
        <v>112.93265343548342</v>
      </c>
      <c r="H69" s="132">
        <f t="shared" si="0"/>
        <v>0.90346122748386737</v>
      </c>
    </row>
    <row r="70" spans="1:11" ht="22.5" customHeight="1" x14ac:dyDescent="0.4">
      <c r="A70" s="148" t="s">
        <v>101</v>
      </c>
      <c r="B70" s="170">
        <f>(D47*B69)/D56*D58</f>
        <v>5.8869023951603321</v>
      </c>
      <c r="C70" s="403"/>
      <c r="D70" s="400"/>
      <c r="E70" s="95">
        <v>2</v>
      </c>
      <c r="F70" s="161">
        <v>10553506</v>
      </c>
      <c r="G70" s="135">
        <f>IF(ISBLANK(F70),"-",(F70/$D$50*$D$47*$B$69)*$D$58/$D$69)</f>
        <v>113.32268684754224</v>
      </c>
      <c r="H70" s="132">
        <f t="shared" si="0"/>
        <v>0.90658149478033789</v>
      </c>
    </row>
    <row r="71" spans="1:11" ht="23.25" customHeight="1" x14ac:dyDescent="0.4">
      <c r="A71" s="387" t="s">
        <v>70</v>
      </c>
      <c r="B71" s="388"/>
      <c r="C71" s="403"/>
      <c r="D71" s="400"/>
      <c r="E71" s="95">
        <v>3</v>
      </c>
      <c r="F71" s="161">
        <v>10465587</v>
      </c>
      <c r="G71" s="135">
        <f>IF(ISBLANK(F71),"-",(F71/$D$50*$D$47*$B$69)*$D$58/$D$69)</f>
        <v>112.37861979485388</v>
      </c>
      <c r="H71" s="132">
        <f t="shared" si="0"/>
        <v>0.89902895835883101</v>
      </c>
    </row>
    <row r="72" spans="1:11" ht="23.25" customHeight="1" x14ac:dyDescent="0.4">
      <c r="A72" s="389"/>
      <c r="B72" s="390"/>
      <c r="C72" s="405"/>
      <c r="D72" s="401"/>
      <c r="E72" s="96">
        <v>4</v>
      </c>
      <c r="F72" s="169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63</v>
      </c>
      <c r="H73" s="171">
        <f>AVERAGE(H61:H72)</f>
        <v>0.90585197700255449</v>
      </c>
    </row>
    <row r="74" spans="1:11" ht="26.25" customHeight="1" x14ac:dyDescent="0.4">
      <c r="C74" s="97"/>
      <c r="D74" s="97"/>
      <c r="E74" s="97"/>
      <c r="F74" s="98"/>
      <c r="G74" s="86" t="s">
        <v>76</v>
      </c>
      <c r="H74" s="172">
        <f>STDEV(H61:H72)/H73</f>
        <v>4.5657366362040529E-3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20</v>
      </c>
      <c r="H75" s="173">
        <f>COUNT(H61:H72)</f>
        <v>6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102</v>
      </c>
      <c r="B77" s="175" t="s">
        <v>103</v>
      </c>
      <c r="C77" s="384" t="str">
        <f>B20</f>
        <v>Ibuprofen + Paracetamol</v>
      </c>
      <c r="D77" s="384"/>
      <c r="E77" s="122" t="s">
        <v>104</v>
      </c>
      <c r="F77" s="122"/>
      <c r="G77" s="176">
        <f>H73</f>
        <v>0.90585197700255449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26</v>
      </c>
      <c r="E79" s="98" t="s">
        <v>27</v>
      </c>
      <c r="F79" s="98"/>
      <c r="G79" s="98" t="s">
        <v>28</v>
      </c>
    </row>
    <row r="80" spans="1:11" ht="83.1" customHeight="1" x14ac:dyDescent="0.3">
      <c r="A80" s="104" t="s">
        <v>29</v>
      </c>
      <c r="B80" s="151"/>
      <c r="C80" s="151"/>
      <c r="D80" s="97"/>
      <c r="E80" s="106"/>
      <c r="F80" s="100"/>
      <c r="G80" s="126"/>
      <c r="H80" s="126"/>
      <c r="I80" s="100"/>
    </row>
    <row r="81" spans="1:9" ht="83.1" customHeight="1" x14ac:dyDescent="0.3">
      <c r="A81" s="104" t="s">
        <v>30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55" zoomScale="55" zoomScaleNormal="75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6" t="s">
        <v>31</v>
      </c>
      <c r="B1" s="376"/>
      <c r="C1" s="376"/>
      <c r="D1" s="376"/>
      <c r="E1" s="376"/>
      <c r="F1" s="376"/>
      <c r="G1" s="376"/>
      <c r="H1" s="376"/>
    </row>
    <row r="2" spans="1:8" x14ac:dyDescent="0.25">
      <c r="A2" s="376"/>
      <c r="B2" s="376"/>
      <c r="C2" s="376"/>
      <c r="D2" s="376"/>
      <c r="E2" s="376"/>
      <c r="F2" s="376"/>
      <c r="G2" s="376"/>
      <c r="H2" s="376"/>
    </row>
    <row r="3" spans="1:8" x14ac:dyDescent="0.25">
      <c r="A3" s="376"/>
      <c r="B3" s="376"/>
      <c r="C3" s="376"/>
      <c r="D3" s="376"/>
      <c r="E3" s="376"/>
      <c r="F3" s="376"/>
      <c r="G3" s="376"/>
      <c r="H3" s="376"/>
    </row>
    <row r="4" spans="1:8" x14ac:dyDescent="0.25">
      <c r="A4" s="376"/>
      <c r="B4" s="376"/>
      <c r="C4" s="376"/>
      <c r="D4" s="376"/>
      <c r="E4" s="376"/>
      <c r="F4" s="376"/>
      <c r="G4" s="376"/>
      <c r="H4" s="376"/>
    </row>
    <row r="5" spans="1:8" x14ac:dyDescent="0.25">
      <c r="A5" s="376"/>
      <c r="B5" s="376"/>
      <c r="C5" s="376"/>
      <c r="D5" s="376"/>
      <c r="E5" s="376"/>
      <c r="F5" s="376"/>
      <c r="G5" s="376"/>
      <c r="H5" s="376"/>
    </row>
    <row r="6" spans="1:8" x14ac:dyDescent="0.25">
      <c r="A6" s="376"/>
      <c r="B6" s="376"/>
      <c r="C6" s="376"/>
      <c r="D6" s="376"/>
      <c r="E6" s="376"/>
      <c r="F6" s="376"/>
      <c r="G6" s="376"/>
      <c r="H6" s="376"/>
    </row>
    <row r="7" spans="1:8" x14ac:dyDescent="0.25">
      <c r="A7" s="376"/>
      <c r="B7" s="376"/>
      <c r="C7" s="376"/>
      <c r="D7" s="376"/>
      <c r="E7" s="376"/>
      <c r="F7" s="376"/>
      <c r="G7" s="376"/>
      <c r="H7" s="376"/>
    </row>
    <row r="8" spans="1:8" x14ac:dyDescent="0.25">
      <c r="A8" s="377" t="s">
        <v>32</v>
      </c>
      <c r="B8" s="377"/>
      <c r="C8" s="377"/>
      <c r="D8" s="377"/>
      <c r="E8" s="377"/>
      <c r="F8" s="377"/>
      <c r="G8" s="377"/>
      <c r="H8" s="377"/>
    </row>
    <row r="9" spans="1:8" x14ac:dyDescent="0.25">
      <c r="A9" s="377"/>
      <c r="B9" s="377"/>
      <c r="C9" s="377"/>
      <c r="D9" s="377"/>
      <c r="E9" s="377"/>
      <c r="F9" s="377"/>
      <c r="G9" s="377"/>
      <c r="H9" s="377"/>
    </row>
    <row r="10" spans="1:8" x14ac:dyDescent="0.25">
      <c r="A10" s="377"/>
      <c r="B10" s="377"/>
      <c r="C10" s="377"/>
      <c r="D10" s="377"/>
      <c r="E10" s="377"/>
      <c r="F10" s="377"/>
      <c r="G10" s="377"/>
      <c r="H10" s="377"/>
    </row>
    <row r="11" spans="1:8" x14ac:dyDescent="0.25">
      <c r="A11" s="377"/>
      <c r="B11" s="377"/>
      <c r="C11" s="377"/>
      <c r="D11" s="377"/>
      <c r="E11" s="377"/>
      <c r="F11" s="377"/>
      <c r="G11" s="377"/>
      <c r="H11" s="377"/>
    </row>
    <row r="12" spans="1:8" x14ac:dyDescent="0.25">
      <c r="A12" s="377"/>
      <c r="B12" s="377"/>
      <c r="C12" s="377"/>
      <c r="D12" s="377"/>
      <c r="E12" s="377"/>
      <c r="F12" s="377"/>
      <c r="G12" s="377"/>
      <c r="H12" s="377"/>
    </row>
    <row r="13" spans="1:8" x14ac:dyDescent="0.25">
      <c r="A13" s="377"/>
      <c r="B13" s="377"/>
      <c r="C13" s="377"/>
      <c r="D13" s="377"/>
      <c r="E13" s="377"/>
      <c r="F13" s="377"/>
      <c r="G13" s="377"/>
      <c r="H13" s="377"/>
    </row>
    <row r="14" spans="1:8" x14ac:dyDescent="0.25">
      <c r="A14" s="377"/>
      <c r="B14" s="377"/>
      <c r="C14" s="377"/>
      <c r="D14" s="377"/>
      <c r="E14" s="377"/>
      <c r="F14" s="377"/>
      <c r="G14" s="377"/>
      <c r="H14" s="377"/>
    </row>
    <row r="15" spans="1:8" ht="19.5" customHeight="1" x14ac:dyDescent="0.25"/>
    <row r="16" spans="1:8" ht="19.5" customHeight="1" x14ac:dyDescent="0.3">
      <c r="A16" s="379" t="s">
        <v>33</v>
      </c>
      <c r="B16" s="380"/>
      <c r="C16" s="380"/>
      <c r="D16" s="380"/>
      <c r="E16" s="380"/>
      <c r="F16" s="380"/>
      <c r="G16" s="380"/>
      <c r="H16" s="381"/>
    </row>
    <row r="17" spans="1:14" ht="20.25" customHeight="1" x14ac:dyDescent="0.25">
      <c r="A17" s="378" t="s">
        <v>34</v>
      </c>
      <c r="B17" s="378"/>
      <c r="C17" s="378"/>
      <c r="D17" s="378"/>
      <c r="E17" s="378"/>
      <c r="F17" s="378"/>
      <c r="G17" s="378"/>
      <c r="H17" s="378"/>
    </row>
    <row r="18" spans="1:14" ht="26.25" customHeight="1" x14ac:dyDescent="0.4">
      <c r="A18" s="181" t="s">
        <v>35</v>
      </c>
      <c r="B18" s="382" t="s">
        <v>5</v>
      </c>
      <c r="C18" s="382"/>
    </row>
    <row r="19" spans="1:14" ht="26.25" customHeight="1" x14ac:dyDescent="0.4">
      <c r="A19" s="181" t="s">
        <v>36</v>
      </c>
      <c r="B19" s="282" t="s">
        <v>7</v>
      </c>
      <c r="C19" s="305">
        <v>25</v>
      </c>
    </row>
    <row r="20" spans="1:14" ht="26.25" customHeight="1" x14ac:dyDescent="0.4">
      <c r="A20" s="181" t="s">
        <v>37</v>
      </c>
      <c r="B20" s="282" t="s">
        <v>9</v>
      </c>
      <c r="C20" s="283"/>
    </row>
    <row r="21" spans="1:14" ht="26.25" customHeight="1" x14ac:dyDescent="0.4">
      <c r="A21" s="181" t="s">
        <v>38</v>
      </c>
      <c r="B21" s="383" t="s">
        <v>11</v>
      </c>
      <c r="C21" s="383"/>
      <c r="D21" s="383"/>
      <c r="E21" s="383"/>
      <c r="F21" s="383"/>
      <c r="G21" s="383"/>
      <c r="H21" s="383"/>
      <c r="I21" s="383"/>
    </row>
    <row r="22" spans="1:14" ht="26.25" customHeight="1" x14ac:dyDescent="0.4">
      <c r="A22" s="181" t="s">
        <v>39</v>
      </c>
      <c r="B22" s="284">
        <v>43112</v>
      </c>
      <c r="C22" s="283"/>
      <c r="D22" s="283"/>
      <c r="E22" s="283"/>
      <c r="F22" s="283"/>
      <c r="G22" s="283"/>
      <c r="H22" s="283"/>
      <c r="I22" s="283"/>
    </row>
    <row r="23" spans="1:14" ht="26.25" customHeight="1" x14ac:dyDescent="0.4">
      <c r="A23" s="181" t="s">
        <v>40</v>
      </c>
      <c r="B23" s="284">
        <v>43157</v>
      </c>
      <c r="C23" s="283"/>
      <c r="D23" s="283"/>
      <c r="E23" s="283"/>
      <c r="F23" s="283"/>
      <c r="G23" s="283"/>
      <c r="H23" s="283"/>
      <c r="I23" s="283"/>
    </row>
    <row r="24" spans="1:14" ht="18.75" x14ac:dyDescent="0.3">
      <c r="A24" s="181"/>
      <c r="B24" s="183"/>
    </row>
    <row r="25" spans="1:14" ht="18.75" x14ac:dyDescent="0.3">
      <c r="A25" s="179" t="s">
        <v>1</v>
      </c>
      <c r="B25" s="183"/>
    </row>
    <row r="26" spans="1:14" ht="26.25" customHeight="1" x14ac:dyDescent="0.4">
      <c r="A26" s="184" t="s">
        <v>4</v>
      </c>
      <c r="B26" s="382" t="s">
        <v>113</v>
      </c>
      <c r="C26" s="382"/>
    </row>
    <row r="27" spans="1:14" ht="26.25" customHeight="1" x14ac:dyDescent="0.4">
      <c r="A27" s="186" t="s">
        <v>41</v>
      </c>
      <c r="B27" s="383" t="s">
        <v>114</v>
      </c>
      <c r="C27" s="383"/>
    </row>
    <row r="28" spans="1:14" ht="27" customHeight="1" x14ac:dyDescent="0.4">
      <c r="A28" s="186" t="s">
        <v>6</v>
      </c>
      <c r="B28" s="281">
        <v>99.97</v>
      </c>
    </row>
    <row r="29" spans="1:14" s="9" customFormat="1" ht="27" customHeight="1" x14ac:dyDescent="0.4">
      <c r="A29" s="186" t="s">
        <v>42</v>
      </c>
      <c r="B29" s="280">
        <v>0</v>
      </c>
      <c r="C29" s="393" t="s">
        <v>43</v>
      </c>
      <c r="D29" s="394"/>
      <c r="E29" s="394"/>
      <c r="F29" s="394"/>
      <c r="G29" s="394"/>
      <c r="H29" s="395"/>
      <c r="I29" s="188"/>
      <c r="J29" s="188"/>
      <c r="K29" s="188"/>
      <c r="L29" s="188"/>
    </row>
    <row r="30" spans="1:14" s="9" customFormat="1" ht="19.5" customHeight="1" x14ac:dyDescent="0.3">
      <c r="A30" s="186" t="s">
        <v>44</v>
      </c>
      <c r="B30" s="185">
        <f>B28-B29</f>
        <v>99.97</v>
      </c>
      <c r="C30" s="189"/>
      <c r="D30" s="189"/>
      <c r="E30" s="189"/>
      <c r="F30" s="189"/>
      <c r="G30" s="189"/>
      <c r="H30" s="190"/>
      <c r="I30" s="188"/>
      <c r="J30" s="188"/>
      <c r="K30" s="188"/>
      <c r="L30" s="188"/>
    </row>
    <row r="31" spans="1:14" s="9" customFormat="1" ht="27" customHeight="1" x14ac:dyDescent="0.4">
      <c r="A31" s="186" t="s">
        <v>45</v>
      </c>
      <c r="B31" s="301">
        <v>1</v>
      </c>
      <c r="C31" s="396" t="s">
        <v>46</v>
      </c>
      <c r="D31" s="397"/>
      <c r="E31" s="397"/>
      <c r="F31" s="397"/>
      <c r="G31" s="397"/>
      <c r="H31" s="398"/>
      <c r="I31" s="188"/>
      <c r="J31" s="188"/>
      <c r="K31" s="188"/>
      <c r="L31" s="188"/>
    </row>
    <row r="32" spans="1:14" s="9" customFormat="1" ht="27" customHeight="1" x14ac:dyDescent="0.4">
      <c r="A32" s="186" t="s">
        <v>47</v>
      </c>
      <c r="B32" s="301">
        <v>1</v>
      </c>
      <c r="C32" s="396" t="s">
        <v>48</v>
      </c>
      <c r="D32" s="397"/>
      <c r="E32" s="397"/>
      <c r="F32" s="397"/>
      <c r="G32" s="397"/>
      <c r="H32" s="398"/>
      <c r="I32" s="188"/>
      <c r="J32" s="188"/>
      <c r="K32" s="188"/>
      <c r="L32" s="192"/>
      <c r="M32" s="192"/>
      <c r="N32" s="193"/>
    </row>
    <row r="33" spans="1:14" s="9" customFormat="1" ht="17.25" customHeight="1" x14ac:dyDescent="0.3">
      <c r="A33" s="186"/>
      <c r="B33" s="191"/>
      <c r="C33" s="194"/>
      <c r="D33" s="194"/>
      <c r="E33" s="194"/>
      <c r="F33" s="194"/>
      <c r="G33" s="194"/>
      <c r="H33" s="194"/>
      <c r="I33" s="188"/>
      <c r="J33" s="188"/>
      <c r="K33" s="188"/>
      <c r="L33" s="192"/>
      <c r="M33" s="192"/>
      <c r="N33" s="193"/>
    </row>
    <row r="34" spans="1:14" s="9" customFormat="1" ht="18.75" x14ac:dyDescent="0.3">
      <c r="A34" s="186" t="s">
        <v>49</v>
      </c>
      <c r="B34" s="195">
        <f>B31/B32</f>
        <v>1</v>
      </c>
      <c r="C34" s="180" t="s">
        <v>50</v>
      </c>
      <c r="D34" s="180"/>
      <c r="E34" s="180"/>
      <c r="F34" s="180"/>
      <c r="G34" s="180"/>
      <c r="H34" s="180"/>
      <c r="I34" s="188"/>
      <c r="J34" s="188"/>
      <c r="K34" s="188"/>
      <c r="L34" s="192"/>
      <c r="M34" s="192"/>
      <c r="N34" s="193"/>
    </row>
    <row r="35" spans="1:14" s="9" customFormat="1" ht="19.5" customHeight="1" x14ac:dyDescent="0.3">
      <c r="A35" s="186"/>
      <c r="B35" s="185"/>
      <c r="H35" s="180"/>
      <c r="I35" s="188"/>
      <c r="J35" s="188"/>
      <c r="K35" s="188"/>
      <c r="L35" s="192"/>
      <c r="M35" s="192"/>
      <c r="N35" s="193"/>
    </row>
    <row r="36" spans="1:14" s="9" customFormat="1" ht="27" customHeight="1" x14ac:dyDescent="0.4">
      <c r="A36" s="196" t="s">
        <v>51</v>
      </c>
      <c r="B36" s="285">
        <v>100</v>
      </c>
      <c r="C36" s="180"/>
      <c r="D36" s="385" t="s">
        <v>52</v>
      </c>
      <c r="E36" s="386"/>
      <c r="F36" s="242" t="s">
        <v>53</v>
      </c>
      <c r="G36" s="243"/>
      <c r="J36" s="188"/>
      <c r="K36" s="188"/>
      <c r="L36" s="192"/>
      <c r="M36" s="192"/>
      <c r="N36" s="193"/>
    </row>
    <row r="37" spans="1:14" s="9" customFormat="1" ht="26.25" customHeight="1" x14ac:dyDescent="0.4">
      <c r="A37" s="197" t="s">
        <v>54</v>
      </c>
      <c r="B37" s="286">
        <v>5</v>
      </c>
      <c r="C37" s="199" t="s">
        <v>55</v>
      </c>
      <c r="D37" s="200" t="s">
        <v>56</v>
      </c>
      <c r="E37" s="232" t="s">
        <v>57</v>
      </c>
      <c r="F37" s="200" t="s">
        <v>56</v>
      </c>
      <c r="G37" s="201" t="s">
        <v>57</v>
      </c>
      <c r="J37" s="188"/>
      <c r="K37" s="188"/>
      <c r="L37" s="192"/>
      <c r="M37" s="192"/>
      <c r="N37" s="193"/>
    </row>
    <row r="38" spans="1:14" s="9" customFormat="1" ht="26.25" customHeight="1" x14ac:dyDescent="0.4">
      <c r="A38" s="197" t="s">
        <v>58</v>
      </c>
      <c r="B38" s="286">
        <v>50</v>
      </c>
      <c r="C38" s="202">
        <v>1</v>
      </c>
      <c r="D38" s="287">
        <v>5864091</v>
      </c>
      <c r="E38" s="246">
        <f>IF(ISBLANK(D38),"-",$D$48/$D$45*D38)</f>
        <v>5913156.0032525891</v>
      </c>
      <c r="F38" s="287">
        <v>5993793</v>
      </c>
      <c r="G38" s="238">
        <f>IF(ISBLANK(F38),"-",$D$48/$F$45*F38)</f>
        <v>5840810.2070172923</v>
      </c>
      <c r="J38" s="188"/>
      <c r="K38" s="188"/>
      <c r="L38" s="192"/>
      <c r="M38" s="192"/>
      <c r="N38" s="193"/>
    </row>
    <row r="39" spans="1:14" s="9" customFormat="1" ht="26.25" customHeight="1" x14ac:dyDescent="0.4">
      <c r="A39" s="197" t="s">
        <v>59</v>
      </c>
      <c r="B39" s="286">
        <v>1</v>
      </c>
      <c r="C39" s="198">
        <v>2</v>
      </c>
      <c r="D39" s="288">
        <v>5840777</v>
      </c>
      <c r="E39" s="247">
        <f>IF(ISBLANK(D39),"-",$D$48/$D$45*D39)</f>
        <v>5889646.9344029017</v>
      </c>
      <c r="F39" s="288">
        <v>5993744</v>
      </c>
      <c r="G39" s="239">
        <f>IF(ISBLANK(F39),"-",$D$48/$F$45*F39)</f>
        <v>5840762.4576705694</v>
      </c>
      <c r="J39" s="188"/>
      <c r="K39" s="188"/>
      <c r="L39" s="192"/>
      <c r="M39" s="192"/>
      <c r="N39" s="193"/>
    </row>
    <row r="40" spans="1:14" ht="26.25" customHeight="1" x14ac:dyDescent="0.4">
      <c r="A40" s="197" t="s">
        <v>60</v>
      </c>
      <c r="B40" s="286">
        <v>1</v>
      </c>
      <c r="C40" s="198">
        <v>3</v>
      </c>
      <c r="D40" s="288">
        <v>5880182</v>
      </c>
      <c r="E40" s="247">
        <f>IF(ISBLANK(D40),"-",$D$48/$D$45*D40)</f>
        <v>5929381.6370717669</v>
      </c>
      <c r="F40" s="288">
        <v>5983409</v>
      </c>
      <c r="G40" s="239">
        <f>IF(ISBLANK(F40),"-",$D$48/$F$45*F40)</f>
        <v>5830691.2434178377</v>
      </c>
      <c r="L40" s="192"/>
      <c r="M40" s="192"/>
      <c r="N40" s="203"/>
    </row>
    <row r="41" spans="1:14" ht="26.25" customHeight="1" x14ac:dyDescent="0.4">
      <c r="A41" s="197" t="s">
        <v>61</v>
      </c>
      <c r="B41" s="286">
        <v>1</v>
      </c>
      <c r="C41" s="204">
        <v>4</v>
      </c>
      <c r="D41" s="289"/>
      <c r="E41" s="248" t="str">
        <f>IF(ISBLANK(D41),"-",$D$48/$D$45*D41)</f>
        <v>-</v>
      </c>
      <c r="F41" s="289"/>
      <c r="G41" s="240" t="str">
        <f>IF(ISBLANK(F41),"-",$D$48/$F$45*F41)</f>
        <v>-</v>
      </c>
      <c r="L41" s="192"/>
      <c r="M41" s="192"/>
      <c r="N41" s="203"/>
    </row>
    <row r="42" spans="1:14" ht="27" customHeight="1" x14ac:dyDescent="0.4">
      <c r="A42" s="197" t="s">
        <v>62</v>
      </c>
      <c r="B42" s="286">
        <v>1</v>
      </c>
      <c r="C42" s="205" t="s">
        <v>63</v>
      </c>
      <c r="D42" s="266">
        <f>AVERAGE(D38:D41)</f>
        <v>5861683.333333333</v>
      </c>
      <c r="E42" s="228">
        <f>AVERAGE(E38:E41)</f>
        <v>5910728.1915757516</v>
      </c>
      <c r="F42" s="206">
        <f>AVERAGE(F38:F41)</f>
        <v>5990315.333333333</v>
      </c>
      <c r="G42" s="207">
        <f>AVERAGE(G38:G41)</f>
        <v>5837421.3027018989</v>
      </c>
    </row>
    <row r="43" spans="1:14" ht="26.25" customHeight="1" x14ac:dyDescent="0.4">
      <c r="A43" s="197" t="s">
        <v>64</v>
      </c>
      <c r="B43" s="281">
        <v>1</v>
      </c>
      <c r="C43" s="267" t="s">
        <v>65</v>
      </c>
      <c r="D43" s="291">
        <v>19.84</v>
      </c>
      <c r="E43" s="203"/>
      <c r="F43" s="290">
        <v>20.53</v>
      </c>
      <c r="G43" s="244"/>
    </row>
    <row r="44" spans="1:14" ht="26.25" customHeight="1" x14ac:dyDescent="0.4">
      <c r="A44" s="197" t="s">
        <v>66</v>
      </c>
      <c r="B44" s="281">
        <v>1</v>
      </c>
      <c r="C44" s="268" t="s">
        <v>67</v>
      </c>
      <c r="D44" s="269">
        <f>D43*$B$34</f>
        <v>19.84</v>
      </c>
      <c r="E44" s="209"/>
      <c r="F44" s="208">
        <f>F43*$B$34</f>
        <v>20.53</v>
      </c>
      <c r="G44" s="211"/>
    </row>
    <row r="45" spans="1:14" ht="19.5" customHeight="1" x14ac:dyDescent="0.3">
      <c r="A45" s="197" t="s">
        <v>68</v>
      </c>
      <c r="B45" s="265">
        <f>(B44/B43)*(B42/B41)*(B40/B39)*(B38/B37)*B36</f>
        <v>1000</v>
      </c>
      <c r="C45" s="268" t="s">
        <v>69</v>
      </c>
      <c r="D45" s="270">
        <f>D44*$B$30/100</f>
        <v>19.834047999999999</v>
      </c>
      <c r="E45" s="211"/>
      <c r="F45" s="210">
        <f>F44*$B$30/100</f>
        <v>20.523841000000001</v>
      </c>
      <c r="G45" s="211"/>
    </row>
    <row r="46" spans="1:14" ht="19.5" customHeight="1" x14ac:dyDescent="0.3">
      <c r="A46" s="387" t="s">
        <v>70</v>
      </c>
      <c r="B46" s="391"/>
      <c r="C46" s="268" t="s">
        <v>71</v>
      </c>
      <c r="D46" s="269">
        <f>D45/$B$45</f>
        <v>1.9834048E-2</v>
      </c>
      <c r="E46" s="211"/>
      <c r="F46" s="212">
        <f>F45/$B$45</f>
        <v>2.0523841000000001E-2</v>
      </c>
      <c r="G46" s="211"/>
    </row>
    <row r="47" spans="1:14" ht="27" customHeight="1" x14ac:dyDescent="0.4">
      <c r="A47" s="389"/>
      <c r="B47" s="392"/>
      <c r="C47" s="268" t="s">
        <v>72</v>
      </c>
      <c r="D47" s="292">
        <v>0.02</v>
      </c>
      <c r="E47" s="244"/>
      <c r="F47" s="244"/>
      <c r="G47" s="244"/>
    </row>
    <row r="48" spans="1:14" ht="18.75" x14ac:dyDescent="0.3">
      <c r="C48" s="268" t="s">
        <v>73</v>
      </c>
      <c r="D48" s="270">
        <f>D47*$B$45</f>
        <v>20</v>
      </c>
      <c r="E48" s="211"/>
      <c r="F48" s="211"/>
      <c r="G48" s="211"/>
    </row>
    <row r="49" spans="1:12" ht="19.5" customHeight="1" x14ac:dyDescent="0.3">
      <c r="C49" s="271" t="s">
        <v>74</v>
      </c>
      <c r="D49" s="272">
        <f>D48/B34</f>
        <v>20</v>
      </c>
      <c r="E49" s="230"/>
      <c r="F49" s="230"/>
      <c r="G49" s="230"/>
    </row>
    <row r="50" spans="1:12" ht="18.75" x14ac:dyDescent="0.3">
      <c r="C50" s="273" t="s">
        <v>75</v>
      </c>
      <c r="D50" s="274">
        <f>AVERAGE(E38:E41,G38:G41)</f>
        <v>5874074.7471388252</v>
      </c>
      <c r="E50" s="229"/>
      <c r="F50" s="229"/>
      <c r="G50" s="229"/>
    </row>
    <row r="51" spans="1:12" ht="18.75" x14ac:dyDescent="0.3">
      <c r="C51" s="213" t="s">
        <v>76</v>
      </c>
      <c r="D51" s="216">
        <f>STDEV(E38:E41,G38:G41)/D50</f>
        <v>7.1933247381354868E-3</v>
      </c>
      <c r="E51" s="209"/>
      <c r="F51" s="209"/>
      <c r="G51" s="209"/>
    </row>
    <row r="52" spans="1:12" ht="19.5" customHeight="1" x14ac:dyDescent="0.3">
      <c r="C52" s="214" t="s">
        <v>20</v>
      </c>
      <c r="D52" s="217">
        <f>COUNT(E38:E41,G38:G41)</f>
        <v>6</v>
      </c>
      <c r="E52" s="209"/>
      <c r="F52" s="209"/>
      <c r="G52" s="209"/>
    </row>
    <row r="54" spans="1:12" ht="18.75" x14ac:dyDescent="0.3">
      <c r="A54" s="179" t="s">
        <v>1</v>
      </c>
      <c r="B54" s="218" t="s">
        <v>77</v>
      </c>
    </row>
    <row r="55" spans="1:12" ht="18.75" x14ac:dyDescent="0.3">
      <c r="A55" s="180" t="s">
        <v>78</v>
      </c>
      <c r="B55" s="182" t="str">
        <f>B21</f>
        <v>Each 5 ml contains Ibuprofen BP 100 mg, Paracetamol BP 125 mg.</v>
      </c>
    </row>
    <row r="56" spans="1:12" ht="26.25" customHeight="1" x14ac:dyDescent="0.4">
      <c r="A56" s="276" t="s">
        <v>79</v>
      </c>
      <c r="B56" s="293">
        <v>5</v>
      </c>
      <c r="C56" s="257" t="s">
        <v>80</v>
      </c>
      <c r="D56" s="294">
        <v>100</v>
      </c>
      <c r="E56" s="257" t="str">
        <f>B20</f>
        <v>Ibuprofen + Paracetamol</v>
      </c>
    </row>
    <row r="57" spans="1:12" ht="18.75" x14ac:dyDescent="0.3">
      <c r="A57" s="182" t="s">
        <v>81</v>
      </c>
      <c r="B57" s="304">
        <f>'Relative density'!C39</f>
        <v>1.1773804790320663</v>
      </c>
    </row>
    <row r="58" spans="1:12" s="79" customFormat="1" ht="18.75" x14ac:dyDescent="0.3">
      <c r="A58" s="255" t="s">
        <v>82</v>
      </c>
      <c r="B58" s="256">
        <f>B56</f>
        <v>5</v>
      </c>
      <c r="C58" s="257" t="s">
        <v>83</v>
      </c>
      <c r="D58" s="277">
        <f>B57*B56</f>
        <v>5.8869023951603321</v>
      </c>
    </row>
    <row r="59" spans="1:12" ht="19.5" customHeight="1" x14ac:dyDescent="0.25"/>
    <row r="60" spans="1:12" s="9" customFormat="1" ht="27" customHeight="1" x14ac:dyDescent="0.4">
      <c r="A60" s="196" t="s">
        <v>84</v>
      </c>
      <c r="B60" s="285">
        <v>100</v>
      </c>
      <c r="C60" s="180"/>
      <c r="D60" s="220" t="s">
        <v>85</v>
      </c>
      <c r="E60" s="219" t="s">
        <v>86</v>
      </c>
      <c r="F60" s="219" t="s">
        <v>56</v>
      </c>
      <c r="G60" s="219" t="s">
        <v>87</v>
      </c>
      <c r="H60" s="199" t="s">
        <v>88</v>
      </c>
      <c r="L60" s="188"/>
    </row>
    <row r="61" spans="1:12" s="9" customFormat="1" ht="24" customHeight="1" x14ac:dyDescent="0.4">
      <c r="A61" s="197" t="s">
        <v>89</v>
      </c>
      <c r="B61" s="286">
        <v>2</v>
      </c>
      <c r="C61" s="402" t="s">
        <v>90</v>
      </c>
      <c r="D61" s="399">
        <v>5.82233</v>
      </c>
      <c r="E61" s="250">
        <v>1</v>
      </c>
      <c r="F61" s="295"/>
      <c r="G61" s="261" t="str">
        <f>IF(ISBLANK(F61),"-",(F61/$D$50*$D$47*$B$69)*$D$58/$D$61)</f>
        <v>-</v>
      </c>
      <c r="H61" s="258" t="str">
        <f t="shared" ref="H61:H72" si="0">IF(ISBLANK(F61),"-",G61/$D$56)</f>
        <v>-</v>
      </c>
      <c r="L61" s="188"/>
    </row>
    <row r="62" spans="1:12" s="9" customFormat="1" ht="26.25" customHeight="1" x14ac:dyDescent="0.4">
      <c r="A62" s="197" t="s">
        <v>91</v>
      </c>
      <c r="B62" s="286">
        <v>100</v>
      </c>
      <c r="C62" s="403"/>
      <c r="D62" s="400"/>
      <c r="E62" s="251">
        <v>2</v>
      </c>
      <c r="F62" s="288"/>
      <c r="G62" s="262" t="str">
        <f>IF(ISBLANK(F62),"-",(F62/$D$50*$D$47*$B$69)*$D$58/$D$61)</f>
        <v>-</v>
      </c>
      <c r="H62" s="259" t="str">
        <f t="shared" si="0"/>
        <v>-</v>
      </c>
      <c r="L62" s="188"/>
    </row>
    <row r="63" spans="1:12" s="9" customFormat="1" ht="24.75" customHeight="1" x14ac:dyDescent="0.4">
      <c r="A63" s="197" t="s">
        <v>92</v>
      </c>
      <c r="B63" s="286">
        <v>1</v>
      </c>
      <c r="C63" s="403"/>
      <c r="D63" s="400"/>
      <c r="E63" s="251">
        <v>3</v>
      </c>
      <c r="F63" s="288"/>
      <c r="G63" s="262" t="str">
        <f>IF(ISBLANK(F63),"-",(F63/$D$50*$D$47*$B$69)*$D$58/$D$61)</f>
        <v>-</v>
      </c>
      <c r="H63" s="259" t="str">
        <f t="shared" si="0"/>
        <v>-</v>
      </c>
      <c r="L63" s="188"/>
    </row>
    <row r="64" spans="1:12" ht="27" customHeight="1" x14ac:dyDescent="0.4">
      <c r="A64" s="197" t="s">
        <v>93</v>
      </c>
      <c r="B64" s="286">
        <v>1</v>
      </c>
      <c r="C64" s="404"/>
      <c r="D64" s="401"/>
      <c r="E64" s="252">
        <v>4</v>
      </c>
      <c r="F64" s="296"/>
      <c r="G64" s="262" t="str">
        <f>IF(ISBLANK(F64),"-",(F64/$D$50*$D$47*$B$69)*$D$58/$D$61)</f>
        <v>-</v>
      </c>
      <c r="H64" s="259" t="str">
        <f t="shared" si="0"/>
        <v>-</v>
      </c>
    </row>
    <row r="65" spans="1:11" ht="24.75" customHeight="1" x14ac:dyDescent="0.4">
      <c r="A65" s="197" t="s">
        <v>94</v>
      </c>
      <c r="B65" s="286">
        <v>1</v>
      </c>
      <c r="C65" s="402" t="s">
        <v>95</v>
      </c>
      <c r="D65" s="399">
        <v>6.01797</v>
      </c>
      <c r="E65" s="221">
        <v>1</v>
      </c>
      <c r="F65" s="288">
        <v>5605103</v>
      </c>
      <c r="G65" s="261">
        <f>IF(ISBLANK(F65),"-",(F65/$D$50*$D$47*$B$69)*$D$58/$D$65)</f>
        <v>93.342826147058247</v>
      </c>
      <c r="H65" s="258">
        <f t="shared" si="0"/>
        <v>0.93342826147058244</v>
      </c>
    </row>
    <row r="66" spans="1:11" ht="23.25" customHeight="1" x14ac:dyDescent="0.4">
      <c r="A66" s="197" t="s">
        <v>96</v>
      </c>
      <c r="B66" s="286">
        <v>1</v>
      </c>
      <c r="C66" s="403"/>
      <c r="D66" s="400"/>
      <c r="E66" s="222">
        <v>2</v>
      </c>
      <c r="F66" s="288">
        <v>5583754</v>
      </c>
      <c r="G66" s="262">
        <f>IF(ISBLANK(F66),"-",(F66/$D$50*$D$47*$B$69)*$D$58/$D$65)</f>
        <v>92.987297266426864</v>
      </c>
      <c r="H66" s="259">
        <f t="shared" si="0"/>
        <v>0.9298729726642686</v>
      </c>
    </row>
    <row r="67" spans="1:11" ht="24.75" customHeight="1" x14ac:dyDescent="0.4">
      <c r="A67" s="197" t="s">
        <v>97</v>
      </c>
      <c r="B67" s="286">
        <v>1</v>
      </c>
      <c r="C67" s="403"/>
      <c r="D67" s="400"/>
      <c r="E67" s="222">
        <v>3</v>
      </c>
      <c r="F67" s="288">
        <v>5598587</v>
      </c>
      <c r="G67" s="262">
        <f>IF(ISBLANK(F67),"-",(F67/$D$50*$D$47*$B$69)*$D$58/$D$65)</f>
        <v>93.234313983200749</v>
      </c>
      <c r="H67" s="259">
        <f t="shared" si="0"/>
        <v>0.93234313983200745</v>
      </c>
    </row>
    <row r="68" spans="1:11" ht="27" customHeight="1" x14ac:dyDescent="0.4">
      <c r="A68" s="197" t="s">
        <v>98</v>
      </c>
      <c r="B68" s="286">
        <v>1</v>
      </c>
      <c r="C68" s="404"/>
      <c r="D68" s="401"/>
      <c r="E68" s="223">
        <v>4</v>
      </c>
      <c r="F68" s="296"/>
      <c r="G68" s="263" t="str">
        <f>IF(ISBLANK(F68),"-",(F68/$D$50*$D$47*$B$69)*$D$58/$D$65)</f>
        <v>-</v>
      </c>
      <c r="H68" s="260" t="str">
        <f t="shared" si="0"/>
        <v>-</v>
      </c>
    </row>
    <row r="69" spans="1:11" ht="23.25" customHeight="1" x14ac:dyDescent="0.4">
      <c r="A69" s="197" t="s">
        <v>99</v>
      </c>
      <c r="B69" s="264">
        <f>(B68/B67)*(B66/B65)*(B64/B63)*(B62/B61)*B60</f>
        <v>5000</v>
      </c>
      <c r="C69" s="402" t="s">
        <v>100</v>
      </c>
      <c r="D69" s="399">
        <v>5.8663499999999997</v>
      </c>
      <c r="E69" s="221">
        <v>1</v>
      </c>
      <c r="F69" s="295">
        <v>5372068</v>
      </c>
      <c r="G69" s="261">
        <f>IF(ISBLANK(F69),"-",(F69/$D$50*$D$47*$B$69)*$D$58/$D$69)</f>
        <v>91.774261321848101</v>
      </c>
      <c r="H69" s="259">
        <f t="shared" si="0"/>
        <v>0.91774261321848105</v>
      </c>
    </row>
    <row r="70" spans="1:11" ht="22.5" customHeight="1" x14ac:dyDescent="0.4">
      <c r="A70" s="275" t="s">
        <v>101</v>
      </c>
      <c r="B70" s="297">
        <f>(D47*B69)/D56*D58</f>
        <v>5.8869023951603321</v>
      </c>
      <c r="C70" s="403"/>
      <c r="D70" s="400"/>
      <c r="E70" s="222">
        <v>2</v>
      </c>
      <c r="F70" s="288">
        <v>5396296</v>
      </c>
      <c r="G70" s="262">
        <f>IF(ISBLANK(F70),"-",(F70/$D$50*$D$47*$B$69)*$D$58/$D$69)</f>
        <v>92.188162784619195</v>
      </c>
      <c r="H70" s="259">
        <f t="shared" si="0"/>
        <v>0.92188162784619199</v>
      </c>
    </row>
    <row r="71" spans="1:11" ht="23.25" customHeight="1" x14ac:dyDescent="0.4">
      <c r="A71" s="387" t="s">
        <v>70</v>
      </c>
      <c r="B71" s="388"/>
      <c r="C71" s="403"/>
      <c r="D71" s="400"/>
      <c r="E71" s="222">
        <v>3</v>
      </c>
      <c r="F71" s="288">
        <v>5360025</v>
      </c>
      <c r="G71" s="262">
        <f>IF(ISBLANK(F71),"-",(F71/$D$50*$D$47*$B$69)*$D$58/$D$69)</f>
        <v>91.568523526068347</v>
      </c>
      <c r="H71" s="259">
        <f t="shared" si="0"/>
        <v>0.91568523526068346</v>
      </c>
    </row>
    <row r="72" spans="1:11" ht="23.25" customHeight="1" x14ac:dyDescent="0.4">
      <c r="A72" s="389"/>
      <c r="B72" s="390"/>
      <c r="C72" s="405"/>
      <c r="D72" s="401"/>
      <c r="E72" s="223">
        <v>4</v>
      </c>
      <c r="F72" s="296"/>
      <c r="G72" s="263" t="str">
        <f>IF(ISBLANK(F72),"-",(F72/$D$50*$D$47*$B$69)*$D$58/$D$69)</f>
        <v>-</v>
      </c>
      <c r="H72" s="260" t="str">
        <f t="shared" si="0"/>
        <v>-</v>
      </c>
    </row>
    <row r="73" spans="1:11" ht="26.25" customHeight="1" x14ac:dyDescent="0.4">
      <c r="A73" s="224"/>
      <c r="B73" s="224"/>
      <c r="C73" s="224"/>
      <c r="D73" s="224"/>
      <c r="E73" s="224"/>
      <c r="F73" s="225"/>
      <c r="G73" s="215" t="s">
        <v>63</v>
      </c>
      <c r="H73" s="298">
        <f>AVERAGE(H61:H72)</f>
        <v>0.92515897504870248</v>
      </c>
    </row>
    <row r="74" spans="1:11" ht="26.25" customHeight="1" x14ac:dyDescent="0.4">
      <c r="C74" s="224"/>
      <c r="D74" s="224"/>
      <c r="E74" s="224"/>
      <c r="F74" s="225"/>
      <c r="G74" s="213" t="s">
        <v>76</v>
      </c>
      <c r="H74" s="299">
        <f>STDEV(H61:H72)/H73</f>
        <v>8.3405662903736997E-3</v>
      </c>
    </row>
    <row r="75" spans="1:11" ht="27" customHeight="1" x14ac:dyDescent="0.4">
      <c r="A75" s="224"/>
      <c r="B75" s="224"/>
      <c r="C75" s="225"/>
      <c r="D75" s="226"/>
      <c r="E75" s="226"/>
      <c r="F75" s="225"/>
      <c r="G75" s="214" t="s">
        <v>20</v>
      </c>
      <c r="H75" s="300">
        <f>COUNT(H61:H72)</f>
        <v>6</v>
      </c>
    </row>
    <row r="76" spans="1:11" ht="18.75" x14ac:dyDescent="0.3">
      <c r="A76" s="224"/>
      <c r="B76" s="224"/>
      <c r="C76" s="225"/>
      <c r="D76" s="226"/>
      <c r="E76" s="226"/>
      <c r="F76" s="226"/>
      <c r="G76" s="226"/>
      <c r="H76" s="225"/>
      <c r="I76" s="227"/>
      <c r="J76" s="231"/>
      <c r="K76" s="245"/>
    </row>
    <row r="77" spans="1:11" ht="26.25" customHeight="1" x14ac:dyDescent="0.4">
      <c r="A77" s="184" t="s">
        <v>102</v>
      </c>
      <c r="B77" s="302" t="s">
        <v>103</v>
      </c>
      <c r="C77" s="384" t="str">
        <f>B20</f>
        <v>Ibuprofen + Paracetamol</v>
      </c>
      <c r="D77" s="384"/>
      <c r="E77" s="249" t="s">
        <v>104</v>
      </c>
      <c r="F77" s="249"/>
      <c r="G77" s="303">
        <f>H73</f>
        <v>0.92515897504870248</v>
      </c>
      <c r="H77" s="225"/>
      <c r="I77" s="227"/>
      <c r="J77" s="231"/>
      <c r="K77" s="245"/>
    </row>
    <row r="78" spans="1:11" ht="19.5" customHeight="1" x14ac:dyDescent="0.3">
      <c r="A78" s="235"/>
      <c r="B78" s="236"/>
      <c r="C78" s="237"/>
      <c r="D78" s="237"/>
      <c r="E78" s="236"/>
      <c r="F78" s="236"/>
      <c r="G78" s="236"/>
      <c r="H78" s="236"/>
    </row>
    <row r="79" spans="1:11" ht="18.75" x14ac:dyDescent="0.3">
      <c r="B79" s="187" t="s">
        <v>26</v>
      </c>
      <c r="E79" s="225" t="s">
        <v>27</v>
      </c>
      <c r="F79" s="225"/>
      <c r="G79" s="225" t="s">
        <v>28</v>
      </c>
    </row>
    <row r="80" spans="1:11" ht="83.1" customHeight="1" x14ac:dyDescent="0.3">
      <c r="A80" s="231" t="s">
        <v>29</v>
      </c>
      <c r="B80" s="278"/>
      <c r="C80" s="278"/>
      <c r="D80" s="224"/>
      <c r="E80" s="233"/>
      <c r="F80" s="227"/>
      <c r="G80" s="253"/>
      <c r="H80" s="253"/>
      <c r="I80" s="227"/>
    </row>
    <row r="81" spans="1:9" ht="83.1" customHeight="1" x14ac:dyDescent="0.3">
      <c r="A81" s="231" t="s">
        <v>30</v>
      </c>
      <c r="B81" s="279"/>
      <c r="C81" s="279"/>
      <c r="D81" s="241"/>
      <c r="E81" s="234"/>
      <c r="F81" s="227"/>
      <c r="G81" s="254"/>
      <c r="H81" s="254"/>
      <c r="I81" s="249"/>
    </row>
    <row r="82" spans="1:9" ht="18.75" x14ac:dyDescent="0.3">
      <c r="A82" s="224"/>
      <c r="B82" s="225"/>
      <c r="C82" s="226"/>
      <c r="D82" s="226"/>
      <c r="E82" s="226"/>
      <c r="F82" s="226"/>
      <c r="G82" s="225"/>
      <c r="H82" s="225"/>
      <c r="I82" s="227"/>
    </row>
    <row r="83" spans="1:9" ht="18.75" x14ac:dyDescent="0.3">
      <c r="A83" s="224"/>
      <c r="B83" s="224"/>
      <c r="C83" s="225"/>
      <c r="D83" s="226"/>
      <c r="E83" s="226"/>
      <c r="F83" s="226"/>
      <c r="G83" s="226"/>
      <c r="H83" s="225"/>
      <c r="I83" s="227"/>
    </row>
    <row r="84" spans="1:9" ht="18.75" x14ac:dyDescent="0.3">
      <c r="A84" s="224"/>
      <c r="B84" s="224"/>
      <c r="C84" s="225"/>
      <c r="D84" s="226"/>
      <c r="E84" s="226"/>
      <c r="F84" s="226"/>
      <c r="G84" s="226"/>
      <c r="H84" s="225"/>
      <c r="I84" s="227"/>
    </row>
    <row r="85" spans="1:9" ht="18.75" x14ac:dyDescent="0.3">
      <c r="A85" s="224"/>
      <c r="B85" s="224"/>
      <c r="C85" s="225"/>
      <c r="D85" s="226"/>
      <c r="E85" s="226"/>
      <c r="F85" s="226"/>
      <c r="G85" s="226"/>
      <c r="H85" s="225"/>
      <c r="I85" s="227"/>
    </row>
    <row r="86" spans="1:9" ht="18.75" x14ac:dyDescent="0.3">
      <c r="A86" s="224"/>
      <c r="B86" s="224"/>
      <c r="C86" s="225"/>
      <c r="D86" s="226"/>
      <c r="E86" s="226"/>
      <c r="F86" s="226"/>
      <c r="G86" s="226"/>
      <c r="H86" s="225"/>
      <c r="I86" s="227"/>
    </row>
    <row r="87" spans="1:9" ht="18.75" x14ac:dyDescent="0.3">
      <c r="A87" s="224"/>
      <c r="B87" s="224"/>
      <c r="C87" s="225"/>
      <c r="D87" s="226"/>
      <c r="E87" s="226"/>
      <c r="F87" s="226"/>
      <c r="G87" s="226"/>
      <c r="H87" s="225"/>
      <c r="I87" s="227"/>
    </row>
    <row r="88" spans="1:9" ht="18.75" x14ac:dyDescent="0.3">
      <c r="A88" s="224"/>
      <c r="B88" s="224"/>
      <c r="C88" s="225"/>
      <c r="D88" s="226"/>
      <c r="E88" s="226"/>
      <c r="F88" s="226"/>
      <c r="G88" s="226"/>
      <c r="H88" s="225"/>
      <c r="I88" s="227"/>
    </row>
    <row r="89" spans="1:9" ht="18.75" x14ac:dyDescent="0.3">
      <c r="A89" s="224"/>
      <c r="B89" s="224"/>
      <c r="C89" s="225"/>
      <c r="D89" s="226"/>
      <c r="E89" s="226"/>
      <c r="F89" s="226"/>
      <c r="G89" s="226"/>
      <c r="H89" s="225"/>
      <c r="I89" s="227"/>
    </row>
    <row r="90" spans="1:9" ht="18.75" x14ac:dyDescent="0.3">
      <c r="A90" s="224"/>
      <c r="B90" s="224"/>
      <c r="C90" s="225"/>
      <c r="D90" s="226"/>
      <c r="E90" s="226"/>
      <c r="F90" s="226"/>
      <c r="G90" s="226"/>
      <c r="H90" s="225"/>
      <c r="I90" s="22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tabSelected="1" view="pageBreakPreview" zoomScale="60" workbookViewId="0">
      <selection activeCell="X24" sqref="W24:X24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408" t="s">
        <v>31</v>
      </c>
      <c r="B1" s="408"/>
      <c r="C1" s="408"/>
      <c r="D1" s="408"/>
      <c r="E1" s="408"/>
      <c r="F1" s="408"/>
      <c r="G1" s="359"/>
    </row>
    <row r="2" spans="1:7" ht="12.75" customHeight="1" x14ac:dyDescent="0.3">
      <c r="A2" s="408"/>
      <c r="B2" s="408"/>
      <c r="C2" s="408"/>
      <c r="D2" s="408"/>
      <c r="E2" s="408"/>
      <c r="F2" s="408"/>
      <c r="G2" s="359"/>
    </row>
    <row r="3" spans="1:7" ht="12.75" customHeight="1" x14ac:dyDescent="0.3">
      <c r="A3" s="408"/>
      <c r="B3" s="408"/>
      <c r="C3" s="408"/>
      <c r="D3" s="408"/>
      <c r="E3" s="408"/>
      <c r="F3" s="408"/>
      <c r="G3" s="359"/>
    </row>
    <row r="4" spans="1:7" ht="12.75" customHeight="1" x14ac:dyDescent="0.3">
      <c r="A4" s="408"/>
      <c r="B4" s="408"/>
      <c r="C4" s="408"/>
      <c r="D4" s="408"/>
      <c r="E4" s="408"/>
      <c r="F4" s="408"/>
      <c r="G4" s="359"/>
    </row>
    <row r="5" spans="1:7" ht="12.75" customHeight="1" x14ac:dyDescent="0.3">
      <c r="A5" s="408"/>
      <c r="B5" s="408"/>
      <c r="C5" s="408"/>
      <c r="D5" s="408"/>
      <c r="E5" s="408"/>
      <c r="F5" s="408"/>
      <c r="G5" s="359"/>
    </row>
    <row r="6" spans="1:7" ht="12.75" customHeight="1" x14ac:dyDescent="0.3">
      <c r="A6" s="408"/>
      <c r="B6" s="408"/>
      <c r="C6" s="408"/>
      <c r="D6" s="408"/>
      <c r="E6" s="408"/>
      <c r="F6" s="408"/>
      <c r="G6" s="359"/>
    </row>
    <row r="7" spans="1:7" ht="12.75" customHeight="1" x14ac:dyDescent="0.3">
      <c r="A7" s="408"/>
      <c r="B7" s="408"/>
      <c r="C7" s="408"/>
      <c r="D7" s="408"/>
      <c r="E7" s="408"/>
      <c r="F7" s="408"/>
      <c r="G7" s="359"/>
    </row>
    <row r="8" spans="1:7" ht="15" customHeight="1" x14ac:dyDescent="0.3">
      <c r="A8" s="407" t="s">
        <v>32</v>
      </c>
      <c r="B8" s="407"/>
      <c r="C8" s="407"/>
      <c r="D8" s="407"/>
      <c r="E8" s="407"/>
      <c r="F8" s="407"/>
      <c r="G8" s="360"/>
    </row>
    <row r="9" spans="1:7" ht="12.75" customHeight="1" x14ac:dyDescent="0.3">
      <c r="A9" s="407"/>
      <c r="B9" s="407"/>
      <c r="C9" s="407"/>
      <c r="D9" s="407"/>
      <c r="E9" s="407"/>
      <c r="F9" s="407"/>
      <c r="G9" s="360"/>
    </row>
    <row r="10" spans="1:7" ht="12.75" customHeight="1" x14ac:dyDescent="0.3">
      <c r="A10" s="407"/>
      <c r="B10" s="407"/>
      <c r="C10" s="407"/>
      <c r="D10" s="407"/>
      <c r="E10" s="407"/>
      <c r="F10" s="407"/>
      <c r="G10" s="360"/>
    </row>
    <row r="11" spans="1:7" ht="12.75" customHeight="1" x14ac:dyDescent="0.3">
      <c r="A11" s="407"/>
      <c r="B11" s="407"/>
      <c r="C11" s="407"/>
      <c r="D11" s="407"/>
      <c r="E11" s="407"/>
      <c r="F11" s="407"/>
      <c r="G11" s="360"/>
    </row>
    <row r="12" spans="1:7" ht="12.75" customHeight="1" x14ac:dyDescent="0.3">
      <c r="A12" s="407"/>
      <c r="B12" s="407"/>
      <c r="C12" s="407"/>
      <c r="D12" s="407"/>
      <c r="E12" s="407"/>
      <c r="F12" s="407"/>
      <c r="G12" s="360"/>
    </row>
    <row r="13" spans="1:7" ht="12.75" customHeight="1" x14ac:dyDescent="0.3">
      <c r="A13" s="407"/>
      <c r="B13" s="407"/>
      <c r="C13" s="407"/>
      <c r="D13" s="407"/>
      <c r="E13" s="407"/>
      <c r="F13" s="407"/>
      <c r="G13" s="360"/>
    </row>
    <row r="14" spans="1:7" ht="12.75" customHeight="1" x14ac:dyDescent="0.3">
      <c r="A14" s="407"/>
      <c r="B14" s="407"/>
      <c r="C14" s="407"/>
      <c r="D14" s="407"/>
      <c r="E14" s="407"/>
      <c r="F14" s="407"/>
      <c r="G14" s="360"/>
    </row>
    <row r="15" spans="1:7" ht="13.5" customHeight="1" x14ac:dyDescent="0.3"/>
    <row r="16" spans="1:7" ht="19.5" customHeight="1" x14ac:dyDescent="0.3">
      <c r="A16" s="379" t="s">
        <v>33</v>
      </c>
      <c r="B16" s="380"/>
      <c r="C16" s="380"/>
      <c r="D16" s="380"/>
      <c r="E16" s="380"/>
      <c r="F16" s="381"/>
    </row>
    <row r="17" spans="1:13" ht="18.75" customHeight="1" x14ac:dyDescent="0.3">
      <c r="A17" s="406" t="s">
        <v>105</v>
      </c>
      <c r="B17" s="406"/>
      <c r="C17" s="406"/>
      <c r="D17" s="406"/>
      <c r="E17" s="406"/>
      <c r="F17" s="406"/>
    </row>
    <row r="18" spans="1:13" x14ac:dyDescent="0.3">
      <c r="B18" s="1" t="e">
        <f>[1]Relative!B13</f>
        <v>#REF!</v>
      </c>
    </row>
    <row r="20" spans="1:13" ht="16.5" customHeight="1" x14ac:dyDescent="0.3">
      <c r="A20" s="306" t="s">
        <v>35</v>
      </c>
      <c r="B20" s="361" t="str">
        <f>Paracetamol!$B$18</f>
        <v>MYDAWA IBUPROFEN, PARACETAMOL 125 SUSPENSION</v>
      </c>
    </row>
    <row r="21" spans="1:13" ht="16.5" customHeight="1" x14ac:dyDescent="0.3">
      <c r="A21" s="306" t="s">
        <v>36</v>
      </c>
      <c r="B21" s="361" t="s">
        <v>7</v>
      </c>
    </row>
    <row r="22" spans="1:13" ht="16.5" customHeight="1" x14ac:dyDescent="0.3">
      <c r="A22" s="306" t="s">
        <v>37</v>
      </c>
      <c r="B22" s="361" t="s">
        <v>9</v>
      </c>
    </row>
    <row r="23" spans="1:13" ht="16.5" customHeight="1" x14ac:dyDescent="0.3">
      <c r="A23" s="306" t="s">
        <v>38</v>
      </c>
      <c r="B23" s="361" t="str">
        <f>Paracetamol!$B$21</f>
        <v>Each 5 ml contains Ibuprofen BP 100 mg, Paracetamol BP 125 mg.</v>
      </c>
    </row>
    <row r="24" spans="1:13" ht="16.5" customHeight="1" x14ac:dyDescent="0.3">
      <c r="A24" s="306" t="s">
        <v>39</v>
      </c>
      <c r="B24" s="362">
        <v>43112</v>
      </c>
    </row>
    <row r="25" spans="1:13" ht="16.5" customHeight="1" x14ac:dyDescent="0.3">
      <c r="A25" s="306" t="s">
        <v>40</v>
      </c>
      <c r="B25" s="362">
        <v>43157</v>
      </c>
    </row>
    <row r="27" spans="1:13" ht="13.5" customHeight="1" x14ac:dyDescent="0.3"/>
    <row r="28" spans="1:13" ht="17.25" customHeight="1" x14ac:dyDescent="0.3">
      <c r="B28" s="308" t="s">
        <v>106</v>
      </c>
      <c r="C28" s="309" t="s">
        <v>107</v>
      </c>
      <c r="D28" s="309" t="s">
        <v>108</v>
      </c>
      <c r="E28" s="310"/>
      <c r="F28" s="310"/>
      <c r="G28" s="310"/>
      <c r="H28" s="311"/>
      <c r="I28" s="310"/>
      <c r="J28" s="310"/>
      <c r="K28" s="310"/>
      <c r="L28" s="312"/>
      <c r="M28" s="312"/>
    </row>
    <row r="29" spans="1:13" ht="16.5" customHeight="1" x14ac:dyDescent="0.3">
      <c r="B29" s="313">
        <v>11.145569999999999</v>
      </c>
      <c r="C29" s="314">
        <v>17.504570000000001</v>
      </c>
      <c r="D29" s="314">
        <v>18.632180000000002</v>
      </c>
      <c r="E29" s="315"/>
      <c r="F29" s="315"/>
      <c r="G29" s="315"/>
      <c r="H29" s="311"/>
      <c r="I29" s="315"/>
      <c r="J29" s="315"/>
      <c r="K29" s="315"/>
      <c r="L29" s="312"/>
      <c r="M29" s="312"/>
    </row>
    <row r="30" spans="1:13" ht="15.75" customHeight="1" x14ac:dyDescent="0.3">
      <c r="B30" s="316"/>
      <c r="C30" s="314">
        <v>17.482559999999999</v>
      </c>
      <c r="D30" s="314">
        <v>18.659009999999999</v>
      </c>
      <c r="E30" s="315"/>
      <c r="F30" s="315"/>
      <c r="G30" s="315"/>
      <c r="H30" s="311"/>
      <c r="I30" s="315"/>
      <c r="J30" s="315"/>
      <c r="K30" s="315"/>
      <c r="L30" s="312"/>
      <c r="M30" s="312"/>
    </row>
    <row r="31" spans="1:13" ht="16.5" customHeight="1" x14ac:dyDescent="0.3">
      <c r="B31" s="316"/>
      <c r="C31" s="317">
        <v>17.538489999999999</v>
      </c>
      <c r="D31" s="317">
        <v>18.620429999999999</v>
      </c>
      <c r="E31" s="315"/>
      <c r="F31" s="315"/>
      <c r="G31" s="315"/>
      <c r="H31" s="311"/>
      <c r="I31" s="315"/>
      <c r="J31" s="315"/>
      <c r="K31" s="315"/>
      <c r="L31" s="312"/>
      <c r="M31" s="312"/>
    </row>
    <row r="32" spans="1:13" ht="16.5" customHeight="1" x14ac:dyDescent="0.3">
      <c r="B32" s="316"/>
      <c r="C32" s="318"/>
      <c r="D32" s="319"/>
      <c r="E32" s="315"/>
      <c r="F32" s="315"/>
      <c r="G32" s="315"/>
      <c r="H32" s="311"/>
      <c r="I32" s="315"/>
      <c r="J32" s="315"/>
      <c r="K32" s="315"/>
      <c r="L32" s="312"/>
      <c r="M32" s="312"/>
    </row>
    <row r="33" spans="1:13" ht="17.25" customHeight="1" x14ac:dyDescent="0.3">
      <c r="B33" s="320">
        <f>AVERAGE(B29:B32)</f>
        <v>11.145569999999999</v>
      </c>
      <c r="C33" s="320">
        <f>AVERAGE(C29:C32)</f>
        <v>17.50854</v>
      </c>
      <c r="D33" s="320">
        <f>AVERAGE(D29:D32)</f>
        <v>18.637206666666668</v>
      </c>
      <c r="E33" s="321"/>
      <c r="F33" s="321"/>
      <c r="G33" s="321"/>
      <c r="H33" s="311"/>
      <c r="I33" s="321"/>
      <c r="J33" s="321"/>
      <c r="K33" s="321"/>
      <c r="L33" s="312"/>
      <c r="M33" s="312"/>
    </row>
    <row r="34" spans="1:13" ht="16.5" customHeight="1" x14ac:dyDescent="0.3">
      <c r="B34" s="322"/>
      <c r="C34" s="322"/>
      <c r="D34" s="322"/>
      <c r="E34" s="311"/>
      <c r="F34" s="311"/>
      <c r="G34" s="311"/>
      <c r="H34" s="311"/>
      <c r="I34" s="311"/>
      <c r="J34" s="311"/>
      <c r="K34" s="311"/>
      <c r="L34" s="312"/>
      <c r="M34" s="312"/>
    </row>
    <row r="35" spans="1:13" ht="16.5" customHeight="1" x14ac:dyDescent="0.3">
      <c r="B35" s="323" t="s">
        <v>109</v>
      </c>
      <c r="C35" s="324">
        <f>C33-B33</f>
        <v>6.3629700000000007</v>
      </c>
      <c r="D35" s="322"/>
      <c r="E35" s="311"/>
      <c r="F35" s="325"/>
      <c r="G35" s="311"/>
      <c r="H35" s="311"/>
      <c r="I35" s="311"/>
      <c r="J35" s="325"/>
      <c r="K35" s="311"/>
      <c r="L35" s="312"/>
      <c r="M35" s="312"/>
    </row>
    <row r="36" spans="1:13" ht="16.5" customHeight="1" x14ac:dyDescent="0.3">
      <c r="B36" s="322"/>
      <c r="C36" s="326"/>
      <c r="D36" s="322"/>
      <c r="E36" s="311"/>
      <c r="F36" s="325"/>
      <c r="G36" s="311"/>
      <c r="H36" s="311"/>
      <c r="I36" s="311"/>
      <c r="J36" s="325"/>
      <c r="K36" s="311"/>
      <c r="L36" s="312"/>
      <c r="M36" s="312"/>
    </row>
    <row r="37" spans="1:13" ht="16.5" customHeight="1" x14ac:dyDescent="0.3">
      <c r="B37" s="323" t="s">
        <v>110</v>
      </c>
      <c r="C37" s="324">
        <f>D33-B33</f>
        <v>7.4916366666666683</v>
      </c>
      <c r="D37" s="322"/>
      <c r="E37" s="311"/>
      <c r="F37" s="325"/>
      <c r="G37" s="311"/>
      <c r="H37" s="311"/>
      <c r="I37" s="311"/>
      <c r="J37" s="325"/>
      <c r="K37" s="311"/>
      <c r="L37" s="312"/>
      <c r="M37" s="312"/>
    </row>
    <row r="38" spans="1:13" ht="16.5" customHeight="1" x14ac:dyDescent="0.3">
      <c r="B38" s="322"/>
      <c r="C38" s="326"/>
      <c r="D38" s="322"/>
      <c r="E38" s="311"/>
      <c r="F38" s="327"/>
      <c r="G38" s="328"/>
      <c r="H38" s="328"/>
      <c r="I38" s="328"/>
      <c r="J38" s="327"/>
      <c r="K38" s="311"/>
      <c r="L38" s="312"/>
      <c r="M38" s="312"/>
    </row>
    <row r="39" spans="1:13" ht="32.25" customHeight="1" x14ac:dyDescent="0.3">
      <c r="B39" s="329" t="s">
        <v>111</v>
      </c>
      <c r="C39" s="330">
        <f>C37/C35</f>
        <v>1.1773804790320663</v>
      </c>
      <c r="D39" s="322"/>
      <c r="E39" s="331"/>
      <c r="F39" s="332"/>
      <c r="G39" s="328"/>
      <c r="H39" s="328"/>
      <c r="I39" s="333"/>
      <c r="J39" s="332"/>
      <c r="K39" s="311"/>
      <c r="L39" s="312"/>
      <c r="M39" s="312"/>
    </row>
    <row r="40" spans="1:13" ht="14.25" customHeight="1" x14ac:dyDescent="0.3">
      <c r="A40" s="334"/>
      <c r="B40" s="335"/>
      <c r="C40" s="336"/>
      <c r="D40" s="337"/>
      <c r="E40" s="336"/>
      <c r="G40" s="338"/>
      <c r="H40" s="338"/>
      <c r="I40" s="339"/>
      <c r="J40" s="340"/>
    </row>
    <row r="41" spans="1:13" ht="16.5" customHeight="1" x14ac:dyDescent="0.3">
      <c r="A41" s="307"/>
      <c r="B41" s="341" t="s">
        <v>26</v>
      </c>
      <c r="C41" s="341"/>
      <c r="D41" s="342" t="s">
        <v>27</v>
      </c>
      <c r="E41" s="343"/>
      <c r="F41" s="342" t="s">
        <v>28</v>
      </c>
      <c r="G41" s="338"/>
      <c r="H41" s="338"/>
      <c r="I41" s="339"/>
      <c r="J41" s="340"/>
    </row>
    <row r="42" spans="1:13" ht="59.25" customHeight="1" x14ac:dyDescent="0.3">
      <c r="A42" s="344" t="s">
        <v>29</v>
      </c>
      <c r="B42" s="345"/>
      <c r="C42" s="346"/>
      <c r="D42" s="345"/>
      <c r="E42" s="347"/>
      <c r="F42" s="348"/>
      <c r="G42" s="338"/>
      <c r="H42" s="338"/>
      <c r="I42" s="339"/>
      <c r="J42" s="340"/>
    </row>
    <row r="43" spans="1:13" ht="59.25" customHeight="1" x14ac:dyDescent="0.3">
      <c r="A43" s="344" t="s">
        <v>30</v>
      </c>
      <c r="B43" s="349"/>
      <c r="C43" s="350"/>
      <c r="D43" s="349"/>
      <c r="E43" s="347"/>
      <c r="F43" s="351"/>
      <c r="G43" s="352"/>
      <c r="H43" s="352"/>
      <c r="I43" s="353"/>
    </row>
    <row r="44" spans="1:13" ht="13.5" customHeight="1" x14ac:dyDescent="0.3">
      <c r="A44" s="352"/>
      <c r="B44" s="352"/>
      <c r="C44" s="352"/>
      <c r="D44" s="353"/>
      <c r="F44" s="352"/>
      <c r="G44" s="352"/>
      <c r="H44" s="352"/>
      <c r="I44" s="353"/>
    </row>
    <row r="45" spans="1:13" ht="13.5" customHeight="1" x14ac:dyDescent="0.3">
      <c r="A45" s="352"/>
      <c r="B45" s="352"/>
      <c r="C45" s="352"/>
      <c r="D45" s="353"/>
      <c r="F45" s="352"/>
      <c r="G45" s="352"/>
      <c r="H45" s="352"/>
      <c r="I45" s="353"/>
    </row>
    <row r="47" spans="1:13" ht="13.5" customHeight="1" x14ac:dyDescent="0.3">
      <c r="A47" s="354"/>
      <c r="B47" s="354"/>
      <c r="C47" s="354"/>
      <c r="F47" s="354"/>
      <c r="G47" s="354"/>
      <c r="H47" s="354"/>
    </row>
    <row r="48" spans="1:13" ht="13.5" customHeight="1" x14ac:dyDescent="0.3">
      <c r="A48" s="355"/>
      <c r="B48" s="355"/>
      <c r="C48" s="355"/>
      <c r="F48" s="355"/>
      <c r="G48" s="355"/>
      <c r="H48" s="355"/>
    </row>
    <row r="49" spans="1:8" x14ac:dyDescent="0.3">
      <c r="B49" s="356"/>
      <c r="C49" s="356"/>
      <c r="G49" s="356"/>
      <c r="H49" s="356"/>
    </row>
    <row r="50" spans="1:8" x14ac:dyDescent="0.3">
      <c r="A50" s="357"/>
      <c r="F50" s="357"/>
    </row>
    <row r="51" spans="1:8" x14ac:dyDescent="0.3">
      <c r="C51" s="358"/>
    </row>
    <row r="52" spans="1:8" x14ac:dyDescent="0.3">
      <c r="C52" s="358"/>
    </row>
    <row r="57" spans="1:8" ht="13.5" customHeight="1" x14ac:dyDescent="0.3">
      <c r="C57" s="352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1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Paracetamol SST</vt:lpstr>
      <vt:lpstr>Ibuprofen SST</vt:lpstr>
      <vt:lpstr>Paracetamol</vt:lpstr>
      <vt:lpstr>Ibuprofen</vt:lpstr>
      <vt:lpstr>Relative density</vt:lpstr>
      <vt:lpstr>Ibuprofen!Print_Area</vt:lpstr>
      <vt:lpstr>Paracetamol!Print_Area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Peter Mwangi ngumo</cp:lastModifiedBy>
  <cp:lastPrinted>2018-02-26T07:02:43Z</cp:lastPrinted>
  <dcterms:created xsi:type="dcterms:W3CDTF">2005-07-05T10:19:27Z</dcterms:created>
  <dcterms:modified xsi:type="dcterms:W3CDTF">2018-02-26T08:18:23Z</dcterms:modified>
</cp:coreProperties>
</file>