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ul Njaria\Documents\Wet Chemistry\LIMS Worksheets\"/>
    </mc:Choice>
  </mc:AlternateContent>
  <workbookProtection workbookAlgorithmName="SHA-512" workbookHashValue="BmZYMtsjdcJKKfKE5uBw583XvHOc5SxW2j5/Z4SsI/r9vJlne/N9F3DOwCQ20EGZh/iRERKtab5VzfLqe9s3LQ==" workbookSaltValue="iRGhSBVhoJ/eH0/mrcfTsw==" workbookSpinCount="100000" lockStructure="1"/>
  <bookViews>
    <workbookView xWindow="0" yWindow="0" windowWidth="15345" windowHeight="4575" activeTab="4"/>
  </bookViews>
  <sheets>
    <sheet name="SST Ibuprofen" sheetId="1" r:id="rId1"/>
    <sheet name="SST Paracetamol" sheetId="5" r:id="rId2"/>
    <sheet name="RD" sheetId="2" r:id="rId3"/>
    <sheet name="Ibuprofen" sheetId="3" r:id="rId4"/>
    <sheet name="Paracetamol" sheetId="4" r:id="rId5"/>
    <sheet name="Summary of 3 Analysis" sheetId="6" r:id="rId6"/>
  </sheets>
  <definedNames>
    <definedName name="_xlnm.Print_Area" localSheetId="3">Ibuprofen!$A$1:$I$81</definedName>
    <definedName name="_xlnm.Print_Area" localSheetId="4">Paracetamol!$A$1:$I$81</definedName>
    <definedName name="_xlnm.Print_Area" localSheetId="2">RD!$A$1:$F$43</definedName>
    <definedName name="_xlnm.Print_Area" localSheetId="1">'SST Paracetamol'!$A$15:$G$61</definedName>
    <definedName name="_xlnm.Print_Area" localSheetId="5">'Summary of 3 Analysis'!$A$1:$J$38</definedName>
  </definedNames>
  <calcPr calcId="162913"/>
</workbook>
</file>

<file path=xl/calcChain.xml><?xml version="1.0" encoding="utf-8"?>
<calcChain xmlns="http://schemas.openxmlformats.org/spreadsheetml/2006/main">
  <c r="C36" i="6" l="1"/>
  <c r="D38" i="6"/>
  <c r="D36" i="6"/>
  <c r="D37" i="6" s="1"/>
  <c r="C38" i="6"/>
  <c r="C37" i="6"/>
  <c r="B21" i="5" l="1"/>
  <c r="B21" i="1"/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C77" i="4"/>
  <c r="H72" i="4"/>
  <c r="G72" i="4"/>
  <c r="B69" i="4"/>
  <c r="H68" i="4"/>
  <c r="G68" i="4"/>
  <c r="H64" i="4"/>
  <c r="G64" i="4"/>
  <c r="B58" i="4"/>
  <c r="E56" i="4"/>
  <c r="B55" i="4"/>
  <c r="B45" i="4"/>
  <c r="D48" i="4" s="1"/>
  <c r="D49" i="4" s="1"/>
  <c r="F42" i="4"/>
  <c r="D42" i="4"/>
  <c r="G41" i="4"/>
  <c r="E41" i="4"/>
  <c r="B34" i="4"/>
  <c r="F44" i="4" s="1"/>
  <c r="B30" i="4"/>
  <c r="C77" i="3"/>
  <c r="G72" i="3"/>
  <c r="H72" i="3" s="1"/>
  <c r="B69" i="3"/>
  <c r="H68" i="3"/>
  <c r="G68" i="3"/>
  <c r="H64" i="3"/>
  <c r="G64" i="3"/>
  <c r="B58" i="3"/>
  <c r="E56" i="3"/>
  <c r="B55" i="3"/>
  <c r="B45" i="3"/>
  <c r="D48" i="3" s="1"/>
  <c r="F44" i="3"/>
  <c r="F42" i="3"/>
  <c r="D42" i="3"/>
  <c r="G41" i="3"/>
  <c r="E41" i="3"/>
  <c r="B34" i="3"/>
  <c r="D44" i="3" s="1"/>
  <c r="B30" i="3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9" i="3" l="1"/>
  <c r="C37" i="2"/>
  <c r="C35" i="2"/>
  <c r="F45" i="4"/>
  <c r="F45" i="3"/>
  <c r="F46" i="3" s="1"/>
  <c r="D45" i="3"/>
  <c r="D46" i="3" s="1"/>
  <c r="D44" i="4"/>
  <c r="D45" i="4" s="1"/>
  <c r="E38" i="3" l="1"/>
  <c r="F46" i="4"/>
  <c r="G38" i="4"/>
  <c r="G39" i="4"/>
  <c r="G40" i="4"/>
  <c r="D46" i="4"/>
  <c r="E39" i="4"/>
  <c r="E40" i="4"/>
  <c r="E38" i="4"/>
  <c r="C39" i="2"/>
  <c r="G39" i="3"/>
  <c r="G40" i="3"/>
  <c r="G38" i="3"/>
  <c r="E39" i="3"/>
  <c r="E40" i="3"/>
  <c r="G42" i="4" l="1"/>
  <c r="D52" i="4"/>
  <c r="E42" i="4"/>
  <c r="D50" i="4"/>
  <c r="D51" i="4" s="1"/>
  <c r="B57" i="4"/>
  <c r="D58" i="4" s="1"/>
  <c r="B57" i="3"/>
  <c r="D58" i="3" s="1"/>
  <c r="B70" i="3" s="1"/>
  <c r="D50" i="3"/>
  <c r="D51" i="3" s="1"/>
  <c r="G42" i="3"/>
  <c r="D52" i="3"/>
  <c r="E42" i="3"/>
  <c r="G70" i="4" l="1"/>
  <c r="H70" i="4" s="1"/>
  <c r="G61" i="4"/>
  <c r="H61" i="4" s="1"/>
  <c r="G69" i="4"/>
  <c r="H69" i="4" s="1"/>
  <c r="G67" i="4"/>
  <c r="H67" i="4" s="1"/>
  <c r="G71" i="4"/>
  <c r="H71" i="4" s="1"/>
  <c r="G66" i="4"/>
  <c r="H66" i="4" s="1"/>
  <c r="G63" i="4"/>
  <c r="H63" i="4" s="1"/>
  <c r="G65" i="4"/>
  <c r="H65" i="4" s="1"/>
  <c r="G62" i="4"/>
  <c r="H62" i="4" s="1"/>
  <c r="B70" i="4"/>
  <c r="G70" i="3"/>
  <c r="H70" i="3" s="1"/>
  <c r="G61" i="3"/>
  <c r="H61" i="3" s="1"/>
  <c r="G63" i="3"/>
  <c r="H63" i="3" s="1"/>
  <c r="G69" i="3"/>
  <c r="H69" i="3" s="1"/>
  <c r="G66" i="3"/>
  <c r="H66" i="3" s="1"/>
  <c r="G71" i="3"/>
  <c r="H71" i="3" s="1"/>
  <c r="G62" i="3"/>
  <c r="H62" i="3" s="1"/>
  <c r="G65" i="3"/>
  <c r="H65" i="3" s="1"/>
  <c r="G67" i="3"/>
  <c r="H67" i="3" s="1"/>
  <c r="H73" i="4" l="1"/>
  <c r="H75" i="4"/>
  <c r="H75" i="3"/>
  <c r="H73" i="3"/>
  <c r="H74" i="4" l="1"/>
  <c r="G77" i="4"/>
  <c r="G77" i="3"/>
  <c r="H74" i="3"/>
</calcChain>
</file>

<file path=xl/sharedStrings.xml><?xml version="1.0" encoding="utf-8"?>
<sst xmlns="http://schemas.openxmlformats.org/spreadsheetml/2006/main" count="353" uniqueCount="137">
  <si>
    <t>HPLC System Suitability Report</t>
  </si>
  <si>
    <t>Analysis Data</t>
  </si>
  <si>
    <t>Assay</t>
  </si>
  <si>
    <t>Sample(s)</t>
  </si>
  <si>
    <t>Reference Substance:</t>
  </si>
  <si>
    <t>MYDAWA IBUPROFEN, PARACETAMOL 125 SUSPENSION</t>
  </si>
  <si>
    <t>% age Purity:</t>
  </si>
  <si>
    <t>NDQD201712286r1</t>
  </si>
  <si>
    <t>Weight (mg):</t>
  </si>
  <si>
    <t>Ibuprofen + Paracetamol</t>
  </si>
  <si>
    <t>Standard Conc (mg/mL):</t>
  </si>
  <si>
    <t>Each 5 ml contains Ibuprofen BP 100 mg, Paracetamol BP 125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</si>
  <si>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</si>
  <si>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</si>
  <si>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</si>
  <si>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</si>
  <si>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</si>
  <si>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</si>
  <si>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</si>
  <si>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</si>
  <si>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</si>
  <si>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</si>
  <si>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</si>
  <si>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</si>
  <si>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</si>
  <si>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</si>
  <si>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</si>
  <si>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</si>
  <si>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</si>
  <si>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</si>
  <si>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</si>
  <si>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</si>
  <si>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</si>
  <si>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</si>
  <si>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</si>
  <si>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</si>
  <si>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</si>
  <si>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</si>
  <si>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</si>
  <si>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</si>
  <si>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</si>
  <si>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</si>
  <si>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</si>
  <si>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</si>
  <si>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</si>
  <si>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</si>
  <si>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</si>
  <si>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</si>
  <si>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</si>
  <si>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</si>
  <si>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</si>
  <si>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</si>
  <si>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</si>
  <si>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</si>
  <si>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</si>
  <si>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</si>
  <si>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</si>
  <si>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</si>
  <si>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</si>
  <si>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</si>
  <si>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</si>
  <si>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</si>
  <si>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</si>
  <si>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</si>
  <si>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</si>
  <si>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</si>
  <si>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</si>
  <si>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</si>
  <si>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</si>
  <si>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</si>
  <si>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</si>
  <si>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</si>
  <si>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</si>
  <si>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</si>
  <si>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</si>
  <si>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</si>
  <si>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</si>
  <si>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</si>
  <si>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</si>
  <si>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</si>
  <si>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</si>
  <si>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</si>
  <si>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</si>
  <si>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</si>
  <si>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</si>
  <si>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</si>
  <si>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</si>
  <si>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</si>
  <si>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</si>
  <si>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</si>
  <si>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</si>
  <si>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</si>
  <si>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</si>
  <si>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</si>
  <si>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</si>
  <si>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</si>
  <si>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</si>
  <si>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</si>
  <si>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</si>
  <si>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</si>
  <si>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</si>
  <si>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</si>
  <si>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</si>
  <si>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</si>
  <si>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</si>
  <si>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</si>
  <si>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</si>
  <si>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</si>
  <si>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</si>
  <si>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</si>
  <si>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 xml:space="preserve">Ibuprofen </t>
  </si>
  <si>
    <t>I1-5</t>
  </si>
  <si>
    <t>Paracetamol</t>
  </si>
  <si>
    <t>P1-15</t>
  </si>
  <si>
    <t>Ibuprofen</t>
  </si>
  <si>
    <t>24.78mg</t>
  </si>
  <si>
    <r>
      <t>The Asymmetry of all peaks were below</t>
    </r>
    <r>
      <rPr>
        <b/>
        <sz val="12"/>
        <color rgb="FF000000"/>
        <rFont val="Book Antiqua"/>
      </rPr>
      <t xml:space="preserve"> 2.0</t>
    </r>
  </si>
  <si>
    <t>Paul Njaria</t>
  </si>
  <si>
    <t>Sarah Kariuki</t>
  </si>
  <si>
    <t>27TH APRIL 2018</t>
  </si>
  <si>
    <t>22ND MAY 2018</t>
  </si>
  <si>
    <t>Reviewed by:</t>
  </si>
  <si>
    <t>NDQD201712286r2</t>
  </si>
  <si>
    <t>MYDAWA IBUPROFEN 100/PARACETAMOL 125 SUSPENSION</t>
  </si>
  <si>
    <t>Initial Analysis</t>
  </si>
  <si>
    <t>NDQD201712286</t>
  </si>
  <si>
    <t>% Label Claim</t>
  </si>
  <si>
    <r>
      <t xml:space="preserve">Sample </t>
    </r>
    <r>
      <rPr>
        <b/>
        <sz val="10"/>
        <color rgb="FF000000"/>
        <rFont val="Arial"/>
        <family val="2"/>
      </rPr>
      <t>A</t>
    </r>
  </si>
  <si>
    <r>
      <t xml:space="preserve">Sample </t>
    </r>
    <r>
      <rPr>
        <b/>
        <sz val="10"/>
        <color rgb="FF000000"/>
        <rFont val="Arial"/>
        <family val="2"/>
      </rPr>
      <t>B</t>
    </r>
  </si>
  <si>
    <r>
      <t xml:space="preserve">Sample </t>
    </r>
    <r>
      <rPr>
        <b/>
        <sz val="10"/>
        <color rgb="FF000000"/>
        <rFont val="Arial"/>
        <family val="2"/>
      </rPr>
      <t>C</t>
    </r>
  </si>
  <si>
    <t>Repeat Analysis 1</t>
  </si>
  <si>
    <t>Repeat Analysis 2</t>
  </si>
  <si>
    <t>Average</t>
  </si>
  <si>
    <t>RSD</t>
  </si>
  <si>
    <t>n</t>
  </si>
  <si>
    <t>-</t>
  </si>
  <si>
    <t>Each 5 ml contains Ibuprofen BP 100 mg and Paracetamol BP 125 mg.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</si>
</sst>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" fillId="2" borderId="0" xfId="0" applyFont="1" applyFill="1" applyProtection="1">
      <protection locked="0"/>
    </xf>
    <xf numFmtId="2" fontId="7" fillId="3" borderId="39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>
      <alignment horizontal="center"/>
    </xf>
    <xf numFmtId="2" fontId="5" fillId="4" borderId="5" xfId="0" applyNumberFormat="1" applyFont="1" applyFill="1" applyBorder="1" applyAlignment="1">
      <alignment horizontal="center"/>
    </xf>
    <xf numFmtId="2" fontId="7" fillId="3" borderId="53" xfId="0" applyNumberFormat="1" applyFont="1" applyFill="1" applyBorder="1" applyAlignment="1" applyProtection="1">
      <alignment horizontal="center"/>
      <protection locked="0"/>
    </xf>
    <xf numFmtId="2" fontId="7" fillId="3" borderId="54" xfId="0" applyNumberFormat="1" applyFont="1" applyFill="1" applyBorder="1" applyAlignment="1" applyProtection="1">
      <alignment horizontal="center"/>
      <protection locked="0"/>
    </xf>
    <xf numFmtId="2" fontId="7" fillId="3" borderId="55" xfId="0" applyNumberFormat="1" applyFont="1" applyFill="1" applyBorder="1" applyAlignment="1" applyProtection="1">
      <alignment horizontal="center"/>
      <protection locked="0"/>
    </xf>
    <xf numFmtId="0" fontId="23" fillId="2" borderId="0" xfId="0" applyFont="1" applyFill="1" applyAlignment="1">
      <alignment horizontal="right"/>
    </xf>
    <xf numFmtId="0" fontId="24" fillId="2" borderId="7" xfId="0" applyFont="1" applyFill="1" applyBorder="1"/>
    <xf numFmtId="0" fontId="24" fillId="2" borderId="11" xfId="0" applyFont="1" applyFill="1" applyBorder="1"/>
    <xf numFmtId="0" fontId="25" fillId="3" borderId="0" xfId="0" applyFont="1" applyFill="1" applyAlignment="1" applyProtection="1">
      <alignment horizontal="left"/>
      <protection locked="0"/>
    </xf>
    <xf numFmtId="0" fontId="27" fillId="2" borderId="7" xfId="0" applyFont="1" applyFill="1" applyBorder="1" applyProtection="1">
      <protection locked="0"/>
    </xf>
    <xf numFmtId="0" fontId="28" fillId="2" borderId="11" xfId="0" applyFont="1" applyFill="1" applyBorder="1" applyProtection="1">
      <protection locked="0"/>
    </xf>
    <xf numFmtId="0" fontId="25" fillId="8" borderId="0" xfId="0" applyFont="1" applyFill="1" applyAlignment="1" applyProtection="1">
      <alignment horizontal="left"/>
      <protection locked="0"/>
    </xf>
    <xf numFmtId="0" fontId="19" fillId="9" borderId="0" xfId="0" applyFont="1" applyFill="1" applyProtection="1">
      <protection locked="0"/>
    </xf>
    <xf numFmtId="0" fontId="2" fillId="9" borderId="0" xfId="0" applyFont="1" applyFill="1"/>
    <xf numFmtId="0" fontId="0" fillId="9" borderId="0" xfId="0" applyFill="1"/>
    <xf numFmtId="0" fontId="19" fillId="8" borderId="0" xfId="0" applyFont="1" applyFill="1" applyAlignment="1" applyProtection="1">
      <alignment horizontal="left"/>
      <protection locked="0"/>
    </xf>
    <xf numFmtId="0" fontId="19" fillId="9" borderId="0" xfId="0" applyFont="1" applyFill="1"/>
    <xf numFmtId="0" fontId="30" fillId="2" borderId="54" xfId="0" applyFont="1" applyFill="1" applyBorder="1" applyAlignment="1">
      <alignment horizontal="center" vertical="center"/>
    </xf>
    <xf numFmtId="2" fontId="0" fillId="2" borderId="53" xfId="0" applyNumberFormat="1" applyFill="1" applyBorder="1" applyAlignment="1">
      <alignment horizontal="center" vertical="center"/>
    </xf>
    <xf numFmtId="2" fontId="0" fillId="2" borderId="54" xfId="0" applyNumberFormat="1" applyFill="1" applyBorder="1" applyAlignment="1">
      <alignment horizontal="center" vertical="center"/>
    </xf>
    <xf numFmtId="2" fontId="0" fillId="2" borderId="55" xfId="0" applyNumberFormat="1" applyFill="1" applyBorder="1" applyAlignment="1">
      <alignment horizontal="center" vertical="center"/>
    </xf>
    <xf numFmtId="2" fontId="0" fillId="2" borderId="59" xfId="0" applyNumberFormat="1" applyFill="1" applyBorder="1" applyAlignment="1">
      <alignment horizontal="center" vertical="center"/>
    </xf>
    <xf numFmtId="2" fontId="0" fillId="2" borderId="56" xfId="0" applyNumberFormat="1" applyFill="1" applyBorder="1" applyAlignment="1">
      <alignment horizontal="center" vertical="center"/>
    </xf>
    <xf numFmtId="2" fontId="0" fillId="2" borderId="61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52" xfId="0" applyNumberFormat="1" applyFill="1" applyBorder="1" applyAlignment="1">
      <alignment horizontal="center" vertical="center"/>
    </xf>
    <xf numFmtId="10" fontId="0" fillId="2" borderId="54" xfId="0" applyNumberFormat="1" applyFill="1" applyBorder="1" applyAlignment="1">
      <alignment horizontal="center" vertical="center"/>
    </xf>
    <xf numFmtId="0" fontId="30" fillId="2" borderId="53" xfId="0" applyFont="1" applyFill="1" applyBorder="1" applyAlignment="1">
      <alignment horizontal="center"/>
    </xf>
    <xf numFmtId="2" fontId="0" fillId="2" borderId="64" xfId="0" applyNumberFormat="1" applyFill="1" applyBorder="1" applyAlignment="1">
      <alignment horizontal="center" vertical="center"/>
    </xf>
    <xf numFmtId="2" fontId="0" fillId="2" borderId="65" xfId="0" applyNumberFormat="1" applyFill="1" applyBorder="1" applyAlignment="1">
      <alignment horizontal="center" vertical="center"/>
    </xf>
    <xf numFmtId="2" fontId="0" fillId="2" borderId="67" xfId="0" applyNumberFormat="1" applyFill="1" applyBorder="1" applyAlignment="1">
      <alignment horizontal="center" vertical="center"/>
    </xf>
    <xf numFmtId="2" fontId="29" fillId="2" borderId="69" xfId="0" quotePrefix="1" applyNumberFormat="1" applyFont="1" applyFill="1" applyBorder="1" applyAlignment="1">
      <alignment horizontal="center" vertical="center"/>
    </xf>
    <xf numFmtId="2" fontId="0" fillId="2" borderId="71" xfId="0" applyNumberFormat="1" applyFill="1" applyBorder="1" applyAlignment="1">
      <alignment horizontal="center" vertical="center"/>
    </xf>
    <xf numFmtId="2" fontId="0" fillId="2" borderId="69" xfId="0" applyNumberFormat="1" applyFill="1" applyBorder="1" applyAlignment="1">
      <alignment horizontal="center" vertical="center"/>
    </xf>
    <xf numFmtId="2" fontId="0" fillId="2" borderId="72" xfId="0" applyNumberFormat="1" applyFill="1" applyBorder="1" applyAlignment="1">
      <alignment horizontal="center" vertical="center"/>
    </xf>
    <xf numFmtId="2" fontId="0" fillId="2" borderId="74" xfId="0" applyNumberFormat="1" applyFill="1" applyBorder="1" applyAlignment="1">
      <alignment horizontal="center" vertical="center"/>
    </xf>
    <xf numFmtId="2" fontId="0" fillId="2" borderId="75" xfId="0" applyNumberFormat="1" applyFill="1" applyBorder="1" applyAlignment="1">
      <alignment horizontal="center" vertical="center"/>
    </xf>
    <xf numFmtId="1" fontId="0" fillId="2" borderId="52" xfId="0" applyNumberFormat="1" applyFill="1" applyBorder="1" applyAlignment="1">
      <alignment horizontal="center" vertical="center"/>
    </xf>
    <xf numFmtId="0" fontId="30" fillId="2" borderId="5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26" fillId="3" borderId="0" xfId="0" applyFont="1" applyFill="1" applyAlignment="1" applyProtection="1">
      <alignment horizontal="left"/>
      <protection locked="0"/>
    </xf>
    <xf numFmtId="0" fontId="0" fillId="2" borderId="0" xfId="0" applyFill="1" applyAlignment="1"/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30" fillId="2" borderId="53" xfId="0" applyFont="1" applyFill="1" applyBorder="1" applyAlignment="1">
      <alignment horizontal="center" vertical="center"/>
    </xf>
    <xf numFmtId="0" fontId="30" fillId="2" borderId="54" xfId="0" applyFont="1" applyFill="1" applyBorder="1" applyAlignment="1">
      <alignment horizontal="center" vertical="center"/>
    </xf>
    <xf numFmtId="0" fontId="30" fillId="2" borderId="55" xfId="0" applyFont="1" applyFill="1" applyBorder="1" applyAlignment="1">
      <alignment horizontal="center" vertical="center"/>
    </xf>
    <xf numFmtId="0" fontId="29" fillId="2" borderId="54" xfId="0" applyFont="1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29" fillId="2" borderId="53" xfId="0" applyFont="1" applyFill="1" applyBorder="1" applyAlignment="1">
      <alignment horizontal="center" vertical="center"/>
    </xf>
    <xf numFmtId="0" fontId="29" fillId="2" borderId="70" xfId="0" applyFont="1" applyFill="1" applyBorder="1" applyAlignment="1">
      <alignment horizontal="center" vertical="center"/>
    </xf>
    <xf numFmtId="0" fontId="0" fillId="2" borderId="66" xfId="0" applyFill="1" applyBorder="1" applyAlignment="1">
      <alignment horizontal="center" vertical="center"/>
    </xf>
    <xf numFmtId="0" fontId="0" fillId="2" borderId="68" xfId="0" applyFill="1" applyBorder="1" applyAlignment="1">
      <alignment horizontal="center" vertical="center"/>
    </xf>
    <xf numFmtId="0" fontId="0" fillId="2" borderId="73" xfId="0" applyFill="1" applyBorder="1" applyAlignment="1">
      <alignment horizontal="center" vertical="center"/>
    </xf>
    <xf numFmtId="0" fontId="30" fillId="2" borderId="62" xfId="0" applyFont="1" applyFill="1" applyBorder="1" applyAlignment="1">
      <alignment horizontal="center" vertical="center"/>
    </xf>
    <xf numFmtId="0" fontId="30" fillId="2" borderId="59" xfId="0" applyFont="1" applyFill="1" applyBorder="1" applyAlignment="1">
      <alignment horizontal="center" vertical="center"/>
    </xf>
    <xf numFmtId="0" fontId="30" fillId="2" borderId="60" xfId="0" applyFont="1" applyFill="1" applyBorder="1" applyAlignment="1">
      <alignment horizontal="center" vertical="center"/>
    </xf>
    <xf numFmtId="0" fontId="29" fillId="2" borderId="63" xfId="0" applyFont="1" applyFill="1" applyBorder="1" applyAlignment="1">
      <alignment horizontal="center" vertical="center"/>
    </xf>
    <xf numFmtId="0" fontId="26" fillId="8" borderId="0" xfId="0" applyFont="1" applyFill="1" applyAlignment="1" applyProtection="1">
      <alignment horizontal="left"/>
      <protection locked="0"/>
    </xf>
    <xf numFmtId="0" fontId="20" fillId="8" borderId="0" xfId="0" applyFont="1" applyFill="1" applyAlignment="1" applyProtection="1">
      <alignment horizontal="left"/>
      <protection locked="0"/>
    </xf>
    <xf numFmtId="0" fontId="0" fillId="9" borderId="0" xfId="0" applyFill="1" applyAlignment="1"/>
    <xf numFmtId="0" fontId="19" fillId="8" borderId="0" xfId="0" applyFont="1" applyFill="1" applyAlignment="1" applyProtection="1">
      <alignment horizontal="left"/>
      <protection locked="0"/>
    </xf>
    <xf numFmtId="0" fontId="30" fillId="2" borderId="57" xfId="0" applyFont="1" applyFill="1" applyBorder="1" applyAlignment="1">
      <alignment horizontal="center"/>
    </xf>
    <xf numFmtId="0" fontId="30" fillId="2" borderId="58" xfId="0" applyFont="1" applyFill="1" applyBorder="1" applyAlignment="1">
      <alignment horizontal="center"/>
    </xf>
    <xf numFmtId="4" fontId="0" fillId="2" borderId="0" xfId="0" applyNumberFormat="1" applyFill="1"/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5" workbookViewId="0">
      <selection activeCell="B60" sqref="B60:B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04" t="s">
        <v>0</v>
      </c>
      <c r="B15" s="404"/>
      <c r="C15" s="404"/>
      <c r="D15" s="404"/>
      <c r="E15" s="40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114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99.97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19.489999999999998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B20/100*5/50</f>
        <v>1.9489999999999997E-2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365" t="s">
        <v>16</v>
      </c>
    </row>
    <row r="24" spans="1:6" ht="16.5" customHeight="1" x14ac:dyDescent="0.3">
      <c r="A24" s="17">
        <v>1</v>
      </c>
      <c r="B24" s="18">
        <v>1992401</v>
      </c>
      <c r="C24" s="19">
        <v>7088.1</v>
      </c>
      <c r="D24" s="364">
        <v>1.3</v>
      </c>
      <c r="E24" s="367">
        <v>3.9</v>
      </c>
    </row>
    <row r="25" spans="1:6" ht="16.5" customHeight="1" x14ac:dyDescent="0.3">
      <c r="A25" s="17">
        <v>2</v>
      </c>
      <c r="B25" s="18">
        <v>1993302</v>
      </c>
      <c r="C25" s="19">
        <v>7087.1</v>
      </c>
      <c r="D25" s="364">
        <v>1.4</v>
      </c>
      <c r="E25" s="368">
        <v>3.9</v>
      </c>
    </row>
    <row r="26" spans="1:6" ht="16.5" customHeight="1" x14ac:dyDescent="0.3">
      <c r="A26" s="17">
        <v>3</v>
      </c>
      <c r="B26" s="18">
        <v>2012893</v>
      </c>
      <c r="C26" s="19">
        <v>7095</v>
      </c>
      <c r="D26" s="364">
        <v>1.3</v>
      </c>
      <c r="E26" s="368">
        <v>3.9</v>
      </c>
    </row>
    <row r="27" spans="1:6" ht="16.5" customHeight="1" x14ac:dyDescent="0.3">
      <c r="A27" s="17">
        <v>4</v>
      </c>
      <c r="B27" s="18">
        <v>2013413</v>
      </c>
      <c r="C27" s="18">
        <v>7112.8</v>
      </c>
      <c r="D27" s="364">
        <v>1.3</v>
      </c>
      <c r="E27" s="368">
        <v>3.9</v>
      </c>
    </row>
    <row r="28" spans="1:6" ht="16.5" customHeight="1" x14ac:dyDescent="0.3">
      <c r="A28" s="17">
        <v>5</v>
      </c>
      <c r="B28" s="18">
        <v>1975673</v>
      </c>
      <c r="C28" s="18">
        <v>7130</v>
      </c>
      <c r="D28" s="364">
        <v>1.3</v>
      </c>
      <c r="E28" s="368">
        <v>3.9</v>
      </c>
    </row>
    <row r="29" spans="1:6" ht="16.5" customHeight="1" x14ac:dyDescent="0.3">
      <c r="A29" s="17">
        <v>6</v>
      </c>
      <c r="B29" s="21">
        <v>2001767</v>
      </c>
      <c r="C29" s="18">
        <v>7130</v>
      </c>
      <c r="D29" s="364">
        <v>1.3</v>
      </c>
      <c r="E29" s="369">
        <v>3.9</v>
      </c>
    </row>
    <row r="30" spans="1:6" ht="16.5" customHeight="1" x14ac:dyDescent="0.3">
      <c r="A30" s="23" t="s">
        <v>17</v>
      </c>
      <c r="B30" s="24">
        <f>AVERAGE(B24:B29)</f>
        <v>1998241.5</v>
      </c>
      <c r="C30" s="25">
        <f>AVERAGE(C24:C29)</f>
        <v>7107.166666666667</v>
      </c>
      <c r="D30" s="26">
        <f>AVERAGE(D24:D29)</f>
        <v>1.3166666666666667</v>
      </c>
      <c r="E30" s="366">
        <f>AVERAGE(E24:E29)</f>
        <v>3.9</v>
      </c>
    </row>
    <row r="31" spans="1:6" ht="16.5" customHeight="1" x14ac:dyDescent="0.3">
      <c r="A31" s="27" t="s">
        <v>18</v>
      </c>
      <c r="B31" s="28">
        <f>(STDEV(B24:B29)/B30)</f>
        <v>7.1656205473438093E-3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116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05" t="s">
        <v>25</v>
      </c>
      <c r="C59" s="405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371" t="s">
        <v>118</v>
      </c>
      <c r="C60" s="48"/>
      <c r="E60" s="48" t="s">
        <v>119</v>
      </c>
      <c r="F60" s="2"/>
      <c r="G60" s="49"/>
    </row>
    <row r="61" spans="1:7" ht="15" customHeight="1" x14ac:dyDescent="0.3">
      <c r="A61" s="47" t="s">
        <v>121</v>
      </c>
      <c r="B61" s="372" t="s">
        <v>117</v>
      </c>
      <c r="C61" s="50"/>
      <c r="E61" s="49" t="s">
        <v>120</v>
      </c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9" workbookViewId="0">
      <selection activeCell="B60" sqref="B60:B61"/>
    </sheetView>
  </sheetViews>
  <sheetFormatPr defaultRowHeight="13.5" x14ac:dyDescent="0.25"/>
  <cols>
    <col min="1" max="1" width="27.5703125" style="82" customWidth="1"/>
    <col min="2" max="2" width="20.42578125" style="82" customWidth="1"/>
    <col min="3" max="3" width="31.85546875" style="82" customWidth="1"/>
    <col min="4" max="4" width="25.85546875" style="82" customWidth="1"/>
    <col min="5" max="5" width="25.7109375" style="82" customWidth="1"/>
    <col min="6" max="6" width="23.140625" style="82" customWidth="1"/>
    <col min="7" max="7" width="28.42578125" style="82" customWidth="1"/>
    <col min="8" max="8" width="21.5703125" style="82" customWidth="1"/>
    <col min="9" max="9" width="9.140625" style="82" customWidth="1"/>
    <col min="10" max="16384" width="9.140625" style="86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04" t="s">
        <v>0</v>
      </c>
      <c r="B15" s="404"/>
      <c r="C15" s="404"/>
      <c r="D15" s="404"/>
      <c r="E15" s="404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93"/>
    </row>
    <row r="18" spans="1:5" ht="16.5" customHeight="1" x14ac:dyDescent="0.3">
      <c r="A18" s="96" t="s">
        <v>4</v>
      </c>
      <c r="B18" s="12" t="s">
        <v>112</v>
      </c>
      <c r="C18" s="93"/>
      <c r="D18" s="93"/>
      <c r="E18" s="93"/>
    </row>
    <row r="19" spans="1:5" ht="16.5" customHeight="1" x14ac:dyDescent="0.3">
      <c r="A19" s="96" t="s">
        <v>6</v>
      </c>
      <c r="B19" s="12">
        <v>100.12</v>
      </c>
      <c r="C19" s="93"/>
      <c r="D19" s="93"/>
      <c r="E19" s="93"/>
    </row>
    <row r="20" spans="1:5" ht="16.5" customHeight="1" x14ac:dyDescent="0.3">
      <c r="A20" s="8" t="s">
        <v>8</v>
      </c>
      <c r="B20" s="12" t="s">
        <v>115</v>
      </c>
      <c r="C20" s="93"/>
      <c r="D20" s="93"/>
      <c r="E20" s="93"/>
    </row>
    <row r="21" spans="1:5" ht="16.5" customHeight="1" x14ac:dyDescent="0.3">
      <c r="A21" s="8" t="s">
        <v>10</v>
      </c>
      <c r="B21" s="13">
        <f>24.78/100*5/50</f>
        <v>2.4780000000000003E-2</v>
      </c>
      <c r="C21" s="93"/>
      <c r="D21" s="93"/>
      <c r="E21" s="93"/>
    </row>
    <row r="22" spans="1:5" ht="15.75" customHeight="1" x14ac:dyDescent="0.25">
      <c r="A22" s="93"/>
      <c r="B22" s="93"/>
      <c r="C22" s="93"/>
      <c r="D22" s="93"/>
      <c r="E22" s="93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365" t="s">
        <v>16</v>
      </c>
    </row>
    <row r="24" spans="1:5" ht="16.5" customHeight="1" x14ac:dyDescent="0.3">
      <c r="A24" s="17">
        <v>1</v>
      </c>
      <c r="B24" s="18">
        <v>5773939</v>
      </c>
      <c r="C24" s="18">
        <v>9910.4</v>
      </c>
      <c r="D24" s="364">
        <v>1.1000000000000001</v>
      </c>
      <c r="E24" s="367">
        <v>2.8</v>
      </c>
    </row>
    <row r="25" spans="1:5" ht="16.5" customHeight="1" x14ac:dyDescent="0.3">
      <c r="A25" s="17">
        <v>2</v>
      </c>
      <c r="B25" s="18">
        <v>5779941</v>
      </c>
      <c r="C25" s="18">
        <v>9880.4</v>
      </c>
      <c r="D25" s="364">
        <v>1.2</v>
      </c>
      <c r="E25" s="368">
        <v>2.8</v>
      </c>
    </row>
    <row r="26" spans="1:5" ht="16.5" customHeight="1" x14ac:dyDescent="0.3">
      <c r="A26" s="17">
        <v>3</v>
      </c>
      <c r="B26" s="18">
        <v>5833707</v>
      </c>
      <c r="C26" s="18">
        <v>9878.2000000000007</v>
      </c>
      <c r="D26" s="364">
        <v>1.2</v>
      </c>
      <c r="E26" s="368">
        <v>2.8</v>
      </c>
    </row>
    <row r="27" spans="1:5" ht="16.5" customHeight="1" x14ac:dyDescent="0.3">
      <c r="A27" s="17">
        <v>4</v>
      </c>
      <c r="B27" s="18">
        <v>5833963</v>
      </c>
      <c r="C27" s="18">
        <v>9875.7000000000007</v>
      </c>
      <c r="D27" s="364">
        <v>1.2</v>
      </c>
      <c r="E27" s="368">
        <v>2.8</v>
      </c>
    </row>
    <row r="28" spans="1:5" ht="16.5" customHeight="1" x14ac:dyDescent="0.3">
      <c r="A28" s="17">
        <v>5</v>
      </c>
      <c r="B28" s="18">
        <v>5716449</v>
      </c>
      <c r="C28" s="18">
        <v>9885</v>
      </c>
      <c r="D28" s="364">
        <v>1.1000000000000001</v>
      </c>
      <c r="E28" s="368">
        <v>2.8</v>
      </c>
    </row>
    <row r="29" spans="1:5" ht="16.5" customHeight="1" x14ac:dyDescent="0.3">
      <c r="A29" s="17">
        <v>6</v>
      </c>
      <c r="B29" s="18">
        <v>5794159</v>
      </c>
      <c r="C29" s="18">
        <v>9885.7000000000007</v>
      </c>
      <c r="D29" s="364">
        <v>1.1000000000000001</v>
      </c>
      <c r="E29" s="369">
        <v>2.8</v>
      </c>
    </row>
    <row r="30" spans="1:5" ht="16.5" customHeight="1" x14ac:dyDescent="0.3">
      <c r="A30" s="23" t="s">
        <v>17</v>
      </c>
      <c r="B30" s="24">
        <f>AVERAGE(B24:B29)</f>
        <v>5788693</v>
      </c>
      <c r="C30" s="25">
        <f>AVERAGE(C24:C29)</f>
        <v>9885.9</v>
      </c>
      <c r="D30" s="26">
        <f>AVERAGE(D24:D29)</f>
        <v>1.1500000000000001</v>
      </c>
      <c r="E30" s="366">
        <f>AVERAGE(E24:E29)</f>
        <v>2.8000000000000003</v>
      </c>
    </row>
    <row r="31" spans="1:5" ht="16.5" customHeight="1" x14ac:dyDescent="0.3">
      <c r="A31" s="27" t="s">
        <v>18</v>
      </c>
      <c r="B31" s="28">
        <f>(STDEV(B24:B29)/B30)</f>
        <v>7.5770312261149953E-3</v>
      </c>
      <c r="C31" s="29"/>
      <c r="D31" s="29"/>
      <c r="E31" s="30"/>
    </row>
    <row r="32" spans="1:5" s="82" customFormat="1" ht="16.5" customHeight="1" x14ac:dyDescent="0.3">
      <c r="A32" s="31" t="s">
        <v>19</v>
      </c>
      <c r="B32" s="32">
        <f>COUNT(B24:B29)</f>
        <v>6</v>
      </c>
      <c r="C32" s="33"/>
      <c r="D32" s="94"/>
      <c r="E32" s="35"/>
    </row>
    <row r="33" spans="1:5" s="82" customFormat="1" ht="15.75" customHeight="1" x14ac:dyDescent="0.25">
      <c r="A33" s="93"/>
      <c r="B33" s="93"/>
      <c r="C33" s="93"/>
      <c r="D33" s="93"/>
      <c r="E33" s="93"/>
    </row>
    <row r="34" spans="1:5" s="82" customFormat="1" ht="16.5" customHeight="1" x14ac:dyDescent="0.3">
      <c r="A34" s="96" t="s">
        <v>20</v>
      </c>
      <c r="B34" s="40" t="s">
        <v>21</v>
      </c>
      <c r="C34" s="107"/>
      <c r="D34" s="107"/>
      <c r="E34" s="107"/>
    </row>
    <row r="35" spans="1:5" ht="16.5" customHeight="1" x14ac:dyDescent="0.3">
      <c r="A35" s="96"/>
      <c r="B35" s="40" t="s">
        <v>22</v>
      </c>
      <c r="C35" s="107"/>
      <c r="D35" s="107"/>
      <c r="E35" s="107"/>
    </row>
    <row r="36" spans="1:5" ht="16.5" customHeight="1" x14ac:dyDescent="0.3">
      <c r="A36" s="96"/>
      <c r="B36" s="40" t="s">
        <v>116</v>
      </c>
      <c r="C36" s="107"/>
      <c r="D36" s="107"/>
      <c r="E36" s="107"/>
    </row>
    <row r="37" spans="1:5" ht="15.75" customHeight="1" x14ac:dyDescent="0.25">
      <c r="A37" s="93"/>
      <c r="B37" s="93"/>
      <c r="C37" s="93"/>
      <c r="D37" s="93"/>
      <c r="E37" s="93"/>
    </row>
    <row r="38" spans="1:5" ht="16.5" customHeight="1" x14ac:dyDescent="0.3">
      <c r="A38" s="5" t="s">
        <v>1</v>
      </c>
      <c r="B38" s="6" t="s">
        <v>24</v>
      </c>
    </row>
    <row r="39" spans="1:5" ht="16.5" customHeight="1" x14ac:dyDescent="0.3">
      <c r="A39" s="96" t="s">
        <v>4</v>
      </c>
      <c r="B39" s="8"/>
      <c r="C39" s="93"/>
      <c r="D39" s="93"/>
      <c r="E39" s="93"/>
    </row>
    <row r="40" spans="1:5" ht="16.5" customHeight="1" x14ac:dyDescent="0.3">
      <c r="A40" s="96" t="s">
        <v>6</v>
      </c>
      <c r="B40" s="12"/>
      <c r="C40" s="93"/>
      <c r="D40" s="93"/>
      <c r="E40" s="93"/>
    </row>
    <row r="41" spans="1:5" ht="16.5" customHeight="1" x14ac:dyDescent="0.3">
      <c r="A41" s="8" t="s">
        <v>8</v>
      </c>
      <c r="B41" s="12"/>
      <c r="C41" s="93"/>
      <c r="D41" s="93"/>
      <c r="E41" s="93"/>
    </row>
    <row r="42" spans="1:5" ht="16.5" customHeight="1" x14ac:dyDescent="0.3">
      <c r="A42" s="8" t="s">
        <v>10</v>
      </c>
      <c r="B42" s="13"/>
      <c r="C42" s="93"/>
      <c r="D42" s="93"/>
      <c r="E42" s="93"/>
    </row>
    <row r="43" spans="1:5" ht="15.75" customHeight="1" x14ac:dyDescent="0.25">
      <c r="A43" s="93"/>
      <c r="B43" s="93"/>
      <c r="C43" s="93"/>
      <c r="D43" s="93"/>
      <c r="E43" s="93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</row>
    <row r="53" spans="1:7" s="82" customFormat="1" ht="16.5" customHeight="1" x14ac:dyDescent="0.3">
      <c r="A53" s="31" t="s">
        <v>19</v>
      </c>
      <c r="B53" s="32">
        <f>COUNT(B45:B50)</f>
        <v>0</v>
      </c>
      <c r="C53" s="33"/>
      <c r="D53" s="94"/>
      <c r="E53" s="35"/>
    </row>
    <row r="54" spans="1:7" s="82" customFormat="1" ht="15.75" customHeight="1" x14ac:dyDescent="0.25">
      <c r="A54" s="93"/>
      <c r="B54" s="93"/>
      <c r="C54" s="93"/>
      <c r="D54" s="93"/>
      <c r="E54" s="93"/>
    </row>
    <row r="55" spans="1:7" s="82" customFormat="1" ht="16.5" customHeight="1" x14ac:dyDescent="0.3">
      <c r="A55" s="96" t="s">
        <v>20</v>
      </c>
      <c r="B55" s="40" t="s">
        <v>21</v>
      </c>
      <c r="C55" s="107"/>
      <c r="D55" s="107"/>
      <c r="E55" s="107"/>
    </row>
    <row r="56" spans="1:7" ht="16.5" customHeight="1" x14ac:dyDescent="0.3">
      <c r="A56" s="96"/>
      <c r="B56" s="40" t="s">
        <v>22</v>
      </c>
      <c r="C56" s="107"/>
      <c r="D56" s="107"/>
      <c r="E56" s="107"/>
    </row>
    <row r="57" spans="1:7" ht="16.5" customHeight="1" x14ac:dyDescent="0.3">
      <c r="A57" s="96"/>
      <c r="B57" s="40" t="s">
        <v>23</v>
      </c>
      <c r="C57" s="107"/>
      <c r="D57" s="107"/>
      <c r="E57" s="107"/>
    </row>
    <row r="58" spans="1:7" ht="14.25" customHeight="1" thickBot="1" x14ac:dyDescent="0.3">
      <c r="A58" s="80"/>
      <c r="B58" s="81"/>
      <c r="D58" s="83"/>
      <c r="F58" s="86"/>
      <c r="G58" s="86"/>
    </row>
    <row r="59" spans="1:7" ht="15" customHeight="1" x14ac:dyDescent="0.3">
      <c r="B59" s="405" t="s">
        <v>25</v>
      </c>
      <c r="C59" s="405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371" t="s">
        <v>118</v>
      </c>
      <c r="C60" s="49"/>
      <c r="E60" s="49" t="s">
        <v>119</v>
      </c>
      <c r="G60" s="49"/>
    </row>
    <row r="61" spans="1:7" ht="15" customHeight="1" x14ac:dyDescent="0.3">
      <c r="A61" s="370" t="s">
        <v>121</v>
      </c>
      <c r="B61" s="372" t="s">
        <v>117</v>
      </c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topLeftCell="A16" zoomScale="60" workbookViewId="0">
      <selection activeCell="B25" sqref="B25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411" t="s">
        <v>30</v>
      </c>
      <c r="B1" s="411"/>
      <c r="C1" s="411"/>
      <c r="D1" s="411"/>
      <c r="E1" s="411"/>
      <c r="F1" s="411"/>
      <c r="G1" s="105"/>
    </row>
    <row r="2" spans="1:7" ht="12.75" customHeight="1" x14ac:dyDescent="0.3">
      <c r="A2" s="411"/>
      <c r="B2" s="411"/>
      <c r="C2" s="411"/>
      <c r="D2" s="411"/>
      <c r="E2" s="411"/>
      <c r="F2" s="411"/>
      <c r="G2" s="105"/>
    </row>
    <row r="3" spans="1:7" ht="12.75" customHeight="1" x14ac:dyDescent="0.3">
      <c r="A3" s="411"/>
      <c r="B3" s="411"/>
      <c r="C3" s="411"/>
      <c r="D3" s="411"/>
      <c r="E3" s="411"/>
      <c r="F3" s="411"/>
      <c r="G3" s="105"/>
    </row>
    <row r="4" spans="1:7" ht="12.75" customHeight="1" x14ac:dyDescent="0.3">
      <c r="A4" s="411"/>
      <c r="B4" s="411"/>
      <c r="C4" s="411"/>
      <c r="D4" s="411"/>
      <c r="E4" s="411"/>
      <c r="F4" s="411"/>
      <c r="G4" s="105"/>
    </row>
    <row r="5" spans="1:7" ht="12.75" customHeight="1" x14ac:dyDescent="0.3">
      <c r="A5" s="411"/>
      <c r="B5" s="411"/>
      <c r="C5" s="411"/>
      <c r="D5" s="411"/>
      <c r="E5" s="411"/>
      <c r="F5" s="411"/>
      <c r="G5" s="105"/>
    </row>
    <row r="6" spans="1:7" ht="12.75" customHeight="1" x14ac:dyDescent="0.3">
      <c r="A6" s="411"/>
      <c r="B6" s="411"/>
      <c r="C6" s="411"/>
      <c r="D6" s="411"/>
      <c r="E6" s="411"/>
      <c r="F6" s="411"/>
      <c r="G6" s="105"/>
    </row>
    <row r="7" spans="1:7" ht="12.75" customHeight="1" x14ac:dyDescent="0.3">
      <c r="A7" s="411"/>
      <c r="B7" s="411"/>
      <c r="C7" s="411"/>
      <c r="D7" s="411"/>
      <c r="E7" s="411"/>
      <c r="F7" s="411"/>
      <c r="G7" s="105"/>
    </row>
    <row r="8" spans="1:7" ht="15" customHeight="1" x14ac:dyDescent="0.3">
      <c r="A8" s="410" t="s">
        <v>31</v>
      </c>
      <c r="B8" s="410"/>
      <c r="C8" s="410"/>
      <c r="D8" s="410"/>
      <c r="E8" s="410"/>
      <c r="F8" s="410"/>
      <c r="G8" s="106"/>
    </row>
    <row r="9" spans="1:7" ht="12.75" customHeight="1" x14ac:dyDescent="0.3">
      <c r="A9" s="410"/>
      <c r="B9" s="410"/>
      <c r="C9" s="410"/>
      <c r="D9" s="410"/>
      <c r="E9" s="410"/>
      <c r="F9" s="410"/>
      <c r="G9" s="106"/>
    </row>
    <row r="10" spans="1:7" ht="12.75" customHeight="1" x14ac:dyDescent="0.3">
      <c r="A10" s="410"/>
      <c r="B10" s="410"/>
      <c r="C10" s="410"/>
      <c r="D10" s="410"/>
      <c r="E10" s="410"/>
      <c r="F10" s="410"/>
      <c r="G10" s="106"/>
    </row>
    <row r="11" spans="1:7" ht="12.75" customHeight="1" x14ac:dyDescent="0.3">
      <c r="A11" s="410"/>
      <c r="B11" s="410"/>
      <c r="C11" s="410"/>
      <c r="D11" s="410"/>
      <c r="E11" s="410"/>
      <c r="F11" s="410"/>
      <c r="G11" s="106"/>
    </row>
    <row r="12" spans="1:7" ht="12.75" customHeight="1" x14ac:dyDescent="0.3">
      <c r="A12" s="410"/>
      <c r="B12" s="410"/>
      <c r="C12" s="410"/>
      <c r="D12" s="410"/>
      <c r="E12" s="410"/>
      <c r="F12" s="410"/>
      <c r="G12" s="106"/>
    </row>
    <row r="13" spans="1:7" ht="12.75" customHeight="1" x14ac:dyDescent="0.3">
      <c r="A13" s="410"/>
      <c r="B13" s="410"/>
      <c r="C13" s="410"/>
      <c r="D13" s="410"/>
      <c r="E13" s="410"/>
      <c r="F13" s="410"/>
      <c r="G13" s="106"/>
    </row>
    <row r="14" spans="1:7" ht="12.75" customHeight="1" x14ac:dyDescent="0.3">
      <c r="A14" s="410"/>
      <c r="B14" s="410"/>
      <c r="C14" s="410"/>
      <c r="D14" s="410"/>
      <c r="E14" s="410"/>
      <c r="F14" s="410"/>
      <c r="G14" s="106"/>
    </row>
    <row r="15" spans="1:7" ht="13.5" customHeight="1" x14ac:dyDescent="0.3"/>
    <row r="16" spans="1:7" ht="19.5" customHeight="1" x14ac:dyDescent="0.3">
      <c r="A16" s="406" t="s">
        <v>32</v>
      </c>
      <c r="B16" s="407"/>
      <c r="C16" s="407"/>
      <c r="D16" s="407"/>
      <c r="E16" s="407"/>
      <c r="F16" s="408"/>
    </row>
    <row r="17" spans="1:13" ht="18.75" customHeight="1" x14ac:dyDescent="0.3">
      <c r="A17" s="409" t="s">
        <v>33</v>
      </c>
      <c r="B17" s="409"/>
      <c r="C17" s="409"/>
      <c r="D17" s="409"/>
      <c r="E17" s="409"/>
      <c r="F17" s="409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34</v>
      </c>
      <c r="B20" s="363" t="s">
        <v>5</v>
      </c>
    </row>
    <row r="21" spans="1:13" ht="16.5" customHeight="1" x14ac:dyDescent="0.3">
      <c r="A21" s="52" t="s">
        <v>35</v>
      </c>
      <c r="B21" s="363" t="s">
        <v>7</v>
      </c>
    </row>
    <row r="22" spans="1:13" ht="16.5" customHeight="1" x14ac:dyDescent="0.3">
      <c r="A22" s="52" t="s">
        <v>36</v>
      </c>
      <c r="B22" s="107" t="s">
        <v>9</v>
      </c>
    </row>
    <row r="23" spans="1:13" ht="16.5" customHeight="1" x14ac:dyDescent="0.3">
      <c r="A23" s="52" t="s">
        <v>37</v>
      </c>
      <c r="B23" s="107" t="s">
        <v>11</v>
      </c>
    </row>
    <row r="24" spans="1:13" ht="16.5" customHeight="1" x14ac:dyDescent="0.3">
      <c r="A24" s="52" t="s">
        <v>38</v>
      </c>
      <c r="B24" s="108">
        <v>43214</v>
      </c>
    </row>
    <row r="25" spans="1:13" ht="16.5" customHeight="1" x14ac:dyDescent="0.3">
      <c r="A25" s="52" t="s">
        <v>39</v>
      </c>
      <c r="B25" s="108">
        <v>43217</v>
      </c>
    </row>
    <row r="27" spans="1:13" ht="13.5" customHeight="1" x14ac:dyDescent="0.3"/>
    <row r="28" spans="1:13" ht="17.25" customHeight="1" x14ac:dyDescent="0.3">
      <c r="B28" s="54"/>
      <c r="C28" s="55" t="s">
        <v>40</v>
      </c>
      <c r="D28" s="55" t="s">
        <v>41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23.148710000000001</v>
      </c>
      <c r="C29" s="60">
        <v>50.848010000000002</v>
      </c>
      <c r="D29" s="60">
        <v>55.761220000000002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50.84798</v>
      </c>
      <c r="D30" s="60">
        <v>55.761159999999997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50.847920000000002</v>
      </c>
      <c r="D31" s="63">
        <v>55.761130000000001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23.148710000000001</v>
      </c>
      <c r="C33" s="66">
        <f>AVERAGE(C29:C32)</f>
        <v>50.847969999999997</v>
      </c>
      <c r="D33" s="66">
        <f>AVERAGE(D29:D32)</f>
        <v>55.76117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42</v>
      </c>
      <c r="C35" s="70">
        <f>C33-B33</f>
        <v>27.699259999999995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43</v>
      </c>
      <c r="C37" s="70">
        <f>D33-B33</f>
        <v>32.612459999999999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44</v>
      </c>
      <c r="C39" s="76">
        <f>C37/C35</f>
        <v>1.1773765797353433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25</v>
      </c>
      <c r="C41" s="87"/>
      <c r="D41" s="88" t="s">
        <v>26</v>
      </c>
      <c r="E41" s="89"/>
      <c r="F41" s="88" t="s">
        <v>27</v>
      </c>
      <c r="G41" s="84"/>
      <c r="H41" s="84"/>
      <c r="I41" s="85"/>
      <c r="J41" s="86"/>
    </row>
    <row r="42" spans="1:13" ht="59.25" customHeight="1" x14ac:dyDescent="0.3">
      <c r="A42" s="90" t="s">
        <v>28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29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9" zoomScale="55" zoomScaleNormal="75" workbookViewId="0">
      <selection activeCell="H69" sqref="H69:H71"/>
    </sheetView>
  </sheetViews>
  <sheetFormatPr defaultRowHeight="13.5" x14ac:dyDescent="0.25"/>
  <cols>
    <col min="1" max="1" width="55.42578125" style="2" customWidth="1"/>
    <col min="2" max="2" width="40.4257812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12" t="s">
        <v>30</v>
      </c>
      <c r="B1" s="412"/>
      <c r="C1" s="412"/>
      <c r="D1" s="412"/>
      <c r="E1" s="412"/>
      <c r="F1" s="412"/>
      <c r="G1" s="412"/>
      <c r="H1" s="412"/>
    </row>
    <row r="2" spans="1:8" x14ac:dyDescent="0.25">
      <c r="A2" s="412"/>
      <c r="B2" s="412"/>
      <c r="C2" s="412"/>
      <c r="D2" s="412"/>
      <c r="E2" s="412"/>
      <c r="F2" s="412"/>
      <c r="G2" s="412"/>
      <c r="H2" s="412"/>
    </row>
    <row r="3" spans="1:8" x14ac:dyDescent="0.25">
      <c r="A3" s="412"/>
      <c r="B3" s="412"/>
      <c r="C3" s="412"/>
      <c r="D3" s="412"/>
      <c r="E3" s="412"/>
      <c r="F3" s="412"/>
      <c r="G3" s="412"/>
      <c r="H3" s="412"/>
    </row>
    <row r="4" spans="1:8" x14ac:dyDescent="0.25">
      <c r="A4" s="412"/>
      <c r="B4" s="412"/>
      <c r="C4" s="412"/>
      <c r="D4" s="412"/>
      <c r="E4" s="412"/>
      <c r="F4" s="412"/>
      <c r="G4" s="412"/>
      <c r="H4" s="412"/>
    </row>
    <row r="5" spans="1:8" x14ac:dyDescent="0.25">
      <c r="A5" s="412"/>
      <c r="B5" s="412"/>
      <c r="C5" s="412"/>
      <c r="D5" s="412"/>
      <c r="E5" s="412"/>
      <c r="F5" s="412"/>
      <c r="G5" s="412"/>
      <c r="H5" s="412"/>
    </row>
    <row r="6" spans="1:8" x14ac:dyDescent="0.25">
      <c r="A6" s="412"/>
      <c r="B6" s="412"/>
      <c r="C6" s="412"/>
      <c r="D6" s="412"/>
      <c r="E6" s="412"/>
      <c r="F6" s="412"/>
      <c r="G6" s="412"/>
      <c r="H6" s="412"/>
    </row>
    <row r="7" spans="1:8" x14ac:dyDescent="0.25">
      <c r="A7" s="412"/>
      <c r="B7" s="412"/>
      <c r="C7" s="412"/>
      <c r="D7" s="412"/>
      <c r="E7" s="412"/>
      <c r="F7" s="412"/>
      <c r="G7" s="412"/>
      <c r="H7" s="412"/>
    </row>
    <row r="8" spans="1:8" x14ac:dyDescent="0.25">
      <c r="A8" s="413" t="s">
        <v>31</v>
      </c>
      <c r="B8" s="413"/>
      <c r="C8" s="413"/>
      <c r="D8" s="413"/>
      <c r="E8" s="413"/>
      <c r="F8" s="413"/>
      <c r="G8" s="413"/>
      <c r="H8" s="413"/>
    </row>
    <row r="9" spans="1:8" x14ac:dyDescent="0.25">
      <c r="A9" s="413"/>
      <c r="B9" s="413"/>
      <c r="C9" s="413"/>
      <c r="D9" s="413"/>
      <c r="E9" s="413"/>
      <c r="F9" s="413"/>
      <c r="G9" s="413"/>
      <c r="H9" s="413"/>
    </row>
    <row r="10" spans="1:8" x14ac:dyDescent="0.25">
      <c r="A10" s="413"/>
      <c r="B10" s="413"/>
      <c r="C10" s="413"/>
      <c r="D10" s="413"/>
      <c r="E10" s="413"/>
      <c r="F10" s="413"/>
      <c r="G10" s="413"/>
      <c r="H10" s="413"/>
    </row>
    <row r="11" spans="1:8" x14ac:dyDescent="0.25">
      <c r="A11" s="413"/>
      <c r="B11" s="413"/>
      <c r="C11" s="413"/>
      <c r="D11" s="413"/>
      <c r="E11" s="413"/>
      <c r="F11" s="413"/>
      <c r="G11" s="413"/>
      <c r="H11" s="413"/>
    </row>
    <row r="12" spans="1:8" x14ac:dyDescent="0.25">
      <c r="A12" s="413"/>
      <c r="B12" s="413"/>
      <c r="C12" s="413"/>
      <c r="D12" s="413"/>
      <c r="E12" s="413"/>
      <c r="F12" s="413"/>
      <c r="G12" s="413"/>
      <c r="H12" s="413"/>
    </row>
    <row r="13" spans="1:8" x14ac:dyDescent="0.25">
      <c r="A13" s="413"/>
      <c r="B13" s="413"/>
      <c r="C13" s="413"/>
      <c r="D13" s="413"/>
      <c r="E13" s="413"/>
      <c r="F13" s="413"/>
      <c r="G13" s="413"/>
      <c r="H13" s="413"/>
    </row>
    <row r="14" spans="1:8" x14ac:dyDescent="0.25">
      <c r="A14" s="413"/>
      <c r="B14" s="413"/>
      <c r="C14" s="413"/>
      <c r="D14" s="413"/>
      <c r="E14" s="413"/>
      <c r="F14" s="413"/>
      <c r="G14" s="413"/>
      <c r="H14" s="413"/>
    </row>
    <row r="15" spans="1:8" ht="19.5" customHeight="1" x14ac:dyDescent="0.25"/>
    <row r="16" spans="1:8" ht="19.5" customHeight="1" x14ac:dyDescent="0.3">
      <c r="A16" s="406" t="s">
        <v>32</v>
      </c>
      <c r="B16" s="407"/>
      <c r="C16" s="407"/>
      <c r="D16" s="407"/>
      <c r="E16" s="407"/>
      <c r="F16" s="407"/>
      <c r="G16" s="407"/>
      <c r="H16" s="408"/>
    </row>
    <row r="17" spans="1:14" ht="20.25" customHeight="1" x14ac:dyDescent="0.25">
      <c r="A17" s="414" t="s">
        <v>45</v>
      </c>
      <c r="B17" s="414"/>
      <c r="C17" s="414"/>
      <c r="D17" s="414"/>
      <c r="E17" s="414"/>
      <c r="F17" s="414"/>
      <c r="G17" s="414"/>
      <c r="H17" s="414"/>
    </row>
    <row r="18" spans="1:14" ht="26.25" customHeight="1" x14ac:dyDescent="0.4">
      <c r="A18" s="111" t="s">
        <v>34</v>
      </c>
      <c r="B18" s="416" t="s">
        <v>123</v>
      </c>
      <c r="C18" s="415"/>
      <c r="D18" s="417"/>
      <c r="E18" s="417"/>
      <c r="F18" s="417"/>
      <c r="G18" s="417"/>
    </row>
    <row r="19" spans="1:14" ht="26.25" customHeight="1" x14ac:dyDescent="0.4">
      <c r="A19" s="111" t="s">
        <v>35</v>
      </c>
      <c r="B19" s="373" t="s">
        <v>122</v>
      </c>
      <c r="C19" s="235">
        <v>25</v>
      </c>
    </row>
    <row r="20" spans="1:14" ht="26.25" customHeight="1" x14ac:dyDescent="0.4">
      <c r="A20" s="111" t="s">
        <v>36</v>
      </c>
      <c r="B20" s="212" t="s">
        <v>110</v>
      </c>
      <c r="C20" s="213"/>
    </row>
    <row r="21" spans="1:14" ht="26.25" customHeight="1" x14ac:dyDescent="0.4">
      <c r="A21" s="111" t="s">
        <v>37</v>
      </c>
      <c r="B21" s="418" t="s">
        <v>11</v>
      </c>
      <c r="C21" s="418"/>
      <c r="D21" s="418"/>
      <c r="E21" s="418"/>
      <c r="F21" s="418"/>
      <c r="G21" s="418"/>
      <c r="H21" s="418"/>
      <c r="I21" s="418"/>
    </row>
    <row r="22" spans="1:14" ht="26.25" customHeight="1" x14ac:dyDescent="0.4">
      <c r="A22" s="111" t="s">
        <v>38</v>
      </c>
      <c r="B22" s="214">
        <v>43216</v>
      </c>
      <c r="C22" s="213"/>
      <c r="D22" s="213"/>
      <c r="E22" s="213"/>
      <c r="F22" s="213"/>
      <c r="G22" s="213"/>
      <c r="H22" s="213"/>
      <c r="I22" s="213"/>
    </row>
    <row r="23" spans="1:14" ht="26.25" customHeight="1" x14ac:dyDescent="0.4">
      <c r="A23" s="111" t="s">
        <v>39</v>
      </c>
      <c r="B23" s="214">
        <v>43217</v>
      </c>
      <c r="C23" s="213"/>
      <c r="D23" s="213"/>
      <c r="E23" s="213"/>
      <c r="F23" s="213"/>
      <c r="G23" s="213"/>
      <c r="H23" s="213"/>
      <c r="I23" s="213"/>
    </row>
    <row r="24" spans="1:14" ht="18.75" x14ac:dyDescent="0.3">
      <c r="A24" s="111"/>
      <c r="B24" s="113"/>
    </row>
    <row r="25" spans="1:14" ht="18.75" x14ac:dyDescent="0.3">
      <c r="A25" s="109" t="s">
        <v>1</v>
      </c>
      <c r="B25" s="113"/>
    </row>
    <row r="26" spans="1:14" ht="26.25" customHeight="1" x14ac:dyDescent="0.4">
      <c r="A26" s="114" t="s">
        <v>4</v>
      </c>
      <c r="B26" s="415" t="s">
        <v>110</v>
      </c>
      <c r="C26" s="415"/>
    </row>
    <row r="27" spans="1:14" ht="26.25" customHeight="1" x14ac:dyDescent="0.4">
      <c r="A27" s="116" t="s">
        <v>46</v>
      </c>
      <c r="B27" s="418" t="s">
        <v>111</v>
      </c>
      <c r="C27" s="418"/>
    </row>
    <row r="28" spans="1:14" ht="27" customHeight="1" x14ac:dyDescent="0.4">
      <c r="A28" s="116" t="s">
        <v>6</v>
      </c>
      <c r="B28" s="211">
        <v>99.97</v>
      </c>
    </row>
    <row r="29" spans="1:14" s="9" customFormat="1" ht="27" customHeight="1" x14ac:dyDescent="0.4">
      <c r="A29" s="116" t="s">
        <v>47</v>
      </c>
      <c r="B29" s="210">
        <v>0</v>
      </c>
      <c r="C29" s="428" t="s">
        <v>48</v>
      </c>
      <c r="D29" s="429"/>
      <c r="E29" s="429"/>
      <c r="F29" s="429"/>
      <c r="G29" s="429"/>
      <c r="H29" s="430"/>
      <c r="I29" s="118"/>
      <c r="J29" s="118"/>
      <c r="K29" s="118"/>
      <c r="L29" s="118"/>
    </row>
    <row r="30" spans="1:14" s="9" customFormat="1" ht="19.5" customHeight="1" x14ac:dyDescent="0.3">
      <c r="A30" s="116" t="s">
        <v>49</v>
      </c>
      <c r="B30" s="115">
        <f>B28-B29</f>
        <v>99.97</v>
      </c>
      <c r="C30" s="119"/>
      <c r="D30" s="119"/>
      <c r="E30" s="119"/>
      <c r="F30" s="119"/>
      <c r="G30" s="119"/>
      <c r="H30" s="120"/>
      <c r="I30" s="118"/>
      <c r="J30" s="118"/>
      <c r="K30" s="118"/>
      <c r="L30" s="118"/>
    </row>
    <row r="31" spans="1:14" s="9" customFormat="1" ht="27" customHeight="1" x14ac:dyDescent="0.4">
      <c r="A31" s="116" t="s">
        <v>50</v>
      </c>
      <c r="B31" s="231">
        <v>1</v>
      </c>
      <c r="C31" s="431" t="s">
        <v>51</v>
      </c>
      <c r="D31" s="432"/>
      <c r="E31" s="432"/>
      <c r="F31" s="432"/>
      <c r="G31" s="432"/>
      <c r="H31" s="433"/>
      <c r="I31" s="118"/>
      <c r="J31" s="118"/>
      <c r="K31" s="118"/>
      <c r="L31" s="118"/>
    </row>
    <row r="32" spans="1:14" s="9" customFormat="1" ht="27" customHeight="1" x14ac:dyDescent="0.4">
      <c r="A32" s="116" t="s">
        <v>52</v>
      </c>
      <c r="B32" s="231">
        <v>1</v>
      </c>
      <c r="C32" s="431" t="s">
        <v>53</v>
      </c>
      <c r="D32" s="432"/>
      <c r="E32" s="432"/>
      <c r="F32" s="432"/>
      <c r="G32" s="432"/>
      <c r="H32" s="433"/>
      <c r="I32" s="118"/>
      <c r="J32" s="118"/>
      <c r="K32" s="118"/>
      <c r="L32" s="122"/>
      <c r="M32" s="122"/>
      <c r="N32" s="123"/>
    </row>
    <row r="33" spans="1:14" s="9" customFormat="1" ht="17.25" customHeight="1" x14ac:dyDescent="0.3">
      <c r="A33" s="116"/>
      <c r="B33" s="121"/>
      <c r="C33" s="124"/>
      <c r="D33" s="124"/>
      <c r="E33" s="124"/>
      <c r="F33" s="124"/>
      <c r="G33" s="124"/>
      <c r="H33" s="124"/>
      <c r="I33" s="118"/>
      <c r="J33" s="118"/>
      <c r="K33" s="118"/>
      <c r="L33" s="122"/>
      <c r="M33" s="122"/>
      <c r="N33" s="123"/>
    </row>
    <row r="34" spans="1:14" s="9" customFormat="1" ht="18.75" x14ac:dyDescent="0.3">
      <c r="A34" s="116" t="s">
        <v>54</v>
      </c>
      <c r="B34" s="125">
        <f>B31/B32</f>
        <v>1</v>
      </c>
      <c r="C34" s="110" t="s">
        <v>55</v>
      </c>
      <c r="D34" s="110"/>
      <c r="E34" s="110"/>
      <c r="F34" s="110"/>
      <c r="G34" s="110"/>
      <c r="H34" s="110"/>
      <c r="I34" s="118"/>
      <c r="J34" s="118"/>
      <c r="K34" s="118"/>
      <c r="L34" s="122"/>
      <c r="M34" s="122"/>
      <c r="N34" s="123"/>
    </row>
    <row r="35" spans="1:14" s="9" customFormat="1" ht="19.5" customHeight="1" x14ac:dyDescent="0.3">
      <c r="A35" s="116"/>
      <c r="B35" s="115"/>
      <c r="H35" s="110"/>
      <c r="I35" s="118"/>
      <c r="J35" s="118"/>
      <c r="K35" s="118"/>
      <c r="L35" s="122"/>
      <c r="M35" s="122"/>
      <c r="N35" s="123"/>
    </row>
    <row r="36" spans="1:14" s="9" customFormat="1" ht="27" customHeight="1" x14ac:dyDescent="0.4">
      <c r="A36" s="126" t="s">
        <v>56</v>
      </c>
      <c r="B36" s="215">
        <v>100</v>
      </c>
      <c r="C36" s="110"/>
      <c r="D36" s="420" t="s">
        <v>57</v>
      </c>
      <c r="E36" s="421"/>
      <c r="F36" s="172" t="s">
        <v>58</v>
      </c>
      <c r="G36" s="173"/>
      <c r="J36" s="118"/>
      <c r="K36" s="118"/>
      <c r="L36" s="122"/>
      <c r="M36" s="122"/>
      <c r="N36" s="123"/>
    </row>
    <row r="37" spans="1:14" s="9" customFormat="1" ht="26.25" customHeight="1" x14ac:dyDescent="0.4">
      <c r="A37" s="127" t="s">
        <v>59</v>
      </c>
      <c r="B37" s="216">
        <v>5</v>
      </c>
      <c r="C37" s="129" t="s">
        <v>60</v>
      </c>
      <c r="D37" s="130" t="s">
        <v>61</v>
      </c>
      <c r="E37" s="162" t="s">
        <v>62</v>
      </c>
      <c r="F37" s="130" t="s">
        <v>61</v>
      </c>
      <c r="G37" s="131" t="s">
        <v>62</v>
      </c>
      <c r="J37" s="118"/>
      <c r="K37" s="118"/>
      <c r="L37" s="122"/>
      <c r="M37" s="122"/>
      <c r="N37" s="123"/>
    </row>
    <row r="38" spans="1:14" s="9" customFormat="1" ht="26.25" customHeight="1" x14ac:dyDescent="0.4">
      <c r="A38" s="127" t="s">
        <v>63</v>
      </c>
      <c r="B38" s="216">
        <v>50</v>
      </c>
      <c r="C38" s="132">
        <v>1</v>
      </c>
      <c r="D38" s="217">
        <v>1988696</v>
      </c>
      <c r="E38" s="176">
        <f>IF(ISBLANK(D38),"-",$D$48/$D$45*D38)</f>
        <v>2041347.1399039007</v>
      </c>
      <c r="F38" s="217">
        <v>2145402</v>
      </c>
      <c r="G38" s="168">
        <f>IF(ISBLANK(F38),"-",$D$48/$F$45*F38)</f>
        <v>2102935.6332622468</v>
      </c>
      <c r="J38" s="118"/>
      <c r="K38" s="118"/>
      <c r="L38" s="122"/>
      <c r="M38" s="122"/>
      <c r="N38" s="123"/>
    </row>
    <row r="39" spans="1:14" s="9" customFormat="1" ht="26.25" customHeight="1" x14ac:dyDescent="0.4">
      <c r="A39" s="127" t="s">
        <v>64</v>
      </c>
      <c r="B39" s="216">
        <v>1</v>
      </c>
      <c r="C39" s="128">
        <v>2</v>
      </c>
      <c r="D39" s="218">
        <v>1989475</v>
      </c>
      <c r="E39" s="177">
        <f>IF(ISBLANK(D39),"-",$D$48/$D$45*D39)</f>
        <v>2042146.7640907976</v>
      </c>
      <c r="F39" s="218">
        <v>2121006</v>
      </c>
      <c r="G39" s="169">
        <f>IF(ISBLANK(F39),"-",$D$48/$F$45*F39)</f>
        <v>2079022.5308650897</v>
      </c>
      <c r="J39" s="118"/>
      <c r="K39" s="118"/>
      <c r="L39" s="122"/>
      <c r="M39" s="122"/>
      <c r="N39" s="123"/>
    </row>
    <row r="40" spans="1:14" ht="26.25" customHeight="1" x14ac:dyDescent="0.4">
      <c r="A40" s="127" t="s">
        <v>65</v>
      </c>
      <c r="B40" s="216">
        <v>1</v>
      </c>
      <c r="C40" s="128">
        <v>3</v>
      </c>
      <c r="D40" s="218">
        <v>1995269</v>
      </c>
      <c r="E40" s="177">
        <f>IF(ISBLANK(D40),"-",$D$48/$D$45*D40)</f>
        <v>2048094.1614449448</v>
      </c>
      <c r="F40" s="218">
        <v>2102986</v>
      </c>
      <c r="G40" s="169">
        <f>IF(ISBLANK(F40),"-",$D$48/$F$45*F40)</f>
        <v>2061359.2210931284</v>
      </c>
      <c r="L40" s="122"/>
      <c r="M40" s="122"/>
      <c r="N40" s="133"/>
    </row>
    <row r="41" spans="1:14" ht="26.25" customHeight="1" x14ac:dyDescent="0.4">
      <c r="A41" s="127" t="s">
        <v>66</v>
      </c>
      <c r="B41" s="216">
        <v>1</v>
      </c>
      <c r="C41" s="134">
        <v>4</v>
      </c>
      <c r="D41" s="219"/>
      <c r="E41" s="178" t="str">
        <f>IF(ISBLANK(D41),"-",$D$48/$D$45*D41)</f>
        <v>-</v>
      </c>
      <c r="F41" s="219"/>
      <c r="G41" s="170" t="str">
        <f>IF(ISBLANK(F41),"-",$D$48/$F$45*F41)</f>
        <v>-</v>
      </c>
      <c r="L41" s="122"/>
      <c r="M41" s="122"/>
      <c r="N41" s="133"/>
    </row>
    <row r="42" spans="1:14" ht="27" customHeight="1" x14ac:dyDescent="0.4">
      <c r="A42" s="127" t="s">
        <v>67</v>
      </c>
      <c r="B42" s="216">
        <v>1</v>
      </c>
      <c r="C42" s="135" t="s">
        <v>68</v>
      </c>
      <c r="D42" s="196">
        <f>AVERAGE(D38:D41)</f>
        <v>1991146.6666666667</v>
      </c>
      <c r="E42" s="158">
        <f>AVERAGE(E38:E41)</f>
        <v>2043862.688479881</v>
      </c>
      <c r="F42" s="136">
        <f>AVERAGE(F38:F41)</f>
        <v>2123131.3333333335</v>
      </c>
      <c r="G42" s="137">
        <f>AVERAGE(G38:G41)</f>
        <v>2081105.7950734885</v>
      </c>
    </row>
    <row r="43" spans="1:14" ht="26.25" customHeight="1" x14ac:dyDescent="0.4">
      <c r="A43" s="127" t="s">
        <v>69</v>
      </c>
      <c r="B43" s="211">
        <v>1</v>
      </c>
      <c r="C43" s="197" t="s">
        <v>70</v>
      </c>
      <c r="D43" s="221">
        <v>19.489999999999998</v>
      </c>
      <c r="E43" s="133"/>
      <c r="F43" s="220">
        <v>20.41</v>
      </c>
      <c r="G43" s="174"/>
    </row>
    <row r="44" spans="1:14" ht="26.25" customHeight="1" x14ac:dyDescent="0.4">
      <c r="A44" s="127" t="s">
        <v>71</v>
      </c>
      <c r="B44" s="211">
        <v>1</v>
      </c>
      <c r="C44" s="198" t="s">
        <v>72</v>
      </c>
      <c r="D44" s="199">
        <f>D43*$B$34</f>
        <v>19.489999999999998</v>
      </c>
      <c r="E44" s="139"/>
      <c r="F44" s="138">
        <f>F43*$B$34</f>
        <v>20.41</v>
      </c>
      <c r="G44" s="141"/>
    </row>
    <row r="45" spans="1:14" ht="19.5" customHeight="1" x14ac:dyDescent="0.3">
      <c r="A45" s="127" t="s">
        <v>73</v>
      </c>
      <c r="B45" s="195">
        <f>(B44/B43)*(B42/B41)*(B40/B39)*(B38/B37)*B36</f>
        <v>1000</v>
      </c>
      <c r="C45" s="198" t="s">
        <v>74</v>
      </c>
      <c r="D45" s="200">
        <f>D44*$B$30/100</f>
        <v>19.484152999999999</v>
      </c>
      <c r="E45" s="141"/>
      <c r="F45" s="140">
        <f>F44*$B$30/100</f>
        <v>20.403877000000001</v>
      </c>
      <c r="G45" s="141"/>
    </row>
    <row r="46" spans="1:14" ht="19.5" customHeight="1" x14ac:dyDescent="0.3">
      <c r="A46" s="422" t="s">
        <v>75</v>
      </c>
      <c r="B46" s="426"/>
      <c r="C46" s="198" t="s">
        <v>76</v>
      </c>
      <c r="D46" s="199">
        <f>D45/$B$45</f>
        <v>1.9484153000000001E-2</v>
      </c>
      <c r="E46" s="141"/>
      <c r="F46" s="142">
        <f>F45/$B$45</f>
        <v>2.0403877000000001E-2</v>
      </c>
      <c r="G46" s="141"/>
    </row>
    <row r="47" spans="1:14" ht="27" customHeight="1" x14ac:dyDescent="0.4">
      <c r="A47" s="424"/>
      <c r="B47" s="427"/>
      <c r="C47" s="198" t="s">
        <v>77</v>
      </c>
      <c r="D47" s="222">
        <v>0.02</v>
      </c>
      <c r="E47" s="174"/>
      <c r="F47" s="174"/>
      <c r="G47" s="174"/>
    </row>
    <row r="48" spans="1:14" ht="18.75" x14ac:dyDescent="0.3">
      <c r="C48" s="198" t="s">
        <v>78</v>
      </c>
      <c r="D48" s="200">
        <f>D47*$B$45</f>
        <v>20</v>
      </c>
      <c r="E48" s="141"/>
      <c r="F48" s="141"/>
      <c r="G48" s="141"/>
    </row>
    <row r="49" spans="1:12" ht="19.5" customHeight="1" x14ac:dyDescent="0.3">
      <c r="C49" s="201" t="s">
        <v>79</v>
      </c>
      <c r="D49" s="202">
        <f>D48/B34</f>
        <v>20</v>
      </c>
      <c r="E49" s="160"/>
      <c r="F49" s="160"/>
      <c r="G49" s="160"/>
    </row>
    <row r="50" spans="1:12" ht="18.75" x14ac:dyDescent="0.3">
      <c r="C50" s="203" t="s">
        <v>80</v>
      </c>
      <c r="D50" s="204">
        <f>AVERAGE(E38:E41,G38:G41)</f>
        <v>2062484.241776685</v>
      </c>
      <c r="E50" s="159"/>
      <c r="F50" s="159"/>
      <c r="G50" s="159"/>
    </row>
    <row r="51" spans="1:12" ht="18.75" x14ac:dyDescent="0.3">
      <c r="C51" s="143" t="s">
        <v>81</v>
      </c>
      <c r="D51" s="146">
        <f>STDEV(E38:E41,G38:G41)/D50</f>
        <v>1.183389066673584E-2</v>
      </c>
      <c r="E51" s="139"/>
      <c r="F51" s="139"/>
      <c r="G51" s="139"/>
    </row>
    <row r="52" spans="1:12" ht="19.5" customHeight="1" x14ac:dyDescent="0.3">
      <c r="C52" s="144" t="s">
        <v>19</v>
      </c>
      <c r="D52" s="147">
        <f>COUNT(E38:E41,G38:G41)</f>
        <v>6</v>
      </c>
      <c r="E52" s="139"/>
      <c r="F52" s="139"/>
      <c r="G52" s="139"/>
    </row>
    <row r="54" spans="1:12" ht="18.75" x14ac:dyDescent="0.3">
      <c r="A54" s="109" t="s">
        <v>1</v>
      </c>
      <c r="B54" s="148" t="s">
        <v>82</v>
      </c>
    </row>
    <row r="55" spans="1:12" ht="18.75" x14ac:dyDescent="0.3">
      <c r="A55" s="110" t="s">
        <v>83</v>
      </c>
      <c r="B55" s="112" t="str">
        <f>B21</f>
        <v>Each 5 ml contains Ibuprofen BP 100 mg, Paracetamol BP 125 mg.</v>
      </c>
    </row>
    <row r="56" spans="1:12" ht="26.25" customHeight="1" x14ac:dyDescent="0.4">
      <c r="A56" s="206" t="s">
        <v>84</v>
      </c>
      <c r="B56" s="223">
        <v>5</v>
      </c>
      <c r="C56" s="187" t="s">
        <v>85</v>
      </c>
      <c r="D56" s="224">
        <v>100</v>
      </c>
      <c r="E56" s="187" t="str">
        <f>B20</f>
        <v xml:space="preserve">Ibuprofen </v>
      </c>
    </row>
    <row r="57" spans="1:12" ht="18.75" x14ac:dyDescent="0.3">
      <c r="A57" s="112" t="s">
        <v>86</v>
      </c>
      <c r="B57" s="234">
        <f>RD!C39</f>
        <v>1.1773765797353433</v>
      </c>
    </row>
    <row r="58" spans="1:12" s="75" customFormat="1" ht="18.75" x14ac:dyDescent="0.3">
      <c r="A58" s="185" t="s">
        <v>87</v>
      </c>
      <c r="B58" s="186">
        <f>B56</f>
        <v>5</v>
      </c>
      <c r="C58" s="187" t="s">
        <v>88</v>
      </c>
      <c r="D58" s="207">
        <f>B57*B56</f>
        <v>5.8868828986767161</v>
      </c>
    </row>
    <row r="59" spans="1:12" ht="19.5" customHeight="1" x14ac:dyDescent="0.25"/>
    <row r="60" spans="1:12" s="9" customFormat="1" ht="27" customHeight="1" thickBot="1" x14ac:dyDescent="0.45">
      <c r="A60" s="126" t="s">
        <v>89</v>
      </c>
      <c r="B60" s="215">
        <v>100</v>
      </c>
      <c r="C60" s="110"/>
      <c r="D60" s="150" t="s">
        <v>90</v>
      </c>
      <c r="E60" s="149" t="s">
        <v>91</v>
      </c>
      <c r="F60" s="149" t="s">
        <v>61</v>
      </c>
      <c r="G60" s="149" t="s">
        <v>92</v>
      </c>
      <c r="H60" s="129" t="s">
        <v>93</v>
      </c>
      <c r="L60" s="118"/>
    </row>
    <row r="61" spans="1:12" s="9" customFormat="1" ht="24" customHeight="1" x14ac:dyDescent="0.4">
      <c r="A61" s="127" t="s">
        <v>94</v>
      </c>
      <c r="B61" s="216">
        <v>2</v>
      </c>
      <c r="C61" s="437" t="s">
        <v>95</v>
      </c>
      <c r="D61" s="434">
        <v>5.6999399999999998</v>
      </c>
      <c r="E61" s="180">
        <v>1</v>
      </c>
      <c r="F61" s="225">
        <v>1687756</v>
      </c>
      <c r="G61" s="191">
        <f>IF(ISBLANK(F61),"-",(F61/$D$50*$D$47*$B$69)*$D$58/$D$61)</f>
        <v>84.51506588537184</v>
      </c>
      <c r="H61" s="188">
        <f t="shared" ref="H61:H72" si="0">IF(ISBLANK(F61),"-",G61/$D$56)</f>
        <v>0.84515065885371843</v>
      </c>
      <c r="L61" s="118"/>
    </row>
    <row r="62" spans="1:12" s="9" customFormat="1" ht="26.25" customHeight="1" x14ac:dyDescent="0.4">
      <c r="A62" s="127" t="s">
        <v>96</v>
      </c>
      <c r="B62" s="216">
        <v>100</v>
      </c>
      <c r="C62" s="438"/>
      <c r="D62" s="435"/>
      <c r="E62" s="181">
        <v>2</v>
      </c>
      <c r="F62" s="218">
        <v>1675790</v>
      </c>
      <c r="G62" s="192">
        <f>IF(ISBLANK(F62),"-",(F62/$D$50*$D$47*$B$69)*$D$58/$D$61)</f>
        <v>83.915863584574595</v>
      </c>
      <c r="H62" s="189">
        <f t="shared" si="0"/>
        <v>0.8391586358457459</v>
      </c>
      <c r="L62" s="118"/>
    </row>
    <row r="63" spans="1:12" s="9" customFormat="1" ht="24.75" customHeight="1" x14ac:dyDescent="0.4">
      <c r="A63" s="127" t="s">
        <v>97</v>
      </c>
      <c r="B63" s="216">
        <v>1</v>
      </c>
      <c r="C63" s="438"/>
      <c r="D63" s="435"/>
      <c r="E63" s="181">
        <v>3</v>
      </c>
      <c r="F63" s="218">
        <v>1663150</v>
      </c>
      <c r="G63" s="192">
        <f>IF(ISBLANK(F63),"-",(F63/$D$50*$D$47*$B$69)*$D$58/$D$61)</f>
        <v>83.282910460550099</v>
      </c>
      <c r="H63" s="189">
        <f t="shared" si="0"/>
        <v>0.83282910460550097</v>
      </c>
      <c r="L63" s="118"/>
    </row>
    <row r="64" spans="1:12" ht="27" customHeight="1" thickBot="1" x14ac:dyDescent="0.45">
      <c r="A64" s="127" t="s">
        <v>98</v>
      </c>
      <c r="B64" s="216">
        <v>1</v>
      </c>
      <c r="C64" s="439"/>
      <c r="D64" s="436"/>
      <c r="E64" s="182">
        <v>4</v>
      </c>
      <c r="F64" s="226"/>
      <c r="G64" s="192" t="str">
        <f>IF(ISBLANK(F64),"-",(F64/$D$50*$D$47*$B$69)*$D$58/$D$61)</f>
        <v>-</v>
      </c>
      <c r="H64" s="189" t="str">
        <f t="shared" si="0"/>
        <v>-</v>
      </c>
    </row>
    <row r="65" spans="1:11" ht="24.75" customHeight="1" x14ac:dyDescent="0.4">
      <c r="A65" s="127" t="s">
        <v>99</v>
      </c>
      <c r="B65" s="216">
        <v>1</v>
      </c>
      <c r="C65" s="437" t="s">
        <v>100</v>
      </c>
      <c r="D65" s="434">
        <v>6.1782700000000004</v>
      </c>
      <c r="E65" s="151">
        <v>1</v>
      </c>
      <c r="F65" s="218">
        <v>1867929</v>
      </c>
      <c r="G65" s="191">
        <f>IF(ISBLANK(F65),"-",(F65/$D$50*$D$47*$B$69)*$D$58/$D$65)</f>
        <v>86.295517772347523</v>
      </c>
      <c r="H65" s="188">
        <f t="shared" si="0"/>
        <v>0.86295517772347519</v>
      </c>
    </row>
    <row r="66" spans="1:11" ht="23.25" customHeight="1" x14ac:dyDescent="0.4">
      <c r="A66" s="127" t="s">
        <v>101</v>
      </c>
      <c r="B66" s="216">
        <v>1</v>
      </c>
      <c r="C66" s="438"/>
      <c r="D66" s="435"/>
      <c r="E66" s="152">
        <v>2</v>
      </c>
      <c r="F66" s="218">
        <v>1860994</v>
      </c>
      <c r="G66" s="192">
        <f>IF(ISBLANK(F66),"-",(F66/$D$50*$D$47*$B$69)*$D$58/$D$65)</f>
        <v>85.975131175345595</v>
      </c>
      <c r="H66" s="189">
        <f t="shared" si="0"/>
        <v>0.85975131175345598</v>
      </c>
    </row>
    <row r="67" spans="1:11" ht="24.75" customHeight="1" x14ac:dyDescent="0.4">
      <c r="A67" s="127" t="s">
        <v>102</v>
      </c>
      <c r="B67" s="216">
        <v>1</v>
      </c>
      <c r="C67" s="438"/>
      <c r="D67" s="435"/>
      <c r="E67" s="152">
        <v>3</v>
      </c>
      <c r="F67" s="218">
        <v>1864694</v>
      </c>
      <c r="G67" s="192">
        <f>IF(ISBLANK(F67),"-",(F67/$D$50*$D$47*$B$69)*$D$58/$D$65)</f>
        <v>86.146065625079856</v>
      </c>
      <c r="H67" s="189">
        <f t="shared" si="0"/>
        <v>0.8614606562507986</v>
      </c>
    </row>
    <row r="68" spans="1:11" ht="27" customHeight="1" thickBot="1" x14ac:dyDescent="0.45">
      <c r="A68" s="127" t="s">
        <v>103</v>
      </c>
      <c r="B68" s="216">
        <v>1</v>
      </c>
      <c r="C68" s="439"/>
      <c r="D68" s="436"/>
      <c r="E68" s="153">
        <v>4</v>
      </c>
      <c r="F68" s="226"/>
      <c r="G68" s="193" t="str">
        <f>IF(ISBLANK(F68),"-",(F68/$D$50*$D$47*$B$69)*$D$58/$D$65)</f>
        <v>-</v>
      </c>
      <c r="H68" s="190" t="str">
        <f t="shared" si="0"/>
        <v>-</v>
      </c>
    </row>
    <row r="69" spans="1:11" ht="23.25" customHeight="1" x14ac:dyDescent="0.4">
      <c r="A69" s="127" t="s">
        <v>104</v>
      </c>
      <c r="B69" s="194">
        <f>(B68/B67)*(B66/B65)*(B64/B63)*(B62/B61)*B60</f>
        <v>5000</v>
      </c>
      <c r="C69" s="437" t="s">
        <v>105</v>
      </c>
      <c r="D69" s="434">
        <v>5.9216800000000003</v>
      </c>
      <c r="E69" s="151">
        <v>1</v>
      </c>
      <c r="F69" s="225"/>
      <c r="G69" s="191" t="str">
        <f>IF(ISBLANK(F69),"-",(F69/$D$50*$D$47*$B$69)*$D$58/$D$69)</f>
        <v>-</v>
      </c>
      <c r="H69" s="189" t="str">
        <f t="shared" si="0"/>
        <v>-</v>
      </c>
    </row>
    <row r="70" spans="1:11" ht="22.5" customHeight="1" thickBot="1" x14ac:dyDescent="0.45">
      <c r="A70" s="205" t="s">
        <v>106</v>
      </c>
      <c r="B70" s="227">
        <f>(D47*B69)/D56*D58</f>
        <v>5.8868828986767161</v>
      </c>
      <c r="C70" s="438"/>
      <c r="D70" s="435"/>
      <c r="E70" s="152">
        <v>2</v>
      </c>
      <c r="F70" s="218">
        <v>1727451</v>
      </c>
      <c r="G70" s="192">
        <f>IF(ISBLANK(F70),"-",(F70/$D$50*$D$47*$B$69)*$D$58/$D$69)</f>
        <v>83.263672085090974</v>
      </c>
      <c r="H70" s="189">
        <f t="shared" si="0"/>
        <v>0.83263672085090978</v>
      </c>
    </row>
    <row r="71" spans="1:11" ht="23.25" customHeight="1" x14ac:dyDescent="0.4">
      <c r="A71" s="422" t="s">
        <v>75</v>
      </c>
      <c r="B71" s="423"/>
      <c r="C71" s="438"/>
      <c r="D71" s="435"/>
      <c r="E71" s="152">
        <v>3</v>
      </c>
      <c r="F71" s="218">
        <v>1715473</v>
      </c>
      <c r="G71" s="192">
        <f>IF(ISBLANK(F71),"-",(F71/$D$50*$D$47*$B$69)*$D$58/$D$69)</f>
        <v>82.686328783176648</v>
      </c>
      <c r="H71" s="189">
        <f t="shared" si="0"/>
        <v>0.82686328783176644</v>
      </c>
    </row>
    <row r="72" spans="1:11" ht="23.25" customHeight="1" thickBot="1" x14ac:dyDescent="0.45">
      <c r="A72" s="424"/>
      <c r="B72" s="425"/>
      <c r="C72" s="440"/>
      <c r="D72" s="436"/>
      <c r="E72" s="153">
        <v>4</v>
      </c>
      <c r="F72" s="226"/>
      <c r="G72" s="193" t="str">
        <f>IF(ISBLANK(F72),"-",(F72/$D$50*$D$47*$B$69)*$D$58/$D$69)</f>
        <v>-</v>
      </c>
      <c r="H72" s="190" t="str">
        <f t="shared" si="0"/>
        <v>-</v>
      </c>
    </row>
    <row r="73" spans="1:11" ht="26.25" customHeight="1" x14ac:dyDescent="0.4">
      <c r="A73" s="154"/>
      <c r="B73" s="154"/>
      <c r="C73" s="154"/>
      <c r="D73" s="154"/>
      <c r="E73" s="154"/>
      <c r="F73" s="155"/>
      <c r="G73" s="145" t="s">
        <v>68</v>
      </c>
      <c r="H73" s="228">
        <f>AVERAGE(H61:H72)</f>
        <v>0.84510069421442147</v>
      </c>
    </row>
    <row r="74" spans="1:11" ht="26.25" customHeight="1" x14ac:dyDescent="0.4">
      <c r="C74" s="154"/>
      <c r="D74" s="154"/>
      <c r="E74" s="154"/>
      <c r="F74" s="155"/>
      <c r="G74" s="143" t="s">
        <v>81</v>
      </c>
      <c r="H74" s="229">
        <f>STDEV(H61:H72)/H73</f>
        <v>1.7176231155796445E-2</v>
      </c>
    </row>
    <row r="75" spans="1:11" ht="27" customHeight="1" x14ac:dyDescent="0.4">
      <c r="A75" s="154"/>
      <c r="B75" s="154"/>
      <c r="C75" s="155"/>
      <c r="D75" s="156"/>
      <c r="E75" s="156"/>
      <c r="F75" s="155"/>
      <c r="G75" s="144" t="s">
        <v>19</v>
      </c>
      <c r="H75" s="230">
        <f>COUNT(H61:H72)</f>
        <v>8</v>
      </c>
    </row>
    <row r="76" spans="1:11" ht="18.75" x14ac:dyDescent="0.3">
      <c r="A76" s="154"/>
      <c r="B76" s="154"/>
      <c r="C76" s="155"/>
      <c r="D76" s="156"/>
      <c r="E76" s="156"/>
      <c r="F76" s="156"/>
      <c r="G76" s="156"/>
      <c r="H76" s="155"/>
      <c r="I76" s="157"/>
      <c r="J76" s="161"/>
      <c r="K76" s="175"/>
    </row>
    <row r="77" spans="1:11" ht="26.25" customHeight="1" x14ac:dyDescent="0.4">
      <c r="A77" s="114" t="s">
        <v>107</v>
      </c>
      <c r="B77" s="232" t="s">
        <v>108</v>
      </c>
      <c r="C77" s="419" t="str">
        <f>B20</f>
        <v xml:space="preserve">Ibuprofen </v>
      </c>
      <c r="D77" s="419"/>
      <c r="E77" s="179" t="s">
        <v>109</v>
      </c>
      <c r="F77" s="179"/>
      <c r="G77" s="233">
        <f>H73</f>
        <v>0.84510069421442147</v>
      </c>
      <c r="H77" s="155"/>
      <c r="I77" s="157"/>
      <c r="J77" s="161"/>
      <c r="K77" s="175"/>
    </row>
    <row r="78" spans="1:11" ht="19.5" customHeight="1" x14ac:dyDescent="0.3">
      <c r="A78" s="165"/>
      <c r="B78" s="166"/>
      <c r="C78" s="167"/>
      <c r="D78" s="167"/>
      <c r="E78" s="166"/>
      <c r="F78" s="166"/>
      <c r="G78" s="166"/>
      <c r="H78" s="166"/>
    </row>
    <row r="79" spans="1:11" ht="18.75" x14ac:dyDescent="0.3">
      <c r="B79" s="117" t="s">
        <v>25</v>
      </c>
      <c r="E79" s="155" t="s">
        <v>26</v>
      </c>
      <c r="F79" s="155"/>
      <c r="G79" s="155" t="s">
        <v>27</v>
      </c>
    </row>
    <row r="80" spans="1:11" ht="83.1" customHeight="1" x14ac:dyDescent="0.3">
      <c r="A80" s="161" t="s">
        <v>28</v>
      </c>
      <c r="B80" s="374" t="s">
        <v>118</v>
      </c>
      <c r="C80" s="208"/>
      <c r="D80" s="154"/>
      <c r="E80" s="163"/>
      <c r="F80" s="157"/>
      <c r="G80" s="183"/>
      <c r="H80" s="183"/>
      <c r="I80" s="157"/>
    </row>
    <row r="81" spans="1:9" ht="83.1" customHeight="1" x14ac:dyDescent="0.3">
      <c r="A81" s="161" t="s">
        <v>29</v>
      </c>
      <c r="B81" s="375" t="s">
        <v>117</v>
      </c>
      <c r="C81" s="209"/>
      <c r="D81" s="171"/>
      <c r="E81" s="164"/>
      <c r="F81" s="157"/>
      <c r="G81" s="184"/>
      <c r="H81" s="184"/>
      <c r="I81" s="179"/>
    </row>
    <row r="82" spans="1:9" ht="18.75" x14ac:dyDescent="0.3">
      <c r="A82" s="154"/>
      <c r="B82" s="155"/>
      <c r="C82" s="156"/>
      <c r="D82" s="156"/>
      <c r="E82" s="156"/>
      <c r="F82" s="156"/>
      <c r="G82" s="155"/>
      <c r="H82" s="155"/>
      <c r="I82" s="157"/>
    </row>
    <row r="83" spans="1:9" ht="18.75" x14ac:dyDescent="0.3">
      <c r="A83" s="154"/>
      <c r="B83" s="154"/>
      <c r="C83" s="155"/>
      <c r="D83" s="156"/>
      <c r="E83" s="156"/>
      <c r="F83" s="156"/>
      <c r="G83" s="156"/>
      <c r="H83" s="155"/>
      <c r="I83" s="157"/>
    </row>
    <row r="84" spans="1:9" ht="18.75" x14ac:dyDescent="0.3">
      <c r="A84" s="154"/>
      <c r="B84" s="154"/>
      <c r="C84" s="155"/>
      <c r="D84" s="156"/>
      <c r="E84" s="156"/>
      <c r="F84" s="156"/>
      <c r="G84" s="156"/>
      <c r="H84" s="155"/>
      <c r="I84" s="157"/>
    </row>
    <row r="85" spans="1:9" ht="18.75" x14ac:dyDescent="0.3">
      <c r="A85" s="154"/>
      <c r="B85" s="154"/>
      <c r="C85" s="155"/>
      <c r="D85" s="156"/>
      <c r="E85" s="156"/>
      <c r="F85" s="156"/>
      <c r="G85" s="156"/>
      <c r="H85" s="155"/>
      <c r="I85" s="157"/>
    </row>
    <row r="86" spans="1:9" ht="18.75" x14ac:dyDescent="0.3">
      <c r="A86" s="154"/>
      <c r="B86" s="154"/>
      <c r="C86" s="155"/>
      <c r="D86" s="156"/>
      <c r="E86" s="156"/>
      <c r="F86" s="156"/>
      <c r="G86" s="156"/>
      <c r="H86" s="155"/>
      <c r="I86" s="157"/>
    </row>
    <row r="87" spans="1:9" ht="18.75" x14ac:dyDescent="0.3">
      <c r="A87" s="154"/>
      <c r="B87" s="154"/>
      <c r="C87" s="155"/>
      <c r="D87" s="156"/>
      <c r="E87" s="156"/>
      <c r="F87" s="156"/>
      <c r="G87" s="156"/>
      <c r="H87" s="155"/>
      <c r="I87" s="157"/>
    </row>
    <row r="88" spans="1:9" ht="18.75" x14ac:dyDescent="0.3">
      <c r="A88" s="154"/>
      <c r="B88" s="154"/>
      <c r="C88" s="155"/>
      <c r="D88" s="156"/>
      <c r="E88" s="156"/>
      <c r="F88" s="156"/>
      <c r="G88" s="156"/>
      <c r="H88" s="155"/>
      <c r="I88" s="157"/>
    </row>
    <row r="89" spans="1:9" ht="18.75" x14ac:dyDescent="0.3">
      <c r="A89" s="154"/>
      <c r="B89" s="154"/>
      <c r="C89" s="155"/>
      <c r="D89" s="156"/>
      <c r="E89" s="156"/>
      <c r="F89" s="156"/>
      <c r="G89" s="156"/>
      <c r="H89" s="155"/>
      <c r="I89" s="157"/>
    </row>
    <row r="90" spans="1:9" ht="18.75" x14ac:dyDescent="0.3">
      <c r="A90" s="154"/>
      <c r="B90" s="154"/>
      <c r="C90" s="155"/>
      <c r="D90" s="156"/>
      <c r="E90" s="156"/>
      <c r="F90" s="156"/>
      <c r="G90" s="156"/>
      <c r="H90" s="155"/>
      <c r="I90" s="157"/>
    </row>
    <row r="250" spans="1:1" x14ac:dyDescent="0.25">
      <c r="A250" s="2">
        <v>0</v>
      </c>
    </row>
  </sheetData>
  <sheetProtection formatCells="0" formatColumns="0"/>
  <mergeCells count="21">
    <mergeCell ref="B27:C27"/>
    <mergeCell ref="C77:D77"/>
    <mergeCell ref="D36:E36"/>
    <mergeCell ref="A71:B72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  <mergeCell ref="B18:G1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13" zoomScale="55" zoomScaleNormal="75" workbookViewId="0">
      <selection activeCell="H66" sqref="H66"/>
    </sheetView>
  </sheetViews>
  <sheetFormatPr defaultRowHeight="13.5" x14ac:dyDescent="0.25"/>
  <cols>
    <col min="1" max="1" width="55.42578125" style="2" customWidth="1"/>
    <col min="2" max="2" width="39.7109375" style="2" customWidth="1"/>
    <col min="3" max="3" width="92.8554687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12" t="s">
        <v>30</v>
      </c>
      <c r="B1" s="412"/>
      <c r="C1" s="412"/>
      <c r="D1" s="412"/>
      <c r="E1" s="412"/>
      <c r="F1" s="412"/>
      <c r="G1" s="412"/>
      <c r="H1" s="412"/>
    </row>
    <row r="2" spans="1:8" x14ac:dyDescent="0.25">
      <c r="A2" s="412"/>
      <c r="B2" s="412"/>
      <c r="C2" s="412"/>
      <c r="D2" s="412"/>
      <c r="E2" s="412"/>
      <c r="F2" s="412"/>
      <c r="G2" s="412"/>
      <c r="H2" s="412"/>
    </row>
    <row r="3" spans="1:8" x14ac:dyDescent="0.25">
      <c r="A3" s="412"/>
      <c r="B3" s="412"/>
      <c r="C3" s="412"/>
      <c r="D3" s="412"/>
      <c r="E3" s="412"/>
      <c r="F3" s="412"/>
      <c r="G3" s="412"/>
      <c r="H3" s="412"/>
    </row>
    <row r="4" spans="1:8" x14ac:dyDescent="0.25">
      <c r="A4" s="412"/>
      <c r="B4" s="412"/>
      <c r="C4" s="412"/>
      <c r="D4" s="412"/>
      <c r="E4" s="412"/>
      <c r="F4" s="412"/>
      <c r="G4" s="412"/>
      <c r="H4" s="412"/>
    </row>
    <row r="5" spans="1:8" x14ac:dyDescent="0.25">
      <c r="A5" s="412"/>
      <c r="B5" s="412"/>
      <c r="C5" s="412"/>
      <c r="D5" s="412"/>
      <c r="E5" s="412"/>
      <c r="F5" s="412"/>
      <c r="G5" s="412"/>
      <c r="H5" s="412"/>
    </row>
    <row r="6" spans="1:8" x14ac:dyDescent="0.25">
      <c r="A6" s="412"/>
      <c r="B6" s="412"/>
      <c r="C6" s="412"/>
      <c r="D6" s="412"/>
      <c r="E6" s="412"/>
      <c r="F6" s="412"/>
      <c r="G6" s="412"/>
      <c r="H6" s="412"/>
    </row>
    <row r="7" spans="1:8" x14ac:dyDescent="0.25">
      <c r="A7" s="412"/>
      <c r="B7" s="412"/>
      <c r="C7" s="412"/>
      <c r="D7" s="412"/>
      <c r="E7" s="412"/>
      <c r="F7" s="412"/>
      <c r="G7" s="412"/>
      <c r="H7" s="412"/>
    </row>
    <row r="8" spans="1:8" x14ac:dyDescent="0.25">
      <c r="A8" s="413" t="s">
        <v>31</v>
      </c>
      <c r="B8" s="413"/>
      <c r="C8" s="413"/>
      <c r="D8" s="413"/>
      <c r="E8" s="413"/>
      <c r="F8" s="413"/>
      <c r="G8" s="413"/>
      <c r="H8" s="413"/>
    </row>
    <row r="9" spans="1:8" x14ac:dyDescent="0.25">
      <c r="A9" s="413"/>
      <c r="B9" s="413"/>
      <c r="C9" s="413"/>
      <c r="D9" s="413"/>
      <c r="E9" s="413"/>
      <c r="F9" s="413"/>
      <c r="G9" s="413"/>
      <c r="H9" s="413"/>
    </row>
    <row r="10" spans="1:8" x14ac:dyDescent="0.25">
      <c r="A10" s="413"/>
      <c r="B10" s="413"/>
      <c r="C10" s="413"/>
      <c r="D10" s="413"/>
      <c r="E10" s="413"/>
      <c r="F10" s="413"/>
      <c r="G10" s="413"/>
      <c r="H10" s="413"/>
    </row>
    <row r="11" spans="1:8" x14ac:dyDescent="0.25">
      <c r="A11" s="413"/>
      <c r="B11" s="413"/>
      <c r="C11" s="413"/>
      <c r="D11" s="413"/>
      <c r="E11" s="413"/>
      <c r="F11" s="413"/>
      <c r="G11" s="413"/>
      <c r="H11" s="413"/>
    </row>
    <row r="12" spans="1:8" x14ac:dyDescent="0.25">
      <c r="A12" s="413"/>
      <c r="B12" s="413"/>
      <c r="C12" s="413"/>
      <c r="D12" s="413"/>
      <c r="E12" s="413"/>
      <c r="F12" s="413"/>
      <c r="G12" s="413"/>
      <c r="H12" s="413"/>
    </row>
    <row r="13" spans="1:8" x14ac:dyDescent="0.25">
      <c r="A13" s="413"/>
      <c r="B13" s="413"/>
      <c r="C13" s="413"/>
      <c r="D13" s="413"/>
      <c r="E13" s="413"/>
      <c r="F13" s="413"/>
      <c r="G13" s="413"/>
      <c r="H13" s="413"/>
    </row>
    <row r="14" spans="1:8" x14ac:dyDescent="0.25">
      <c r="A14" s="413"/>
      <c r="B14" s="413"/>
      <c r="C14" s="413"/>
      <c r="D14" s="413"/>
      <c r="E14" s="413"/>
      <c r="F14" s="413"/>
      <c r="G14" s="413"/>
      <c r="H14" s="413"/>
    </row>
    <row r="15" spans="1:8" ht="19.5" customHeight="1" x14ac:dyDescent="0.25"/>
    <row r="16" spans="1:8" ht="19.5" customHeight="1" x14ac:dyDescent="0.3">
      <c r="A16" s="406" t="s">
        <v>32</v>
      </c>
      <c r="B16" s="407"/>
      <c r="C16" s="407"/>
      <c r="D16" s="407"/>
      <c r="E16" s="407"/>
      <c r="F16" s="407"/>
      <c r="G16" s="407"/>
      <c r="H16" s="408"/>
    </row>
    <row r="17" spans="1:14" ht="20.25" customHeight="1" x14ac:dyDescent="0.25">
      <c r="A17" s="414" t="s">
        <v>45</v>
      </c>
      <c r="B17" s="414"/>
      <c r="C17" s="414"/>
      <c r="D17" s="414"/>
      <c r="E17" s="414"/>
      <c r="F17" s="414"/>
      <c r="G17" s="414"/>
      <c r="H17" s="414"/>
    </row>
    <row r="18" spans="1:14" ht="26.25" customHeight="1" x14ac:dyDescent="0.4">
      <c r="A18" s="238" t="s">
        <v>34</v>
      </c>
      <c r="B18" s="416" t="s">
        <v>123</v>
      </c>
      <c r="C18" s="415"/>
      <c r="D18" s="82"/>
    </row>
    <row r="19" spans="1:14" ht="26.25" customHeight="1" x14ac:dyDescent="0.4">
      <c r="A19" s="238" t="s">
        <v>35</v>
      </c>
      <c r="B19" s="373" t="s">
        <v>122</v>
      </c>
      <c r="C19" s="362">
        <v>25</v>
      </c>
    </row>
    <row r="20" spans="1:14" ht="26.25" customHeight="1" x14ac:dyDescent="0.4">
      <c r="A20" s="238" t="s">
        <v>36</v>
      </c>
      <c r="B20" s="339" t="s">
        <v>112</v>
      </c>
      <c r="C20" s="340"/>
    </row>
    <row r="21" spans="1:14" ht="26.25" customHeight="1" x14ac:dyDescent="0.4">
      <c r="A21" s="238" t="s">
        <v>37</v>
      </c>
      <c r="B21" s="418" t="s">
        <v>11</v>
      </c>
      <c r="C21" s="418"/>
      <c r="D21" s="418"/>
      <c r="E21" s="418"/>
      <c r="F21" s="418"/>
      <c r="G21" s="418"/>
      <c r="H21" s="418"/>
      <c r="I21" s="418"/>
    </row>
    <row r="22" spans="1:14" ht="26.25" customHeight="1" x14ac:dyDescent="0.4">
      <c r="A22" s="238" t="s">
        <v>38</v>
      </c>
      <c r="B22" s="341">
        <v>43216</v>
      </c>
      <c r="C22" s="340"/>
      <c r="D22" s="340"/>
      <c r="E22" s="340"/>
      <c r="F22" s="340"/>
      <c r="G22" s="340"/>
      <c r="H22" s="340"/>
      <c r="I22" s="340"/>
    </row>
    <row r="23" spans="1:14" ht="26.25" customHeight="1" x14ac:dyDescent="0.4">
      <c r="A23" s="238" t="s">
        <v>39</v>
      </c>
      <c r="B23" s="341">
        <v>43217</v>
      </c>
      <c r="C23" s="340"/>
      <c r="D23" s="340"/>
      <c r="E23" s="340"/>
      <c r="F23" s="340"/>
      <c r="G23" s="340"/>
      <c r="H23" s="340"/>
      <c r="I23" s="340"/>
    </row>
    <row r="24" spans="1:14" ht="18.75" x14ac:dyDescent="0.3">
      <c r="A24" s="238"/>
      <c r="B24" s="240"/>
    </row>
    <row r="25" spans="1:14" ht="18.75" x14ac:dyDescent="0.3">
      <c r="A25" s="236" t="s">
        <v>1</v>
      </c>
      <c r="B25" s="240"/>
    </row>
    <row r="26" spans="1:14" ht="26.25" customHeight="1" x14ac:dyDescent="0.4">
      <c r="A26" s="241" t="s">
        <v>4</v>
      </c>
      <c r="B26" s="415" t="s">
        <v>112</v>
      </c>
      <c r="C26" s="415"/>
    </row>
    <row r="27" spans="1:14" ht="26.25" customHeight="1" x14ac:dyDescent="0.4">
      <c r="A27" s="243" t="s">
        <v>46</v>
      </c>
      <c r="B27" s="418" t="s">
        <v>113</v>
      </c>
      <c r="C27" s="418"/>
    </row>
    <row r="28" spans="1:14" ht="27" customHeight="1" x14ac:dyDescent="0.4">
      <c r="A28" s="243" t="s">
        <v>6</v>
      </c>
      <c r="B28" s="338">
        <v>100.12</v>
      </c>
    </row>
    <row r="29" spans="1:14" s="9" customFormat="1" ht="27" customHeight="1" x14ac:dyDescent="0.4">
      <c r="A29" s="243" t="s">
        <v>47</v>
      </c>
      <c r="B29" s="337">
        <v>0</v>
      </c>
      <c r="C29" s="428" t="s">
        <v>48</v>
      </c>
      <c r="D29" s="429"/>
      <c r="E29" s="429"/>
      <c r="F29" s="429"/>
      <c r="G29" s="429"/>
      <c r="H29" s="430"/>
      <c r="I29" s="245"/>
      <c r="J29" s="245"/>
      <c r="K29" s="245"/>
      <c r="L29" s="245"/>
    </row>
    <row r="30" spans="1:14" s="9" customFormat="1" ht="19.5" customHeight="1" x14ac:dyDescent="0.3">
      <c r="A30" s="243" t="s">
        <v>49</v>
      </c>
      <c r="B30" s="242">
        <f>B28-B29</f>
        <v>100.12</v>
      </c>
      <c r="C30" s="246"/>
      <c r="D30" s="246"/>
      <c r="E30" s="246"/>
      <c r="F30" s="246"/>
      <c r="G30" s="246"/>
      <c r="H30" s="247"/>
      <c r="I30" s="245"/>
      <c r="J30" s="245"/>
      <c r="K30" s="245"/>
      <c r="L30" s="245"/>
    </row>
    <row r="31" spans="1:14" s="9" customFormat="1" ht="27" customHeight="1" x14ac:dyDescent="0.4">
      <c r="A31" s="243" t="s">
        <v>50</v>
      </c>
      <c r="B31" s="358">
        <v>1</v>
      </c>
      <c r="C31" s="431" t="s">
        <v>51</v>
      </c>
      <c r="D31" s="432"/>
      <c r="E31" s="432"/>
      <c r="F31" s="432"/>
      <c r="G31" s="432"/>
      <c r="H31" s="433"/>
      <c r="I31" s="245"/>
      <c r="J31" s="245"/>
      <c r="K31" s="245"/>
      <c r="L31" s="245"/>
    </row>
    <row r="32" spans="1:14" s="9" customFormat="1" ht="27" customHeight="1" x14ac:dyDescent="0.4">
      <c r="A32" s="243" t="s">
        <v>52</v>
      </c>
      <c r="B32" s="358">
        <v>1</v>
      </c>
      <c r="C32" s="431" t="s">
        <v>53</v>
      </c>
      <c r="D32" s="432"/>
      <c r="E32" s="432"/>
      <c r="F32" s="432"/>
      <c r="G32" s="432"/>
      <c r="H32" s="433"/>
      <c r="I32" s="245"/>
      <c r="J32" s="245"/>
      <c r="K32" s="245"/>
      <c r="L32" s="249"/>
      <c r="M32" s="249"/>
      <c r="N32" s="250"/>
    </row>
    <row r="33" spans="1:14" s="9" customFormat="1" ht="17.25" customHeight="1" x14ac:dyDescent="0.3">
      <c r="A33" s="243"/>
      <c r="B33" s="248"/>
      <c r="C33" s="251"/>
      <c r="D33" s="251"/>
      <c r="E33" s="251"/>
      <c r="F33" s="251"/>
      <c r="G33" s="251"/>
      <c r="H33" s="251"/>
      <c r="I33" s="245"/>
      <c r="J33" s="245"/>
      <c r="K33" s="245"/>
      <c r="L33" s="249"/>
      <c r="M33" s="249"/>
      <c r="N33" s="250"/>
    </row>
    <row r="34" spans="1:14" s="9" customFormat="1" ht="18.75" x14ac:dyDescent="0.3">
      <c r="A34" s="243" t="s">
        <v>54</v>
      </c>
      <c r="B34" s="252">
        <f>B31/B32</f>
        <v>1</v>
      </c>
      <c r="C34" s="237" t="s">
        <v>55</v>
      </c>
      <c r="D34" s="237"/>
      <c r="E34" s="237"/>
      <c r="F34" s="237"/>
      <c r="G34" s="237"/>
      <c r="H34" s="237"/>
      <c r="I34" s="245"/>
      <c r="J34" s="245"/>
      <c r="K34" s="245"/>
      <c r="L34" s="249"/>
      <c r="M34" s="249"/>
      <c r="N34" s="250"/>
    </row>
    <row r="35" spans="1:14" s="9" customFormat="1" ht="19.5" customHeight="1" x14ac:dyDescent="0.3">
      <c r="A35" s="243"/>
      <c r="B35" s="242"/>
      <c r="H35" s="237"/>
      <c r="I35" s="245"/>
      <c r="J35" s="245"/>
      <c r="K35" s="245"/>
      <c r="L35" s="249"/>
      <c r="M35" s="249"/>
      <c r="N35" s="250"/>
    </row>
    <row r="36" spans="1:14" s="9" customFormat="1" ht="27" customHeight="1" x14ac:dyDescent="0.4">
      <c r="A36" s="253" t="s">
        <v>56</v>
      </c>
      <c r="B36" s="342">
        <v>100</v>
      </c>
      <c r="C36" s="237"/>
      <c r="D36" s="420" t="s">
        <v>57</v>
      </c>
      <c r="E36" s="421"/>
      <c r="F36" s="299" t="s">
        <v>58</v>
      </c>
      <c r="G36" s="300"/>
      <c r="J36" s="245"/>
      <c r="K36" s="245"/>
      <c r="L36" s="249"/>
      <c r="M36" s="249"/>
      <c r="N36" s="250"/>
    </row>
    <row r="37" spans="1:14" s="9" customFormat="1" ht="26.25" customHeight="1" x14ac:dyDescent="0.4">
      <c r="A37" s="254" t="s">
        <v>59</v>
      </c>
      <c r="B37" s="343">
        <v>5</v>
      </c>
      <c r="C37" s="256" t="s">
        <v>60</v>
      </c>
      <c r="D37" s="257" t="s">
        <v>61</v>
      </c>
      <c r="E37" s="289" t="s">
        <v>62</v>
      </c>
      <c r="F37" s="257" t="s">
        <v>61</v>
      </c>
      <c r="G37" s="258" t="s">
        <v>62</v>
      </c>
      <c r="J37" s="245"/>
      <c r="K37" s="245"/>
      <c r="L37" s="249"/>
      <c r="M37" s="249"/>
      <c r="N37" s="250"/>
    </row>
    <row r="38" spans="1:14" s="9" customFormat="1" ht="26.25" customHeight="1" x14ac:dyDescent="0.4">
      <c r="A38" s="254" t="s">
        <v>63</v>
      </c>
      <c r="B38" s="343">
        <v>50</v>
      </c>
      <c r="C38" s="259">
        <v>1</v>
      </c>
      <c r="D38" s="344">
        <v>5749174</v>
      </c>
      <c r="E38" s="303">
        <f>IF(ISBLANK(D38),"-",$D$48/$D$45*D38)</f>
        <v>5793263.9831395224</v>
      </c>
      <c r="F38" s="344">
        <v>6067833</v>
      </c>
      <c r="G38" s="295">
        <f>IF(ISBLANK(F38),"-",$D$48/$F$45*F38)</f>
        <v>5859010.3708496438</v>
      </c>
      <c r="J38" s="245"/>
      <c r="K38" s="245"/>
      <c r="L38" s="249"/>
      <c r="M38" s="249"/>
      <c r="N38" s="250"/>
    </row>
    <row r="39" spans="1:14" s="9" customFormat="1" ht="26.25" customHeight="1" x14ac:dyDescent="0.4">
      <c r="A39" s="254" t="s">
        <v>64</v>
      </c>
      <c r="B39" s="343">
        <v>1</v>
      </c>
      <c r="C39" s="255">
        <v>2</v>
      </c>
      <c r="D39" s="345">
        <v>5753674</v>
      </c>
      <c r="E39" s="304">
        <f>IF(ISBLANK(D39),"-",$D$48/$D$45*D39)</f>
        <v>5797798.4933011783</v>
      </c>
      <c r="F39" s="345">
        <v>5999975</v>
      </c>
      <c r="G39" s="296">
        <f>IF(ISBLANK(F39),"-",$D$48/$F$45*F39)</f>
        <v>5793487.6833028514</v>
      </c>
      <c r="J39" s="245"/>
      <c r="K39" s="245"/>
      <c r="L39" s="249"/>
      <c r="M39" s="249"/>
      <c r="N39" s="250"/>
    </row>
    <row r="40" spans="1:14" ht="26.25" customHeight="1" x14ac:dyDescent="0.4">
      <c r="A40" s="254" t="s">
        <v>65</v>
      </c>
      <c r="B40" s="343">
        <v>1</v>
      </c>
      <c r="C40" s="255">
        <v>3</v>
      </c>
      <c r="D40" s="345">
        <v>5759530</v>
      </c>
      <c r="E40" s="304">
        <f>IF(ISBLANK(D40),"-",$D$48/$D$45*D40)</f>
        <v>5803699.4025248801</v>
      </c>
      <c r="F40" s="345">
        <v>5944132</v>
      </c>
      <c r="G40" s="296">
        <f>IF(ISBLANK(F40),"-",$D$48/$F$45*F40)</f>
        <v>5739566.5031814883</v>
      </c>
      <c r="L40" s="249"/>
      <c r="M40" s="249"/>
      <c r="N40" s="260"/>
    </row>
    <row r="41" spans="1:14" ht="26.25" customHeight="1" x14ac:dyDescent="0.4">
      <c r="A41" s="254" t="s">
        <v>66</v>
      </c>
      <c r="B41" s="343">
        <v>1</v>
      </c>
      <c r="C41" s="261">
        <v>4</v>
      </c>
      <c r="D41" s="346"/>
      <c r="E41" s="305" t="str">
        <f>IF(ISBLANK(D41),"-",$D$48/$D$45*D41)</f>
        <v>-</v>
      </c>
      <c r="F41" s="346"/>
      <c r="G41" s="297" t="str">
        <f>IF(ISBLANK(F41),"-",$D$48/$F$45*F41)</f>
        <v>-</v>
      </c>
      <c r="L41" s="249"/>
      <c r="M41" s="249"/>
      <c r="N41" s="260"/>
    </row>
    <row r="42" spans="1:14" ht="27" customHeight="1" x14ac:dyDescent="0.4">
      <c r="A42" s="254" t="s">
        <v>67</v>
      </c>
      <c r="B42" s="343">
        <v>1</v>
      </c>
      <c r="C42" s="262" t="s">
        <v>68</v>
      </c>
      <c r="D42" s="323">
        <f>AVERAGE(D38:D41)</f>
        <v>5754126</v>
      </c>
      <c r="E42" s="285">
        <f>AVERAGE(E38:E41)</f>
        <v>5798253.9596551945</v>
      </c>
      <c r="F42" s="263">
        <f>AVERAGE(F38:F41)</f>
        <v>6003980</v>
      </c>
      <c r="G42" s="264">
        <f>AVERAGE(G38:G41)</f>
        <v>5797354.8524446608</v>
      </c>
    </row>
    <row r="43" spans="1:14" ht="26.25" customHeight="1" x14ac:dyDescent="0.4">
      <c r="A43" s="254" t="s">
        <v>69</v>
      </c>
      <c r="B43" s="338">
        <v>1</v>
      </c>
      <c r="C43" s="324" t="s">
        <v>70</v>
      </c>
      <c r="D43" s="348">
        <v>24.78</v>
      </c>
      <c r="E43" s="260"/>
      <c r="F43" s="347">
        <v>25.86</v>
      </c>
      <c r="G43" s="301"/>
    </row>
    <row r="44" spans="1:14" ht="26.25" customHeight="1" x14ac:dyDescent="0.4">
      <c r="A44" s="254" t="s">
        <v>71</v>
      </c>
      <c r="B44" s="338">
        <v>1</v>
      </c>
      <c r="C44" s="325" t="s">
        <v>72</v>
      </c>
      <c r="D44" s="326">
        <f>D43*$B$34</f>
        <v>24.78</v>
      </c>
      <c r="E44" s="266"/>
      <c r="F44" s="265">
        <f>F43*$B$34</f>
        <v>25.86</v>
      </c>
      <c r="G44" s="268"/>
    </row>
    <row r="45" spans="1:14" ht="19.5" customHeight="1" x14ac:dyDescent="0.3">
      <c r="A45" s="254" t="s">
        <v>73</v>
      </c>
      <c r="B45" s="322">
        <f>(B44/B43)*(B42/B41)*(B40/B39)*(B38/B37)*B36</f>
        <v>1000</v>
      </c>
      <c r="C45" s="325" t="s">
        <v>74</v>
      </c>
      <c r="D45" s="327">
        <f>D44*$B$30/100</f>
        <v>24.809736000000001</v>
      </c>
      <c r="E45" s="268"/>
      <c r="F45" s="267">
        <f>F44*$B$30/100</f>
        <v>25.891031999999999</v>
      </c>
      <c r="G45" s="268"/>
    </row>
    <row r="46" spans="1:14" ht="19.5" customHeight="1" x14ac:dyDescent="0.3">
      <c r="A46" s="422" t="s">
        <v>75</v>
      </c>
      <c r="B46" s="426"/>
      <c r="C46" s="325" t="s">
        <v>76</v>
      </c>
      <c r="D46" s="326">
        <f>D45/$B$45</f>
        <v>2.4809736000000002E-2</v>
      </c>
      <c r="E46" s="268"/>
      <c r="F46" s="269">
        <f>F45/$B$45</f>
        <v>2.5891031999999998E-2</v>
      </c>
      <c r="G46" s="268"/>
    </row>
    <row r="47" spans="1:14" ht="27" customHeight="1" x14ac:dyDescent="0.4">
      <c r="A47" s="424"/>
      <c r="B47" s="427"/>
      <c r="C47" s="325" t="s">
        <v>77</v>
      </c>
      <c r="D47" s="349">
        <v>2.5000000000000001E-2</v>
      </c>
      <c r="E47" s="301"/>
      <c r="F47" s="301"/>
      <c r="G47" s="301"/>
    </row>
    <row r="48" spans="1:14" ht="18.75" x14ac:dyDescent="0.3">
      <c r="C48" s="325" t="s">
        <v>78</v>
      </c>
      <c r="D48" s="327">
        <f>D47*$B$45</f>
        <v>25</v>
      </c>
      <c r="E48" s="268"/>
      <c r="F48" s="268"/>
      <c r="G48" s="268"/>
    </row>
    <row r="49" spans="1:12" ht="19.5" customHeight="1" x14ac:dyDescent="0.3">
      <c r="C49" s="328" t="s">
        <v>79</v>
      </c>
      <c r="D49" s="329">
        <f>D48/B34</f>
        <v>25</v>
      </c>
      <c r="E49" s="287"/>
      <c r="F49" s="287"/>
      <c r="G49" s="287"/>
    </row>
    <row r="50" spans="1:12" ht="18.75" x14ac:dyDescent="0.3">
      <c r="C50" s="330" t="s">
        <v>80</v>
      </c>
      <c r="D50" s="331">
        <f>AVERAGE(E38:E41,G38:G41)</f>
        <v>5797804.4060499268</v>
      </c>
      <c r="E50" s="286"/>
      <c r="F50" s="286"/>
      <c r="G50" s="286"/>
    </row>
    <row r="51" spans="1:12" ht="18.75" x14ac:dyDescent="0.3">
      <c r="C51" s="270" t="s">
        <v>81</v>
      </c>
      <c r="D51" s="273">
        <f>STDEV(E38:E41,G38:G41)/D50</f>
        <v>6.5504931671104272E-3</v>
      </c>
      <c r="E51" s="266"/>
      <c r="F51" s="266"/>
      <c r="G51" s="266"/>
    </row>
    <row r="52" spans="1:12" ht="19.5" customHeight="1" x14ac:dyDescent="0.3">
      <c r="C52" s="271" t="s">
        <v>19</v>
      </c>
      <c r="D52" s="274">
        <f>COUNT(E38:E41,G38:G41)</f>
        <v>6</v>
      </c>
      <c r="E52" s="266"/>
      <c r="F52" s="266"/>
      <c r="G52" s="266"/>
    </row>
    <row r="54" spans="1:12" ht="18.75" x14ac:dyDescent="0.3">
      <c r="A54" s="236" t="s">
        <v>1</v>
      </c>
      <c r="B54" s="275" t="s">
        <v>82</v>
      </c>
    </row>
    <row r="55" spans="1:12" ht="18.75" x14ac:dyDescent="0.3">
      <c r="A55" s="237" t="s">
        <v>83</v>
      </c>
      <c r="B55" s="239" t="str">
        <f>B21</f>
        <v>Each 5 ml contains Ibuprofen BP 100 mg, Paracetamol BP 125 mg.</v>
      </c>
    </row>
    <row r="56" spans="1:12" ht="26.25" customHeight="1" x14ac:dyDescent="0.4">
      <c r="A56" s="333" t="s">
        <v>84</v>
      </c>
      <c r="B56" s="350">
        <v>5</v>
      </c>
      <c r="C56" s="314" t="s">
        <v>85</v>
      </c>
      <c r="D56" s="351">
        <v>125</v>
      </c>
      <c r="E56" s="314" t="str">
        <f>B20</f>
        <v>Paracetamol</v>
      </c>
    </row>
    <row r="57" spans="1:12" ht="18.75" x14ac:dyDescent="0.3">
      <c r="A57" s="239" t="s">
        <v>86</v>
      </c>
      <c r="B57" s="361">
        <f>RD!C39</f>
        <v>1.1773765797353433</v>
      </c>
    </row>
    <row r="58" spans="1:12" s="75" customFormat="1" ht="18.75" x14ac:dyDescent="0.3">
      <c r="A58" s="312" t="s">
        <v>87</v>
      </c>
      <c r="B58" s="313">
        <f>B56</f>
        <v>5</v>
      </c>
      <c r="C58" s="314" t="s">
        <v>88</v>
      </c>
      <c r="D58" s="334">
        <f>B57*B56</f>
        <v>5.8868828986767161</v>
      </c>
    </row>
    <row r="59" spans="1:12" ht="19.5" customHeight="1" x14ac:dyDescent="0.25"/>
    <row r="60" spans="1:12" s="9" customFormat="1" ht="27" customHeight="1" x14ac:dyDescent="0.4">
      <c r="A60" s="253" t="s">
        <v>89</v>
      </c>
      <c r="B60" s="342">
        <v>100</v>
      </c>
      <c r="C60" s="237"/>
      <c r="D60" s="277" t="s">
        <v>90</v>
      </c>
      <c r="E60" s="276" t="s">
        <v>91</v>
      </c>
      <c r="F60" s="276" t="s">
        <v>61</v>
      </c>
      <c r="G60" s="276" t="s">
        <v>92</v>
      </c>
      <c r="H60" s="256" t="s">
        <v>93</v>
      </c>
      <c r="L60" s="245"/>
    </row>
    <row r="61" spans="1:12" s="9" customFormat="1" ht="24" customHeight="1" x14ac:dyDescent="0.4">
      <c r="A61" s="254" t="s">
        <v>94</v>
      </c>
      <c r="B61" s="343">
        <v>2</v>
      </c>
      <c r="C61" s="437" t="s">
        <v>95</v>
      </c>
      <c r="D61" s="434">
        <v>5.6999399999999998</v>
      </c>
      <c r="E61" s="307">
        <v>1</v>
      </c>
      <c r="F61" s="352">
        <v>4155781</v>
      </c>
      <c r="G61" s="318">
        <f>IF(ISBLANK(F61),"-",(F61/$D$50*$D$47*$B$69)*$D$58/$D$61)</f>
        <v>92.536745003320107</v>
      </c>
      <c r="H61" s="315">
        <f t="shared" ref="H61:H72" si="0">IF(ISBLANK(F61),"-",G61/$D$56)</f>
        <v>0.74029396002656089</v>
      </c>
      <c r="L61" s="245"/>
    </row>
    <row r="62" spans="1:12" s="9" customFormat="1" ht="26.25" customHeight="1" x14ac:dyDescent="0.4">
      <c r="A62" s="254" t="s">
        <v>96</v>
      </c>
      <c r="B62" s="343">
        <v>100</v>
      </c>
      <c r="C62" s="438"/>
      <c r="D62" s="435"/>
      <c r="E62" s="308">
        <v>2</v>
      </c>
      <c r="F62" s="345">
        <v>4123839</v>
      </c>
      <c r="G62" s="319">
        <f>IF(ISBLANK(F62),"-",(F62/$D$50*$D$47*$B$69)*$D$58/$D$61)</f>
        <v>91.825492723930026</v>
      </c>
      <c r="H62" s="316">
        <f t="shared" si="0"/>
        <v>0.73460394179144017</v>
      </c>
      <c r="L62" s="245"/>
    </row>
    <row r="63" spans="1:12" s="9" customFormat="1" ht="24.75" customHeight="1" x14ac:dyDescent="0.4">
      <c r="A63" s="254" t="s">
        <v>97</v>
      </c>
      <c r="B63" s="343">
        <v>1</v>
      </c>
      <c r="C63" s="438"/>
      <c r="D63" s="435"/>
      <c r="E63" s="308">
        <v>3</v>
      </c>
      <c r="F63" s="345">
        <v>4089854</v>
      </c>
      <c r="G63" s="319">
        <f>IF(ISBLANK(F63),"-",(F63/$D$50*$D$47*$B$69)*$D$58/$D$61)</f>
        <v>91.0687489785455</v>
      </c>
      <c r="H63" s="316">
        <f t="shared" si="0"/>
        <v>0.728549991828364</v>
      </c>
      <c r="L63" s="245"/>
    </row>
    <row r="64" spans="1:12" ht="27" customHeight="1" x14ac:dyDescent="0.4">
      <c r="A64" s="254" t="s">
        <v>98</v>
      </c>
      <c r="B64" s="343">
        <v>1</v>
      </c>
      <c r="C64" s="439"/>
      <c r="D64" s="436"/>
      <c r="E64" s="309">
        <v>4</v>
      </c>
      <c r="F64" s="353"/>
      <c r="G64" s="319" t="str">
        <f>IF(ISBLANK(F64),"-",(F64/$D$50*$D$47*$B$69)*$D$58/$D$61)</f>
        <v>-</v>
      </c>
      <c r="H64" s="316" t="str">
        <f t="shared" si="0"/>
        <v>-</v>
      </c>
    </row>
    <row r="65" spans="1:11" ht="24.75" customHeight="1" x14ac:dyDescent="0.4">
      <c r="A65" s="254" t="s">
        <v>99</v>
      </c>
      <c r="B65" s="343">
        <v>1</v>
      </c>
      <c r="C65" s="437" t="s">
        <v>100</v>
      </c>
      <c r="D65" s="434">
        <v>6.1782700000000004</v>
      </c>
      <c r="E65" s="278">
        <v>1</v>
      </c>
      <c r="F65" s="345">
        <v>4583484</v>
      </c>
      <c r="G65" s="318">
        <f>IF(ISBLANK(F65),"-",(F65/$D$50*$D$47*$B$69)*$D$58/$D$65)</f>
        <v>94.158750327233179</v>
      </c>
      <c r="H65" s="315">
        <f t="shared" si="0"/>
        <v>0.75327000261786548</v>
      </c>
    </row>
    <row r="66" spans="1:11" ht="23.25" customHeight="1" x14ac:dyDescent="0.4">
      <c r="A66" s="254" t="s">
        <v>101</v>
      </c>
      <c r="B66" s="343">
        <v>1</v>
      </c>
      <c r="C66" s="438"/>
      <c r="D66" s="435"/>
      <c r="E66" s="279">
        <v>2</v>
      </c>
      <c r="F66" s="345">
        <v>4567571</v>
      </c>
      <c r="G66" s="319">
        <f>IF(ISBLANK(F66),"-",(F66/$D$50*$D$47*$B$69)*$D$58/$D$65)</f>
        <v>93.831848740152878</v>
      </c>
      <c r="H66" s="316">
        <f t="shared" si="0"/>
        <v>0.75065478992122303</v>
      </c>
    </row>
    <row r="67" spans="1:11" ht="24.75" customHeight="1" x14ac:dyDescent="0.4">
      <c r="A67" s="254" t="s">
        <v>102</v>
      </c>
      <c r="B67" s="343">
        <v>1</v>
      </c>
      <c r="C67" s="438"/>
      <c r="D67" s="435"/>
      <c r="E67" s="279">
        <v>3</v>
      </c>
      <c r="F67" s="345">
        <v>4575630</v>
      </c>
      <c r="G67" s="319">
        <f>IF(ISBLANK(F67),"-",(F67/$D$50*$D$47*$B$69)*$D$58/$D$65)</f>
        <v>93.997405196526941</v>
      </c>
      <c r="H67" s="316">
        <f t="shared" si="0"/>
        <v>0.75197924157221552</v>
      </c>
    </row>
    <row r="68" spans="1:11" ht="27" customHeight="1" x14ac:dyDescent="0.4">
      <c r="A68" s="254" t="s">
        <v>103</v>
      </c>
      <c r="B68" s="343">
        <v>1</v>
      </c>
      <c r="C68" s="439"/>
      <c r="D68" s="436"/>
      <c r="E68" s="280">
        <v>4</v>
      </c>
      <c r="F68" s="353"/>
      <c r="G68" s="320" t="str">
        <f>IF(ISBLANK(F68),"-",(F68/$D$50*$D$47*$B$69)*$D$58/$D$65)</f>
        <v>-</v>
      </c>
      <c r="H68" s="317" t="str">
        <f t="shared" si="0"/>
        <v>-</v>
      </c>
    </row>
    <row r="69" spans="1:11" ht="23.25" customHeight="1" x14ac:dyDescent="0.4">
      <c r="A69" s="254" t="s">
        <v>104</v>
      </c>
      <c r="B69" s="321">
        <f>(B68/B67)*(B66/B65)*(B64/B63)*(B62/B61)*B60</f>
        <v>5000</v>
      </c>
      <c r="C69" s="437" t="s">
        <v>105</v>
      </c>
      <c r="D69" s="434">
        <v>5.9216800000000003</v>
      </c>
      <c r="E69" s="278">
        <v>1</v>
      </c>
      <c r="F69" s="352"/>
      <c r="G69" s="318" t="str">
        <f>IF(ISBLANK(F69),"-",(F69/$D$50*$D$47*$B$69)*$D$58/$D$69)</f>
        <v>-</v>
      </c>
      <c r="H69" s="316" t="str">
        <f t="shared" si="0"/>
        <v>-</v>
      </c>
    </row>
    <row r="70" spans="1:11" ht="22.5" customHeight="1" x14ac:dyDescent="0.4">
      <c r="A70" s="332" t="s">
        <v>106</v>
      </c>
      <c r="B70" s="354">
        <f>(D47*B69)/D56*D58</f>
        <v>5.8868828986767161</v>
      </c>
      <c r="C70" s="438"/>
      <c r="D70" s="435"/>
      <c r="E70" s="279">
        <v>2</v>
      </c>
      <c r="F70" s="345"/>
      <c r="G70" s="319" t="str">
        <f>IF(ISBLANK(F70),"-",(F70/$D$50*$D$47*$B$69)*$D$58/$D$69)</f>
        <v>-</v>
      </c>
      <c r="H70" s="316" t="str">
        <f t="shared" si="0"/>
        <v>-</v>
      </c>
    </row>
    <row r="71" spans="1:11" ht="23.25" customHeight="1" x14ac:dyDescent="0.4">
      <c r="A71" s="422" t="s">
        <v>75</v>
      </c>
      <c r="B71" s="423"/>
      <c r="C71" s="438"/>
      <c r="D71" s="435"/>
      <c r="E71" s="279">
        <v>3</v>
      </c>
      <c r="F71" s="345"/>
      <c r="G71" s="319" t="str">
        <f>IF(ISBLANK(F71),"-",(F71/$D$50*$D$47*$B$69)*$D$58/$D$69)</f>
        <v>-</v>
      </c>
      <c r="H71" s="316" t="str">
        <f t="shared" si="0"/>
        <v>-</v>
      </c>
    </row>
    <row r="72" spans="1:11" ht="23.25" customHeight="1" x14ac:dyDescent="0.4">
      <c r="A72" s="424"/>
      <c r="B72" s="425"/>
      <c r="C72" s="440"/>
      <c r="D72" s="436"/>
      <c r="E72" s="280">
        <v>4</v>
      </c>
      <c r="F72" s="353"/>
      <c r="G72" s="320" t="str">
        <f>IF(ISBLANK(F72),"-",(F72/$D$50*$D$47*$B$69)*$D$58/$D$69)</f>
        <v>-</v>
      </c>
      <c r="H72" s="317" t="str">
        <f t="shared" si="0"/>
        <v>-</v>
      </c>
    </row>
    <row r="73" spans="1:11" ht="26.25" customHeight="1" x14ac:dyDescent="0.4">
      <c r="A73" s="281"/>
      <c r="B73" s="281"/>
      <c r="C73" s="281"/>
      <c r="D73" s="281"/>
      <c r="E73" s="281"/>
      <c r="F73" s="282"/>
      <c r="G73" s="272" t="s">
        <v>68</v>
      </c>
      <c r="H73" s="355">
        <f>AVERAGE(H61:H72)</f>
        <v>0.74322532129294494</v>
      </c>
    </row>
    <row r="74" spans="1:11" ht="26.25" customHeight="1" x14ac:dyDescent="0.4">
      <c r="C74" s="281"/>
      <c r="D74" s="281"/>
      <c r="E74" s="281"/>
      <c r="F74" s="282"/>
      <c r="G74" s="270" t="s">
        <v>81</v>
      </c>
      <c r="H74" s="356">
        <f>STDEV(H61:H72)/H73</f>
        <v>1.386583070839636E-2</v>
      </c>
    </row>
    <row r="75" spans="1:11" ht="27" customHeight="1" x14ac:dyDescent="0.4">
      <c r="A75" s="281"/>
      <c r="B75" s="281"/>
      <c r="C75" s="282"/>
      <c r="D75" s="283"/>
      <c r="E75" s="283"/>
      <c r="F75" s="282"/>
      <c r="G75" s="271" t="s">
        <v>19</v>
      </c>
      <c r="H75" s="357">
        <f>COUNT(H61:H72)</f>
        <v>6</v>
      </c>
    </row>
    <row r="76" spans="1:11" ht="18.75" x14ac:dyDescent="0.3">
      <c r="A76" s="281"/>
      <c r="B76" s="281"/>
      <c r="C76" s="282"/>
      <c r="D76" s="283"/>
      <c r="E76" s="283"/>
      <c r="F76" s="283"/>
      <c r="G76" s="283"/>
      <c r="H76" s="282"/>
      <c r="I76" s="284"/>
      <c r="J76" s="288"/>
      <c r="K76" s="302"/>
    </row>
    <row r="77" spans="1:11" ht="26.25" customHeight="1" x14ac:dyDescent="0.4">
      <c r="A77" s="241" t="s">
        <v>107</v>
      </c>
      <c r="B77" s="359" t="s">
        <v>108</v>
      </c>
      <c r="C77" s="419" t="str">
        <f>B20</f>
        <v>Paracetamol</v>
      </c>
      <c r="D77" s="419"/>
      <c r="E77" s="306" t="s">
        <v>109</v>
      </c>
      <c r="F77" s="306"/>
      <c r="G77" s="360">
        <f>H73</f>
        <v>0.74322532129294494</v>
      </c>
      <c r="H77" s="282"/>
      <c r="I77" s="284"/>
      <c r="J77" s="288"/>
      <c r="K77" s="302"/>
    </row>
    <row r="78" spans="1:11" ht="19.5" customHeight="1" x14ac:dyDescent="0.3">
      <c r="A78" s="292"/>
      <c r="B78" s="293"/>
      <c r="C78" s="294"/>
      <c r="D78" s="294"/>
      <c r="E78" s="293"/>
      <c r="F78" s="293"/>
      <c r="G78" s="293"/>
      <c r="H78" s="293"/>
    </row>
    <row r="79" spans="1:11" ht="18.75" x14ac:dyDescent="0.3">
      <c r="B79" s="244" t="s">
        <v>25</v>
      </c>
      <c r="E79" s="282" t="s">
        <v>26</v>
      </c>
      <c r="F79" s="282"/>
      <c r="G79" s="282" t="s">
        <v>27</v>
      </c>
    </row>
    <row r="80" spans="1:11" ht="83.1" customHeight="1" x14ac:dyDescent="0.3">
      <c r="A80" s="288" t="s">
        <v>28</v>
      </c>
      <c r="B80" s="374" t="s">
        <v>118</v>
      </c>
      <c r="C80" s="335"/>
      <c r="D80" s="281"/>
      <c r="E80" s="290"/>
      <c r="F80" s="284"/>
      <c r="G80" s="310"/>
      <c r="H80" s="310"/>
      <c r="I80" s="284"/>
    </row>
    <row r="81" spans="1:9" ht="83.1" customHeight="1" x14ac:dyDescent="0.3">
      <c r="A81" s="288" t="s">
        <v>29</v>
      </c>
      <c r="B81" s="375" t="s">
        <v>117</v>
      </c>
      <c r="C81" s="336"/>
      <c r="D81" s="298"/>
      <c r="E81" s="291"/>
      <c r="F81" s="284"/>
      <c r="G81" s="311"/>
      <c r="H81" s="311"/>
      <c r="I81" s="306"/>
    </row>
    <row r="82" spans="1:9" ht="18.75" x14ac:dyDescent="0.3">
      <c r="A82" s="281"/>
      <c r="B82" s="282"/>
      <c r="C82" s="283"/>
      <c r="D82" s="283"/>
      <c r="E82" s="283"/>
      <c r="F82" s="283"/>
      <c r="G82" s="282"/>
      <c r="H82" s="282"/>
      <c r="I82" s="284"/>
    </row>
    <row r="83" spans="1:9" ht="18.75" x14ac:dyDescent="0.3">
      <c r="A83" s="281"/>
      <c r="B83" s="281"/>
      <c r="C83" s="282"/>
      <c r="D83" s="283"/>
      <c r="E83" s="283"/>
      <c r="F83" s="283"/>
      <c r="G83" s="283"/>
      <c r="H83" s="282"/>
      <c r="I83" s="284"/>
    </row>
    <row r="84" spans="1:9" ht="18.75" x14ac:dyDescent="0.3">
      <c r="A84" s="281"/>
      <c r="B84" s="281"/>
      <c r="C84" s="282"/>
      <c r="D84" s="283"/>
      <c r="E84" s="283"/>
      <c r="F84" s="283"/>
      <c r="G84" s="283"/>
      <c r="H84" s="282"/>
      <c r="I84" s="284"/>
    </row>
    <row r="85" spans="1:9" ht="18.75" x14ac:dyDescent="0.3">
      <c r="A85" s="281"/>
      <c r="B85" s="281"/>
      <c r="C85" s="282"/>
      <c r="D85" s="283"/>
      <c r="E85" s="283"/>
      <c r="F85" s="283"/>
      <c r="G85" s="283"/>
      <c r="H85" s="282"/>
      <c r="I85" s="284"/>
    </row>
    <row r="86" spans="1:9" ht="18.75" x14ac:dyDescent="0.3">
      <c r="A86" s="281"/>
      <c r="B86" s="281"/>
      <c r="C86" s="282"/>
      <c r="D86" s="283"/>
      <c r="E86" s="283"/>
      <c r="F86" s="283"/>
      <c r="G86" s="283"/>
      <c r="H86" s="282"/>
      <c r="I86" s="284"/>
    </row>
    <row r="87" spans="1:9" ht="18.75" x14ac:dyDescent="0.3">
      <c r="A87" s="281"/>
      <c r="B87" s="281"/>
      <c r="C87" s="282"/>
      <c r="D87" s="283"/>
      <c r="E87" s="283"/>
      <c r="F87" s="283"/>
      <c r="G87" s="283"/>
      <c r="H87" s="282"/>
      <c r="I87" s="284"/>
    </row>
    <row r="88" spans="1:9" ht="18.75" x14ac:dyDescent="0.3">
      <c r="A88" s="281"/>
      <c r="B88" s="281"/>
      <c r="C88" s="282"/>
      <c r="D88" s="283"/>
      <c r="E88" s="283"/>
      <c r="F88" s="283"/>
      <c r="G88" s="283"/>
      <c r="H88" s="282"/>
      <c r="I88" s="284"/>
    </row>
    <row r="89" spans="1:9" ht="18.75" x14ac:dyDescent="0.3">
      <c r="A89" s="281"/>
      <c r="B89" s="281"/>
      <c r="C89" s="282"/>
      <c r="D89" s="283"/>
      <c r="E89" s="283"/>
      <c r="F89" s="283"/>
      <c r="G89" s="283"/>
      <c r="H89" s="282"/>
      <c r="I89" s="284"/>
    </row>
    <row r="90" spans="1:9" ht="18.75" x14ac:dyDescent="0.3">
      <c r="A90" s="281"/>
      <c r="B90" s="281"/>
      <c r="C90" s="282"/>
      <c r="D90" s="283"/>
      <c r="E90" s="283"/>
      <c r="F90" s="283"/>
      <c r="G90" s="283"/>
      <c r="H90" s="282"/>
      <c r="I90" s="284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3" orientation="portrait" r:id="rId1"/>
  <headerFooter alignWithMargins="0">
    <oddHeader>&amp;LVer 2</oddHeader>
    <oddFooter>&amp;LNQCL/ADDO/014&amp;C&amp;P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zoomScale="70" zoomScaleNormal="70" workbookViewId="0">
      <selection activeCell="G27" sqref="G27"/>
    </sheetView>
  </sheetViews>
  <sheetFormatPr defaultRowHeight="12.75" x14ac:dyDescent="0.2"/>
  <cols>
    <col min="1" max="1" width="27.7109375" customWidth="1"/>
    <col min="2" max="2" width="15.7109375" customWidth="1"/>
    <col min="3" max="3" width="16.85546875" customWidth="1"/>
    <col min="4" max="4" width="17.28515625" customWidth="1"/>
    <col min="10" max="10" width="24.7109375" customWidth="1"/>
    <col min="11" max="11" width="54.140625" customWidth="1"/>
  </cols>
  <sheetData>
    <row r="1" spans="1:11" ht="26.25" x14ac:dyDescent="0.4">
      <c r="A1" s="238" t="s">
        <v>34</v>
      </c>
      <c r="B1" s="456" t="s">
        <v>123</v>
      </c>
      <c r="C1" s="457"/>
      <c r="D1" s="458"/>
      <c r="E1" s="458"/>
      <c r="F1" s="458"/>
      <c r="G1" s="458"/>
      <c r="H1" s="458"/>
      <c r="I1" s="458"/>
      <c r="J1" s="458"/>
      <c r="K1" s="458"/>
    </row>
    <row r="2" spans="1:11" ht="26.25" x14ac:dyDescent="0.4">
      <c r="A2" s="238" t="s">
        <v>35</v>
      </c>
      <c r="B2" s="376" t="s">
        <v>125</v>
      </c>
      <c r="C2" s="377"/>
      <c r="D2" s="378"/>
      <c r="E2" s="378"/>
      <c r="F2" s="378"/>
      <c r="G2" s="378"/>
      <c r="H2" s="378"/>
      <c r="I2" s="378"/>
      <c r="J2" s="379"/>
      <c r="K2" s="379"/>
    </row>
    <row r="3" spans="1:11" ht="26.25" x14ac:dyDescent="0.4">
      <c r="A3" s="238" t="s">
        <v>36</v>
      </c>
      <c r="B3" s="380" t="s">
        <v>112</v>
      </c>
      <c r="C3" s="381"/>
      <c r="D3" s="378"/>
      <c r="E3" s="378"/>
      <c r="F3" s="378"/>
      <c r="G3" s="378"/>
      <c r="H3" s="378"/>
      <c r="I3" s="378"/>
      <c r="J3" s="379"/>
      <c r="K3" s="379"/>
    </row>
    <row r="4" spans="1:11" ht="26.25" x14ac:dyDescent="0.4">
      <c r="A4" s="238" t="s">
        <v>37</v>
      </c>
      <c r="B4" s="459" t="s">
        <v>136</v>
      </c>
      <c r="C4" s="459"/>
      <c r="D4" s="459"/>
      <c r="E4" s="459"/>
      <c r="F4" s="459"/>
      <c r="G4" s="459"/>
      <c r="H4" s="459"/>
      <c r="I4" s="459"/>
      <c r="J4" s="417"/>
      <c r="K4" s="417"/>
    </row>
    <row r="6" spans="1:11" x14ac:dyDescent="0.2">
      <c r="C6" s="460" t="s">
        <v>126</v>
      </c>
      <c r="D6" s="461"/>
    </row>
    <row r="7" spans="1:11" ht="13.5" thickBot="1" x14ac:dyDescent="0.25">
      <c r="C7" s="392" t="s">
        <v>114</v>
      </c>
      <c r="D7" s="392" t="s">
        <v>112</v>
      </c>
    </row>
    <row r="8" spans="1:11" x14ac:dyDescent="0.2">
      <c r="A8" s="452" t="s">
        <v>124</v>
      </c>
      <c r="B8" s="455" t="s">
        <v>127</v>
      </c>
      <c r="C8" s="393">
        <v>89.67</v>
      </c>
      <c r="D8" s="394">
        <v>87.1</v>
      </c>
    </row>
    <row r="9" spans="1:11" x14ac:dyDescent="0.2">
      <c r="A9" s="453"/>
      <c r="B9" s="449"/>
      <c r="C9" s="384">
        <v>89.69</v>
      </c>
      <c r="D9" s="395">
        <v>86.99</v>
      </c>
    </row>
    <row r="10" spans="1:11" x14ac:dyDescent="0.2">
      <c r="A10" s="453"/>
      <c r="B10" s="450"/>
      <c r="C10" s="385">
        <v>89.44</v>
      </c>
      <c r="D10" s="396" t="s">
        <v>135</v>
      </c>
      <c r="J10" s="462"/>
    </row>
    <row r="11" spans="1:11" x14ac:dyDescent="0.2">
      <c r="A11" s="453"/>
      <c r="B11" s="448" t="s">
        <v>128</v>
      </c>
      <c r="C11" s="386">
        <v>93.34</v>
      </c>
      <c r="D11" s="397">
        <v>91.08</v>
      </c>
      <c r="J11" s="462"/>
    </row>
    <row r="12" spans="1:11" x14ac:dyDescent="0.2">
      <c r="A12" s="453"/>
      <c r="B12" s="449"/>
      <c r="C12" s="386">
        <v>92.99</v>
      </c>
      <c r="D12" s="395">
        <v>90.66</v>
      </c>
      <c r="J12" s="462"/>
    </row>
    <row r="13" spans="1:11" x14ac:dyDescent="0.2">
      <c r="A13" s="453"/>
      <c r="B13" s="450"/>
      <c r="C13" s="386">
        <v>93.23</v>
      </c>
      <c r="D13" s="398">
        <v>90.86</v>
      </c>
      <c r="J13" s="462"/>
    </row>
    <row r="14" spans="1:11" x14ac:dyDescent="0.2">
      <c r="A14" s="453"/>
      <c r="B14" s="448" t="s">
        <v>129</v>
      </c>
      <c r="C14" s="383">
        <v>91.77</v>
      </c>
      <c r="D14" s="399">
        <v>90.35</v>
      </c>
    </row>
    <row r="15" spans="1:11" x14ac:dyDescent="0.2">
      <c r="A15" s="453"/>
      <c r="B15" s="449"/>
      <c r="C15" s="384">
        <v>92.19</v>
      </c>
      <c r="D15" s="399">
        <v>90.66</v>
      </c>
    </row>
    <row r="16" spans="1:11" ht="13.5" thickBot="1" x14ac:dyDescent="0.25">
      <c r="A16" s="454"/>
      <c r="B16" s="451"/>
      <c r="C16" s="400">
        <v>91.57</v>
      </c>
      <c r="D16" s="401">
        <v>89.9</v>
      </c>
    </row>
    <row r="17" spans="1:4" x14ac:dyDescent="0.2">
      <c r="A17" s="452" t="s">
        <v>130</v>
      </c>
      <c r="B17" s="455" t="s">
        <v>127</v>
      </c>
      <c r="C17" s="393">
        <v>80.493483829878201</v>
      </c>
      <c r="D17" s="394">
        <v>78.271396763145304</v>
      </c>
    </row>
    <row r="18" spans="1:4" x14ac:dyDescent="0.2">
      <c r="A18" s="453"/>
      <c r="B18" s="449"/>
      <c r="C18" s="384">
        <v>80.702418889235403</v>
      </c>
      <c r="D18" s="395">
        <v>78.3367226135545</v>
      </c>
    </row>
    <row r="19" spans="1:4" x14ac:dyDescent="0.2">
      <c r="A19" s="453"/>
      <c r="B19" s="450"/>
      <c r="C19" s="385">
        <v>80.449918482062102</v>
      </c>
      <c r="D19" s="398">
        <v>78.283711675110695</v>
      </c>
    </row>
    <row r="20" spans="1:4" x14ac:dyDescent="0.2">
      <c r="A20" s="453"/>
      <c r="B20" s="448" t="s">
        <v>128</v>
      </c>
      <c r="C20" s="386">
        <v>80.518658649987898</v>
      </c>
      <c r="D20" s="397">
        <v>78.119590603093897</v>
      </c>
    </row>
    <row r="21" spans="1:4" x14ac:dyDescent="0.2">
      <c r="A21" s="453"/>
      <c r="B21" s="449"/>
      <c r="C21" s="386">
        <v>79.942084041992601</v>
      </c>
      <c r="D21" s="395">
        <v>77.605491418259405</v>
      </c>
    </row>
    <row r="22" spans="1:4" x14ac:dyDescent="0.2">
      <c r="A22" s="453"/>
      <c r="B22" s="450"/>
      <c r="C22" s="386">
        <v>80.380299152952801</v>
      </c>
      <c r="D22" s="398">
        <v>78.018597087659401</v>
      </c>
    </row>
    <row r="23" spans="1:4" x14ac:dyDescent="0.2">
      <c r="A23" s="453"/>
      <c r="B23" s="448" t="s">
        <v>129</v>
      </c>
      <c r="C23" s="383">
        <v>80.760561504746804</v>
      </c>
      <c r="D23" s="399">
        <v>77.647333444923106</v>
      </c>
    </row>
    <row r="24" spans="1:4" x14ac:dyDescent="0.2">
      <c r="A24" s="453"/>
      <c r="B24" s="449"/>
      <c r="C24" s="384">
        <v>80.397477410841901</v>
      </c>
      <c r="D24" s="399">
        <v>77.3694974824502</v>
      </c>
    </row>
    <row r="25" spans="1:4" ht="13.5" thickBot="1" x14ac:dyDescent="0.25">
      <c r="A25" s="454"/>
      <c r="B25" s="451"/>
      <c r="C25" s="400">
        <v>80.413021815430497</v>
      </c>
      <c r="D25" s="401">
        <v>77.380040206068202</v>
      </c>
    </row>
    <row r="26" spans="1:4" x14ac:dyDescent="0.2">
      <c r="A26" s="441" t="s">
        <v>131</v>
      </c>
      <c r="B26" s="444" t="s">
        <v>127</v>
      </c>
      <c r="C26" s="384">
        <v>84.515065885371797</v>
      </c>
      <c r="D26" s="384">
        <v>74.0293960026561</v>
      </c>
    </row>
    <row r="27" spans="1:4" x14ac:dyDescent="0.2">
      <c r="A27" s="442"/>
      <c r="B27" s="445"/>
      <c r="C27" s="384">
        <v>83.915863584574595</v>
      </c>
      <c r="D27" s="384">
        <v>73.460394179144004</v>
      </c>
    </row>
    <row r="28" spans="1:4" x14ac:dyDescent="0.2">
      <c r="A28" s="442"/>
      <c r="B28" s="446"/>
      <c r="C28" s="385">
        <v>83.282910460550099</v>
      </c>
      <c r="D28" s="385">
        <v>72.854999182836394</v>
      </c>
    </row>
    <row r="29" spans="1:4" x14ac:dyDescent="0.2">
      <c r="A29" s="442"/>
      <c r="B29" s="447" t="s">
        <v>128</v>
      </c>
      <c r="C29" s="386">
        <v>86.295517772347495</v>
      </c>
      <c r="D29" s="383">
        <v>75.327000261786495</v>
      </c>
    </row>
    <row r="30" spans="1:4" x14ac:dyDescent="0.2">
      <c r="A30" s="442"/>
      <c r="B30" s="445"/>
      <c r="C30" s="386">
        <v>85.975131175345595</v>
      </c>
      <c r="D30" s="384">
        <v>75.065478992122294</v>
      </c>
    </row>
    <row r="31" spans="1:4" x14ac:dyDescent="0.2">
      <c r="A31" s="442"/>
      <c r="B31" s="446"/>
      <c r="C31" s="386">
        <v>86.146065625079899</v>
      </c>
      <c r="D31" s="385">
        <v>75.197924157221607</v>
      </c>
    </row>
    <row r="32" spans="1:4" x14ac:dyDescent="0.2">
      <c r="A32" s="442"/>
      <c r="B32" s="447" t="s">
        <v>129</v>
      </c>
      <c r="C32" s="383" t="s">
        <v>135</v>
      </c>
      <c r="D32" s="387" t="s">
        <v>135</v>
      </c>
    </row>
    <row r="33" spans="1:4" x14ac:dyDescent="0.2">
      <c r="A33" s="442"/>
      <c r="B33" s="445"/>
      <c r="C33" s="384">
        <v>83.263672085091002</v>
      </c>
      <c r="D33" s="387" t="s">
        <v>135</v>
      </c>
    </row>
    <row r="34" spans="1:4" x14ac:dyDescent="0.2">
      <c r="A34" s="443"/>
      <c r="B34" s="446"/>
      <c r="C34" s="385">
        <v>82.686328783176606</v>
      </c>
      <c r="D34" s="388" t="s">
        <v>135</v>
      </c>
    </row>
    <row r="35" spans="1:4" x14ac:dyDescent="0.2">
      <c r="C35" s="389"/>
      <c r="D35" s="389"/>
    </row>
    <row r="36" spans="1:4" ht="21" customHeight="1" x14ac:dyDescent="0.2">
      <c r="B36" s="403" t="s">
        <v>132</v>
      </c>
      <c r="C36" s="390">
        <f>AVERAGE(C8:C34)</f>
        <v>85.539556890333259</v>
      </c>
      <c r="D36" s="390">
        <f>AVERAGE(D8:D34)</f>
        <v>81.068155394349191</v>
      </c>
    </row>
    <row r="37" spans="1:4" ht="21" customHeight="1" x14ac:dyDescent="0.2">
      <c r="B37" s="382" t="s">
        <v>133</v>
      </c>
      <c r="C37" s="391">
        <f>STDEV(C8:C34)/C36</f>
        <v>5.7325204045282629E-2</v>
      </c>
      <c r="D37" s="391">
        <f>STDEV(D8:D34)/D36</f>
        <v>8.2583063305865553E-2</v>
      </c>
    </row>
    <row r="38" spans="1:4" ht="20.25" customHeight="1" x14ac:dyDescent="0.2">
      <c r="B38" s="403" t="s">
        <v>134</v>
      </c>
      <c r="C38" s="402">
        <f>COUNT(C8:C34)</f>
        <v>26</v>
      </c>
      <c r="D38" s="402">
        <f>COUNT(D8:D34)</f>
        <v>23</v>
      </c>
    </row>
  </sheetData>
  <mergeCells count="15">
    <mergeCell ref="B1:K1"/>
    <mergeCell ref="B4:K4"/>
    <mergeCell ref="C6:D6"/>
    <mergeCell ref="B8:B10"/>
    <mergeCell ref="A26:A34"/>
    <mergeCell ref="B26:B28"/>
    <mergeCell ref="B29:B31"/>
    <mergeCell ref="B32:B34"/>
    <mergeCell ref="B11:B13"/>
    <mergeCell ref="B14:B16"/>
    <mergeCell ref="A8:A16"/>
    <mergeCell ref="A17:A25"/>
    <mergeCell ref="B17:B19"/>
    <mergeCell ref="B20:B22"/>
    <mergeCell ref="B23:B25"/>
  </mergeCells>
  <pageMargins left="0.7" right="0.7" top="0.75" bottom="0.75" header="0.3" footer="0.3"/>
  <pageSetup scale="62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SST Ibuprofen</vt:lpstr>
      <vt:lpstr>SST Paracetamol</vt:lpstr>
      <vt:lpstr>RD</vt:lpstr>
      <vt:lpstr>Ibuprofen</vt:lpstr>
      <vt:lpstr>Paracetamol</vt:lpstr>
      <vt:lpstr>Summary of 3 Analysis</vt:lpstr>
      <vt:lpstr>Ibuprofen!Print_Area</vt:lpstr>
      <vt:lpstr>Paracetamol!Print_Area</vt:lpstr>
      <vt:lpstr>RD!Print_Area</vt:lpstr>
      <vt:lpstr>'SST Paracetamol'!Print_Area</vt:lpstr>
      <vt:lpstr>'Summary of 3 Analysis'!Print_Area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Paul Njaria</cp:lastModifiedBy>
  <cp:lastPrinted>2018-03-28T06:46:44Z</cp:lastPrinted>
  <dcterms:created xsi:type="dcterms:W3CDTF">2005-07-05T10:19:27Z</dcterms:created>
  <dcterms:modified xsi:type="dcterms:W3CDTF">2018-05-22T11:07:58Z</dcterms:modified>
</cp:coreProperties>
</file>