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workbookProtection workbookAlgorithmName="SHA-512" workbookHashValue="ga4CwVqLM3Ry046+PA+ngN+H/BerhBYc54pSLnyUKTk0xh9rchER0JrFGKvt7qCGyFWpwsWvX4V2d54eykSMFA==" workbookSaltValue="I69mWbyb+mx23ImHZBSOJg==" workbookSpinCount="100000" lockStructure="1"/>
  <bookViews>
    <workbookView xWindow="0" yWindow="0" windowWidth="20490" windowHeight="7650" activeTab="3"/>
  </bookViews>
  <sheets>
    <sheet name="SST" sheetId="1" r:id="rId1"/>
    <sheet name="Relative Density" sheetId="2" r:id="rId2"/>
    <sheet name="Ibuprofen " sheetId="4" r:id="rId3"/>
    <sheet name="Ibuprofen (Sonicated)" sheetId="3" r:id="rId4"/>
    <sheet name="Summary of 3 Analysis" sheetId="5" r:id="rId5"/>
  </sheets>
  <definedNames>
    <definedName name="_xlnm.Print_Area" localSheetId="2">'Ibuprofen '!$A$1:$I$88</definedName>
    <definedName name="_xlnm.Print_Area" localSheetId="3">'Ibuprofen (Sonicated)'!$A$1:$I$87</definedName>
    <definedName name="_xlnm.Print_Area" localSheetId="1">'Relative Density'!$A$1:$F$47</definedName>
    <definedName name="_xlnm.Print_Area" localSheetId="0">SST!$A$15:$G$62</definedName>
  </definedNames>
  <calcPr calcId="162913"/>
</workbook>
</file>

<file path=xl/calcChain.xml><?xml version="1.0" encoding="utf-8"?>
<calcChain xmlns="http://schemas.openxmlformats.org/spreadsheetml/2006/main">
  <c r="B4" i="5" l="1"/>
  <c r="B3" i="5"/>
  <c r="B2" i="5"/>
  <c r="B1" i="5"/>
  <c r="C38" i="5"/>
  <c r="C36" i="5"/>
  <c r="C37" i="5" s="1"/>
  <c r="B21" i="1" l="1"/>
  <c r="C77" i="4" l="1"/>
  <c r="H72" i="4"/>
  <c r="G72" i="4"/>
  <c r="B69" i="4"/>
  <c r="H68" i="4"/>
  <c r="G68" i="4"/>
  <c r="H64" i="4"/>
  <c r="G64" i="4"/>
  <c r="B58" i="4"/>
  <c r="E56" i="4"/>
  <c r="B55" i="4"/>
  <c r="B45" i="4"/>
  <c r="D48" i="4" s="1"/>
  <c r="F42" i="4"/>
  <c r="D42" i="4"/>
  <c r="G41" i="4"/>
  <c r="E41" i="4"/>
  <c r="B34" i="4"/>
  <c r="D44" i="4" s="1"/>
  <c r="B30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F42" i="3"/>
  <c r="D42" i="3"/>
  <c r="G41" i="3"/>
  <c r="E41" i="3"/>
  <c r="B34" i="3"/>
  <c r="F44" i="3" s="1"/>
  <c r="F45" i="3" s="1"/>
  <c r="B30" i="3"/>
  <c r="D32" i="2"/>
  <c r="C32" i="2"/>
  <c r="B32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3" l="1"/>
  <c r="D45" i="3" s="1"/>
  <c r="D45" i="4"/>
  <c r="D46" i="4" s="1"/>
  <c r="F44" i="4"/>
  <c r="F45" i="4" s="1"/>
  <c r="F46" i="4" s="1"/>
  <c r="D49" i="3"/>
  <c r="G40" i="4"/>
  <c r="D49" i="4"/>
  <c r="E40" i="4"/>
  <c r="E38" i="4"/>
  <c r="G39" i="4"/>
  <c r="E39" i="4"/>
  <c r="G38" i="4"/>
  <c r="G39" i="3"/>
  <c r="G38" i="3"/>
  <c r="G40" i="3"/>
  <c r="F46" i="3"/>
  <c r="C34" i="2"/>
  <c r="C36" i="2"/>
  <c r="G42" i="4" l="1"/>
  <c r="G42" i="3"/>
  <c r="E42" i="4"/>
  <c r="D52" i="4"/>
  <c r="D50" i="4"/>
  <c r="D46" i="3"/>
  <c r="E38" i="3"/>
  <c r="E39" i="3"/>
  <c r="E40" i="3"/>
  <c r="C38" i="2"/>
  <c r="B57" i="3" l="1"/>
  <c r="D58" i="3" s="1"/>
  <c r="B70" i="3" s="1"/>
  <c r="B57" i="4"/>
  <c r="D58" i="4" s="1"/>
  <c r="B70" i="4" s="1"/>
  <c r="D51" i="4"/>
  <c r="G70" i="4"/>
  <c r="H70" i="4" s="1"/>
  <c r="G62" i="4"/>
  <c r="H62" i="4" s="1"/>
  <c r="D50" i="3"/>
  <c r="D52" i="3"/>
  <c r="E42" i="3"/>
  <c r="G65" i="4" l="1"/>
  <c r="H65" i="4" s="1"/>
  <c r="G66" i="4"/>
  <c r="H66" i="4" s="1"/>
  <c r="G69" i="4"/>
  <c r="H69" i="4" s="1"/>
  <c r="G67" i="4"/>
  <c r="H67" i="4" s="1"/>
  <c r="G71" i="4"/>
  <c r="H71" i="4" s="1"/>
  <c r="G61" i="4"/>
  <c r="H61" i="4" s="1"/>
  <c r="G63" i="4"/>
  <c r="H63" i="4" s="1"/>
  <c r="D51" i="3"/>
  <c r="G66" i="3"/>
  <c r="H66" i="3" s="1"/>
  <c r="G71" i="3"/>
  <c r="H71" i="3" s="1"/>
  <c r="G62" i="3"/>
  <c r="H62" i="3" s="1"/>
  <c r="G70" i="3"/>
  <c r="H70" i="3" s="1"/>
  <c r="G69" i="3"/>
  <c r="H69" i="3" s="1"/>
  <c r="G67" i="3"/>
  <c r="H67" i="3" s="1"/>
  <c r="G63" i="3"/>
  <c r="H63" i="3" s="1"/>
  <c r="G65" i="3"/>
  <c r="H65" i="3" s="1"/>
  <c r="G61" i="3"/>
  <c r="H61" i="3" s="1"/>
  <c r="H75" i="4"/>
  <c r="H73" i="4" l="1"/>
  <c r="H75" i="3"/>
  <c r="H73" i="3"/>
  <c r="G77" i="4"/>
  <c r="H74" i="4"/>
  <c r="G77" i="3" l="1"/>
  <c r="H74" i="3"/>
</calcChain>
</file>

<file path=xl/sharedStrings.xml><?xml version="1.0" encoding="utf-8"?>
<sst xmlns="http://schemas.openxmlformats.org/spreadsheetml/2006/main" count="286" uniqueCount="130">
  <si>
    <t>HPLC System Suitability Report</t>
  </si>
  <si>
    <t>Analysis Data</t>
  </si>
  <si>
    <t>Assay</t>
  </si>
  <si>
    <t>Sample(s)</t>
  </si>
  <si>
    <t>Reference Substance:</t>
  </si>
  <si>
    <t>MYDAWA IBUPROFEN ORAL SUSPENSION</t>
  </si>
  <si>
    <t>% age Purity:</t>
  </si>
  <si>
    <t>NDQD201712287r1r2</t>
  </si>
  <si>
    <t>Weight (mg):</t>
  </si>
  <si>
    <t>Ibuprofen BP 100 mg</t>
  </si>
  <si>
    <t>Standard Conc (mg/mL):</t>
  </si>
  <si>
    <t>Each 5 ml contains Ibuprofen BP 100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</si>
  <si>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</si>
  <si>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</si>
  <si>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</si>
  <si>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</si>
  <si>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</si>
  <si>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</si>
  <si>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</si>
  <si>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</si>
  <si>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</si>
  <si>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</si>
  <si>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</si>
  <si>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</si>
  <si>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</si>
  <si>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</si>
  <si>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</si>
  <si>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</si>
  <si>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</si>
  <si>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</si>
  <si>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</si>
  <si>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</si>
  <si>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</si>
  <si>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</si>
  <si>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</si>
  <si>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</si>
  <si>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</si>
  <si>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</si>
  <si>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</si>
  <si>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</si>
  <si>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</si>
  <si>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</si>
  <si>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</si>
  <si>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</si>
  <si>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</si>
  <si>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</si>
  <si>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</si>
  <si>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</si>
  <si>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</si>
  <si>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</si>
  <si>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</si>
  <si>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</si>
  <si>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</si>
  <si>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</si>
  <si>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</si>
  <si>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</si>
  <si>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</si>
  <si>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</si>
  <si>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</si>
  <si>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</si>
  <si>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</si>
  <si>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</si>
  <si>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</si>
  <si>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</si>
  <si>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</si>
  <si>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</si>
  <si>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</si>
  <si>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</si>
  <si>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</si>
  <si>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</si>
  <si>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</si>
  <si>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</si>
  <si>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</si>
  <si>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</si>
  <si>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</si>
  <si>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</si>
  <si>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</si>
  <si>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</si>
  <si>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</si>
  <si>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</si>
  <si>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</si>
  <si>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</si>
  <si>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</si>
  <si>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</si>
  <si>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</si>
  <si>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</si>
  <si>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</si>
  <si>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</si>
  <si>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</si>
  <si>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</si>
  <si>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</si>
  <si>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</si>
  <si>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</si>
  <si>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</si>
  <si>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</si>
  <si>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</si>
  <si>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</si>
  <si>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</si>
  <si>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</si>
  <si>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</si>
  <si>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</si>
  <si>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</si>
  <si>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</si>
  <si>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</si>
  <si>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</si>
  <si>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</si>
  <si>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</si>
  <si>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</si>
  <si>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</si>
  <si>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NDQD201712287</t>
  </si>
  <si>
    <t xml:space="preserve">IBUPROFEN </t>
  </si>
  <si>
    <t>IBUPROFEN</t>
  </si>
  <si>
    <t>I1-5</t>
  </si>
  <si>
    <t xml:space="preserve">Ibuprofen </t>
  </si>
  <si>
    <r>
      <t>The Asymmetry of all peaks were below</t>
    </r>
    <r>
      <rPr>
        <b/>
        <sz val="12"/>
        <color rgb="FF000000"/>
        <rFont val="Book Antiqua"/>
      </rPr>
      <t xml:space="preserve"> 2.0</t>
    </r>
  </si>
  <si>
    <t>Kennedy Rutto</t>
  </si>
  <si>
    <t>Paul Njaria</t>
  </si>
  <si>
    <t xml:space="preserve">IBUPROFEN ORAL SUSPENSION BP 100 mg/mL </t>
  </si>
  <si>
    <t>% Label Claim</t>
  </si>
  <si>
    <t>Ibuprofen</t>
  </si>
  <si>
    <t>Repeat Analysis 1</t>
  </si>
  <si>
    <t>Average</t>
  </si>
  <si>
    <t>RSD</t>
  </si>
  <si>
    <t>n</t>
  </si>
  <si>
    <r>
      <t xml:space="preserve">Sample </t>
    </r>
    <r>
      <rPr>
        <b/>
        <sz val="10"/>
        <color rgb="FF000000"/>
        <rFont val="Arial"/>
        <family val="2"/>
      </rPr>
      <t>A</t>
    </r>
  </si>
  <si>
    <r>
      <t xml:space="preserve">Sample </t>
    </r>
    <r>
      <rPr>
        <b/>
        <sz val="10"/>
        <color rgb="FF000000"/>
        <rFont val="Arial"/>
        <family val="2"/>
      </rPr>
      <t>B</t>
    </r>
  </si>
  <si>
    <r>
      <t xml:space="preserve">Sample </t>
    </r>
    <r>
      <rPr>
        <b/>
        <sz val="10"/>
        <color rgb="FF000000"/>
        <rFont val="Arial"/>
        <family val="2"/>
      </rPr>
      <t>C</t>
    </r>
  </si>
  <si>
    <t xml:space="preserve">Repeat Analysis 2 </t>
  </si>
  <si>
    <t>Repeat Analysis 2                         (Sonicated Sample)</t>
  </si>
  <si>
    <t>EACH 5 ML CONTAINS IBUPROFEN BP 100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</si>
</sst>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Arial"/>
    </font>
    <font>
      <sz val="20"/>
      <color rgb="FF000000"/>
      <name val="Book Antiqua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8"/>
      <color rgb="FF000000"/>
      <name val="Book Antiqua"/>
      <family val="1"/>
    </font>
    <font>
      <sz val="18"/>
      <color rgb="FF000000"/>
      <name val="Book Antiqua"/>
      <family val="1"/>
    </font>
    <font>
      <sz val="1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5" fillId="2" borderId="0"/>
  </cellStyleXfs>
  <cellXfs count="31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23" fillId="2" borderId="0" xfId="0" applyFont="1" applyFill="1"/>
    <xf numFmtId="2" fontId="24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4" fontId="0" fillId="2" borderId="0" xfId="0" applyNumberFormat="1" applyFill="1"/>
    <xf numFmtId="2" fontId="0" fillId="2" borderId="55" xfId="0" applyNumberFormat="1" applyFill="1" applyBorder="1" applyAlignment="1">
      <alignment horizontal="center" vertical="center"/>
    </xf>
    <xf numFmtId="0" fontId="27" fillId="2" borderId="62" xfId="0" applyFont="1" applyFill="1" applyBorder="1" applyAlignment="1">
      <alignment horizontal="center" vertical="center"/>
    </xf>
    <xf numFmtId="0" fontId="27" fillId="2" borderId="57" xfId="0" applyFont="1" applyFill="1" applyBorder="1" applyAlignment="1">
      <alignment horizontal="center" vertical="center"/>
    </xf>
    <xf numFmtId="0" fontId="27" fillId="2" borderId="53" xfId="0" applyFont="1" applyFill="1" applyBorder="1" applyAlignment="1">
      <alignment horizontal="center"/>
    </xf>
    <xf numFmtId="10" fontId="0" fillId="2" borderId="55" xfId="0" applyNumberFormat="1" applyFill="1" applyBorder="1" applyAlignment="1">
      <alignment horizontal="center" vertical="center"/>
    </xf>
    <xf numFmtId="1" fontId="0" fillId="2" borderId="52" xfId="0" applyNumberFormat="1" applyFill="1" applyBorder="1" applyAlignment="1">
      <alignment horizontal="center" vertical="center"/>
    </xf>
    <xf numFmtId="0" fontId="27" fillId="2" borderId="55" xfId="0" applyFont="1" applyFill="1" applyBorder="1" applyAlignment="1"/>
    <xf numFmtId="0" fontId="27" fillId="2" borderId="55" xfId="0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 vertical="center"/>
    </xf>
    <xf numFmtId="0" fontId="27" fillId="2" borderId="62" xfId="0" applyFont="1" applyFill="1" applyBorder="1" applyAlignment="1"/>
    <xf numFmtId="10" fontId="0" fillId="2" borderId="0" xfId="0" applyNumberFormat="1" applyFill="1" applyAlignment="1">
      <alignment horizontal="center" vertical="center"/>
    </xf>
    <xf numFmtId="10" fontId="0" fillId="2" borderId="52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28" fillId="2" borderId="54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27" fillId="2" borderId="53" xfId="0" applyFont="1" applyFill="1" applyBorder="1" applyAlignment="1">
      <alignment horizontal="center" vertical="center"/>
    </xf>
    <xf numFmtId="0" fontId="27" fillId="2" borderId="55" xfId="0" applyFont="1" applyFill="1" applyBorder="1" applyAlignment="1">
      <alignment horizontal="center" vertical="center"/>
    </xf>
    <xf numFmtId="0" fontId="27" fillId="2" borderId="60" xfId="0" applyFont="1" applyFill="1" applyBorder="1" applyAlignment="1">
      <alignment horizontal="center" vertical="center"/>
    </xf>
    <xf numFmtId="0" fontId="28" fillId="2" borderId="59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27" fillId="2" borderId="53" xfId="0" applyFont="1" applyFill="1" applyBorder="1" applyAlignment="1">
      <alignment horizontal="center" vertical="center" wrapText="1"/>
    </xf>
    <xf numFmtId="0" fontId="27" fillId="2" borderId="55" xfId="0" applyFont="1" applyFill="1" applyBorder="1" applyAlignment="1">
      <alignment horizontal="center" vertical="center" wrapText="1"/>
    </xf>
    <xf numFmtId="0" fontId="27" fillId="2" borderId="60" xfId="0" applyFont="1" applyFill="1" applyBorder="1" applyAlignment="1">
      <alignment horizontal="center" vertical="center" wrapText="1"/>
    </xf>
    <xf numFmtId="0" fontId="29" fillId="8" borderId="0" xfId="0" applyFont="1" applyFill="1" applyAlignment="1" applyProtection="1">
      <alignment horizontal="left"/>
      <protection locked="0"/>
    </xf>
    <xf numFmtId="0" fontId="30" fillId="8" borderId="0" xfId="0" applyFont="1" applyFill="1" applyAlignment="1" applyProtection="1">
      <alignment horizontal="left"/>
      <protection locked="0"/>
    </xf>
    <xf numFmtId="0" fontId="30" fillId="9" borderId="0" xfId="0" applyFont="1" applyFill="1" applyProtection="1">
      <protection locked="0"/>
    </xf>
    <xf numFmtId="0" fontId="30" fillId="9" borderId="0" xfId="0" applyFont="1" applyFill="1"/>
    <xf numFmtId="0" fontId="31" fillId="9" borderId="0" xfId="0" applyFont="1" applyFill="1"/>
    <xf numFmtId="0" fontId="30" fillId="8" borderId="0" xfId="0" applyFont="1" applyFill="1" applyAlignment="1" applyProtection="1">
      <alignment horizontal="left"/>
      <protection locked="0"/>
    </xf>
    <xf numFmtId="0" fontId="31" fillId="2" borderId="0" xfId="0" applyFont="1" applyFill="1" applyAlignment="1"/>
    <xf numFmtId="0" fontId="26" fillId="3" borderId="0" xfId="0" applyFont="1" applyFill="1" applyAlignment="1" applyProtection="1">
      <alignment horizontal="left"/>
      <protection locked="0"/>
    </xf>
    <xf numFmtId="2" fontId="0" fillId="2" borderId="0" xfId="0" applyNumberFormat="1" applyFill="1" applyBorder="1" applyAlignment="1">
      <alignment horizontal="center" vertical="center"/>
    </xf>
    <xf numFmtId="2" fontId="28" fillId="2" borderId="0" xfId="0" quotePrefix="1" applyNumberFormat="1" applyFont="1" applyFill="1" applyBorder="1" applyAlignment="1">
      <alignment horizontal="center" vertical="center"/>
    </xf>
    <xf numFmtId="10" fontId="0" fillId="2" borderId="63" xfId="0" applyNumberFormat="1" applyFill="1" applyBorder="1" applyAlignment="1">
      <alignment horizontal="center" vertical="center"/>
    </xf>
    <xf numFmtId="10" fontId="0" fillId="2" borderId="64" xfId="0" applyNumberFormat="1" applyFill="1" applyBorder="1" applyAlignment="1">
      <alignment horizontal="center" vertical="center"/>
    </xf>
    <xf numFmtId="10" fontId="0" fillId="2" borderId="65" xfId="0" applyNumberFormat="1" applyFill="1" applyBorder="1" applyAlignment="1">
      <alignment horizontal="center" vertical="center"/>
    </xf>
    <xf numFmtId="10" fontId="0" fillId="2" borderId="66" xfId="0" applyNumberFormat="1" applyFill="1" applyBorder="1" applyAlignment="1">
      <alignment horizontal="center" vertical="center"/>
    </xf>
    <xf numFmtId="10" fontId="0" fillId="2" borderId="67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6" workbookViewId="0">
      <selection activeCell="B57" sqref="B5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54" t="s">
        <v>0</v>
      </c>
      <c r="B15" s="254"/>
      <c r="C15" s="254"/>
      <c r="D15" s="254"/>
      <c r="E15" s="25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38" t="s">
        <v>113</v>
      </c>
      <c r="C18" s="10"/>
      <c r="D18" s="10"/>
      <c r="E18" s="10"/>
    </row>
    <row r="19" spans="1:6" ht="16.5" customHeight="1" x14ac:dyDescent="0.3">
      <c r="A19" s="11" t="s">
        <v>6</v>
      </c>
      <c r="B19" s="239">
        <v>99.97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19.96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0.998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257639330</v>
      </c>
      <c r="C24" s="18">
        <v>9998.24</v>
      </c>
      <c r="D24" s="19">
        <v>0.93</v>
      </c>
      <c r="E24" s="20">
        <v>17.18</v>
      </c>
    </row>
    <row r="25" spans="1:6" ht="16.5" customHeight="1" x14ac:dyDescent="0.3">
      <c r="A25" s="17">
        <v>2</v>
      </c>
      <c r="B25" s="18">
        <v>256679470</v>
      </c>
      <c r="C25" s="18">
        <v>8590.41</v>
      </c>
      <c r="D25" s="19">
        <v>0.94</v>
      </c>
      <c r="E25" s="19">
        <v>17.21</v>
      </c>
    </row>
    <row r="26" spans="1:6" ht="16.5" customHeight="1" x14ac:dyDescent="0.3">
      <c r="A26" s="17">
        <v>3</v>
      </c>
      <c r="B26" s="18">
        <v>256821592</v>
      </c>
      <c r="C26" s="18">
        <v>9059.09</v>
      </c>
      <c r="D26" s="19">
        <v>0.93</v>
      </c>
      <c r="E26" s="19">
        <v>17.25</v>
      </c>
    </row>
    <row r="27" spans="1:6" ht="16.5" customHeight="1" x14ac:dyDescent="0.3">
      <c r="A27" s="17">
        <v>4</v>
      </c>
      <c r="B27" s="18">
        <v>257631258</v>
      </c>
      <c r="C27" s="18">
        <v>7040.05</v>
      </c>
      <c r="D27" s="19">
        <v>0.94</v>
      </c>
      <c r="E27" s="19">
        <v>17.3</v>
      </c>
    </row>
    <row r="28" spans="1:6" ht="16.5" customHeight="1" x14ac:dyDescent="0.3">
      <c r="A28" s="17">
        <v>5</v>
      </c>
      <c r="B28" s="18">
        <v>258077955</v>
      </c>
      <c r="C28" s="18">
        <v>7344.56</v>
      </c>
      <c r="D28" s="19">
        <v>0.98</v>
      </c>
      <c r="E28" s="19">
        <v>17.260000000000002</v>
      </c>
    </row>
    <row r="29" spans="1:6" ht="16.5" customHeight="1" x14ac:dyDescent="0.3">
      <c r="A29" s="17">
        <v>6</v>
      </c>
      <c r="B29" s="21">
        <v>256854169</v>
      </c>
      <c r="C29" s="21">
        <v>9427.75</v>
      </c>
      <c r="D29" s="22">
        <v>0.94</v>
      </c>
      <c r="E29" s="22">
        <v>17.22</v>
      </c>
    </row>
    <row r="30" spans="1:6" ht="16.5" customHeight="1" x14ac:dyDescent="0.3">
      <c r="A30" s="23" t="s">
        <v>17</v>
      </c>
      <c r="B30" s="24">
        <f>AVERAGE(B24:B29)</f>
        <v>257283962.33333334</v>
      </c>
      <c r="C30" s="25">
        <f>AVERAGE(C24:C29)</f>
        <v>8576.6833333333325</v>
      </c>
      <c r="D30" s="26">
        <f>AVERAGE(D24:D29)</f>
        <v>0.94333333333333336</v>
      </c>
      <c r="E30" s="26">
        <f>AVERAGE(E24:E29)</f>
        <v>17.236666666666668</v>
      </c>
    </row>
    <row r="31" spans="1:6" ht="16.5" customHeight="1" x14ac:dyDescent="0.3">
      <c r="A31" s="27" t="s">
        <v>18</v>
      </c>
      <c r="B31" s="28">
        <f>(STDEV(B24:B29)/B30)</f>
        <v>2.2268394922207568E-3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114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114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55" t="s">
        <v>24</v>
      </c>
      <c r="C59" s="255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49"/>
  <sheetViews>
    <sheetView view="pageBreakPreview" topLeftCell="A31" zoomScale="60" workbookViewId="0">
      <selection activeCell="C38" sqref="C38"/>
    </sheetView>
  </sheetViews>
  <sheetFormatPr defaultRowHeight="15" x14ac:dyDescent="0.3"/>
  <cols>
    <col min="1" max="1" width="37.28515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61" t="s">
        <v>29</v>
      </c>
      <c r="B1" s="261"/>
      <c r="C1" s="261"/>
      <c r="D1" s="261"/>
      <c r="E1" s="261"/>
      <c r="F1" s="261"/>
      <c r="G1" s="104"/>
    </row>
    <row r="2" spans="1:7" ht="12.75" customHeight="1" x14ac:dyDescent="0.3">
      <c r="A2" s="261"/>
      <c r="B2" s="261"/>
      <c r="C2" s="261"/>
      <c r="D2" s="261"/>
      <c r="E2" s="261"/>
      <c r="F2" s="261"/>
      <c r="G2" s="104"/>
    </row>
    <row r="3" spans="1:7" ht="12.75" customHeight="1" x14ac:dyDescent="0.3">
      <c r="A3" s="261"/>
      <c r="B3" s="261"/>
      <c r="C3" s="261"/>
      <c r="D3" s="261"/>
      <c r="E3" s="261"/>
      <c r="F3" s="261"/>
      <c r="G3" s="104"/>
    </row>
    <row r="4" spans="1:7" ht="12.75" customHeight="1" x14ac:dyDescent="0.3">
      <c r="A4" s="261"/>
      <c r="B4" s="261"/>
      <c r="C4" s="261"/>
      <c r="D4" s="261"/>
      <c r="E4" s="261"/>
      <c r="F4" s="261"/>
      <c r="G4" s="104"/>
    </row>
    <row r="5" spans="1:7" ht="12.75" customHeight="1" x14ac:dyDescent="0.3">
      <c r="A5" s="261"/>
      <c r="B5" s="261"/>
      <c r="C5" s="261"/>
      <c r="D5" s="261"/>
      <c r="E5" s="261"/>
      <c r="F5" s="261"/>
      <c r="G5" s="104"/>
    </row>
    <row r="6" spans="1:7" ht="12.75" customHeight="1" x14ac:dyDescent="0.3">
      <c r="A6" s="261"/>
      <c r="B6" s="261"/>
      <c r="C6" s="261"/>
      <c r="D6" s="261"/>
      <c r="E6" s="261"/>
      <c r="F6" s="261"/>
      <c r="G6" s="104"/>
    </row>
    <row r="7" spans="1:7" ht="12.75" customHeight="1" x14ac:dyDescent="0.3">
      <c r="A7" s="261"/>
      <c r="B7" s="261"/>
      <c r="C7" s="261"/>
      <c r="D7" s="261"/>
      <c r="E7" s="261"/>
      <c r="F7" s="261"/>
      <c r="G7" s="104"/>
    </row>
    <row r="8" spans="1:7" ht="15" customHeight="1" x14ac:dyDescent="0.3">
      <c r="A8" s="260" t="s">
        <v>30</v>
      </c>
      <c r="B8" s="260"/>
      <c r="C8" s="260"/>
      <c r="D8" s="260"/>
      <c r="E8" s="260"/>
      <c r="F8" s="260"/>
      <c r="G8" s="105"/>
    </row>
    <row r="9" spans="1:7" ht="12.75" customHeight="1" x14ac:dyDescent="0.3">
      <c r="A9" s="260"/>
      <c r="B9" s="260"/>
      <c r="C9" s="260"/>
      <c r="D9" s="260"/>
      <c r="E9" s="260"/>
      <c r="F9" s="260"/>
      <c r="G9" s="105"/>
    </row>
    <row r="10" spans="1:7" ht="12.75" customHeight="1" x14ac:dyDescent="0.3">
      <c r="A10" s="260"/>
      <c r="B10" s="260"/>
      <c r="C10" s="260"/>
      <c r="D10" s="260"/>
      <c r="E10" s="260"/>
      <c r="F10" s="260"/>
      <c r="G10" s="105"/>
    </row>
    <row r="11" spans="1:7" ht="12.75" customHeight="1" x14ac:dyDescent="0.3">
      <c r="A11" s="260"/>
      <c r="B11" s="260"/>
      <c r="C11" s="260"/>
      <c r="D11" s="260"/>
      <c r="E11" s="260"/>
      <c r="F11" s="260"/>
      <c r="G11" s="105"/>
    </row>
    <row r="12" spans="1:7" ht="12.75" customHeight="1" x14ac:dyDescent="0.3">
      <c r="A12" s="260"/>
      <c r="B12" s="260"/>
      <c r="C12" s="260"/>
      <c r="D12" s="260"/>
      <c r="E12" s="260"/>
      <c r="F12" s="260"/>
      <c r="G12" s="105"/>
    </row>
    <row r="13" spans="1:7" ht="12.75" customHeight="1" x14ac:dyDescent="0.3">
      <c r="A13" s="260"/>
      <c r="B13" s="260"/>
      <c r="C13" s="260"/>
      <c r="D13" s="260"/>
      <c r="E13" s="260"/>
      <c r="F13" s="260"/>
      <c r="G13" s="105"/>
    </row>
    <row r="14" spans="1:7" ht="12.75" customHeight="1" x14ac:dyDescent="0.3">
      <c r="A14" s="260"/>
      <c r="B14" s="260"/>
      <c r="C14" s="260"/>
      <c r="D14" s="260"/>
      <c r="E14" s="260"/>
      <c r="F14" s="260"/>
      <c r="G14" s="105"/>
    </row>
    <row r="15" spans="1:7" ht="13.5" customHeight="1" x14ac:dyDescent="0.3"/>
    <row r="16" spans="1:7" ht="19.5" customHeight="1" x14ac:dyDescent="0.3">
      <c r="A16" s="256" t="s">
        <v>31</v>
      </c>
      <c r="B16" s="257"/>
      <c r="C16" s="257"/>
      <c r="D16" s="257"/>
      <c r="E16" s="257"/>
      <c r="F16" s="258"/>
    </row>
    <row r="17" spans="1:13" ht="18.75" customHeight="1" x14ac:dyDescent="0.3">
      <c r="A17" s="259" t="s">
        <v>32</v>
      </c>
      <c r="B17" s="259"/>
      <c r="C17" s="259"/>
      <c r="D17" s="259"/>
      <c r="E17" s="259"/>
      <c r="F17" s="259"/>
    </row>
    <row r="18" spans="1:13" ht="16.5" x14ac:dyDescent="0.3">
      <c r="A18" s="8" t="s">
        <v>33</v>
      </c>
      <c r="B18" s="1" t="s">
        <v>5</v>
      </c>
    </row>
    <row r="19" spans="1:13" ht="16.5" x14ac:dyDescent="0.3">
      <c r="A19" s="8" t="s">
        <v>34</v>
      </c>
      <c r="B19" s="1" t="s">
        <v>7</v>
      </c>
    </row>
    <row r="20" spans="1:13" ht="16.5" customHeight="1" x14ac:dyDescent="0.3">
      <c r="A20" s="8" t="s">
        <v>35</v>
      </c>
      <c r="B20" s="106" t="s">
        <v>9</v>
      </c>
    </row>
    <row r="21" spans="1:13" ht="16.5" customHeight="1" x14ac:dyDescent="0.3">
      <c r="A21" s="8" t="s">
        <v>36</v>
      </c>
      <c r="B21" s="106" t="s">
        <v>11</v>
      </c>
    </row>
    <row r="22" spans="1:13" ht="16.5" customHeight="1" x14ac:dyDescent="0.3">
      <c r="A22" s="240"/>
      <c r="B22" s="106"/>
    </row>
    <row r="23" spans="1:13" ht="16.5" customHeight="1" x14ac:dyDescent="0.3">
      <c r="A23" s="8" t="s">
        <v>37</v>
      </c>
      <c r="B23" s="107">
        <v>43227</v>
      </c>
    </row>
    <row r="24" spans="1:13" ht="16.5" customHeight="1" x14ac:dyDescent="0.3">
      <c r="A24" s="8" t="s">
        <v>38</v>
      </c>
      <c r="B24" s="107">
        <v>43237</v>
      </c>
    </row>
    <row r="26" spans="1:13" ht="13.5" customHeight="1" x14ac:dyDescent="0.3"/>
    <row r="27" spans="1:13" ht="17.25" customHeight="1" x14ac:dyDescent="0.3">
      <c r="B27" s="53"/>
      <c r="C27" s="54" t="s">
        <v>39</v>
      </c>
      <c r="D27" s="54" t="s">
        <v>40</v>
      </c>
      <c r="E27" s="55"/>
      <c r="F27" s="55"/>
      <c r="G27" s="55"/>
      <c r="H27" s="56"/>
      <c r="I27" s="55"/>
      <c r="J27" s="55"/>
      <c r="K27" s="55"/>
      <c r="L27" s="57"/>
      <c r="M27" s="57"/>
    </row>
    <row r="28" spans="1:13" ht="16.5" customHeight="1" x14ac:dyDescent="0.3">
      <c r="B28" s="58">
        <v>11.17422</v>
      </c>
      <c r="C28" s="59">
        <v>17.528680000000001</v>
      </c>
      <c r="D28" s="59">
        <v>18.32067</v>
      </c>
      <c r="E28" s="60"/>
      <c r="F28" s="60"/>
      <c r="G28" s="60"/>
      <c r="H28" s="56"/>
      <c r="I28" s="60"/>
      <c r="J28" s="60"/>
      <c r="K28" s="60"/>
      <c r="L28" s="57"/>
      <c r="M28" s="57"/>
    </row>
    <row r="29" spans="1:13" ht="15.75" customHeight="1" x14ac:dyDescent="0.3">
      <c r="B29" s="61"/>
      <c r="C29" s="59">
        <v>17.547930000000001</v>
      </c>
      <c r="D29" s="59">
        <v>18.321850000000001</v>
      </c>
      <c r="E29" s="60"/>
      <c r="F29" s="60"/>
      <c r="G29" s="60"/>
      <c r="H29" s="56"/>
      <c r="I29" s="60"/>
      <c r="J29" s="60"/>
      <c r="K29" s="60"/>
      <c r="L29" s="57"/>
      <c r="M29" s="57"/>
    </row>
    <row r="30" spans="1:13" ht="16.5" customHeight="1" x14ac:dyDescent="0.3">
      <c r="B30" s="61"/>
      <c r="C30" s="62">
        <v>17.592199999999998</v>
      </c>
      <c r="D30" s="62">
        <v>18.328050000000001</v>
      </c>
      <c r="E30" s="60"/>
      <c r="F30" s="60"/>
      <c r="G30" s="60"/>
      <c r="H30" s="56"/>
      <c r="I30" s="60"/>
      <c r="J30" s="60"/>
      <c r="K30" s="60"/>
      <c r="L30" s="57"/>
      <c r="M30" s="57"/>
    </row>
    <row r="31" spans="1:13" ht="16.5" customHeight="1" x14ac:dyDescent="0.3">
      <c r="B31" s="61"/>
      <c r="C31" s="63"/>
      <c r="D31" s="64"/>
      <c r="E31" s="60"/>
      <c r="F31" s="60"/>
      <c r="G31" s="60"/>
      <c r="H31" s="56"/>
      <c r="I31" s="60"/>
      <c r="J31" s="60"/>
      <c r="K31" s="60"/>
      <c r="L31" s="57"/>
      <c r="M31" s="57"/>
    </row>
    <row r="32" spans="1:13" ht="17.25" customHeight="1" x14ac:dyDescent="0.3">
      <c r="B32" s="65">
        <f>AVERAGE(B28:B31)</f>
        <v>11.17422</v>
      </c>
      <c r="C32" s="65">
        <f>AVERAGE(C28:C31)</f>
        <v>17.556270000000001</v>
      </c>
      <c r="D32" s="65">
        <f>AVERAGE(D28:D31)</f>
        <v>18.323523333333338</v>
      </c>
      <c r="E32" s="66"/>
      <c r="F32" s="66"/>
      <c r="G32" s="66"/>
      <c r="H32" s="56"/>
      <c r="I32" s="66"/>
      <c r="J32" s="66"/>
      <c r="K32" s="66"/>
      <c r="L32" s="57"/>
      <c r="M32" s="57"/>
    </row>
    <row r="33" spans="1:13" ht="16.5" customHeight="1" x14ac:dyDescent="0.3">
      <c r="B33" s="67"/>
      <c r="C33" s="67"/>
      <c r="D33" s="67"/>
      <c r="E33" s="56"/>
      <c r="F33" s="56"/>
      <c r="G33" s="56"/>
      <c r="H33" s="56"/>
      <c r="I33" s="56"/>
      <c r="J33" s="56"/>
      <c r="K33" s="56"/>
      <c r="L33" s="57"/>
      <c r="M33" s="57"/>
    </row>
    <row r="34" spans="1:13" ht="16.5" customHeight="1" x14ac:dyDescent="0.3">
      <c r="B34" s="68" t="s">
        <v>41</v>
      </c>
      <c r="C34" s="69">
        <f>C32-B32</f>
        <v>6.3820500000000013</v>
      </c>
      <c r="D34" s="67"/>
      <c r="E34" s="56"/>
      <c r="F34" s="70"/>
      <c r="G34" s="56"/>
      <c r="H34" s="56"/>
      <c r="I34" s="56"/>
      <c r="J34" s="70"/>
      <c r="K34" s="56"/>
      <c r="L34" s="57"/>
      <c r="M34" s="57"/>
    </row>
    <row r="35" spans="1:13" ht="16.5" customHeight="1" x14ac:dyDescent="0.3">
      <c r="B35" s="67"/>
      <c r="C35" s="71"/>
      <c r="D35" s="67"/>
      <c r="E35" s="56"/>
      <c r="F35" s="70"/>
      <c r="G35" s="56"/>
      <c r="H35" s="56"/>
      <c r="I35" s="56"/>
      <c r="J35" s="70"/>
      <c r="K35" s="56"/>
      <c r="L35" s="57"/>
      <c r="M35" s="57"/>
    </row>
    <row r="36" spans="1:13" ht="16.5" customHeight="1" x14ac:dyDescent="0.3">
      <c r="B36" s="68" t="s">
        <v>42</v>
      </c>
      <c r="C36" s="69">
        <f>D32-B32</f>
        <v>7.1493033333333376</v>
      </c>
      <c r="D36" s="67"/>
      <c r="E36" s="56"/>
      <c r="F36" s="70"/>
      <c r="G36" s="56"/>
      <c r="H36" s="56"/>
      <c r="I36" s="56"/>
      <c r="J36" s="70"/>
      <c r="K36" s="56"/>
      <c r="L36" s="57"/>
      <c r="M36" s="57"/>
    </row>
    <row r="37" spans="1:13" ht="16.5" customHeight="1" x14ac:dyDescent="0.3">
      <c r="B37" s="67"/>
      <c r="C37" s="71"/>
      <c r="D37" s="67"/>
      <c r="E37" s="56"/>
      <c r="F37" s="72"/>
      <c r="G37" s="73"/>
      <c r="H37" s="73"/>
      <c r="I37" s="73"/>
      <c r="J37" s="72"/>
      <c r="K37" s="56"/>
      <c r="L37" s="57"/>
      <c r="M37" s="57"/>
    </row>
    <row r="38" spans="1:13" ht="32.25" customHeight="1" x14ac:dyDescent="0.3">
      <c r="B38" s="74" t="s">
        <v>43</v>
      </c>
      <c r="C38" s="75">
        <f>C36/C34</f>
        <v>1.1202205143070543</v>
      </c>
      <c r="D38" s="67"/>
      <c r="E38" s="76"/>
      <c r="F38" s="77"/>
      <c r="G38" s="73"/>
      <c r="H38" s="73"/>
      <c r="I38" s="78"/>
      <c r="J38" s="77"/>
      <c r="K38" s="56"/>
      <c r="L38" s="57"/>
      <c r="M38" s="57"/>
    </row>
    <row r="39" spans="1:13" ht="14.25" customHeight="1" x14ac:dyDescent="0.3">
      <c r="A39" s="79"/>
      <c r="B39" s="80"/>
      <c r="C39" s="81"/>
      <c r="D39" s="82"/>
      <c r="E39" s="81"/>
      <c r="G39" s="83"/>
      <c r="H39" s="83"/>
      <c r="I39" s="84"/>
      <c r="J39" s="85"/>
    </row>
    <row r="40" spans="1:13" ht="16.5" customHeight="1" x14ac:dyDescent="0.3">
      <c r="A40" s="52"/>
      <c r="B40" s="86" t="s">
        <v>24</v>
      </c>
      <c r="C40" s="86"/>
      <c r="D40" s="87" t="s">
        <v>25</v>
      </c>
      <c r="E40" s="88"/>
      <c r="F40" s="87" t="s">
        <v>26</v>
      </c>
      <c r="G40" s="83"/>
      <c r="H40" s="83"/>
      <c r="I40" s="84"/>
      <c r="J40" s="85"/>
    </row>
    <row r="41" spans="1:13" ht="59.25" customHeight="1" x14ac:dyDescent="0.3">
      <c r="A41" s="89" t="s">
        <v>27</v>
      </c>
      <c r="B41" s="90"/>
      <c r="C41" s="91"/>
      <c r="D41" s="90"/>
      <c r="E41" s="92"/>
      <c r="F41" s="93"/>
      <c r="G41" s="83"/>
      <c r="H41" s="83"/>
      <c r="I41" s="84"/>
      <c r="J41" s="85"/>
    </row>
    <row r="42" spans="1:13" ht="59.25" customHeight="1" x14ac:dyDescent="0.3">
      <c r="A42" s="89" t="s">
        <v>28</v>
      </c>
      <c r="B42" s="94"/>
      <c r="C42" s="95"/>
      <c r="D42" s="94"/>
      <c r="E42" s="92"/>
      <c r="F42" s="96"/>
      <c r="G42" s="97"/>
      <c r="H42" s="97"/>
      <c r="I42" s="98"/>
    </row>
    <row r="43" spans="1:13" ht="13.5" customHeight="1" x14ac:dyDescent="0.3">
      <c r="A43" s="97"/>
      <c r="B43" s="97"/>
      <c r="C43" s="97"/>
      <c r="D43" s="98"/>
      <c r="F43" s="97"/>
      <c r="G43" s="97"/>
      <c r="H43" s="97"/>
      <c r="I43" s="98"/>
    </row>
    <row r="44" spans="1:13" ht="13.5" customHeight="1" x14ac:dyDescent="0.3">
      <c r="A44" s="97"/>
      <c r="B44" s="97"/>
      <c r="C44" s="97"/>
      <c r="D44" s="98"/>
      <c r="F44" s="97"/>
      <c r="G44" s="97"/>
      <c r="H44" s="97"/>
      <c r="I44" s="98"/>
    </row>
    <row r="46" spans="1:13" ht="13.5" customHeight="1" x14ac:dyDescent="0.3">
      <c r="A46" s="99"/>
      <c r="B46" s="99"/>
      <c r="C46" s="99"/>
      <c r="F46" s="99"/>
      <c r="G46" s="99"/>
      <c r="H46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x14ac:dyDescent="0.3">
      <c r="B48" s="101"/>
      <c r="C48" s="101"/>
      <c r="G48" s="101"/>
      <c r="H48" s="101"/>
    </row>
    <row r="49" spans="1:6" x14ac:dyDescent="0.3">
      <c r="A49" s="102"/>
      <c r="F49" s="102"/>
    </row>
    <row r="50" spans="1:6" x14ac:dyDescent="0.3">
      <c r="C50" s="103"/>
    </row>
    <row r="51" spans="1:6" x14ac:dyDescent="0.3">
      <c r="C51" s="103"/>
    </row>
    <row r="56" spans="1:6" ht="13.5" customHeight="1" x14ac:dyDescent="0.3">
      <c r="C56" s="97"/>
    </row>
    <row r="249" spans="1:1" x14ac:dyDescent="0.3">
      <c r="A249" s="1">
        <v>0</v>
      </c>
    </row>
  </sheetData>
  <sheetProtection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9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6" zoomScale="55" zoomScaleNormal="75" workbookViewId="0">
      <selection activeCell="D23" sqref="D23"/>
    </sheetView>
  </sheetViews>
  <sheetFormatPr defaultRowHeight="13.5" x14ac:dyDescent="0.25"/>
  <cols>
    <col min="1" max="1" width="55.42578125" style="81" customWidth="1"/>
    <col min="2" max="2" width="33.7109375" style="81" customWidth="1"/>
    <col min="3" max="3" width="73" style="81" customWidth="1"/>
    <col min="4" max="4" width="30.5703125" style="81" customWidth="1"/>
    <col min="5" max="5" width="35.42578125" style="81" customWidth="1"/>
    <col min="6" max="6" width="30.7109375" style="81" customWidth="1"/>
    <col min="7" max="7" width="35.42578125" style="81" customWidth="1"/>
    <col min="8" max="9" width="30.28515625" style="81" customWidth="1"/>
    <col min="10" max="10" width="30.42578125" style="81" customWidth="1"/>
    <col min="11" max="11" width="21.28515625" style="81" customWidth="1"/>
    <col min="12" max="12" width="9.140625" style="81" customWidth="1"/>
    <col min="13" max="16384" width="9.140625" style="85"/>
  </cols>
  <sheetData>
    <row r="1" spans="1:8" x14ac:dyDescent="0.25">
      <c r="A1" s="278" t="s">
        <v>29</v>
      </c>
      <c r="B1" s="278"/>
      <c r="C1" s="278"/>
      <c r="D1" s="278"/>
      <c r="E1" s="278"/>
      <c r="F1" s="278"/>
      <c r="G1" s="278"/>
      <c r="H1" s="278"/>
    </row>
    <row r="2" spans="1:8" x14ac:dyDescent="0.25">
      <c r="A2" s="278"/>
      <c r="B2" s="278"/>
      <c r="C2" s="278"/>
      <c r="D2" s="278"/>
      <c r="E2" s="278"/>
      <c r="F2" s="278"/>
      <c r="G2" s="278"/>
      <c r="H2" s="278"/>
    </row>
    <row r="3" spans="1:8" x14ac:dyDescent="0.25">
      <c r="A3" s="278"/>
      <c r="B3" s="278"/>
      <c r="C3" s="278"/>
      <c r="D3" s="278"/>
      <c r="E3" s="278"/>
      <c r="F3" s="278"/>
      <c r="G3" s="278"/>
      <c r="H3" s="278"/>
    </row>
    <row r="4" spans="1:8" x14ac:dyDescent="0.25">
      <c r="A4" s="278"/>
      <c r="B4" s="278"/>
      <c r="C4" s="278"/>
      <c r="D4" s="278"/>
      <c r="E4" s="278"/>
      <c r="F4" s="278"/>
      <c r="G4" s="278"/>
      <c r="H4" s="278"/>
    </row>
    <row r="5" spans="1:8" x14ac:dyDescent="0.25">
      <c r="A5" s="278"/>
      <c r="B5" s="278"/>
      <c r="C5" s="278"/>
      <c r="D5" s="278"/>
      <c r="E5" s="278"/>
      <c r="F5" s="278"/>
      <c r="G5" s="278"/>
      <c r="H5" s="278"/>
    </row>
    <row r="6" spans="1:8" x14ac:dyDescent="0.25">
      <c r="A6" s="278"/>
      <c r="B6" s="278"/>
      <c r="C6" s="278"/>
      <c r="D6" s="278"/>
      <c r="E6" s="278"/>
      <c r="F6" s="278"/>
      <c r="G6" s="278"/>
      <c r="H6" s="278"/>
    </row>
    <row r="7" spans="1:8" x14ac:dyDescent="0.25">
      <c r="A7" s="278"/>
      <c r="B7" s="278"/>
      <c r="C7" s="278"/>
      <c r="D7" s="278"/>
      <c r="E7" s="278"/>
      <c r="F7" s="278"/>
      <c r="G7" s="278"/>
      <c r="H7" s="278"/>
    </row>
    <row r="8" spans="1:8" x14ac:dyDescent="0.25">
      <c r="A8" s="279" t="s">
        <v>30</v>
      </c>
      <c r="B8" s="279"/>
      <c r="C8" s="279"/>
      <c r="D8" s="279"/>
      <c r="E8" s="279"/>
      <c r="F8" s="279"/>
      <c r="G8" s="279"/>
      <c r="H8" s="279"/>
    </row>
    <row r="9" spans="1:8" x14ac:dyDescent="0.25">
      <c r="A9" s="279"/>
      <c r="B9" s="279"/>
      <c r="C9" s="279"/>
      <c r="D9" s="279"/>
      <c r="E9" s="279"/>
      <c r="F9" s="279"/>
      <c r="G9" s="279"/>
      <c r="H9" s="279"/>
    </row>
    <row r="10" spans="1:8" x14ac:dyDescent="0.25">
      <c r="A10" s="279"/>
      <c r="B10" s="279"/>
      <c r="C10" s="279"/>
      <c r="D10" s="279"/>
      <c r="E10" s="279"/>
      <c r="F10" s="279"/>
      <c r="G10" s="279"/>
      <c r="H10" s="279"/>
    </row>
    <row r="11" spans="1:8" x14ac:dyDescent="0.25">
      <c r="A11" s="279"/>
      <c r="B11" s="279"/>
      <c r="C11" s="279"/>
      <c r="D11" s="279"/>
      <c r="E11" s="279"/>
      <c r="F11" s="279"/>
      <c r="G11" s="279"/>
      <c r="H11" s="279"/>
    </row>
    <row r="12" spans="1:8" x14ac:dyDescent="0.25">
      <c r="A12" s="279"/>
      <c r="B12" s="279"/>
      <c r="C12" s="279"/>
      <c r="D12" s="279"/>
      <c r="E12" s="279"/>
      <c r="F12" s="279"/>
      <c r="G12" s="279"/>
      <c r="H12" s="279"/>
    </row>
    <row r="13" spans="1:8" x14ac:dyDescent="0.25">
      <c r="A13" s="279"/>
      <c r="B13" s="279"/>
      <c r="C13" s="279"/>
      <c r="D13" s="279"/>
      <c r="E13" s="279"/>
      <c r="F13" s="279"/>
      <c r="G13" s="279"/>
      <c r="H13" s="279"/>
    </row>
    <row r="14" spans="1:8" x14ac:dyDescent="0.25">
      <c r="A14" s="279"/>
      <c r="B14" s="279"/>
      <c r="C14" s="279"/>
      <c r="D14" s="279"/>
      <c r="E14" s="279"/>
      <c r="F14" s="279"/>
      <c r="G14" s="279"/>
      <c r="H14" s="279"/>
    </row>
    <row r="15" spans="1:8" ht="19.5" customHeight="1" thickBot="1" x14ac:dyDescent="0.3"/>
    <row r="16" spans="1:8" ht="19.5" customHeight="1" thickBot="1" x14ac:dyDescent="0.35">
      <c r="A16" s="256" t="s">
        <v>31</v>
      </c>
      <c r="B16" s="257"/>
      <c r="C16" s="257"/>
      <c r="D16" s="257"/>
      <c r="E16" s="257"/>
      <c r="F16" s="257"/>
      <c r="G16" s="257"/>
      <c r="H16" s="258"/>
    </row>
    <row r="17" spans="1:14" ht="20.25" customHeight="1" x14ac:dyDescent="0.25">
      <c r="A17" s="280" t="s">
        <v>44</v>
      </c>
      <c r="B17" s="280"/>
      <c r="C17" s="280"/>
      <c r="D17" s="280"/>
      <c r="E17" s="280"/>
      <c r="F17" s="280"/>
      <c r="G17" s="280"/>
      <c r="H17" s="280"/>
    </row>
    <row r="18" spans="1:14" ht="26.25" customHeight="1" x14ac:dyDescent="0.4">
      <c r="A18" s="110" t="s">
        <v>33</v>
      </c>
      <c r="B18" s="281" t="s">
        <v>117</v>
      </c>
      <c r="C18" s="281"/>
    </row>
    <row r="19" spans="1:14" ht="26.25" customHeight="1" x14ac:dyDescent="0.4">
      <c r="A19" s="110" t="s">
        <v>34</v>
      </c>
      <c r="B19" s="235" t="s">
        <v>109</v>
      </c>
      <c r="C19" s="234">
        <v>25</v>
      </c>
    </row>
    <row r="20" spans="1:14" ht="26.25" customHeight="1" x14ac:dyDescent="0.4">
      <c r="A20" s="110" t="s">
        <v>35</v>
      </c>
      <c r="B20" s="235" t="s">
        <v>110</v>
      </c>
      <c r="C20" s="212"/>
    </row>
    <row r="21" spans="1:14" ht="26.25" customHeight="1" x14ac:dyDescent="0.4">
      <c r="A21" s="110" t="s">
        <v>36</v>
      </c>
      <c r="B21" s="307" t="s">
        <v>129</v>
      </c>
      <c r="C21" s="282"/>
      <c r="D21" s="282"/>
      <c r="E21" s="282"/>
      <c r="F21" s="282"/>
      <c r="G21" s="282"/>
      <c r="H21" s="282"/>
      <c r="I21" s="282"/>
    </row>
    <row r="22" spans="1:14" ht="26.25" customHeight="1" x14ac:dyDescent="0.4">
      <c r="A22" s="110" t="s">
        <v>37</v>
      </c>
      <c r="B22" s="213">
        <v>43227</v>
      </c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110" t="s">
        <v>38</v>
      </c>
      <c r="B23" s="213">
        <v>43228</v>
      </c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110"/>
      <c r="B24" s="112"/>
    </row>
    <row r="25" spans="1:14" ht="18.75" x14ac:dyDescent="0.3">
      <c r="A25" s="108" t="s">
        <v>1</v>
      </c>
      <c r="B25" s="112"/>
    </row>
    <row r="26" spans="1:14" ht="26.25" customHeight="1" x14ac:dyDescent="0.4">
      <c r="A26" s="113" t="s">
        <v>4</v>
      </c>
      <c r="B26" s="281" t="s">
        <v>111</v>
      </c>
      <c r="C26" s="281"/>
    </row>
    <row r="27" spans="1:14" ht="26.25" customHeight="1" x14ac:dyDescent="0.4">
      <c r="A27" s="231" t="s">
        <v>45</v>
      </c>
      <c r="B27" s="282" t="s">
        <v>112</v>
      </c>
      <c r="C27" s="282"/>
    </row>
    <row r="28" spans="1:14" ht="27" customHeight="1" thickBot="1" x14ac:dyDescent="0.45">
      <c r="A28" s="231" t="s">
        <v>6</v>
      </c>
      <c r="B28" s="210">
        <v>99.97</v>
      </c>
    </row>
    <row r="29" spans="1:14" s="9" customFormat="1" ht="27" customHeight="1" thickBot="1" x14ac:dyDescent="0.45">
      <c r="A29" s="231" t="s">
        <v>46</v>
      </c>
      <c r="B29" s="209">
        <v>0</v>
      </c>
      <c r="C29" s="283" t="s">
        <v>47</v>
      </c>
      <c r="D29" s="284"/>
      <c r="E29" s="284"/>
      <c r="F29" s="284"/>
      <c r="G29" s="284"/>
      <c r="H29" s="285"/>
      <c r="I29" s="117"/>
      <c r="J29" s="117"/>
      <c r="K29" s="117"/>
      <c r="L29" s="117"/>
    </row>
    <row r="30" spans="1:14" s="9" customFormat="1" ht="19.5" customHeight="1" thickBot="1" x14ac:dyDescent="0.35">
      <c r="A30" s="231" t="s">
        <v>48</v>
      </c>
      <c r="B30" s="236">
        <f>B28-B29</f>
        <v>99.97</v>
      </c>
      <c r="C30" s="118"/>
      <c r="D30" s="118"/>
      <c r="E30" s="118"/>
      <c r="F30" s="118"/>
      <c r="G30" s="118"/>
      <c r="H30" s="119"/>
      <c r="I30" s="117"/>
      <c r="J30" s="117"/>
      <c r="K30" s="117"/>
      <c r="L30" s="117"/>
    </row>
    <row r="31" spans="1:14" s="9" customFormat="1" ht="27" customHeight="1" thickBot="1" x14ac:dyDescent="0.45">
      <c r="A31" s="231" t="s">
        <v>49</v>
      </c>
      <c r="B31" s="230">
        <v>1</v>
      </c>
      <c r="C31" s="286" t="s">
        <v>50</v>
      </c>
      <c r="D31" s="287"/>
      <c r="E31" s="287"/>
      <c r="F31" s="287"/>
      <c r="G31" s="287"/>
      <c r="H31" s="288"/>
      <c r="I31" s="117"/>
      <c r="J31" s="117"/>
      <c r="K31" s="117"/>
      <c r="L31" s="117"/>
    </row>
    <row r="32" spans="1:14" s="9" customFormat="1" ht="27" customHeight="1" thickBot="1" x14ac:dyDescent="0.45">
      <c r="A32" s="231" t="s">
        <v>51</v>
      </c>
      <c r="B32" s="230">
        <v>1</v>
      </c>
      <c r="C32" s="286" t="s">
        <v>52</v>
      </c>
      <c r="D32" s="287"/>
      <c r="E32" s="287"/>
      <c r="F32" s="287"/>
      <c r="G32" s="287"/>
      <c r="H32" s="288"/>
      <c r="I32" s="117"/>
      <c r="J32" s="117"/>
      <c r="K32" s="117"/>
      <c r="L32" s="121"/>
      <c r="M32" s="121"/>
      <c r="N32" s="122"/>
    </row>
    <row r="33" spans="1:14" s="9" customFormat="1" ht="17.25" customHeight="1" x14ac:dyDescent="0.3">
      <c r="A33" s="231"/>
      <c r="B33" s="120"/>
      <c r="C33" s="123"/>
      <c r="D33" s="123"/>
      <c r="E33" s="123"/>
      <c r="F33" s="123"/>
      <c r="G33" s="123"/>
      <c r="H33" s="123"/>
      <c r="I33" s="117"/>
      <c r="J33" s="117"/>
      <c r="K33" s="117"/>
      <c r="L33" s="121"/>
      <c r="M33" s="121"/>
      <c r="N33" s="122"/>
    </row>
    <row r="34" spans="1:14" s="9" customFormat="1" ht="18.75" x14ac:dyDescent="0.3">
      <c r="A34" s="231" t="s">
        <v>53</v>
      </c>
      <c r="B34" s="124">
        <f>B31/B32</f>
        <v>1</v>
      </c>
      <c r="C34" s="178" t="s">
        <v>54</v>
      </c>
      <c r="D34" s="178"/>
      <c r="E34" s="178"/>
      <c r="F34" s="178"/>
      <c r="G34" s="178"/>
      <c r="H34" s="178"/>
      <c r="I34" s="117"/>
      <c r="J34" s="117"/>
      <c r="K34" s="117"/>
      <c r="L34" s="121"/>
      <c r="M34" s="121"/>
      <c r="N34" s="122"/>
    </row>
    <row r="35" spans="1:14" s="9" customFormat="1" ht="19.5" customHeight="1" thickBot="1" x14ac:dyDescent="0.35">
      <c r="A35" s="231"/>
      <c r="B35" s="236"/>
      <c r="H35" s="178"/>
      <c r="I35" s="117"/>
      <c r="J35" s="117"/>
      <c r="K35" s="117"/>
      <c r="L35" s="121"/>
      <c r="M35" s="121"/>
      <c r="N35" s="122"/>
    </row>
    <row r="36" spans="1:14" s="9" customFormat="1" ht="27" customHeight="1" thickBot="1" x14ac:dyDescent="0.45">
      <c r="A36" s="125" t="s">
        <v>55</v>
      </c>
      <c r="B36" s="214">
        <v>20</v>
      </c>
      <c r="C36" s="178"/>
      <c r="D36" s="276" t="s">
        <v>56</v>
      </c>
      <c r="E36" s="277"/>
      <c r="F36" s="171" t="s">
        <v>57</v>
      </c>
      <c r="G36" s="172"/>
      <c r="J36" s="117"/>
      <c r="K36" s="117"/>
      <c r="L36" s="121"/>
      <c r="M36" s="121"/>
      <c r="N36" s="122"/>
    </row>
    <row r="37" spans="1:14" s="9" customFormat="1" ht="26.25" customHeight="1" x14ac:dyDescent="0.4">
      <c r="A37" s="126" t="s">
        <v>58</v>
      </c>
      <c r="B37" s="215">
        <v>1</v>
      </c>
      <c r="C37" s="128" t="s">
        <v>59</v>
      </c>
      <c r="D37" s="129" t="s">
        <v>60</v>
      </c>
      <c r="E37" s="161" t="s">
        <v>61</v>
      </c>
      <c r="F37" s="129" t="s">
        <v>60</v>
      </c>
      <c r="G37" s="130" t="s">
        <v>61</v>
      </c>
      <c r="J37" s="117"/>
      <c r="K37" s="117"/>
      <c r="L37" s="121"/>
      <c r="M37" s="121"/>
      <c r="N37" s="122"/>
    </row>
    <row r="38" spans="1:14" s="9" customFormat="1" ht="26.25" customHeight="1" x14ac:dyDescent="0.4">
      <c r="A38" s="126" t="s">
        <v>62</v>
      </c>
      <c r="B38" s="215">
        <v>1</v>
      </c>
      <c r="C38" s="131">
        <v>1</v>
      </c>
      <c r="D38" s="216">
        <v>257032802</v>
      </c>
      <c r="E38" s="175">
        <f>IF(ISBLANK(D38),"-",$D$48/$D$45*D38)</f>
        <v>257625185.35119659</v>
      </c>
      <c r="F38" s="216">
        <v>271170201</v>
      </c>
      <c r="G38" s="167">
        <f>IF(ISBLANK(F38),"-",$D$48/$F$45*F38)</f>
        <v>258827840.14593694</v>
      </c>
      <c r="J38" s="117"/>
      <c r="K38" s="117"/>
      <c r="L38" s="121"/>
      <c r="M38" s="121"/>
      <c r="N38" s="122"/>
    </row>
    <row r="39" spans="1:14" s="9" customFormat="1" ht="26.25" customHeight="1" x14ac:dyDescent="0.4">
      <c r="A39" s="126" t="s">
        <v>63</v>
      </c>
      <c r="B39" s="215">
        <v>1</v>
      </c>
      <c r="C39" s="193">
        <v>2</v>
      </c>
      <c r="D39" s="217">
        <v>258009304</v>
      </c>
      <c r="E39" s="176">
        <f>IF(ISBLANK(D39),"-",$D$48/$D$45*D39)</f>
        <v>258603937.89479533</v>
      </c>
      <c r="F39" s="217">
        <v>271496496</v>
      </c>
      <c r="G39" s="168">
        <f>IF(ISBLANK(F39),"-",$D$48/$F$45*F39)</f>
        <v>259139283.76986381</v>
      </c>
      <c r="J39" s="117"/>
      <c r="K39" s="117"/>
      <c r="L39" s="121"/>
      <c r="M39" s="121"/>
      <c r="N39" s="122"/>
    </row>
    <row r="40" spans="1:14" ht="26.25" customHeight="1" x14ac:dyDescent="0.4">
      <c r="A40" s="126" t="s">
        <v>64</v>
      </c>
      <c r="B40" s="215">
        <v>1</v>
      </c>
      <c r="C40" s="193">
        <v>3</v>
      </c>
      <c r="D40" s="217">
        <v>257549584</v>
      </c>
      <c r="E40" s="176">
        <f>IF(ISBLANK(D40),"-",$D$48/$D$45*D40)</f>
        <v>258143158.37837526</v>
      </c>
      <c r="F40" s="217">
        <v>272634201</v>
      </c>
      <c r="G40" s="168">
        <f>IF(ISBLANK(F40),"-",$D$48/$F$45*F40)</f>
        <v>260225205.92055482</v>
      </c>
      <c r="L40" s="121"/>
      <c r="M40" s="121"/>
      <c r="N40" s="178"/>
    </row>
    <row r="41" spans="1:14" ht="26.25" customHeight="1" x14ac:dyDescent="0.4">
      <c r="A41" s="126" t="s">
        <v>65</v>
      </c>
      <c r="B41" s="215">
        <v>1</v>
      </c>
      <c r="C41" s="133">
        <v>4</v>
      </c>
      <c r="D41" s="218"/>
      <c r="E41" s="177" t="str">
        <f>IF(ISBLANK(D41),"-",$D$48/$D$45*D41)</f>
        <v>-</v>
      </c>
      <c r="F41" s="218"/>
      <c r="G41" s="169" t="str">
        <f>IF(ISBLANK(F41),"-",$D$48/$F$45*F41)</f>
        <v>-</v>
      </c>
      <c r="L41" s="121"/>
      <c r="M41" s="121"/>
      <c r="N41" s="178"/>
    </row>
    <row r="42" spans="1:14" ht="27" customHeight="1" thickBot="1" x14ac:dyDescent="0.45">
      <c r="A42" s="126" t="s">
        <v>66</v>
      </c>
      <c r="B42" s="215">
        <v>1</v>
      </c>
      <c r="C42" s="134" t="s">
        <v>67</v>
      </c>
      <c r="D42" s="195">
        <f>AVERAGE(D38:D41)</f>
        <v>257530563.33333334</v>
      </c>
      <c r="E42" s="157">
        <f>AVERAGE(E38:E41)</f>
        <v>258124093.87478909</v>
      </c>
      <c r="F42" s="135">
        <f>AVERAGE(F38:F41)</f>
        <v>271766966</v>
      </c>
      <c r="G42" s="136">
        <f>AVERAGE(G38:G41)</f>
        <v>259397443.2787852</v>
      </c>
    </row>
    <row r="43" spans="1:14" ht="26.25" customHeight="1" x14ac:dyDescent="0.4">
      <c r="A43" s="126" t="s">
        <v>68</v>
      </c>
      <c r="B43" s="210">
        <v>1</v>
      </c>
      <c r="C43" s="196" t="s">
        <v>69</v>
      </c>
      <c r="D43" s="220">
        <v>19.96</v>
      </c>
      <c r="E43" s="178"/>
      <c r="F43" s="219">
        <v>20.96</v>
      </c>
      <c r="G43" s="173"/>
    </row>
    <row r="44" spans="1:14" ht="26.25" customHeight="1" x14ac:dyDescent="0.4">
      <c r="A44" s="126" t="s">
        <v>70</v>
      </c>
      <c r="B44" s="210">
        <v>1</v>
      </c>
      <c r="C44" s="197" t="s">
        <v>71</v>
      </c>
      <c r="D44" s="198">
        <f>D43*$B$34</f>
        <v>19.96</v>
      </c>
      <c r="E44" s="194"/>
      <c r="F44" s="137">
        <f>F43*$B$34</f>
        <v>20.96</v>
      </c>
      <c r="G44" s="155"/>
    </row>
    <row r="45" spans="1:14" ht="19.5" customHeight="1" thickBot="1" x14ac:dyDescent="0.35">
      <c r="A45" s="126" t="s">
        <v>72</v>
      </c>
      <c r="B45" s="194">
        <f>(B44/B43)*(B42/B41)*(B40/B39)*(B38/B37)*B36</f>
        <v>20</v>
      </c>
      <c r="C45" s="197" t="s">
        <v>73</v>
      </c>
      <c r="D45" s="199">
        <f>D44*$B$30/100</f>
        <v>19.954011999999999</v>
      </c>
      <c r="E45" s="155"/>
      <c r="F45" s="139">
        <f>F44*$B$30/100</f>
        <v>20.953711999999999</v>
      </c>
      <c r="G45" s="155"/>
    </row>
    <row r="46" spans="1:14" ht="19.5" customHeight="1" thickBot="1" x14ac:dyDescent="0.35">
      <c r="A46" s="263" t="s">
        <v>74</v>
      </c>
      <c r="B46" s="264"/>
      <c r="C46" s="197" t="s">
        <v>75</v>
      </c>
      <c r="D46" s="198">
        <f>D45/$B$45</f>
        <v>0.99770059999999994</v>
      </c>
      <c r="E46" s="155"/>
      <c r="F46" s="141">
        <f>F45/$B$45</f>
        <v>1.0476855999999999</v>
      </c>
      <c r="G46" s="155"/>
    </row>
    <row r="47" spans="1:14" ht="27" customHeight="1" thickBot="1" x14ac:dyDescent="0.45">
      <c r="A47" s="265"/>
      <c r="B47" s="266"/>
      <c r="C47" s="197" t="s">
        <v>76</v>
      </c>
      <c r="D47" s="221">
        <v>1</v>
      </c>
      <c r="E47" s="173"/>
      <c r="F47" s="173"/>
      <c r="G47" s="173"/>
    </row>
    <row r="48" spans="1:14" ht="18.75" x14ac:dyDescent="0.3">
      <c r="C48" s="197" t="s">
        <v>77</v>
      </c>
      <c r="D48" s="199">
        <f>D47*$B$45</f>
        <v>20</v>
      </c>
      <c r="E48" s="155"/>
      <c r="F48" s="155"/>
      <c r="G48" s="155"/>
    </row>
    <row r="49" spans="1:12" ht="19.5" customHeight="1" thickBot="1" x14ac:dyDescent="0.35">
      <c r="C49" s="200" t="s">
        <v>78</v>
      </c>
      <c r="D49" s="201">
        <f>D48/B34</f>
        <v>20</v>
      </c>
      <c r="E49" s="159"/>
      <c r="F49" s="159"/>
      <c r="G49" s="159"/>
    </row>
    <row r="50" spans="1:12" ht="18.75" x14ac:dyDescent="0.3">
      <c r="C50" s="202" t="s">
        <v>79</v>
      </c>
      <c r="D50" s="203">
        <f>AVERAGE(E38:E41,G38:G41)</f>
        <v>258760768.57678714</v>
      </c>
      <c r="E50" s="158"/>
      <c r="F50" s="158"/>
      <c r="G50" s="158"/>
    </row>
    <row r="51" spans="1:12" ht="18.75" x14ac:dyDescent="0.3">
      <c r="C51" s="142" t="s">
        <v>80</v>
      </c>
      <c r="D51" s="145">
        <f>STDEV(E38:E41,G38:G41)/D50</f>
        <v>3.4513633739821181E-3</v>
      </c>
      <c r="E51" s="194"/>
      <c r="F51" s="194"/>
      <c r="G51" s="194"/>
    </row>
    <row r="52" spans="1:12" ht="19.5" customHeight="1" thickBot="1" x14ac:dyDescent="0.35">
      <c r="C52" s="143" t="s">
        <v>19</v>
      </c>
      <c r="D52" s="146">
        <f>COUNT(E38:E41,G38:G41)</f>
        <v>6</v>
      </c>
      <c r="E52" s="194"/>
      <c r="F52" s="194"/>
      <c r="G52" s="194"/>
    </row>
    <row r="54" spans="1:12" ht="18.75" x14ac:dyDescent="0.3">
      <c r="A54" s="108" t="s">
        <v>1</v>
      </c>
      <c r="B54" s="147" t="s">
        <v>81</v>
      </c>
    </row>
    <row r="55" spans="1:12" ht="18.75" x14ac:dyDescent="0.3">
      <c r="A55" s="178" t="s">
        <v>82</v>
      </c>
      <c r="B55" s="111" t="str">
        <f>B21</f>
        <v>EACH 5 ML CONTAINS IBUPROFEN BP 100 mg</v>
      </c>
    </row>
    <row r="56" spans="1:12" ht="26.25" customHeight="1" x14ac:dyDescent="0.4">
      <c r="A56" s="231" t="s">
        <v>83</v>
      </c>
      <c r="B56" s="222">
        <v>5</v>
      </c>
      <c r="C56" s="194" t="s">
        <v>84</v>
      </c>
      <c r="D56" s="223">
        <v>100</v>
      </c>
      <c r="E56" s="194" t="str">
        <f>B20</f>
        <v xml:space="preserve">IBUPROFEN </v>
      </c>
    </row>
    <row r="57" spans="1:12" ht="19.5" thickBot="1" x14ac:dyDescent="0.35">
      <c r="A57" s="111" t="s">
        <v>85</v>
      </c>
      <c r="B57" s="233">
        <f>'Relative Density'!C38</f>
        <v>1.1202205143070543</v>
      </c>
    </row>
    <row r="58" spans="1:12" s="74" customFormat="1" ht="19.5" thickBot="1" x14ac:dyDescent="0.35">
      <c r="A58" s="231" t="s">
        <v>86</v>
      </c>
      <c r="B58" s="185">
        <f>B56</f>
        <v>5</v>
      </c>
      <c r="C58" s="194" t="s">
        <v>87</v>
      </c>
      <c r="D58" s="206">
        <f>B57*B56</f>
        <v>5.6011025715352716</v>
      </c>
    </row>
    <row r="59" spans="1:12" ht="19.5" customHeight="1" thickBot="1" x14ac:dyDescent="0.3"/>
    <row r="60" spans="1:12" s="9" customFormat="1" ht="27" customHeight="1" thickBot="1" x14ac:dyDescent="0.45">
      <c r="A60" s="125" t="s">
        <v>88</v>
      </c>
      <c r="B60" s="214">
        <v>100</v>
      </c>
      <c r="C60" s="178"/>
      <c r="D60" s="149" t="s">
        <v>89</v>
      </c>
      <c r="E60" s="148" t="s">
        <v>90</v>
      </c>
      <c r="F60" s="148" t="s">
        <v>60</v>
      </c>
      <c r="G60" s="148" t="s">
        <v>91</v>
      </c>
      <c r="H60" s="128" t="s">
        <v>92</v>
      </c>
      <c r="L60" s="117"/>
    </row>
    <row r="61" spans="1:12" s="9" customFormat="1" ht="24" customHeight="1" x14ac:dyDescent="0.4">
      <c r="A61" s="126" t="s">
        <v>93</v>
      </c>
      <c r="B61" s="215">
        <v>1</v>
      </c>
      <c r="C61" s="267" t="s">
        <v>94</v>
      </c>
      <c r="D61" s="270">
        <v>5.8636600000000003</v>
      </c>
      <c r="E61" s="179">
        <v>1</v>
      </c>
      <c r="F61" s="224">
        <v>262031364</v>
      </c>
      <c r="G61" s="190">
        <f>IF(ISBLANK(F61),"-",(F61/$D$50*$D$47*$B$69)*$D$58/$D$61)</f>
        <v>96.729644328748748</v>
      </c>
      <c r="H61" s="187">
        <f t="shared" ref="H61:H72" si="0">IF(ISBLANK(F61),"-",G61/$D$56)</f>
        <v>0.96729644328748743</v>
      </c>
      <c r="L61" s="117"/>
    </row>
    <row r="62" spans="1:12" s="9" customFormat="1" ht="26.25" customHeight="1" x14ac:dyDescent="0.4">
      <c r="A62" s="126" t="s">
        <v>95</v>
      </c>
      <c r="B62" s="215">
        <v>1</v>
      </c>
      <c r="C62" s="268"/>
      <c r="D62" s="271"/>
      <c r="E62" s="180">
        <v>2</v>
      </c>
      <c r="F62" s="217">
        <v>262301980</v>
      </c>
      <c r="G62" s="191">
        <f>IF(ISBLANK(F62),"-",(F62/$D$50*$D$47*$B$69)*$D$58/$D$61)</f>
        <v>96.829543016562567</v>
      </c>
      <c r="H62" s="188">
        <f t="shared" si="0"/>
        <v>0.96829543016562569</v>
      </c>
      <c r="L62" s="117"/>
    </row>
    <row r="63" spans="1:12" s="9" customFormat="1" ht="24.75" customHeight="1" x14ac:dyDescent="0.4">
      <c r="A63" s="126" t="s">
        <v>96</v>
      </c>
      <c r="B63" s="215">
        <v>1</v>
      </c>
      <c r="C63" s="268"/>
      <c r="D63" s="271"/>
      <c r="E63" s="180">
        <v>3</v>
      </c>
      <c r="F63" s="217">
        <v>261957257</v>
      </c>
      <c r="G63" s="191">
        <f>IF(ISBLANK(F63),"-",(F63/$D$50*$D$47*$B$69)*$D$58/$D$61)</f>
        <v>96.702287512973555</v>
      </c>
      <c r="H63" s="188">
        <f t="shared" si="0"/>
        <v>0.9670228751297355</v>
      </c>
      <c r="L63" s="117"/>
    </row>
    <row r="64" spans="1:12" ht="27" customHeight="1" thickBot="1" x14ac:dyDescent="0.45">
      <c r="A64" s="126" t="s">
        <v>97</v>
      </c>
      <c r="B64" s="215">
        <v>1</v>
      </c>
      <c r="C64" s="269"/>
      <c r="D64" s="272"/>
      <c r="E64" s="181">
        <v>4</v>
      </c>
      <c r="F64" s="225"/>
      <c r="G64" s="191" t="str">
        <f>IF(ISBLANK(F64),"-",(F64/$D$50*$D$47*$B$69)*$D$58/$D$61)</f>
        <v>-</v>
      </c>
      <c r="H64" s="188" t="str">
        <f t="shared" si="0"/>
        <v>-</v>
      </c>
    </row>
    <row r="65" spans="1:11" ht="24.75" customHeight="1" x14ac:dyDescent="0.4">
      <c r="A65" s="126" t="s">
        <v>98</v>
      </c>
      <c r="B65" s="215">
        <v>1</v>
      </c>
      <c r="C65" s="267" t="s">
        <v>99</v>
      </c>
      <c r="D65" s="270">
        <v>5.7349100000000002</v>
      </c>
      <c r="E65" s="150">
        <v>1</v>
      </c>
      <c r="F65" s="217">
        <v>256876133</v>
      </c>
      <c r="G65" s="190">
        <f>IF(ISBLANK(F65),"-",(F65/$D$50*$D$47*$B$69)*$D$58/$D$65)</f>
        <v>96.955453361466937</v>
      </c>
      <c r="H65" s="187">
        <f t="shared" si="0"/>
        <v>0.96955453361466937</v>
      </c>
    </row>
    <row r="66" spans="1:11" ht="23.25" customHeight="1" x14ac:dyDescent="0.4">
      <c r="A66" s="126" t="s">
        <v>100</v>
      </c>
      <c r="B66" s="215">
        <v>1</v>
      </c>
      <c r="C66" s="268"/>
      <c r="D66" s="271"/>
      <c r="E66" s="151">
        <v>2</v>
      </c>
      <c r="F66" s="217">
        <v>256127521</v>
      </c>
      <c r="G66" s="191">
        <f>IF(ISBLANK(F66),"-",(F66/$D$50*$D$47*$B$69)*$D$58/$D$65)</f>
        <v>96.672896881796504</v>
      </c>
      <c r="H66" s="188">
        <f t="shared" si="0"/>
        <v>0.966728968817965</v>
      </c>
    </row>
    <row r="67" spans="1:11" ht="24.75" customHeight="1" x14ac:dyDescent="0.4">
      <c r="A67" s="126" t="s">
        <v>101</v>
      </c>
      <c r="B67" s="215">
        <v>1</v>
      </c>
      <c r="C67" s="268"/>
      <c r="D67" s="271"/>
      <c r="E67" s="151">
        <v>3</v>
      </c>
      <c r="F67" s="217">
        <v>257450950</v>
      </c>
      <c r="G67" s="191">
        <f>IF(ISBLANK(F67),"-",(F67/$D$50*$D$47*$B$69)*$D$58/$D$65)</f>
        <v>97.172412571277547</v>
      </c>
      <c r="H67" s="188">
        <f t="shared" si="0"/>
        <v>0.97172412571277544</v>
      </c>
    </row>
    <row r="68" spans="1:11" ht="27" customHeight="1" thickBot="1" x14ac:dyDescent="0.45">
      <c r="A68" s="126" t="s">
        <v>102</v>
      </c>
      <c r="B68" s="215">
        <v>1</v>
      </c>
      <c r="C68" s="269"/>
      <c r="D68" s="272"/>
      <c r="E68" s="152">
        <v>4</v>
      </c>
      <c r="F68" s="225"/>
      <c r="G68" s="192" t="str">
        <f>IF(ISBLANK(F68),"-",(F68/$D$50*$D$47*$B$69)*$D$58/$D$65)</f>
        <v>-</v>
      </c>
      <c r="H68" s="189" t="str">
        <f t="shared" si="0"/>
        <v>-</v>
      </c>
    </row>
    <row r="69" spans="1:11" ht="23.25" customHeight="1" x14ac:dyDescent="0.4">
      <c r="A69" s="126" t="s">
        <v>103</v>
      </c>
      <c r="B69" s="193">
        <f>(B68/B67)*(B66/B65)*(B64/B63)*(B62/B61)*B60</f>
        <v>100</v>
      </c>
      <c r="C69" s="267" t="s">
        <v>104</v>
      </c>
      <c r="D69" s="270">
        <v>6.0105199999999996</v>
      </c>
      <c r="E69" s="150">
        <v>1</v>
      </c>
      <c r="F69" s="224">
        <v>269296357</v>
      </c>
      <c r="G69" s="190">
        <f>IF(ISBLANK(F69),"-",(F69/$D$50*$D$47*$B$69)*$D$58/$D$69)</f>
        <v>96.982533523052055</v>
      </c>
      <c r="H69" s="188">
        <f t="shared" si="0"/>
        <v>0.9698253352305205</v>
      </c>
    </row>
    <row r="70" spans="1:11" ht="22.5" customHeight="1" thickBot="1" x14ac:dyDescent="0.45">
      <c r="A70" s="204" t="s">
        <v>105</v>
      </c>
      <c r="B70" s="226">
        <f>(D47*B69)/D56*D58</f>
        <v>5.6011025715352716</v>
      </c>
      <c r="C70" s="268"/>
      <c r="D70" s="271"/>
      <c r="E70" s="151">
        <v>2</v>
      </c>
      <c r="F70" s="217">
        <v>268962202</v>
      </c>
      <c r="G70" s="191">
        <f>IF(ISBLANK(F70),"-",(F70/$D$50*$D$47*$B$69)*$D$58/$D$69)</f>
        <v>96.862193244964303</v>
      </c>
      <c r="H70" s="188">
        <f t="shared" si="0"/>
        <v>0.96862193244964301</v>
      </c>
    </row>
    <row r="71" spans="1:11" ht="23.25" customHeight="1" x14ac:dyDescent="0.4">
      <c r="A71" s="263" t="s">
        <v>74</v>
      </c>
      <c r="B71" s="274"/>
      <c r="C71" s="268"/>
      <c r="D71" s="271"/>
      <c r="E71" s="151">
        <v>3</v>
      </c>
      <c r="F71" s="217">
        <v>268473646</v>
      </c>
      <c r="G71" s="191">
        <f>IF(ISBLANK(F71),"-",(F71/$D$50*$D$47*$B$69)*$D$58/$D$69)</f>
        <v>96.686248055152902</v>
      </c>
      <c r="H71" s="188">
        <f t="shared" si="0"/>
        <v>0.96686248055152901</v>
      </c>
    </row>
    <row r="72" spans="1:11" ht="23.25" customHeight="1" thickBot="1" x14ac:dyDescent="0.45">
      <c r="A72" s="265"/>
      <c r="B72" s="275"/>
      <c r="C72" s="273"/>
      <c r="D72" s="272"/>
      <c r="E72" s="152">
        <v>4</v>
      </c>
      <c r="F72" s="225"/>
      <c r="G72" s="192" t="str">
        <f>IF(ISBLANK(F72),"-",(F72/$D$50*$D$47*$B$69)*$D$58/$D$69)</f>
        <v>-</v>
      </c>
      <c r="H72" s="189" t="str">
        <f t="shared" si="0"/>
        <v>-</v>
      </c>
    </row>
    <row r="73" spans="1:11" ht="26.25" customHeight="1" x14ac:dyDescent="0.4">
      <c r="A73" s="194"/>
      <c r="B73" s="194"/>
      <c r="C73" s="194"/>
      <c r="D73" s="194"/>
      <c r="E73" s="194"/>
      <c r="F73" s="194"/>
      <c r="G73" s="144" t="s">
        <v>67</v>
      </c>
      <c r="H73" s="227">
        <f>AVERAGE(H61:H72)</f>
        <v>0.96843690277332783</v>
      </c>
    </row>
    <row r="74" spans="1:11" ht="26.25" customHeight="1" x14ac:dyDescent="0.4">
      <c r="C74" s="194"/>
      <c r="D74" s="194"/>
      <c r="E74" s="194"/>
      <c r="F74" s="194"/>
      <c r="G74" s="142" t="s">
        <v>80</v>
      </c>
      <c r="H74" s="228">
        <f>STDEV(H61:H72)/H73</f>
        <v>1.7406483484624484E-3</v>
      </c>
    </row>
    <row r="75" spans="1:11" ht="27" customHeight="1" thickBot="1" x14ac:dyDescent="0.45">
      <c r="A75" s="194"/>
      <c r="B75" s="194"/>
      <c r="C75" s="194"/>
      <c r="D75" s="155"/>
      <c r="E75" s="155"/>
      <c r="F75" s="194"/>
      <c r="G75" s="143" t="s">
        <v>19</v>
      </c>
      <c r="H75" s="229">
        <f>COUNT(H61:H72)</f>
        <v>9</v>
      </c>
    </row>
    <row r="76" spans="1:11" ht="18.75" x14ac:dyDescent="0.3">
      <c r="A76" s="194"/>
      <c r="B76" s="194"/>
      <c r="C76" s="194"/>
      <c r="D76" s="155"/>
      <c r="E76" s="155"/>
      <c r="F76" s="155"/>
      <c r="G76" s="155"/>
      <c r="H76" s="194"/>
      <c r="I76" s="178"/>
      <c r="J76" s="231"/>
      <c r="K76" s="236"/>
    </row>
    <row r="77" spans="1:11" ht="26.25" customHeight="1" x14ac:dyDescent="0.4">
      <c r="A77" s="113" t="s">
        <v>106</v>
      </c>
      <c r="B77" s="231" t="s">
        <v>107</v>
      </c>
      <c r="C77" s="262" t="str">
        <f>B20</f>
        <v xml:space="preserve">IBUPROFEN </v>
      </c>
      <c r="D77" s="262"/>
      <c r="E77" s="178" t="s">
        <v>108</v>
      </c>
      <c r="F77" s="178"/>
      <c r="G77" s="232">
        <f>H73</f>
        <v>0.96843690277332783</v>
      </c>
      <c r="H77" s="194"/>
      <c r="I77" s="178"/>
      <c r="J77" s="231"/>
      <c r="K77" s="236"/>
    </row>
    <row r="78" spans="1:11" ht="19.5" customHeight="1" thickBot="1" x14ac:dyDescent="0.35">
      <c r="A78" s="237"/>
      <c r="B78" s="165"/>
      <c r="C78" s="166"/>
      <c r="D78" s="166"/>
      <c r="E78" s="165"/>
      <c r="F78" s="165"/>
      <c r="G78" s="165"/>
      <c r="H78" s="165"/>
    </row>
    <row r="79" spans="1:11" ht="18.75" x14ac:dyDescent="0.3">
      <c r="B79" s="194" t="s">
        <v>24</v>
      </c>
      <c r="E79" s="194" t="s">
        <v>25</v>
      </c>
      <c r="F79" s="194"/>
      <c r="G79" s="194" t="s">
        <v>26</v>
      </c>
    </row>
    <row r="80" spans="1:11" ht="83.1" customHeight="1" x14ac:dyDescent="0.3">
      <c r="A80" s="231" t="s">
        <v>27</v>
      </c>
      <c r="B80" s="207" t="s">
        <v>115</v>
      </c>
      <c r="C80" s="207"/>
      <c r="D80" s="194"/>
      <c r="E80" s="182"/>
      <c r="F80" s="178"/>
      <c r="G80" s="182"/>
      <c r="H80" s="182"/>
      <c r="I80" s="178"/>
    </row>
    <row r="81" spans="1:9" ht="83.1" customHeight="1" x14ac:dyDescent="0.3">
      <c r="A81" s="231" t="s">
        <v>28</v>
      </c>
      <c r="B81" s="208" t="s">
        <v>116</v>
      </c>
      <c r="C81" s="208"/>
      <c r="D81" s="236"/>
      <c r="E81" s="183"/>
      <c r="F81" s="178"/>
      <c r="G81" s="183"/>
      <c r="H81" s="183"/>
      <c r="I81" s="178"/>
    </row>
    <row r="82" spans="1:9" ht="18.75" x14ac:dyDescent="0.3">
      <c r="A82" s="194"/>
      <c r="B82" s="194"/>
      <c r="C82" s="155"/>
      <c r="D82" s="155"/>
      <c r="E82" s="155"/>
      <c r="F82" s="155"/>
      <c r="G82" s="194"/>
      <c r="H82" s="194"/>
      <c r="I82" s="178"/>
    </row>
    <row r="83" spans="1:9" ht="18.75" x14ac:dyDescent="0.3">
      <c r="A83" s="194"/>
      <c r="B83" s="194"/>
      <c r="C83" s="194"/>
      <c r="D83" s="155"/>
      <c r="E83" s="155"/>
      <c r="F83" s="155"/>
      <c r="G83" s="155"/>
      <c r="H83" s="194"/>
      <c r="I83" s="178"/>
    </row>
    <row r="84" spans="1:9" ht="18.75" x14ac:dyDescent="0.3">
      <c r="A84" s="194"/>
      <c r="B84" s="194"/>
      <c r="C84" s="194"/>
      <c r="D84" s="155"/>
      <c r="E84" s="155"/>
      <c r="F84" s="155"/>
      <c r="G84" s="155"/>
      <c r="H84" s="194"/>
      <c r="I84" s="178"/>
    </row>
    <row r="85" spans="1:9" ht="18.75" x14ac:dyDescent="0.3">
      <c r="A85" s="194"/>
      <c r="B85" s="194"/>
      <c r="C85" s="194"/>
      <c r="D85" s="155"/>
      <c r="E85" s="155"/>
      <c r="F85" s="155"/>
      <c r="G85" s="155"/>
      <c r="H85" s="194"/>
      <c r="I85" s="178"/>
    </row>
    <row r="86" spans="1:9" ht="18.75" x14ac:dyDescent="0.3">
      <c r="A86" s="194"/>
      <c r="B86" s="194"/>
      <c r="C86" s="194"/>
      <c r="D86" s="155"/>
      <c r="E86" s="155"/>
      <c r="F86" s="155"/>
      <c r="G86" s="155"/>
      <c r="H86" s="194"/>
      <c r="I86" s="178"/>
    </row>
    <row r="87" spans="1:9" ht="18.75" x14ac:dyDescent="0.3">
      <c r="A87" s="194"/>
      <c r="B87" s="194"/>
      <c r="C87" s="194"/>
      <c r="D87" s="155"/>
      <c r="E87" s="155"/>
      <c r="F87" s="155"/>
      <c r="G87" s="155"/>
      <c r="H87" s="194"/>
      <c r="I87" s="178"/>
    </row>
    <row r="88" spans="1:9" ht="18.75" x14ac:dyDescent="0.3">
      <c r="A88" s="194"/>
      <c r="B88" s="194"/>
      <c r="C88" s="194"/>
      <c r="D88" s="155"/>
      <c r="E88" s="155"/>
      <c r="F88" s="155"/>
      <c r="G88" s="155"/>
      <c r="H88" s="194"/>
      <c r="I88" s="178"/>
    </row>
    <row r="89" spans="1:9" ht="18.75" x14ac:dyDescent="0.3">
      <c r="A89" s="194"/>
      <c r="B89" s="194"/>
      <c r="C89" s="194"/>
      <c r="D89" s="155"/>
      <c r="E89" s="155"/>
      <c r="F89" s="155"/>
      <c r="G89" s="155"/>
      <c r="H89" s="194"/>
      <c r="I89" s="178"/>
    </row>
    <row r="90" spans="1:9" ht="18.75" x14ac:dyDescent="0.3">
      <c r="A90" s="194"/>
      <c r="B90" s="194"/>
      <c r="C90" s="194"/>
      <c r="D90" s="155"/>
      <c r="E90" s="155"/>
      <c r="F90" s="155"/>
      <c r="G90" s="155"/>
      <c r="H90" s="194"/>
      <c r="I90" s="178"/>
    </row>
    <row r="250" spans="1:1" x14ac:dyDescent="0.25">
      <c r="A250" s="81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50" zoomScale="75" zoomScaleNormal="75" zoomScaleSheetLayoutView="75" workbookViewId="0">
      <selection activeCell="H61" sqref="H61:H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62.140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78" t="s">
        <v>29</v>
      </c>
      <c r="B1" s="278"/>
      <c r="C1" s="278"/>
      <c r="D1" s="278"/>
      <c r="E1" s="278"/>
      <c r="F1" s="278"/>
      <c r="G1" s="278"/>
      <c r="H1" s="278"/>
    </row>
    <row r="2" spans="1:8" x14ac:dyDescent="0.25">
      <c r="A2" s="278"/>
      <c r="B2" s="278"/>
      <c r="C2" s="278"/>
      <c r="D2" s="278"/>
      <c r="E2" s="278"/>
      <c r="F2" s="278"/>
      <c r="G2" s="278"/>
      <c r="H2" s="278"/>
    </row>
    <row r="3" spans="1:8" x14ac:dyDescent="0.25">
      <c r="A3" s="278"/>
      <c r="B3" s="278"/>
      <c r="C3" s="278"/>
      <c r="D3" s="278"/>
      <c r="E3" s="278"/>
      <c r="F3" s="278"/>
      <c r="G3" s="278"/>
      <c r="H3" s="278"/>
    </row>
    <row r="4" spans="1:8" x14ac:dyDescent="0.25">
      <c r="A4" s="278"/>
      <c r="B4" s="278"/>
      <c r="C4" s="278"/>
      <c r="D4" s="278"/>
      <c r="E4" s="278"/>
      <c r="F4" s="278"/>
      <c r="G4" s="278"/>
      <c r="H4" s="278"/>
    </row>
    <row r="5" spans="1:8" x14ac:dyDescent="0.25">
      <c r="A5" s="278"/>
      <c r="B5" s="278"/>
      <c r="C5" s="278"/>
      <c r="D5" s="278"/>
      <c r="E5" s="278"/>
      <c r="F5" s="278"/>
      <c r="G5" s="278"/>
      <c r="H5" s="278"/>
    </row>
    <row r="6" spans="1:8" x14ac:dyDescent="0.25">
      <c r="A6" s="278"/>
      <c r="B6" s="278"/>
      <c r="C6" s="278"/>
      <c r="D6" s="278"/>
      <c r="E6" s="278"/>
      <c r="F6" s="278"/>
      <c r="G6" s="278"/>
      <c r="H6" s="278"/>
    </row>
    <row r="7" spans="1:8" x14ac:dyDescent="0.25">
      <c r="A7" s="278"/>
      <c r="B7" s="278"/>
      <c r="C7" s="278"/>
      <c r="D7" s="278"/>
      <c r="E7" s="278"/>
      <c r="F7" s="278"/>
      <c r="G7" s="278"/>
      <c r="H7" s="278"/>
    </row>
    <row r="8" spans="1:8" x14ac:dyDescent="0.25">
      <c r="A8" s="279" t="s">
        <v>30</v>
      </c>
      <c r="B8" s="279"/>
      <c r="C8" s="279"/>
      <c r="D8" s="279"/>
      <c r="E8" s="279"/>
      <c r="F8" s="279"/>
      <c r="G8" s="279"/>
      <c r="H8" s="279"/>
    </row>
    <row r="9" spans="1:8" x14ac:dyDescent="0.25">
      <c r="A9" s="279"/>
      <c r="B9" s="279"/>
      <c r="C9" s="279"/>
      <c r="D9" s="279"/>
      <c r="E9" s="279"/>
      <c r="F9" s="279"/>
      <c r="G9" s="279"/>
      <c r="H9" s="279"/>
    </row>
    <row r="10" spans="1:8" x14ac:dyDescent="0.25">
      <c r="A10" s="279"/>
      <c r="B10" s="279"/>
      <c r="C10" s="279"/>
      <c r="D10" s="279"/>
      <c r="E10" s="279"/>
      <c r="F10" s="279"/>
      <c r="G10" s="279"/>
      <c r="H10" s="279"/>
    </row>
    <row r="11" spans="1:8" x14ac:dyDescent="0.25">
      <c r="A11" s="279"/>
      <c r="B11" s="279"/>
      <c r="C11" s="279"/>
      <c r="D11" s="279"/>
      <c r="E11" s="279"/>
      <c r="F11" s="279"/>
      <c r="G11" s="279"/>
      <c r="H11" s="279"/>
    </row>
    <row r="12" spans="1:8" x14ac:dyDescent="0.25">
      <c r="A12" s="279"/>
      <c r="B12" s="279"/>
      <c r="C12" s="279"/>
      <c r="D12" s="279"/>
      <c r="E12" s="279"/>
      <c r="F12" s="279"/>
      <c r="G12" s="279"/>
      <c r="H12" s="279"/>
    </row>
    <row r="13" spans="1:8" x14ac:dyDescent="0.25">
      <c r="A13" s="279"/>
      <c r="B13" s="279"/>
      <c r="C13" s="279"/>
      <c r="D13" s="279"/>
      <c r="E13" s="279"/>
      <c r="F13" s="279"/>
      <c r="G13" s="279"/>
      <c r="H13" s="279"/>
    </row>
    <row r="14" spans="1:8" x14ac:dyDescent="0.25">
      <c r="A14" s="279"/>
      <c r="B14" s="279"/>
      <c r="C14" s="279"/>
      <c r="D14" s="279"/>
      <c r="E14" s="279"/>
      <c r="F14" s="279"/>
      <c r="G14" s="279"/>
      <c r="H14" s="279"/>
    </row>
    <row r="15" spans="1:8" ht="19.5" customHeight="1" x14ac:dyDescent="0.25"/>
    <row r="16" spans="1:8" ht="19.5" customHeight="1" x14ac:dyDescent="0.3">
      <c r="A16" s="256" t="s">
        <v>31</v>
      </c>
      <c r="B16" s="257"/>
      <c r="C16" s="257"/>
      <c r="D16" s="257"/>
      <c r="E16" s="257"/>
      <c r="F16" s="257"/>
      <c r="G16" s="257"/>
      <c r="H16" s="258"/>
    </row>
    <row r="17" spans="1:14" ht="20.25" customHeight="1" x14ac:dyDescent="0.25">
      <c r="A17" s="280" t="s">
        <v>44</v>
      </c>
      <c r="B17" s="280"/>
      <c r="C17" s="280"/>
      <c r="D17" s="280"/>
      <c r="E17" s="280"/>
      <c r="F17" s="280"/>
      <c r="G17" s="280"/>
      <c r="H17" s="280"/>
    </row>
    <row r="18" spans="1:14" ht="26.25" customHeight="1" x14ac:dyDescent="0.4">
      <c r="A18" s="110" t="s">
        <v>33</v>
      </c>
      <c r="B18" s="281" t="s">
        <v>117</v>
      </c>
      <c r="C18" s="281"/>
    </row>
    <row r="19" spans="1:14" ht="26.25" customHeight="1" x14ac:dyDescent="0.4">
      <c r="A19" s="110" t="s">
        <v>34</v>
      </c>
      <c r="B19" s="211" t="s">
        <v>109</v>
      </c>
      <c r="C19" s="234">
        <v>25</v>
      </c>
    </row>
    <row r="20" spans="1:14" ht="26.25" customHeight="1" x14ac:dyDescent="0.4">
      <c r="A20" s="110" t="s">
        <v>35</v>
      </c>
      <c r="B20" s="211" t="s">
        <v>110</v>
      </c>
      <c r="C20" s="212"/>
    </row>
    <row r="21" spans="1:14" ht="26.25" customHeight="1" x14ac:dyDescent="0.4">
      <c r="A21" s="110" t="s">
        <v>36</v>
      </c>
      <c r="B21" s="307" t="s">
        <v>129</v>
      </c>
      <c r="C21" s="282"/>
      <c r="D21" s="282"/>
      <c r="E21" s="282"/>
      <c r="F21" s="282"/>
      <c r="G21" s="282"/>
      <c r="H21" s="282"/>
      <c r="I21" s="282"/>
    </row>
    <row r="22" spans="1:14" ht="26.25" customHeight="1" x14ac:dyDescent="0.4">
      <c r="A22" s="110" t="s">
        <v>37</v>
      </c>
      <c r="B22" s="213">
        <v>43227</v>
      </c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110" t="s">
        <v>38</v>
      </c>
      <c r="B23" s="213">
        <v>43228</v>
      </c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110"/>
      <c r="B24" s="112"/>
    </row>
    <row r="25" spans="1:14" ht="18.75" x14ac:dyDescent="0.3">
      <c r="A25" s="108" t="s">
        <v>1</v>
      </c>
      <c r="B25" s="112"/>
    </row>
    <row r="26" spans="1:14" ht="26.25" customHeight="1" x14ac:dyDescent="0.4">
      <c r="A26" s="113" t="s">
        <v>4</v>
      </c>
      <c r="B26" s="281" t="s">
        <v>111</v>
      </c>
      <c r="C26" s="281"/>
    </row>
    <row r="27" spans="1:14" ht="26.25" customHeight="1" x14ac:dyDescent="0.4">
      <c r="A27" s="115" t="s">
        <v>45</v>
      </c>
      <c r="B27" s="282" t="s">
        <v>112</v>
      </c>
      <c r="C27" s="282"/>
    </row>
    <row r="28" spans="1:14" ht="27" customHeight="1" x14ac:dyDescent="0.4">
      <c r="A28" s="115" t="s">
        <v>6</v>
      </c>
      <c r="B28" s="210">
        <v>99.97</v>
      </c>
    </row>
    <row r="29" spans="1:14" s="9" customFormat="1" ht="27" customHeight="1" x14ac:dyDescent="0.4">
      <c r="A29" s="115" t="s">
        <v>46</v>
      </c>
      <c r="B29" s="209">
        <v>0</v>
      </c>
      <c r="C29" s="283" t="s">
        <v>47</v>
      </c>
      <c r="D29" s="284"/>
      <c r="E29" s="284"/>
      <c r="F29" s="284"/>
      <c r="G29" s="284"/>
      <c r="H29" s="285"/>
      <c r="I29" s="117"/>
      <c r="J29" s="117"/>
      <c r="K29" s="117"/>
      <c r="L29" s="117"/>
    </row>
    <row r="30" spans="1:14" s="9" customFormat="1" ht="19.5" customHeight="1" x14ac:dyDescent="0.3">
      <c r="A30" s="115" t="s">
        <v>48</v>
      </c>
      <c r="B30" s="114">
        <f>B28-B29</f>
        <v>99.97</v>
      </c>
      <c r="C30" s="118"/>
      <c r="D30" s="118"/>
      <c r="E30" s="118"/>
      <c r="F30" s="118"/>
      <c r="G30" s="118"/>
      <c r="H30" s="119"/>
      <c r="I30" s="117"/>
      <c r="J30" s="117"/>
      <c r="K30" s="117"/>
      <c r="L30" s="117"/>
    </row>
    <row r="31" spans="1:14" s="9" customFormat="1" ht="27" customHeight="1" x14ac:dyDescent="0.4">
      <c r="A31" s="115" t="s">
        <v>49</v>
      </c>
      <c r="B31" s="230">
        <v>1</v>
      </c>
      <c r="C31" s="286" t="s">
        <v>50</v>
      </c>
      <c r="D31" s="287"/>
      <c r="E31" s="287"/>
      <c r="F31" s="287"/>
      <c r="G31" s="287"/>
      <c r="H31" s="288"/>
      <c r="I31" s="117"/>
      <c r="J31" s="117"/>
      <c r="K31" s="117"/>
      <c r="L31" s="117"/>
    </row>
    <row r="32" spans="1:14" s="9" customFormat="1" ht="27" customHeight="1" x14ac:dyDescent="0.4">
      <c r="A32" s="115" t="s">
        <v>51</v>
      </c>
      <c r="B32" s="230">
        <v>1</v>
      </c>
      <c r="C32" s="286" t="s">
        <v>52</v>
      </c>
      <c r="D32" s="287"/>
      <c r="E32" s="287"/>
      <c r="F32" s="287"/>
      <c r="G32" s="287"/>
      <c r="H32" s="288"/>
      <c r="I32" s="117"/>
      <c r="J32" s="117"/>
      <c r="K32" s="117"/>
      <c r="L32" s="121"/>
      <c r="M32" s="121"/>
      <c r="N32" s="122"/>
    </row>
    <row r="33" spans="1:14" s="9" customFormat="1" ht="17.25" customHeight="1" x14ac:dyDescent="0.3">
      <c r="A33" s="115"/>
      <c r="B33" s="120"/>
      <c r="C33" s="123"/>
      <c r="D33" s="123"/>
      <c r="E33" s="123"/>
      <c r="F33" s="123"/>
      <c r="G33" s="123"/>
      <c r="H33" s="123"/>
      <c r="I33" s="117"/>
      <c r="J33" s="117"/>
      <c r="K33" s="117"/>
      <c r="L33" s="121"/>
      <c r="M33" s="121"/>
      <c r="N33" s="122"/>
    </row>
    <row r="34" spans="1:14" s="9" customFormat="1" ht="18.75" x14ac:dyDescent="0.3">
      <c r="A34" s="115" t="s">
        <v>53</v>
      </c>
      <c r="B34" s="124">
        <f>B31/B32</f>
        <v>1</v>
      </c>
      <c r="C34" s="109" t="s">
        <v>54</v>
      </c>
      <c r="D34" s="109"/>
      <c r="E34" s="109"/>
      <c r="F34" s="109"/>
      <c r="G34" s="109"/>
      <c r="H34" s="109"/>
      <c r="I34" s="117"/>
      <c r="J34" s="117"/>
      <c r="K34" s="117"/>
      <c r="L34" s="121"/>
      <c r="M34" s="121"/>
      <c r="N34" s="122"/>
    </row>
    <row r="35" spans="1:14" s="9" customFormat="1" ht="19.5" customHeight="1" x14ac:dyDescent="0.3">
      <c r="A35" s="115"/>
      <c r="B35" s="114"/>
      <c r="H35" s="109"/>
      <c r="I35" s="117"/>
      <c r="J35" s="117"/>
      <c r="K35" s="117"/>
      <c r="L35" s="121"/>
      <c r="M35" s="121"/>
      <c r="N35" s="122"/>
    </row>
    <row r="36" spans="1:14" s="9" customFormat="1" ht="27" customHeight="1" x14ac:dyDescent="0.4">
      <c r="A36" s="125" t="s">
        <v>55</v>
      </c>
      <c r="B36" s="214">
        <v>20</v>
      </c>
      <c r="C36" s="109"/>
      <c r="D36" s="276" t="s">
        <v>56</v>
      </c>
      <c r="E36" s="277"/>
      <c r="F36" s="171" t="s">
        <v>57</v>
      </c>
      <c r="G36" s="172"/>
      <c r="J36" s="117"/>
      <c r="K36" s="117"/>
      <c r="L36" s="121"/>
      <c r="M36" s="121"/>
      <c r="N36" s="122"/>
    </row>
    <row r="37" spans="1:14" s="9" customFormat="1" ht="26.25" customHeight="1" x14ac:dyDescent="0.4">
      <c r="A37" s="126" t="s">
        <v>58</v>
      </c>
      <c r="B37" s="215">
        <v>1</v>
      </c>
      <c r="C37" s="128" t="s">
        <v>59</v>
      </c>
      <c r="D37" s="129" t="s">
        <v>60</v>
      </c>
      <c r="E37" s="161" t="s">
        <v>61</v>
      </c>
      <c r="F37" s="129" t="s">
        <v>60</v>
      </c>
      <c r="G37" s="130" t="s">
        <v>61</v>
      </c>
      <c r="J37" s="117"/>
      <c r="K37" s="117"/>
      <c r="L37" s="121"/>
      <c r="M37" s="121"/>
      <c r="N37" s="122"/>
    </row>
    <row r="38" spans="1:14" s="9" customFormat="1" ht="26.25" customHeight="1" x14ac:dyDescent="0.4">
      <c r="A38" s="126" t="s">
        <v>62</v>
      </c>
      <c r="B38" s="215">
        <v>1</v>
      </c>
      <c r="C38" s="131">
        <v>1</v>
      </c>
      <c r="D38" s="216">
        <v>257032802</v>
      </c>
      <c r="E38" s="175">
        <f>IF(ISBLANK(D38),"-",$D$48/$D$45*D38)</f>
        <v>257625185.35119659</v>
      </c>
      <c r="F38" s="216">
        <v>271170201</v>
      </c>
      <c r="G38" s="167">
        <f>IF(ISBLANK(F38),"-",$D$48/$F$45*F38)</f>
        <v>258827840.14593694</v>
      </c>
      <c r="J38" s="117"/>
      <c r="K38" s="117"/>
      <c r="L38" s="121"/>
      <c r="M38" s="121"/>
      <c r="N38" s="122"/>
    </row>
    <row r="39" spans="1:14" s="9" customFormat="1" ht="26.25" customHeight="1" x14ac:dyDescent="0.4">
      <c r="A39" s="126" t="s">
        <v>63</v>
      </c>
      <c r="B39" s="215">
        <v>1</v>
      </c>
      <c r="C39" s="127">
        <v>2</v>
      </c>
      <c r="D39" s="217">
        <v>258009304</v>
      </c>
      <c r="E39" s="176">
        <f>IF(ISBLANK(D39),"-",$D$48/$D$45*D39)</f>
        <v>258603937.89479533</v>
      </c>
      <c r="F39" s="217">
        <v>271496496</v>
      </c>
      <c r="G39" s="168">
        <f>IF(ISBLANK(F39),"-",$D$48/$F$45*F39)</f>
        <v>259139283.76986381</v>
      </c>
      <c r="J39" s="117"/>
      <c r="K39" s="117"/>
      <c r="L39" s="121"/>
      <c r="M39" s="121"/>
      <c r="N39" s="122"/>
    </row>
    <row r="40" spans="1:14" ht="26.25" customHeight="1" x14ac:dyDescent="0.4">
      <c r="A40" s="126" t="s">
        <v>64</v>
      </c>
      <c r="B40" s="215">
        <v>1</v>
      </c>
      <c r="C40" s="127">
        <v>3</v>
      </c>
      <c r="D40" s="217">
        <v>257549584</v>
      </c>
      <c r="E40" s="176">
        <f>IF(ISBLANK(D40),"-",$D$48/$D$45*D40)</f>
        <v>258143158.37837526</v>
      </c>
      <c r="F40" s="217">
        <v>272634201</v>
      </c>
      <c r="G40" s="168">
        <f>IF(ISBLANK(F40),"-",$D$48/$F$45*F40)</f>
        <v>260225205.92055482</v>
      </c>
      <c r="L40" s="121"/>
      <c r="M40" s="121"/>
      <c r="N40" s="132"/>
    </row>
    <row r="41" spans="1:14" ht="26.25" customHeight="1" x14ac:dyDescent="0.4">
      <c r="A41" s="126" t="s">
        <v>65</v>
      </c>
      <c r="B41" s="215">
        <v>1</v>
      </c>
      <c r="C41" s="133">
        <v>4</v>
      </c>
      <c r="D41" s="218"/>
      <c r="E41" s="177" t="str">
        <f>IF(ISBLANK(D41),"-",$D$48/$D$45*D41)</f>
        <v>-</v>
      </c>
      <c r="F41" s="218"/>
      <c r="G41" s="169" t="str">
        <f>IF(ISBLANK(F41),"-",$D$48/$F$45*F41)</f>
        <v>-</v>
      </c>
      <c r="L41" s="121"/>
      <c r="M41" s="121"/>
      <c r="N41" s="132"/>
    </row>
    <row r="42" spans="1:14" ht="27" customHeight="1" x14ac:dyDescent="0.4">
      <c r="A42" s="126" t="s">
        <v>66</v>
      </c>
      <c r="B42" s="215">
        <v>1</v>
      </c>
      <c r="C42" s="134" t="s">
        <v>67</v>
      </c>
      <c r="D42" s="195">
        <f>AVERAGE(D38:D41)</f>
        <v>257530563.33333334</v>
      </c>
      <c r="E42" s="157">
        <f>AVERAGE(E38:E41)</f>
        <v>258124093.87478909</v>
      </c>
      <c r="F42" s="135">
        <f>AVERAGE(F38:F41)</f>
        <v>271766966</v>
      </c>
      <c r="G42" s="136">
        <f>AVERAGE(G38:G41)</f>
        <v>259397443.2787852</v>
      </c>
    </row>
    <row r="43" spans="1:14" ht="26.25" customHeight="1" x14ac:dyDescent="0.4">
      <c r="A43" s="126" t="s">
        <v>68</v>
      </c>
      <c r="B43" s="210">
        <v>1</v>
      </c>
      <c r="C43" s="196" t="s">
        <v>69</v>
      </c>
      <c r="D43" s="220">
        <v>19.96</v>
      </c>
      <c r="E43" s="132"/>
      <c r="F43" s="219">
        <v>20.96</v>
      </c>
      <c r="G43" s="173"/>
    </row>
    <row r="44" spans="1:14" ht="26.25" customHeight="1" x14ac:dyDescent="0.4">
      <c r="A44" s="126" t="s">
        <v>70</v>
      </c>
      <c r="B44" s="210">
        <v>1</v>
      </c>
      <c r="C44" s="197" t="s">
        <v>71</v>
      </c>
      <c r="D44" s="198">
        <f>D43*$B$34</f>
        <v>19.96</v>
      </c>
      <c r="E44" s="138"/>
      <c r="F44" s="137">
        <f>F43*$B$34</f>
        <v>20.96</v>
      </c>
      <c r="G44" s="140"/>
    </row>
    <row r="45" spans="1:14" ht="19.5" customHeight="1" x14ac:dyDescent="0.3">
      <c r="A45" s="126" t="s">
        <v>72</v>
      </c>
      <c r="B45" s="194">
        <f>(B44/B43)*(B42/B41)*(B40/B39)*(B38/B37)*B36</f>
        <v>20</v>
      </c>
      <c r="C45" s="197" t="s">
        <v>73</v>
      </c>
      <c r="D45" s="199">
        <f>D44*$B$30/100</f>
        <v>19.954011999999999</v>
      </c>
      <c r="E45" s="140"/>
      <c r="F45" s="139">
        <f>F44*$B$30/100</f>
        <v>20.953711999999999</v>
      </c>
      <c r="G45" s="140"/>
    </row>
    <row r="46" spans="1:14" ht="19.5" customHeight="1" x14ac:dyDescent="0.3">
      <c r="A46" s="263" t="s">
        <v>74</v>
      </c>
      <c r="B46" s="264"/>
      <c r="C46" s="197" t="s">
        <v>75</v>
      </c>
      <c r="D46" s="198">
        <f>D45/$B$45</f>
        <v>0.99770059999999994</v>
      </c>
      <c r="E46" s="140"/>
      <c r="F46" s="141">
        <f>F45/$B$45</f>
        <v>1.0476855999999999</v>
      </c>
      <c r="G46" s="140"/>
    </row>
    <row r="47" spans="1:14" ht="27" customHeight="1" x14ac:dyDescent="0.4">
      <c r="A47" s="265"/>
      <c r="B47" s="266"/>
      <c r="C47" s="197" t="s">
        <v>76</v>
      </c>
      <c r="D47" s="221">
        <v>1</v>
      </c>
      <c r="E47" s="173"/>
      <c r="F47" s="173"/>
      <c r="G47" s="173"/>
    </row>
    <row r="48" spans="1:14" ht="18.75" x14ac:dyDescent="0.3">
      <c r="C48" s="197" t="s">
        <v>77</v>
      </c>
      <c r="D48" s="199">
        <f>D47*$B$45</f>
        <v>20</v>
      </c>
      <c r="E48" s="140"/>
      <c r="F48" s="140"/>
      <c r="G48" s="140"/>
    </row>
    <row r="49" spans="1:12" ht="19.5" customHeight="1" x14ac:dyDescent="0.3">
      <c r="C49" s="200" t="s">
        <v>78</v>
      </c>
      <c r="D49" s="201">
        <f>D48/B34</f>
        <v>20</v>
      </c>
      <c r="E49" s="159"/>
      <c r="F49" s="159"/>
      <c r="G49" s="159"/>
    </row>
    <row r="50" spans="1:12" ht="18.75" x14ac:dyDescent="0.3">
      <c r="C50" s="202" t="s">
        <v>79</v>
      </c>
      <c r="D50" s="203">
        <f>AVERAGE(E38:E41,G38:G41)</f>
        <v>258760768.57678714</v>
      </c>
      <c r="E50" s="158"/>
      <c r="F50" s="158"/>
      <c r="G50" s="158"/>
    </row>
    <row r="51" spans="1:12" ht="18.75" x14ac:dyDescent="0.3">
      <c r="C51" s="142" t="s">
        <v>80</v>
      </c>
      <c r="D51" s="145">
        <f>STDEV(E38:E41,G38:G41)/D50</f>
        <v>3.4513633739821181E-3</v>
      </c>
      <c r="E51" s="138"/>
      <c r="F51" s="138"/>
      <c r="G51" s="138"/>
    </row>
    <row r="52" spans="1:12" ht="19.5" customHeight="1" x14ac:dyDescent="0.3">
      <c r="C52" s="143" t="s">
        <v>19</v>
      </c>
      <c r="D52" s="146">
        <f>COUNT(E38:E41,G38:G41)</f>
        <v>6</v>
      </c>
      <c r="E52" s="138"/>
      <c r="F52" s="138"/>
      <c r="G52" s="138"/>
    </row>
    <row r="54" spans="1:12" ht="18.75" x14ac:dyDescent="0.3">
      <c r="A54" s="108" t="s">
        <v>1</v>
      </c>
      <c r="B54" s="147" t="s">
        <v>81</v>
      </c>
    </row>
    <row r="55" spans="1:12" ht="18.75" x14ac:dyDescent="0.3">
      <c r="A55" s="109" t="s">
        <v>82</v>
      </c>
      <c r="B55" s="111" t="str">
        <f>B21</f>
        <v>EACH 5 ML CONTAINS IBUPROFEN BP 100 mg</v>
      </c>
    </row>
    <row r="56" spans="1:12" ht="26.25" customHeight="1" x14ac:dyDescent="0.4">
      <c r="A56" s="205" t="s">
        <v>83</v>
      </c>
      <c r="B56" s="222">
        <v>5</v>
      </c>
      <c r="C56" s="186" t="s">
        <v>84</v>
      </c>
      <c r="D56" s="223">
        <v>100</v>
      </c>
      <c r="E56" s="186" t="str">
        <f>B20</f>
        <v xml:space="preserve">IBUPROFEN </v>
      </c>
    </row>
    <row r="57" spans="1:12" ht="18.75" x14ac:dyDescent="0.3">
      <c r="A57" s="111" t="s">
        <v>85</v>
      </c>
      <c r="B57" s="233">
        <f>'Relative Density'!C38</f>
        <v>1.1202205143070543</v>
      </c>
    </row>
    <row r="58" spans="1:12" s="74" customFormat="1" ht="18.75" x14ac:dyDescent="0.3">
      <c r="A58" s="184" t="s">
        <v>86</v>
      </c>
      <c r="B58" s="185">
        <f>B56</f>
        <v>5</v>
      </c>
      <c r="C58" s="186" t="s">
        <v>87</v>
      </c>
      <c r="D58" s="206">
        <f>B57*B56</f>
        <v>5.6011025715352716</v>
      </c>
    </row>
    <row r="59" spans="1:12" ht="19.5" customHeight="1" x14ac:dyDescent="0.25"/>
    <row r="60" spans="1:12" s="9" customFormat="1" ht="27" customHeight="1" x14ac:dyDescent="0.4">
      <c r="A60" s="125" t="s">
        <v>88</v>
      </c>
      <c r="B60" s="214">
        <v>100</v>
      </c>
      <c r="C60" s="109"/>
      <c r="D60" s="149" t="s">
        <v>89</v>
      </c>
      <c r="E60" s="148" t="s">
        <v>90</v>
      </c>
      <c r="F60" s="148" t="s">
        <v>60</v>
      </c>
      <c r="G60" s="148" t="s">
        <v>91</v>
      </c>
      <c r="H60" s="128" t="s">
        <v>92</v>
      </c>
      <c r="L60" s="117"/>
    </row>
    <row r="61" spans="1:12" s="9" customFormat="1" ht="24" customHeight="1" x14ac:dyDescent="0.4">
      <c r="A61" s="126" t="s">
        <v>93</v>
      </c>
      <c r="B61" s="215">
        <v>1</v>
      </c>
      <c r="C61" s="267" t="s">
        <v>94</v>
      </c>
      <c r="D61" s="270">
        <v>5.2643399999999998</v>
      </c>
      <c r="E61" s="179">
        <v>1</v>
      </c>
      <c r="F61" s="224">
        <v>225176530</v>
      </c>
      <c r="G61" s="190">
        <f>IF(ISBLANK(F61),"-",(F61/$D$50*$D$47*$B$69)*$D$58/$D$61)</f>
        <v>92.587910917341034</v>
      </c>
      <c r="H61" s="187">
        <f t="shared" ref="H61:H72" si="0">IF(ISBLANK(F61),"-",G61/$D$56)</f>
        <v>0.92587910917341032</v>
      </c>
      <c r="L61" s="117"/>
    </row>
    <row r="62" spans="1:12" s="9" customFormat="1" ht="26.25" customHeight="1" x14ac:dyDescent="0.4">
      <c r="A62" s="126" t="s">
        <v>95</v>
      </c>
      <c r="B62" s="215">
        <v>1</v>
      </c>
      <c r="C62" s="268"/>
      <c r="D62" s="271"/>
      <c r="E62" s="180">
        <v>2</v>
      </c>
      <c r="F62" s="217">
        <v>225656493</v>
      </c>
      <c r="G62" s="191">
        <f>IF(ISBLANK(F62),"-",(F62/$D$50*$D$47*$B$69)*$D$58/$D$61)</f>
        <v>92.785261731334032</v>
      </c>
      <c r="H62" s="188">
        <f t="shared" si="0"/>
        <v>0.92785261731334034</v>
      </c>
      <c r="L62" s="117"/>
    </row>
    <row r="63" spans="1:12" s="9" customFormat="1" ht="24.75" customHeight="1" x14ac:dyDescent="0.4">
      <c r="A63" s="126" t="s">
        <v>96</v>
      </c>
      <c r="B63" s="215">
        <v>1</v>
      </c>
      <c r="C63" s="268"/>
      <c r="D63" s="271"/>
      <c r="E63" s="180">
        <v>3</v>
      </c>
      <c r="F63" s="217">
        <v>225585682</v>
      </c>
      <c r="G63" s="191">
        <f>IF(ISBLANK(F63),"-",(F63/$D$50*$D$47*$B$69)*$D$58/$D$61)</f>
        <v>92.756145719287986</v>
      </c>
      <c r="H63" s="188">
        <f t="shared" si="0"/>
        <v>0.92756145719287986</v>
      </c>
      <c r="L63" s="117"/>
    </row>
    <row r="64" spans="1:12" ht="27" customHeight="1" x14ac:dyDescent="0.4">
      <c r="A64" s="126" t="s">
        <v>97</v>
      </c>
      <c r="B64" s="215">
        <v>1</v>
      </c>
      <c r="C64" s="269"/>
      <c r="D64" s="272"/>
      <c r="E64" s="181">
        <v>4</v>
      </c>
      <c r="F64" s="225"/>
      <c r="G64" s="191" t="str">
        <f>IF(ISBLANK(F64),"-",(F64/$D$50*$D$47*$B$69)*$D$58/$D$61)</f>
        <v>-</v>
      </c>
      <c r="H64" s="188" t="str">
        <f t="shared" si="0"/>
        <v>-</v>
      </c>
    </row>
    <row r="65" spans="1:11" ht="24.75" customHeight="1" x14ac:dyDescent="0.4">
      <c r="A65" s="126" t="s">
        <v>98</v>
      </c>
      <c r="B65" s="215">
        <v>1</v>
      </c>
      <c r="C65" s="267" t="s">
        <v>99</v>
      </c>
      <c r="D65" s="270">
        <v>5.63605</v>
      </c>
      <c r="E65" s="150">
        <v>1</v>
      </c>
      <c r="F65" s="217">
        <v>245082325</v>
      </c>
      <c r="G65" s="190">
        <f>IF(ISBLANK(F65),"-",(F65/$D$50*$D$47*$B$69)*$D$58/$D$65)</f>
        <v>94.126573178419989</v>
      </c>
      <c r="H65" s="187">
        <f t="shared" si="0"/>
        <v>0.94126573178419992</v>
      </c>
    </row>
    <row r="66" spans="1:11" ht="23.25" customHeight="1" x14ac:dyDescent="0.4">
      <c r="A66" s="126" t="s">
        <v>100</v>
      </c>
      <c r="B66" s="215">
        <v>1</v>
      </c>
      <c r="C66" s="268"/>
      <c r="D66" s="271"/>
      <c r="E66" s="151">
        <v>2</v>
      </c>
      <c r="F66" s="217">
        <v>243771262</v>
      </c>
      <c r="G66" s="191">
        <f>IF(ISBLANK(F66),"-",(F66/$D$50*$D$47*$B$69)*$D$58/$D$65)</f>
        <v>93.623044956174581</v>
      </c>
      <c r="H66" s="188">
        <f t="shared" si="0"/>
        <v>0.93623044956174584</v>
      </c>
    </row>
    <row r="67" spans="1:11" ht="24.75" customHeight="1" x14ac:dyDescent="0.4">
      <c r="A67" s="126" t="s">
        <v>101</v>
      </c>
      <c r="B67" s="215">
        <v>1</v>
      </c>
      <c r="C67" s="268"/>
      <c r="D67" s="271"/>
      <c r="E67" s="151">
        <v>3</v>
      </c>
      <c r="F67" s="217">
        <v>244757268</v>
      </c>
      <c r="G67" s="191">
        <f>IF(ISBLANK(F67),"-",(F67/$D$50*$D$47*$B$69)*$D$58/$D$65)</f>
        <v>94.001731448206868</v>
      </c>
      <c r="H67" s="188">
        <f t="shared" si="0"/>
        <v>0.94001731448206871</v>
      </c>
    </row>
    <row r="68" spans="1:11" ht="27" customHeight="1" x14ac:dyDescent="0.4">
      <c r="A68" s="126" t="s">
        <v>102</v>
      </c>
      <c r="B68" s="215">
        <v>1</v>
      </c>
      <c r="C68" s="269"/>
      <c r="D68" s="272"/>
      <c r="E68" s="152">
        <v>4</v>
      </c>
      <c r="F68" s="225"/>
      <c r="G68" s="192" t="str">
        <f>IF(ISBLANK(F68),"-",(F68/$D$50*$D$47*$B$69)*$D$58/$D$65)</f>
        <v>-</v>
      </c>
      <c r="H68" s="189" t="str">
        <f t="shared" si="0"/>
        <v>-</v>
      </c>
    </row>
    <row r="69" spans="1:11" ht="23.25" customHeight="1" x14ac:dyDescent="0.4">
      <c r="A69" s="126" t="s">
        <v>103</v>
      </c>
      <c r="B69" s="193">
        <f>(B68/B67)*(B66/B65)*(B64/B63)*(B62/B61)*B60</f>
        <v>100</v>
      </c>
      <c r="C69" s="267" t="s">
        <v>104</v>
      </c>
      <c r="D69" s="270">
        <v>5.7298900000000001</v>
      </c>
      <c r="E69" s="150">
        <v>1</v>
      </c>
      <c r="F69" s="224">
        <v>254353202</v>
      </c>
      <c r="G69" s="190">
        <f>IF(ISBLANK(F69),"-",(F69/$D$50*$D$47*$B$69)*$D$58/$D$69)</f>
        <v>96.087306177646283</v>
      </c>
      <c r="H69" s="188">
        <f t="shared" si="0"/>
        <v>0.96087306177646281</v>
      </c>
    </row>
    <row r="70" spans="1:11" ht="22.5" customHeight="1" x14ac:dyDescent="0.4">
      <c r="A70" s="204" t="s">
        <v>105</v>
      </c>
      <c r="B70" s="226">
        <f>(D47*B69)/D56*D58</f>
        <v>5.6011025715352716</v>
      </c>
      <c r="C70" s="268"/>
      <c r="D70" s="271"/>
      <c r="E70" s="151">
        <v>2</v>
      </c>
      <c r="F70" s="217">
        <v>253250077</v>
      </c>
      <c r="G70" s="191">
        <f>IF(ISBLANK(F70),"-",(F70/$D$50*$D$47*$B$69)*$D$58/$D$69)</f>
        <v>95.670577358060939</v>
      </c>
      <c r="H70" s="188">
        <f t="shared" si="0"/>
        <v>0.95670577358060938</v>
      </c>
    </row>
    <row r="71" spans="1:11" ht="23.25" customHeight="1" x14ac:dyDescent="0.4">
      <c r="A71" s="263" t="s">
        <v>74</v>
      </c>
      <c r="B71" s="274"/>
      <c r="C71" s="268"/>
      <c r="D71" s="271"/>
      <c r="E71" s="151">
        <v>3</v>
      </c>
      <c r="F71" s="217">
        <v>254730357</v>
      </c>
      <c r="G71" s="191">
        <f>IF(ISBLANK(F71),"-",(F71/$D$50*$D$47*$B$69)*$D$58/$D$69)</f>
        <v>96.229784462474129</v>
      </c>
      <c r="H71" s="188">
        <f t="shared" si="0"/>
        <v>0.96229784462474133</v>
      </c>
    </row>
    <row r="72" spans="1:11" ht="23.25" customHeight="1" x14ac:dyDescent="0.4">
      <c r="A72" s="265"/>
      <c r="B72" s="275"/>
      <c r="C72" s="273"/>
      <c r="D72" s="272"/>
      <c r="E72" s="152">
        <v>4</v>
      </c>
      <c r="F72" s="225"/>
      <c r="G72" s="192" t="str">
        <f>IF(ISBLANK(F72),"-",(F72/$D$50*$D$47*$B$69)*$D$58/$D$69)</f>
        <v>-</v>
      </c>
      <c r="H72" s="189" t="str">
        <f t="shared" si="0"/>
        <v>-</v>
      </c>
    </row>
    <row r="73" spans="1:11" ht="26.25" customHeight="1" x14ac:dyDescent="0.4">
      <c r="A73" s="153"/>
      <c r="B73" s="153"/>
      <c r="C73" s="153"/>
      <c r="D73" s="153"/>
      <c r="E73" s="153"/>
      <c r="F73" s="154"/>
      <c r="G73" s="144" t="s">
        <v>67</v>
      </c>
      <c r="H73" s="227">
        <f>AVERAGE(H61:H72)</f>
        <v>0.94207592883216207</v>
      </c>
    </row>
    <row r="74" spans="1:11" ht="26.25" customHeight="1" x14ac:dyDescent="0.4">
      <c r="C74" s="153"/>
      <c r="D74" s="153"/>
      <c r="E74" s="153"/>
      <c r="F74" s="154"/>
      <c r="G74" s="142" t="s">
        <v>80</v>
      </c>
      <c r="H74" s="228">
        <f>STDEV(H61:H72)/H73</f>
        <v>1.5431129989812224E-2</v>
      </c>
    </row>
    <row r="75" spans="1:11" ht="27" customHeight="1" x14ac:dyDescent="0.4">
      <c r="A75" s="153"/>
      <c r="B75" s="153"/>
      <c r="C75" s="154"/>
      <c r="D75" s="155"/>
      <c r="E75" s="155"/>
      <c r="F75" s="154"/>
      <c r="G75" s="143" t="s">
        <v>19</v>
      </c>
      <c r="H75" s="229">
        <f>COUNT(H61:H72)</f>
        <v>9</v>
      </c>
    </row>
    <row r="76" spans="1:11" ht="18.75" x14ac:dyDescent="0.3">
      <c r="A76" s="153"/>
      <c r="B76" s="153"/>
      <c r="C76" s="154"/>
      <c r="D76" s="155"/>
      <c r="E76" s="155"/>
      <c r="F76" s="155"/>
      <c r="G76" s="155"/>
      <c r="H76" s="154"/>
      <c r="I76" s="156"/>
      <c r="J76" s="160"/>
      <c r="K76" s="174"/>
    </row>
    <row r="77" spans="1:11" ht="26.25" customHeight="1" x14ac:dyDescent="0.4">
      <c r="A77" s="113" t="s">
        <v>106</v>
      </c>
      <c r="B77" s="231" t="s">
        <v>107</v>
      </c>
      <c r="C77" s="262" t="str">
        <f>B20</f>
        <v xml:space="preserve">IBUPROFEN </v>
      </c>
      <c r="D77" s="262"/>
      <c r="E77" s="178" t="s">
        <v>108</v>
      </c>
      <c r="F77" s="178"/>
      <c r="G77" s="232">
        <f>H73</f>
        <v>0.94207592883216207</v>
      </c>
      <c r="H77" s="154"/>
      <c r="I77" s="156"/>
      <c r="J77" s="160"/>
      <c r="K77" s="174"/>
    </row>
    <row r="78" spans="1:11" ht="19.5" customHeight="1" x14ac:dyDescent="0.3">
      <c r="A78" s="164"/>
      <c r="B78" s="165"/>
      <c r="C78" s="166"/>
      <c r="D78" s="166"/>
      <c r="E78" s="165"/>
      <c r="F78" s="165"/>
      <c r="G78" s="165"/>
      <c r="H78" s="165"/>
    </row>
    <row r="79" spans="1:11" ht="18.75" x14ac:dyDescent="0.3">
      <c r="B79" s="116" t="s">
        <v>24</v>
      </c>
      <c r="E79" s="154" t="s">
        <v>25</v>
      </c>
      <c r="F79" s="154"/>
      <c r="G79" s="154" t="s">
        <v>26</v>
      </c>
    </row>
    <row r="80" spans="1:11" ht="83.1" customHeight="1" x14ac:dyDescent="0.3">
      <c r="A80" s="160" t="s">
        <v>27</v>
      </c>
      <c r="B80" s="207"/>
      <c r="C80" s="207"/>
      <c r="D80" s="153"/>
      <c r="E80" s="162"/>
      <c r="F80" s="156"/>
      <c r="G80" s="182"/>
      <c r="H80" s="182"/>
      <c r="I80" s="156"/>
    </row>
    <row r="81" spans="1:9" ht="83.1" customHeight="1" x14ac:dyDescent="0.3">
      <c r="A81" s="160" t="s">
        <v>28</v>
      </c>
      <c r="B81" s="208"/>
      <c r="C81" s="208"/>
      <c r="D81" s="170"/>
      <c r="E81" s="163"/>
      <c r="F81" s="156"/>
      <c r="G81" s="183"/>
      <c r="H81" s="183"/>
      <c r="I81" s="178"/>
    </row>
    <row r="82" spans="1:9" ht="18.75" x14ac:dyDescent="0.3">
      <c r="A82" s="153"/>
      <c r="B82" s="154"/>
      <c r="C82" s="155"/>
      <c r="D82" s="155"/>
      <c r="E82" s="155"/>
      <c r="F82" s="155"/>
      <c r="G82" s="154"/>
      <c r="H82" s="154"/>
      <c r="I82" s="156"/>
    </row>
    <row r="83" spans="1:9" ht="18.75" x14ac:dyDescent="0.3">
      <c r="A83" s="153"/>
      <c r="B83" s="153"/>
      <c r="C83" s="154"/>
      <c r="D83" s="155"/>
      <c r="E83" s="155"/>
      <c r="F83" s="155"/>
      <c r="G83" s="155"/>
      <c r="H83" s="154"/>
      <c r="I83" s="156"/>
    </row>
    <row r="84" spans="1:9" ht="18.75" x14ac:dyDescent="0.3">
      <c r="A84" s="153"/>
      <c r="B84" s="153"/>
      <c r="C84" s="154"/>
      <c r="D84" s="155"/>
      <c r="E84" s="155"/>
      <c r="F84" s="155"/>
      <c r="G84" s="155"/>
      <c r="H84" s="154"/>
      <c r="I84" s="156"/>
    </row>
    <row r="85" spans="1:9" ht="18.75" x14ac:dyDescent="0.3">
      <c r="A85" s="153"/>
      <c r="B85" s="153"/>
      <c r="C85" s="154"/>
      <c r="D85" s="155"/>
      <c r="E85" s="155"/>
      <c r="F85" s="155"/>
      <c r="G85" s="155"/>
      <c r="H85" s="154"/>
      <c r="I85" s="156"/>
    </row>
    <row r="86" spans="1:9" ht="18.75" x14ac:dyDescent="0.3">
      <c r="A86" s="153"/>
      <c r="B86" s="153"/>
      <c r="C86" s="154"/>
      <c r="D86" s="155"/>
      <c r="E86" s="155"/>
      <c r="F86" s="155"/>
      <c r="G86" s="155"/>
      <c r="H86" s="154"/>
      <c r="I86" s="156"/>
    </row>
    <row r="87" spans="1:9" ht="18.75" x14ac:dyDescent="0.3">
      <c r="A87" s="153"/>
      <c r="B87" s="153"/>
      <c r="C87" s="154"/>
      <c r="D87" s="155"/>
      <c r="E87" s="155"/>
      <c r="F87" s="155"/>
      <c r="G87" s="155"/>
      <c r="H87" s="154"/>
      <c r="I87" s="156"/>
    </row>
    <row r="88" spans="1:9" ht="18.75" x14ac:dyDescent="0.3">
      <c r="A88" s="153"/>
      <c r="B88" s="153"/>
      <c r="C88" s="154"/>
      <c r="D88" s="155"/>
      <c r="E88" s="155"/>
      <c r="F88" s="155"/>
      <c r="G88" s="155"/>
      <c r="H88" s="154"/>
      <c r="I88" s="156"/>
    </row>
    <row r="89" spans="1:9" ht="18.75" x14ac:dyDescent="0.3">
      <c r="A89" s="153"/>
      <c r="B89" s="153"/>
      <c r="C89" s="154"/>
      <c r="D89" s="155"/>
      <c r="E89" s="155"/>
      <c r="F89" s="155"/>
      <c r="G89" s="155"/>
      <c r="H89" s="154"/>
      <c r="I89" s="156"/>
    </row>
    <row r="90" spans="1:9" ht="18.75" x14ac:dyDescent="0.3">
      <c r="A90" s="153"/>
      <c r="B90" s="153"/>
      <c r="C90" s="154"/>
      <c r="D90" s="155"/>
      <c r="E90" s="155"/>
      <c r="F90" s="155"/>
      <c r="G90" s="155"/>
      <c r="H90" s="154"/>
      <c r="I90" s="15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zoomScale="70" zoomScaleNormal="70" workbookViewId="0">
      <selection activeCell="B1" sqref="B1:J1"/>
    </sheetView>
  </sheetViews>
  <sheetFormatPr defaultRowHeight="12.75" x14ac:dyDescent="0.2"/>
  <cols>
    <col min="1" max="1" width="29.140625" customWidth="1"/>
    <col min="2" max="2" width="15.28515625" customWidth="1"/>
    <col min="3" max="3" width="18" customWidth="1"/>
    <col min="4" max="4" width="15" customWidth="1"/>
    <col min="10" max="10" width="39.42578125" customWidth="1"/>
  </cols>
  <sheetData>
    <row r="1" spans="1:10" ht="24" customHeight="1" x14ac:dyDescent="0.35">
      <c r="A1" s="110" t="s">
        <v>33</v>
      </c>
      <c r="B1" s="300" t="str">
        <f>'Ibuprofen '!$B$18</f>
        <v xml:space="preserve">IBUPROFEN ORAL SUSPENSION BP 100 mg/mL </v>
      </c>
      <c r="C1" s="300"/>
      <c r="D1" s="300"/>
      <c r="E1" s="300"/>
      <c r="F1" s="300"/>
      <c r="G1" s="300"/>
      <c r="H1" s="300"/>
      <c r="I1" s="300"/>
      <c r="J1" s="300"/>
    </row>
    <row r="2" spans="1:10" ht="24" customHeight="1" x14ac:dyDescent="0.35">
      <c r="A2" s="110" t="s">
        <v>34</v>
      </c>
      <c r="B2" s="301" t="str">
        <f>'Ibuprofen '!$B$19</f>
        <v>NDQD201712287</v>
      </c>
      <c r="C2" s="302"/>
      <c r="D2" s="303"/>
      <c r="E2" s="303"/>
      <c r="F2" s="303"/>
      <c r="G2" s="303"/>
      <c r="H2" s="303"/>
      <c r="I2" s="303"/>
      <c r="J2" s="304"/>
    </row>
    <row r="3" spans="1:10" ht="23.25" x14ac:dyDescent="0.35">
      <c r="A3" s="110" t="s">
        <v>35</v>
      </c>
      <c r="B3" s="301" t="str">
        <f>'Ibuprofen '!$B$20</f>
        <v xml:space="preserve">IBUPROFEN </v>
      </c>
      <c r="C3" s="303"/>
      <c r="D3" s="303"/>
      <c r="E3" s="303"/>
      <c r="F3" s="303"/>
      <c r="G3" s="303"/>
      <c r="H3" s="303"/>
      <c r="I3" s="303"/>
      <c r="J3" s="304"/>
    </row>
    <row r="4" spans="1:10" ht="23.25" x14ac:dyDescent="0.35">
      <c r="A4" s="110" t="s">
        <v>36</v>
      </c>
      <c r="B4" s="305" t="str">
        <f>'Ibuprofen '!$B$21</f>
        <v>EACH 5 ML CONTAINS IBUPROFEN BP 100 mg</v>
      </c>
      <c r="C4" s="305"/>
      <c r="D4" s="305"/>
      <c r="E4" s="305"/>
      <c r="F4" s="305"/>
      <c r="G4" s="305"/>
      <c r="H4" s="305"/>
      <c r="I4" s="305"/>
      <c r="J4" s="306"/>
    </row>
    <row r="5" spans="1:10" x14ac:dyDescent="0.2">
      <c r="A5" s="85"/>
      <c r="B5" s="85"/>
      <c r="C5" s="85"/>
      <c r="D5" s="85"/>
      <c r="E5" s="85"/>
      <c r="F5" s="85"/>
      <c r="G5" s="85"/>
      <c r="H5" s="85"/>
      <c r="I5" s="85"/>
      <c r="J5" s="85"/>
    </row>
    <row r="6" spans="1:10" x14ac:dyDescent="0.2">
      <c r="A6" s="85"/>
      <c r="B6" s="85"/>
      <c r="C6" s="251" t="s">
        <v>118</v>
      </c>
      <c r="D6" s="248"/>
      <c r="E6" s="85"/>
      <c r="F6" s="85"/>
      <c r="G6" s="85"/>
      <c r="H6" s="85"/>
      <c r="I6" s="85"/>
      <c r="J6" s="85"/>
    </row>
    <row r="7" spans="1:10" ht="13.5" thickBot="1" x14ac:dyDescent="0.25">
      <c r="A7" s="85"/>
      <c r="B7" s="85"/>
      <c r="C7" s="245" t="s">
        <v>119</v>
      </c>
      <c r="D7" s="249"/>
      <c r="E7" s="85"/>
      <c r="F7" s="85"/>
      <c r="G7" s="85"/>
      <c r="H7" s="85"/>
      <c r="I7" s="85"/>
      <c r="J7" s="85"/>
    </row>
    <row r="8" spans="1:10" x14ac:dyDescent="0.2">
      <c r="A8" s="292" t="s">
        <v>120</v>
      </c>
      <c r="B8" s="289" t="s">
        <v>124</v>
      </c>
      <c r="C8" s="310">
        <v>1.0150593039232414</v>
      </c>
      <c r="D8" s="308"/>
      <c r="E8" s="85"/>
      <c r="F8" s="85"/>
      <c r="G8" s="85"/>
      <c r="H8" s="85"/>
      <c r="I8" s="85"/>
      <c r="J8" s="85"/>
    </row>
    <row r="9" spans="1:10" x14ac:dyDescent="0.2">
      <c r="A9" s="293"/>
      <c r="B9" s="290"/>
      <c r="C9" s="311">
        <v>1.0096685023128125</v>
      </c>
      <c r="D9" s="308"/>
      <c r="E9" s="85"/>
      <c r="F9" s="85"/>
      <c r="G9" s="85"/>
      <c r="H9" s="85"/>
      <c r="I9" s="85"/>
      <c r="J9" s="85"/>
    </row>
    <row r="10" spans="1:10" x14ac:dyDescent="0.2">
      <c r="A10" s="293"/>
      <c r="B10" s="291"/>
      <c r="C10" s="312">
        <v>1.0038884264981345</v>
      </c>
      <c r="D10" s="309"/>
      <c r="E10" s="85"/>
      <c r="F10" s="85"/>
      <c r="G10" s="85"/>
      <c r="H10" s="85"/>
      <c r="I10" s="85"/>
      <c r="J10" s="241"/>
    </row>
    <row r="11" spans="1:10" x14ac:dyDescent="0.2">
      <c r="A11" s="293"/>
      <c r="B11" s="295" t="s">
        <v>125</v>
      </c>
      <c r="C11" s="311">
        <v>1.0136561123938961</v>
      </c>
      <c r="D11" s="308"/>
      <c r="E11" s="85"/>
      <c r="F11" s="85"/>
      <c r="G11" s="85"/>
      <c r="H11" s="85"/>
      <c r="I11" s="85"/>
      <c r="J11" s="241"/>
    </row>
    <row r="12" spans="1:10" x14ac:dyDescent="0.2">
      <c r="A12" s="293"/>
      <c r="B12" s="290"/>
      <c r="C12" s="311">
        <v>1.0133095019874059</v>
      </c>
      <c r="D12" s="308"/>
      <c r="E12" s="85"/>
      <c r="F12" s="85"/>
      <c r="G12" s="85"/>
      <c r="H12" s="85"/>
      <c r="I12" s="85"/>
      <c r="J12" s="241"/>
    </row>
    <row r="13" spans="1:10" x14ac:dyDescent="0.2">
      <c r="A13" s="293"/>
      <c r="B13" s="291"/>
      <c r="C13" s="311">
        <v>1.0093633618886904</v>
      </c>
      <c r="D13" s="308"/>
      <c r="E13" s="85"/>
      <c r="F13" s="85"/>
      <c r="G13" s="85"/>
      <c r="H13" s="85"/>
      <c r="I13" s="85"/>
      <c r="J13" s="241"/>
    </row>
    <row r="14" spans="1:10" x14ac:dyDescent="0.2">
      <c r="A14" s="293"/>
      <c r="B14" s="295" t="s">
        <v>126</v>
      </c>
      <c r="C14" s="313">
        <v>0.99788079642871397</v>
      </c>
      <c r="D14" s="308"/>
      <c r="E14" s="85"/>
      <c r="F14" s="85"/>
      <c r="G14" s="85"/>
      <c r="H14" s="85"/>
      <c r="I14" s="85"/>
      <c r="J14" s="85"/>
    </row>
    <row r="15" spans="1:10" x14ac:dyDescent="0.2">
      <c r="A15" s="293"/>
      <c r="B15" s="290"/>
      <c r="C15" s="311">
        <v>1.0008370063891967</v>
      </c>
      <c r="D15" s="308"/>
      <c r="E15" s="85"/>
      <c r="F15" s="85"/>
      <c r="G15" s="85"/>
      <c r="H15" s="85"/>
      <c r="I15" s="85"/>
      <c r="J15" s="85"/>
    </row>
    <row r="16" spans="1:10" ht="13.5" thickBot="1" x14ac:dyDescent="0.25">
      <c r="A16" s="294"/>
      <c r="B16" s="296"/>
      <c r="C16" s="314">
        <v>0.99983053903667229</v>
      </c>
      <c r="D16" s="308"/>
      <c r="E16" s="85"/>
      <c r="F16" s="85"/>
      <c r="G16" s="85"/>
      <c r="H16" s="85"/>
      <c r="I16" s="85"/>
      <c r="J16" s="85"/>
    </row>
    <row r="17" spans="1:10" x14ac:dyDescent="0.2">
      <c r="A17" s="292" t="s">
        <v>127</v>
      </c>
      <c r="B17" s="289" t="s">
        <v>124</v>
      </c>
      <c r="C17" s="310">
        <v>0.96729644328748743</v>
      </c>
      <c r="D17" s="308"/>
      <c r="E17" s="85"/>
      <c r="F17" s="85"/>
      <c r="G17" s="85"/>
      <c r="H17" s="85"/>
      <c r="I17" s="85"/>
      <c r="J17" s="85"/>
    </row>
    <row r="18" spans="1:10" x14ac:dyDescent="0.2">
      <c r="A18" s="293"/>
      <c r="B18" s="290"/>
      <c r="C18" s="311">
        <v>0.96829543016562569</v>
      </c>
      <c r="D18" s="308"/>
      <c r="E18" s="85"/>
      <c r="F18" s="85"/>
      <c r="G18" s="85"/>
      <c r="H18" s="85"/>
      <c r="I18" s="85"/>
      <c r="J18" s="85"/>
    </row>
    <row r="19" spans="1:10" x14ac:dyDescent="0.2">
      <c r="A19" s="293"/>
      <c r="B19" s="291"/>
      <c r="C19" s="312">
        <v>0.9670228751297355</v>
      </c>
      <c r="D19" s="308"/>
      <c r="E19" s="85"/>
      <c r="F19" s="85"/>
      <c r="G19" s="85"/>
      <c r="H19" s="85"/>
      <c r="I19" s="85"/>
      <c r="J19" s="85"/>
    </row>
    <row r="20" spans="1:10" x14ac:dyDescent="0.2">
      <c r="A20" s="293"/>
      <c r="B20" s="295" t="s">
        <v>125</v>
      </c>
      <c r="C20" s="311">
        <v>0.96955453361466937</v>
      </c>
      <c r="D20" s="308"/>
      <c r="E20" s="85"/>
      <c r="F20" s="85"/>
      <c r="G20" s="85"/>
      <c r="H20" s="85"/>
      <c r="I20" s="85"/>
      <c r="J20" s="85"/>
    </row>
    <row r="21" spans="1:10" x14ac:dyDescent="0.2">
      <c r="A21" s="293"/>
      <c r="B21" s="290"/>
      <c r="C21" s="311">
        <v>0.966728968817965</v>
      </c>
      <c r="D21" s="308"/>
      <c r="E21" s="85"/>
      <c r="F21" s="85"/>
      <c r="G21" s="85"/>
      <c r="H21" s="85"/>
      <c r="I21" s="85"/>
      <c r="J21" s="85"/>
    </row>
    <row r="22" spans="1:10" x14ac:dyDescent="0.2">
      <c r="A22" s="293"/>
      <c r="B22" s="291"/>
      <c r="C22" s="311">
        <v>0.97172412571277544</v>
      </c>
      <c r="D22" s="308"/>
      <c r="E22" s="85"/>
      <c r="F22" s="85"/>
      <c r="G22" s="85"/>
      <c r="H22" s="85"/>
      <c r="I22" s="85"/>
      <c r="J22" s="85"/>
    </row>
    <row r="23" spans="1:10" x14ac:dyDescent="0.2">
      <c r="A23" s="293"/>
      <c r="B23" s="295" t="s">
        <v>126</v>
      </c>
      <c r="C23" s="313">
        <v>0.9698253352305205</v>
      </c>
      <c r="D23" s="308"/>
      <c r="E23" s="85"/>
      <c r="F23" s="85"/>
      <c r="G23" s="85"/>
      <c r="H23" s="85"/>
      <c r="I23" s="85"/>
      <c r="J23" s="85"/>
    </row>
    <row r="24" spans="1:10" x14ac:dyDescent="0.2">
      <c r="A24" s="293"/>
      <c r="B24" s="290"/>
      <c r="C24" s="311">
        <v>0.96862193244964301</v>
      </c>
      <c r="D24" s="308"/>
      <c r="E24" s="85"/>
      <c r="F24" s="85"/>
      <c r="G24" s="85"/>
      <c r="H24" s="85"/>
      <c r="I24" s="85"/>
      <c r="J24" s="85"/>
    </row>
    <row r="25" spans="1:10" ht="13.5" thickBot="1" x14ac:dyDescent="0.25">
      <c r="A25" s="294"/>
      <c r="B25" s="296"/>
      <c r="C25" s="314">
        <v>0.96686248055152901</v>
      </c>
      <c r="D25" s="308"/>
      <c r="E25" s="85"/>
      <c r="F25" s="85"/>
      <c r="G25" s="85"/>
      <c r="H25" s="85"/>
      <c r="I25" s="85"/>
      <c r="J25" s="85"/>
    </row>
    <row r="26" spans="1:10" x14ac:dyDescent="0.2">
      <c r="A26" s="297" t="s">
        <v>128</v>
      </c>
      <c r="B26" s="289" t="s">
        <v>124</v>
      </c>
      <c r="C26" s="310">
        <v>0.92587910917341032</v>
      </c>
      <c r="D26" s="308"/>
      <c r="E26" s="85"/>
      <c r="F26" s="85"/>
      <c r="G26" s="85"/>
      <c r="H26" s="85"/>
      <c r="I26" s="85"/>
      <c r="J26" s="85"/>
    </row>
    <row r="27" spans="1:10" x14ac:dyDescent="0.2">
      <c r="A27" s="298"/>
      <c r="B27" s="290"/>
      <c r="C27" s="311">
        <v>0.92785261731334034</v>
      </c>
      <c r="D27" s="308"/>
      <c r="E27" s="85"/>
      <c r="F27" s="85"/>
      <c r="G27" s="85"/>
      <c r="H27" s="85"/>
      <c r="I27" s="85"/>
      <c r="J27" s="85"/>
    </row>
    <row r="28" spans="1:10" x14ac:dyDescent="0.2">
      <c r="A28" s="298"/>
      <c r="B28" s="291"/>
      <c r="C28" s="312">
        <v>0.92756145719287986</v>
      </c>
      <c r="D28" s="308"/>
      <c r="E28" s="85"/>
      <c r="F28" s="85"/>
      <c r="G28" s="85"/>
      <c r="H28" s="85"/>
      <c r="I28" s="85"/>
      <c r="J28" s="85"/>
    </row>
    <row r="29" spans="1:10" x14ac:dyDescent="0.2">
      <c r="A29" s="298"/>
      <c r="B29" s="295" t="s">
        <v>125</v>
      </c>
      <c r="C29" s="311">
        <v>0.94126573178419992</v>
      </c>
      <c r="D29" s="308"/>
      <c r="E29" s="85"/>
      <c r="F29" s="85"/>
      <c r="G29" s="85"/>
      <c r="H29" s="85"/>
      <c r="I29" s="85"/>
      <c r="J29" s="85"/>
    </row>
    <row r="30" spans="1:10" x14ac:dyDescent="0.2">
      <c r="A30" s="298"/>
      <c r="B30" s="290"/>
      <c r="C30" s="311">
        <v>0.93623044956174584</v>
      </c>
      <c r="D30" s="308"/>
      <c r="E30" s="85"/>
      <c r="F30" s="85"/>
      <c r="G30" s="85"/>
      <c r="H30" s="85"/>
      <c r="I30" s="85"/>
      <c r="J30" s="85"/>
    </row>
    <row r="31" spans="1:10" x14ac:dyDescent="0.2">
      <c r="A31" s="298"/>
      <c r="B31" s="291"/>
      <c r="C31" s="311">
        <v>0.94001731448206871</v>
      </c>
      <c r="D31" s="308"/>
      <c r="E31" s="85"/>
      <c r="F31" s="85"/>
      <c r="G31" s="85"/>
      <c r="H31" s="85"/>
      <c r="I31" s="85"/>
      <c r="J31" s="85"/>
    </row>
    <row r="32" spans="1:10" x14ac:dyDescent="0.2">
      <c r="A32" s="298"/>
      <c r="B32" s="295" t="s">
        <v>126</v>
      </c>
      <c r="C32" s="313">
        <v>0.96087306177646281</v>
      </c>
      <c r="D32" s="308"/>
      <c r="E32" s="85"/>
      <c r="F32" s="85"/>
      <c r="G32" s="85"/>
      <c r="H32" s="85"/>
      <c r="I32" s="85"/>
      <c r="J32" s="85"/>
    </row>
    <row r="33" spans="1:10" x14ac:dyDescent="0.2">
      <c r="A33" s="298"/>
      <c r="B33" s="290"/>
      <c r="C33" s="311">
        <v>0.95670577358060938</v>
      </c>
      <c r="D33" s="308"/>
      <c r="E33" s="85"/>
      <c r="F33" s="85"/>
      <c r="G33" s="85"/>
      <c r="H33" s="85"/>
      <c r="I33" s="85"/>
      <c r="J33" s="85"/>
    </row>
    <row r="34" spans="1:10" ht="13.5" thickBot="1" x14ac:dyDescent="0.25">
      <c r="A34" s="299"/>
      <c r="B34" s="296"/>
      <c r="C34" s="314">
        <v>0.96229784462474133</v>
      </c>
      <c r="D34" s="308"/>
      <c r="E34" s="85"/>
      <c r="F34" s="85"/>
      <c r="G34" s="85"/>
      <c r="H34" s="85"/>
      <c r="I34" s="85"/>
      <c r="J34" s="85"/>
    </row>
    <row r="35" spans="1:10" x14ac:dyDescent="0.2">
      <c r="A35" s="85"/>
      <c r="B35" s="85"/>
      <c r="C35" s="252"/>
      <c r="D35" s="308"/>
      <c r="E35" s="85"/>
      <c r="F35" s="85"/>
      <c r="G35" s="85"/>
      <c r="H35" s="85"/>
      <c r="I35" s="85"/>
      <c r="J35" s="85"/>
    </row>
    <row r="36" spans="1:10" x14ac:dyDescent="0.2">
      <c r="A36" s="85"/>
      <c r="B36" s="243" t="s">
        <v>121</v>
      </c>
      <c r="C36" s="253">
        <f>AVERAGE(C8:C34)</f>
        <v>0.97252255686326583</v>
      </c>
      <c r="D36" s="242"/>
      <c r="E36" s="85"/>
      <c r="F36" s="85"/>
      <c r="G36" s="85"/>
      <c r="H36" s="85"/>
      <c r="I36" s="85"/>
      <c r="J36" s="85"/>
    </row>
    <row r="37" spans="1:10" x14ac:dyDescent="0.2">
      <c r="A37" s="85"/>
      <c r="B37" s="244" t="s">
        <v>122</v>
      </c>
      <c r="C37" s="246">
        <f>STDEV(C8:C34)/C36</f>
        <v>2.9419064435006938E-2</v>
      </c>
      <c r="D37" s="246"/>
      <c r="E37" s="85"/>
      <c r="F37" s="85"/>
      <c r="G37" s="85"/>
      <c r="H37" s="85"/>
      <c r="I37" s="85"/>
      <c r="J37" s="85"/>
    </row>
    <row r="38" spans="1:10" x14ac:dyDescent="0.2">
      <c r="A38" s="85"/>
      <c r="B38" s="243" t="s">
        <v>123</v>
      </c>
      <c r="C38" s="247">
        <f>COUNT(C8:C34)</f>
        <v>27</v>
      </c>
      <c r="D38" s="250"/>
      <c r="E38" s="85"/>
      <c r="F38" s="85"/>
      <c r="G38" s="85"/>
      <c r="H38" s="85"/>
      <c r="I38" s="85"/>
      <c r="J38" s="85"/>
    </row>
    <row r="39" spans="1:10" x14ac:dyDescent="0.2">
      <c r="A39" s="85"/>
      <c r="B39" s="85"/>
      <c r="C39" s="85"/>
      <c r="D39" s="85"/>
      <c r="E39" s="85"/>
      <c r="F39" s="85"/>
      <c r="G39" s="85"/>
      <c r="H39" s="85"/>
      <c r="I39" s="85"/>
      <c r="J39" s="85"/>
    </row>
  </sheetData>
  <mergeCells count="14">
    <mergeCell ref="A26:A34"/>
    <mergeCell ref="B26:B28"/>
    <mergeCell ref="B29:B31"/>
    <mergeCell ref="B32:B34"/>
    <mergeCell ref="B11:B13"/>
    <mergeCell ref="B14:B16"/>
    <mergeCell ref="B1:J1"/>
    <mergeCell ref="B4:J4"/>
    <mergeCell ref="B8:B10"/>
    <mergeCell ref="A8:A16"/>
    <mergeCell ref="A17:A25"/>
    <mergeCell ref="B17:B19"/>
    <mergeCell ref="B20:B22"/>
    <mergeCell ref="B23:B2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</vt:lpstr>
      <vt:lpstr>Relative Density</vt:lpstr>
      <vt:lpstr>Ibuprofen </vt:lpstr>
      <vt:lpstr>Ibuprofen (Sonicated)</vt:lpstr>
      <vt:lpstr>Summary of 3 Analysis</vt:lpstr>
      <vt:lpstr>'Ibuprofen '!Print_Area</vt:lpstr>
      <vt:lpstr>'Ibuprofen (Sonicated)'!Print_Area</vt:lpstr>
      <vt:lpstr>'Relative Density'!Print_Area</vt:lpstr>
      <vt:lpstr>SST!Print_Area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2018-05-16T10:25:41Z</cp:lastPrinted>
  <dcterms:created xsi:type="dcterms:W3CDTF">2005-07-05T10:19:27Z</dcterms:created>
  <dcterms:modified xsi:type="dcterms:W3CDTF">2018-05-23T10:17:00Z</dcterms:modified>
</cp:coreProperties>
</file>