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Propofol" sheetId="2" r:id="rId2"/>
  </sheets>
  <definedNames>
    <definedName name="_xlnm.Print_Area" localSheetId="1">Propofol!$A$1:$H$79</definedName>
    <definedName name="_xlnm.Print_Area" localSheetId="0">SST!$A$15:$G$61</definedName>
  </definedNames>
  <calcPr calcId="145621"/>
</workbook>
</file>

<file path=xl/calcChain.xml><?xml version="1.0" encoding="utf-8"?>
<calcChain xmlns="http://schemas.openxmlformats.org/spreadsheetml/2006/main">
  <c r="E30" i="1" l="1"/>
  <c r="B21" i="1"/>
  <c r="C75" i="2"/>
  <c r="H70" i="2"/>
  <c r="G70" i="2"/>
  <c r="G69" i="2"/>
  <c r="H69" i="2" s="1"/>
  <c r="G68" i="2"/>
  <c r="H68" i="2" s="1"/>
  <c r="B68" i="2"/>
  <c r="H67" i="2"/>
  <c r="G67" i="2"/>
  <c r="B67" i="2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B45" i="2"/>
  <c r="D48" i="2" s="1"/>
  <c r="D49" i="2" s="1"/>
  <c r="F44" i="2"/>
  <c r="F42" i="2"/>
  <c r="D42" i="2"/>
  <c r="G41" i="2"/>
  <c r="E41" i="2"/>
  <c r="G40" i="2"/>
  <c r="E40" i="2"/>
  <c r="G39" i="2"/>
  <c r="E39" i="2"/>
  <c r="G38" i="2"/>
  <c r="E38" i="2"/>
  <c r="B34" i="2"/>
  <c r="D44" i="2" s="1"/>
  <c r="B30" i="2"/>
  <c r="B53" i="1"/>
  <c r="E51" i="1"/>
  <c r="D51" i="1"/>
  <c r="C51" i="1"/>
  <c r="B51" i="1"/>
  <c r="B52" i="1" s="1"/>
  <c r="B32" i="1"/>
  <c r="D30" i="1"/>
  <c r="C30" i="1"/>
  <c r="B30" i="1"/>
  <c r="B31" i="1" s="1"/>
  <c r="E42" i="2" l="1"/>
  <c r="H73" i="2"/>
  <c r="D50" i="2"/>
  <c r="D51" i="2" s="1"/>
  <c r="D45" i="2"/>
  <c r="D46" i="2" s="1"/>
  <c r="F45" i="2"/>
  <c r="F46" i="2" s="1"/>
  <c r="D52" i="2"/>
  <c r="H71" i="2"/>
  <c r="G75" i="2" s="1"/>
  <c r="G42" i="2"/>
  <c r="H72" i="2" l="1"/>
</calcChain>
</file>

<file path=xl/sharedStrings.xml><?xml version="1.0" encoding="utf-8"?>
<sst xmlns="http://schemas.openxmlformats.org/spreadsheetml/2006/main" count="143" uniqueCount="106">
  <si>
    <t>HPLC System Suitability Report</t>
  </si>
  <si>
    <t>Analysis Data</t>
  </si>
  <si>
    <t>Assay</t>
  </si>
  <si>
    <t>Sample(s)</t>
  </si>
  <si>
    <t>Reference Substance:</t>
  </si>
  <si>
    <t>PROPOFOL AMRING</t>
  </si>
  <si>
    <t>% age Purity:</t>
  </si>
  <si>
    <t>NDQD201801289</t>
  </si>
  <si>
    <t>Weight (mg):</t>
  </si>
  <si>
    <t>Standard Conc (mg/mL):</t>
  </si>
  <si>
    <t>Each ml contains 10 mg of Propofol BP 20 ml contain 200 mg of propofol BP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</si>
  <si>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</si>
  <si>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</si>
  <si>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</si>
  <si>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</si>
  <si>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</si>
  <si>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</si>
  <si>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</si>
  <si>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</si>
  <si>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</si>
  <si>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</si>
  <si>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</si>
  <si>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</si>
  <si>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</si>
  <si>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</si>
  <si>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</si>
  <si>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</si>
  <si>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</si>
  <si>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</si>
  <si>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</si>
  <si>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</si>
  <si>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</si>
  <si>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</si>
  <si>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</si>
  <si>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</si>
  <si>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</si>
  <si>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</si>
  <si>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</si>
  <si>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</si>
  <si>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</si>
  <si>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</si>
  <si>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</si>
  <si>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</si>
  <si>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</si>
  <si>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</si>
  <si>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</si>
  <si>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</si>
  <si>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</si>
  <si>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</si>
  <si>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</si>
  <si>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</si>
  <si>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</si>
  <si>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</si>
  <si>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</si>
  <si>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</si>
  <si>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</si>
  <si>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</si>
  <si>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</si>
  <si>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</si>
  <si>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</si>
  <si>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</si>
  <si>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</si>
  <si>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</si>
  <si>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</si>
  <si>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</si>
  <si>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</si>
  <si>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</si>
  <si>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</si>
  <si>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</si>
  <si>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</si>
  <si>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</si>
  <si>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</si>
  <si>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</si>
  <si>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</si>
  <si>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</si>
  <si>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</si>
  <si>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</si>
  <si>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</si>
  <si>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</si>
  <si>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</si>
  <si>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</si>
  <si>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</si>
  <si>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</si>
  <si>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</si>
  <si>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</si>
  <si>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</si>
  <si>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</si>
  <si>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</si>
  <si>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</si>
  <si>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</si>
  <si>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</si>
  <si>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</si>
  <si>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</si>
  <si>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</si>
  <si>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</si>
  <si>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</si>
  <si>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</si>
  <si>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</si>
  <si>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</si>
  <si>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 xml:space="preserve">Propofol </t>
  </si>
  <si>
    <r>
      <t xml:space="preserve">The Assymetry of all peaks should be </t>
    </r>
    <r>
      <rPr>
        <b/>
        <sz val="12"/>
        <color rgb="FF000000"/>
        <rFont val="Book Antiqua"/>
        <family val="1"/>
      </rPr>
      <t>NMT 1.5</t>
    </r>
  </si>
  <si>
    <r>
      <t>The number of Theoretical Plates (USP) for all peaks Should be</t>
    </r>
    <r>
      <rPr>
        <b/>
        <sz val="12"/>
        <color rgb="FF000000"/>
        <rFont val="Book Antiqua"/>
        <family val="1"/>
      </rPr>
      <t xml:space="preserve"> NLT 1000</t>
    </r>
  </si>
  <si>
    <t xml:space="preserve"> RUTTO KENNEDY</t>
  </si>
  <si>
    <t>P22-2</t>
  </si>
  <si>
    <t>RUTTO  KENNEDY</t>
  </si>
  <si>
    <t>17TH JAN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</si>
</sst>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14" fontId="10" fillId="3" borderId="0" xfId="0" applyNumberFormat="1" applyFont="1" applyFill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A26" sqref="A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2" t="s">
        <v>0</v>
      </c>
      <c r="B15" s="162"/>
      <c r="C15" s="162"/>
      <c r="D15" s="162"/>
      <c r="E15" s="1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99.76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20.54</v>
      </c>
      <c r="C20" s="10"/>
      <c r="D20" s="10"/>
      <c r="E20" s="10"/>
    </row>
    <row r="21" spans="1:6" ht="16.5" customHeight="1" x14ac:dyDescent="0.3">
      <c r="A21" s="7" t="s">
        <v>9</v>
      </c>
      <c r="B21" s="13">
        <f>20.54/25</f>
        <v>0.8216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80235740</v>
      </c>
      <c r="C24" s="18">
        <v>4606.8</v>
      </c>
      <c r="D24" s="19">
        <v>0.91</v>
      </c>
      <c r="E24" s="20">
        <v>15.72</v>
      </c>
    </row>
    <row r="25" spans="1:6" ht="16.5" customHeight="1" x14ac:dyDescent="0.3">
      <c r="A25" s="17">
        <v>2</v>
      </c>
      <c r="B25" s="18">
        <v>80202751</v>
      </c>
      <c r="C25" s="18">
        <v>4600.2299999999996</v>
      </c>
      <c r="D25" s="19">
        <v>0.92</v>
      </c>
      <c r="E25" s="19">
        <v>15.72</v>
      </c>
    </row>
    <row r="26" spans="1:6" ht="16.5" customHeight="1" x14ac:dyDescent="0.3">
      <c r="A26" s="17">
        <v>3</v>
      </c>
      <c r="B26" s="18">
        <v>80329975</v>
      </c>
      <c r="C26" s="18">
        <v>4598.53</v>
      </c>
      <c r="D26" s="19">
        <v>0.92</v>
      </c>
      <c r="E26" s="19">
        <v>15.72</v>
      </c>
    </row>
    <row r="27" spans="1:6" ht="16.5" customHeight="1" x14ac:dyDescent="0.3">
      <c r="A27" s="17">
        <v>4</v>
      </c>
      <c r="B27" s="18">
        <v>80209538</v>
      </c>
      <c r="C27" s="18">
        <v>4599.28</v>
      </c>
      <c r="D27" s="19">
        <v>0.92</v>
      </c>
      <c r="E27" s="19">
        <v>15.73</v>
      </c>
    </row>
    <row r="28" spans="1:6" ht="16.5" customHeight="1" x14ac:dyDescent="0.3">
      <c r="A28" s="17">
        <v>5</v>
      </c>
      <c r="B28" s="18">
        <v>79918211</v>
      </c>
      <c r="C28" s="19">
        <v>4601.5</v>
      </c>
      <c r="D28" s="19">
        <v>0.92</v>
      </c>
      <c r="E28" s="19">
        <v>15.73</v>
      </c>
    </row>
    <row r="29" spans="1:6" ht="16.5" customHeight="1" x14ac:dyDescent="0.3">
      <c r="A29" s="17">
        <v>6</v>
      </c>
      <c r="B29" s="21">
        <v>79833564</v>
      </c>
      <c r="C29" s="21">
        <v>4648.95</v>
      </c>
      <c r="D29" s="22">
        <v>0.92</v>
      </c>
      <c r="E29" s="22">
        <v>15.78</v>
      </c>
    </row>
    <row r="30" spans="1:6" ht="16.5" customHeight="1" x14ac:dyDescent="0.3">
      <c r="A30" s="23" t="s">
        <v>16</v>
      </c>
      <c r="B30" s="24">
        <f>AVERAGE(B24:B29)</f>
        <v>80121629.833333328</v>
      </c>
      <c r="C30" s="25">
        <f>AVERAGE(C24:C29)</f>
        <v>4609.2149999999992</v>
      </c>
      <c r="D30" s="26">
        <f>AVERAGE(D24:D29)</f>
        <v>0.91833333333333333</v>
      </c>
      <c r="E30" s="26">
        <f>AVERAGE(E24:E29)</f>
        <v>15.733333333333334</v>
      </c>
    </row>
    <row r="31" spans="1:6" ht="16.5" customHeight="1" x14ac:dyDescent="0.3">
      <c r="A31" s="27" t="s">
        <v>17</v>
      </c>
      <c r="B31" s="28">
        <f>(STDEV(B24:B29)/B30)</f>
        <v>2.4654270640907007E-3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101</v>
      </c>
      <c r="C35" s="38"/>
      <c r="D35" s="38"/>
      <c r="E35" s="39"/>
      <c r="F35" s="2"/>
    </row>
    <row r="36" spans="1:6" ht="16.5" customHeight="1" x14ac:dyDescent="0.3">
      <c r="A36" s="11"/>
      <c r="B36" s="40" t="s">
        <v>100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3" t="s">
        <v>24</v>
      </c>
      <c r="C59" s="16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 t="s">
        <v>102</v>
      </c>
      <c r="C60" s="48"/>
      <c r="E60" s="48" t="s">
        <v>105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zoomScale="60" zoomScaleNormal="55" workbookViewId="0">
      <selection activeCell="B23" sqref="B23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4" t="s">
        <v>29</v>
      </c>
      <c r="B1" s="164"/>
      <c r="C1" s="164"/>
      <c r="D1" s="164"/>
      <c r="E1" s="164"/>
      <c r="F1" s="164"/>
      <c r="G1" s="164"/>
      <c r="H1" s="164"/>
    </row>
    <row r="2" spans="1:8" x14ac:dyDescent="0.2">
      <c r="A2" s="164"/>
      <c r="B2" s="164"/>
      <c r="C2" s="164"/>
      <c r="D2" s="164"/>
      <c r="E2" s="164"/>
      <c r="F2" s="164"/>
      <c r="G2" s="164"/>
      <c r="H2" s="164"/>
    </row>
    <row r="3" spans="1:8" x14ac:dyDescent="0.2">
      <c r="A3" s="164"/>
      <c r="B3" s="164"/>
      <c r="C3" s="164"/>
      <c r="D3" s="164"/>
      <c r="E3" s="164"/>
      <c r="F3" s="164"/>
      <c r="G3" s="164"/>
      <c r="H3" s="164"/>
    </row>
    <row r="4" spans="1:8" x14ac:dyDescent="0.2">
      <c r="A4" s="164"/>
      <c r="B4" s="164"/>
      <c r="C4" s="164"/>
      <c r="D4" s="164"/>
      <c r="E4" s="164"/>
      <c r="F4" s="164"/>
      <c r="G4" s="164"/>
      <c r="H4" s="164"/>
    </row>
    <row r="5" spans="1:8" x14ac:dyDescent="0.2">
      <c r="A5" s="164"/>
      <c r="B5" s="164"/>
      <c r="C5" s="164"/>
      <c r="D5" s="164"/>
      <c r="E5" s="164"/>
      <c r="F5" s="164"/>
      <c r="G5" s="164"/>
      <c r="H5" s="164"/>
    </row>
    <row r="6" spans="1:8" x14ac:dyDescent="0.2">
      <c r="A6" s="164"/>
      <c r="B6" s="164"/>
      <c r="C6" s="164"/>
      <c r="D6" s="164"/>
      <c r="E6" s="164"/>
      <c r="F6" s="164"/>
      <c r="G6" s="164"/>
      <c r="H6" s="164"/>
    </row>
    <row r="7" spans="1:8" x14ac:dyDescent="0.2">
      <c r="A7" s="164"/>
      <c r="B7" s="164"/>
      <c r="C7" s="164"/>
      <c r="D7" s="164"/>
      <c r="E7" s="164"/>
      <c r="F7" s="164"/>
      <c r="G7" s="164"/>
      <c r="H7" s="164"/>
    </row>
    <row r="8" spans="1:8" x14ac:dyDescent="0.2">
      <c r="A8" s="165" t="s">
        <v>30</v>
      </c>
      <c r="B8" s="165"/>
      <c r="C8" s="165"/>
      <c r="D8" s="165"/>
      <c r="E8" s="165"/>
      <c r="F8" s="165"/>
      <c r="G8" s="165"/>
      <c r="H8" s="165"/>
    </row>
    <row r="9" spans="1:8" x14ac:dyDescent="0.2">
      <c r="A9" s="165"/>
      <c r="B9" s="165"/>
      <c r="C9" s="165"/>
      <c r="D9" s="165"/>
      <c r="E9" s="165"/>
      <c r="F9" s="165"/>
      <c r="G9" s="165"/>
      <c r="H9" s="165"/>
    </row>
    <row r="10" spans="1:8" x14ac:dyDescent="0.2">
      <c r="A10" s="165"/>
      <c r="B10" s="165"/>
      <c r="C10" s="165"/>
      <c r="D10" s="165"/>
      <c r="E10" s="165"/>
      <c r="F10" s="165"/>
      <c r="G10" s="165"/>
      <c r="H10" s="165"/>
    </row>
    <row r="11" spans="1:8" x14ac:dyDescent="0.2">
      <c r="A11" s="165"/>
      <c r="B11" s="165"/>
      <c r="C11" s="165"/>
      <c r="D11" s="165"/>
      <c r="E11" s="165"/>
      <c r="F11" s="165"/>
      <c r="G11" s="165"/>
      <c r="H11" s="165"/>
    </row>
    <row r="12" spans="1:8" x14ac:dyDescent="0.2">
      <c r="A12" s="165"/>
      <c r="B12" s="165"/>
      <c r="C12" s="165"/>
      <c r="D12" s="165"/>
      <c r="E12" s="165"/>
      <c r="F12" s="165"/>
      <c r="G12" s="165"/>
      <c r="H12" s="165"/>
    </row>
    <row r="13" spans="1:8" x14ac:dyDescent="0.2">
      <c r="A13" s="165"/>
      <c r="B13" s="165"/>
      <c r="C13" s="165"/>
      <c r="D13" s="165"/>
      <c r="E13" s="165"/>
      <c r="F13" s="165"/>
      <c r="G13" s="165"/>
      <c r="H13" s="165"/>
    </row>
    <row r="14" spans="1:8" x14ac:dyDescent="0.2">
      <c r="A14" s="165"/>
      <c r="B14" s="165"/>
      <c r="C14" s="165"/>
      <c r="D14" s="165"/>
      <c r="E14" s="165"/>
      <c r="F14" s="165"/>
      <c r="G14" s="165"/>
      <c r="H14" s="165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0" t="s">
        <v>31</v>
      </c>
      <c r="B16" s="171"/>
      <c r="C16" s="171"/>
      <c r="D16" s="171"/>
      <c r="E16" s="171"/>
      <c r="F16" s="171"/>
      <c r="G16" s="171"/>
      <c r="H16" s="172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173" t="s">
        <v>5</v>
      </c>
      <c r="C18" s="173"/>
      <c r="D18" s="173"/>
      <c r="E18" s="173"/>
      <c r="F18" s="52"/>
      <c r="G18" s="52"/>
      <c r="H18" s="52"/>
    </row>
    <row r="19" spans="1:8" ht="26.25" customHeight="1" x14ac:dyDescent="0.4">
      <c r="A19" s="54" t="s">
        <v>34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35</v>
      </c>
      <c r="B20" s="56" t="s">
        <v>99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36</v>
      </c>
      <c r="B21" s="174" t="s">
        <v>10</v>
      </c>
      <c r="C21" s="174"/>
      <c r="D21" s="174"/>
      <c r="E21" s="174"/>
      <c r="F21" s="174"/>
      <c r="G21" s="174"/>
      <c r="H21" s="174"/>
    </row>
    <row r="22" spans="1:8" ht="26.25" customHeight="1" x14ac:dyDescent="0.4">
      <c r="A22" s="54" t="s">
        <v>37</v>
      </c>
      <c r="B22" s="195">
        <v>43116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38</v>
      </c>
      <c r="B23" s="57">
        <v>43117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">
      <c r="A25" s="59" t="s">
        <v>1</v>
      </c>
      <c r="B25" s="58"/>
      <c r="C25" s="52"/>
      <c r="D25" s="52"/>
      <c r="E25" s="52"/>
      <c r="F25" s="52"/>
      <c r="G25" s="52"/>
      <c r="H25" s="52"/>
    </row>
    <row r="26" spans="1:8" ht="26.25" customHeight="1" x14ac:dyDescent="0.4">
      <c r="A26" s="60" t="s">
        <v>4</v>
      </c>
      <c r="B26" s="173" t="s">
        <v>99</v>
      </c>
      <c r="C26" s="173"/>
      <c r="D26" s="52"/>
      <c r="E26" s="52"/>
      <c r="F26" s="52"/>
      <c r="G26" s="52"/>
      <c r="H26" s="52"/>
    </row>
    <row r="27" spans="1:8" ht="26.25" customHeight="1" x14ac:dyDescent="0.4">
      <c r="A27" s="61" t="s">
        <v>39</v>
      </c>
      <c r="B27" s="174" t="s">
        <v>103</v>
      </c>
      <c r="C27" s="174"/>
      <c r="D27" s="52"/>
      <c r="E27" s="52"/>
      <c r="F27" s="52"/>
      <c r="G27" s="52"/>
      <c r="H27" s="52"/>
    </row>
    <row r="28" spans="1:8" ht="27" customHeight="1" x14ac:dyDescent="0.4">
      <c r="A28" s="61" t="s">
        <v>6</v>
      </c>
      <c r="B28" s="62">
        <v>99.8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1" t="s">
        <v>40</v>
      </c>
      <c r="B29" s="63">
        <v>0.04</v>
      </c>
      <c r="C29" s="175" t="s">
        <v>41</v>
      </c>
      <c r="D29" s="176"/>
      <c r="E29" s="176"/>
      <c r="F29" s="176"/>
      <c r="G29" s="177"/>
      <c r="H29" s="64"/>
    </row>
    <row r="30" spans="1:8" ht="19.5" customHeight="1" x14ac:dyDescent="0.3">
      <c r="A30" s="61" t="s">
        <v>42</v>
      </c>
      <c r="B30" s="65">
        <f>B28-B29</f>
        <v>99.759999999999991</v>
      </c>
      <c r="C30" s="66"/>
      <c r="D30" s="66"/>
      <c r="E30" s="66"/>
      <c r="F30" s="66"/>
      <c r="G30" s="66"/>
      <c r="H30" s="64"/>
    </row>
    <row r="31" spans="1:8" ht="27" customHeight="1" x14ac:dyDescent="0.4">
      <c r="A31" s="61" t="s">
        <v>43</v>
      </c>
      <c r="B31" s="67">
        <v>1</v>
      </c>
      <c r="C31" s="175" t="s">
        <v>44</v>
      </c>
      <c r="D31" s="176"/>
      <c r="E31" s="176"/>
      <c r="F31" s="176"/>
      <c r="G31" s="177"/>
      <c r="H31" s="68"/>
    </row>
    <row r="32" spans="1:8" ht="27" customHeight="1" x14ac:dyDescent="0.4">
      <c r="A32" s="61" t="s">
        <v>45</v>
      </c>
      <c r="B32" s="67">
        <v>1</v>
      </c>
      <c r="C32" s="175" t="s">
        <v>46</v>
      </c>
      <c r="D32" s="176"/>
      <c r="E32" s="176"/>
      <c r="F32" s="176"/>
      <c r="G32" s="177"/>
      <c r="H32" s="68"/>
    </row>
    <row r="33" spans="1:8" ht="18.75" customHeight="1" x14ac:dyDescent="0.3">
      <c r="A33" s="61"/>
      <c r="B33" s="69"/>
      <c r="C33" s="70"/>
      <c r="D33" s="70"/>
      <c r="E33" s="70"/>
      <c r="F33" s="70"/>
      <c r="G33" s="70"/>
      <c r="H33" s="70"/>
    </row>
    <row r="34" spans="1:8" ht="18.75" customHeight="1" x14ac:dyDescent="0.3">
      <c r="A34" s="61" t="s">
        <v>47</v>
      </c>
      <c r="B34" s="71">
        <f>B31/B32</f>
        <v>1</v>
      </c>
      <c r="C34" s="52" t="s">
        <v>48</v>
      </c>
      <c r="D34" s="52"/>
      <c r="E34" s="52"/>
      <c r="F34" s="52"/>
      <c r="G34" s="52"/>
      <c r="H34" s="64"/>
    </row>
    <row r="35" spans="1:8" ht="19.5" customHeight="1" x14ac:dyDescent="0.3">
      <c r="A35" s="61"/>
      <c r="B35" s="72"/>
      <c r="C35" s="64"/>
      <c r="D35" s="64"/>
      <c r="E35" s="64"/>
      <c r="F35" s="64"/>
      <c r="G35" s="52"/>
      <c r="H35" s="64"/>
    </row>
    <row r="36" spans="1:8" ht="27" customHeight="1" x14ac:dyDescent="0.4">
      <c r="A36" s="73" t="s">
        <v>49</v>
      </c>
      <c r="B36" s="74">
        <v>25</v>
      </c>
      <c r="C36" s="52"/>
      <c r="D36" s="178" t="s">
        <v>50</v>
      </c>
      <c r="E36" s="179"/>
      <c r="F36" s="180" t="s">
        <v>51</v>
      </c>
      <c r="G36" s="179"/>
      <c r="H36" s="64"/>
    </row>
    <row r="37" spans="1:8" ht="26.25" customHeight="1" x14ac:dyDescent="0.4">
      <c r="A37" s="75" t="s">
        <v>52</v>
      </c>
      <c r="B37" s="76">
        <v>1</v>
      </c>
      <c r="C37" s="77" t="s">
        <v>53</v>
      </c>
      <c r="D37" s="78" t="s">
        <v>54</v>
      </c>
      <c r="E37" s="79" t="s">
        <v>55</v>
      </c>
      <c r="F37" s="80" t="s">
        <v>54</v>
      </c>
      <c r="G37" s="79" t="s">
        <v>55</v>
      </c>
      <c r="H37" s="64"/>
    </row>
    <row r="38" spans="1:8" ht="26.25" customHeight="1" x14ac:dyDescent="0.4">
      <c r="A38" s="75" t="s">
        <v>56</v>
      </c>
      <c r="B38" s="76">
        <v>1</v>
      </c>
      <c r="C38" s="81">
        <v>1</v>
      </c>
      <c r="D38" s="82">
        <v>79773176</v>
      </c>
      <c r="E38" s="83">
        <f>IF(ISBLANK(D38),"-",$D$48/$D$45*D38)</f>
        <v>77862796.710156962</v>
      </c>
      <c r="F38" s="84">
        <v>92268683</v>
      </c>
      <c r="G38" s="83">
        <f>IF(ISBLANK(F38),"-",$D$48/$F$45*F38)</f>
        <v>79905538.302725703</v>
      </c>
      <c r="H38" s="64"/>
    </row>
    <row r="39" spans="1:8" ht="26.25" customHeight="1" x14ac:dyDescent="0.4">
      <c r="A39" s="75" t="s">
        <v>57</v>
      </c>
      <c r="B39" s="76">
        <v>1</v>
      </c>
      <c r="C39" s="85">
        <v>2</v>
      </c>
      <c r="D39" s="86">
        <v>79886634</v>
      </c>
      <c r="E39" s="87">
        <f>IF(ISBLANK(D39),"-",$D$48/$D$45*D39)</f>
        <v>77973537.658833012</v>
      </c>
      <c r="F39" s="88">
        <v>92172390</v>
      </c>
      <c r="G39" s="87">
        <f>IF(ISBLANK(F39),"-",$D$48/$F$45*F39)</f>
        <v>79822147.668443158</v>
      </c>
      <c r="H39" s="64"/>
    </row>
    <row r="40" spans="1:8" ht="26.25" customHeight="1" x14ac:dyDescent="0.4">
      <c r="A40" s="75" t="s">
        <v>58</v>
      </c>
      <c r="B40" s="76">
        <v>1</v>
      </c>
      <c r="C40" s="85">
        <v>3</v>
      </c>
      <c r="D40" s="86">
        <v>79789106</v>
      </c>
      <c r="E40" s="87">
        <f>IF(ISBLANK(D40),"-",$D$48/$D$45*D40)</f>
        <v>77878345.224253893</v>
      </c>
      <c r="F40" s="88">
        <v>92133904</v>
      </c>
      <c r="G40" s="87">
        <f>IF(ISBLANK(F40),"-",$D$48/$F$45*F40)</f>
        <v>79788818.434220552</v>
      </c>
      <c r="H40" s="52"/>
    </row>
    <row r="41" spans="1:8" ht="26.25" customHeight="1" x14ac:dyDescent="0.4">
      <c r="A41" s="75" t="s">
        <v>59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4">
      <c r="A42" s="75" t="s">
        <v>60</v>
      </c>
      <c r="B42" s="76">
        <v>1</v>
      </c>
      <c r="C42" s="93" t="s">
        <v>61</v>
      </c>
      <c r="D42" s="94">
        <f>AVERAGE(D38:D41)</f>
        <v>79816305.333333328</v>
      </c>
      <c r="E42" s="95">
        <f>AVERAGE(E38:E41)</f>
        <v>77904893.197747961</v>
      </c>
      <c r="F42" s="96">
        <f>AVERAGE(F38:F41)</f>
        <v>92191659</v>
      </c>
      <c r="G42" s="95">
        <f>AVERAGE(G38:G41)</f>
        <v>79838834.801796481</v>
      </c>
      <c r="H42" s="52"/>
    </row>
    <row r="43" spans="1:8" ht="26.25" customHeight="1" x14ac:dyDescent="0.4">
      <c r="A43" s="75" t="s">
        <v>62</v>
      </c>
      <c r="B43" s="88">
        <v>1</v>
      </c>
      <c r="C43" s="97" t="s">
        <v>63</v>
      </c>
      <c r="D43" s="98">
        <v>20.54</v>
      </c>
      <c r="E43" s="99"/>
      <c r="F43" s="98">
        <v>23.15</v>
      </c>
      <c r="G43" s="52"/>
      <c r="H43" s="52"/>
    </row>
    <row r="44" spans="1:8" ht="26.25" customHeight="1" x14ac:dyDescent="0.4">
      <c r="A44" s="75" t="s">
        <v>64</v>
      </c>
      <c r="B44" s="88">
        <v>1</v>
      </c>
      <c r="C44" s="100" t="s">
        <v>65</v>
      </c>
      <c r="D44" s="101">
        <f>D43*$B$34</f>
        <v>20.54</v>
      </c>
      <c r="E44" s="102"/>
      <c r="F44" s="101">
        <f>F43*$B$34</f>
        <v>23.15</v>
      </c>
      <c r="G44" s="52"/>
      <c r="H44" s="52"/>
    </row>
    <row r="45" spans="1:8" ht="19.5" customHeight="1" x14ac:dyDescent="0.3">
      <c r="A45" s="75" t="s">
        <v>66</v>
      </c>
      <c r="B45" s="102">
        <f>(B44/B43)*(B42/B41)*(B40/B39)*(B38/B37)*B36</f>
        <v>25</v>
      </c>
      <c r="C45" s="100" t="s">
        <v>67</v>
      </c>
      <c r="D45" s="103">
        <f>D44*$B$30/100</f>
        <v>20.490703999999997</v>
      </c>
      <c r="E45" s="104"/>
      <c r="F45" s="103">
        <f>F44*$B$30/100</f>
        <v>23.094439999999995</v>
      </c>
      <c r="G45" s="52"/>
      <c r="H45" s="52"/>
    </row>
    <row r="46" spans="1:8" ht="19.5" customHeight="1" x14ac:dyDescent="0.3">
      <c r="A46" s="166" t="s">
        <v>68</v>
      </c>
      <c r="B46" s="167"/>
      <c r="C46" s="100" t="s">
        <v>69</v>
      </c>
      <c r="D46" s="101">
        <f>D45/$B$45</f>
        <v>0.81962815999999994</v>
      </c>
      <c r="E46" s="104"/>
      <c r="F46" s="105">
        <f>F45/$B$45</f>
        <v>0.92377759999999975</v>
      </c>
      <c r="G46" s="52"/>
      <c r="H46" s="52"/>
    </row>
    <row r="47" spans="1:8" ht="27" customHeight="1" x14ac:dyDescent="0.4">
      <c r="A47" s="168"/>
      <c r="B47" s="169"/>
      <c r="C47" s="100" t="s">
        <v>70</v>
      </c>
      <c r="D47" s="106">
        <v>0.8</v>
      </c>
      <c r="E47" s="52"/>
      <c r="F47" s="107"/>
      <c r="G47" s="52"/>
      <c r="H47" s="52"/>
    </row>
    <row r="48" spans="1:8" ht="18.75" customHeight="1" x14ac:dyDescent="0.3">
      <c r="A48" s="52"/>
      <c r="B48" s="52"/>
      <c r="C48" s="100" t="s">
        <v>71</v>
      </c>
      <c r="D48" s="103">
        <f>D47*$B$45</f>
        <v>20</v>
      </c>
      <c r="E48" s="52"/>
      <c r="F48" s="107"/>
      <c r="G48" s="52"/>
      <c r="H48" s="52"/>
    </row>
    <row r="49" spans="1:8" ht="19.5" customHeight="1" x14ac:dyDescent="0.3">
      <c r="A49" s="52"/>
      <c r="B49" s="52"/>
      <c r="C49" s="108" t="s">
        <v>72</v>
      </c>
      <c r="D49" s="109">
        <f>D48/B34</f>
        <v>20</v>
      </c>
      <c r="E49" s="52"/>
      <c r="F49" s="110"/>
      <c r="G49" s="52"/>
      <c r="H49" s="52"/>
    </row>
    <row r="50" spans="1:8" ht="18.75" customHeight="1" x14ac:dyDescent="0.3">
      <c r="A50" s="52"/>
      <c r="B50" s="52"/>
      <c r="C50" s="111" t="s">
        <v>73</v>
      </c>
      <c r="D50" s="112">
        <f>AVERAGE(E38:E41,G38:G41)</f>
        <v>78871863.999772206</v>
      </c>
      <c r="E50" s="52"/>
      <c r="F50" s="110"/>
      <c r="G50" s="52"/>
      <c r="H50" s="52"/>
    </row>
    <row r="51" spans="1:8" ht="18.75" customHeight="1" x14ac:dyDescent="0.3">
      <c r="A51" s="52"/>
      <c r="B51" s="52"/>
      <c r="C51" s="100" t="s">
        <v>74</v>
      </c>
      <c r="D51" s="113">
        <f>STDEV(E38:E41,G38:G41)/D50</f>
        <v>1.3447428384153309E-2</v>
      </c>
      <c r="E51" s="52"/>
      <c r="F51" s="110"/>
      <c r="G51" s="52"/>
      <c r="H51" s="52"/>
    </row>
    <row r="52" spans="1:8" ht="19.5" customHeight="1" x14ac:dyDescent="0.3">
      <c r="A52" s="52"/>
      <c r="B52" s="52"/>
      <c r="C52" s="108" t="s">
        <v>18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75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76</v>
      </c>
      <c r="B55" s="116" t="str">
        <f>B21</f>
        <v>Each ml contains 10 mg of Propofol BP 20 ml contain 200 mg of propofol BP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1" t="s">
        <v>77</v>
      </c>
      <c r="B56" s="117">
        <v>1</v>
      </c>
      <c r="C56" s="118" t="s">
        <v>78</v>
      </c>
      <c r="D56" s="119">
        <v>10</v>
      </c>
      <c r="E56" s="52" t="str">
        <f>B20</f>
        <v xml:space="preserve">Propofol </v>
      </c>
      <c r="F56" s="52"/>
      <c r="G56" s="52"/>
      <c r="H56" s="118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4">
      <c r="A58" s="73" t="s">
        <v>79</v>
      </c>
      <c r="B58" s="74">
        <v>50</v>
      </c>
      <c r="C58" s="52"/>
      <c r="D58" s="120" t="s">
        <v>80</v>
      </c>
      <c r="E58" s="121" t="s">
        <v>53</v>
      </c>
      <c r="F58" s="121" t="s">
        <v>54</v>
      </c>
      <c r="G58" s="121" t="s">
        <v>81</v>
      </c>
      <c r="H58" s="77" t="s">
        <v>82</v>
      </c>
    </row>
    <row r="59" spans="1:8" ht="26.25" customHeight="1" x14ac:dyDescent="0.4">
      <c r="A59" s="75" t="s">
        <v>83</v>
      </c>
      <c r="B59" s="76">
        <v>1</v>
      </c>
      <c r="C59" s="185" t="s">
        <v>84</v>
      </c>
      <c r="D59" s="188">
        <v>4</v>
      </c>
      <c r="E59" s="122">
        <v>1</v>
      </c>
      <c r="F59" s="123">
        <v>80232425</v>
      </c>
      <c r="G59" s="124">
        <f t="shared" ref="G59:G70" si="0">IF(ISBLANK(F59),"-",(F59/$D$50*$D$47*$B$67)*($B$56/$D$59))</f>
        <v>10.172502706444433</v>
      </c>
      <c r="H59" s="125">
        <f t="shared" ref="H59:H70" si="1">IF(ISBLANK(F59),"-",G59/$D$56)</f>
        <v>1.0172502706444433</v>
      </c>
    </row>
    <row r="60" spans="1:8" ht="26.25" customHeight="1" x14ac:dyDescent="0.4">
      <c r="A60" s="75" t="s">
        <v>85</v>
      </c>
      <c r="B60" s="76">
        <v>1</v>
      </c>
      <c r="C60" s="186"/>
      <c r="D60" s="189"/>
      <c r="E60" s="126">
        <v>2</v>
      </c>
      <c r="F60" s="86">
        <v>80209148</v>
      </c>
      <c r="G60" s="127">
        <f t="shared" si="0"/>
        <v>10.169551463907544</v>
      </c>
      <c r="H60" s="128">
        <f t="shared" si="1"/>
        <v>1.0169551463907545</v>
      </c>
    </row>
    <row r="61" spans="1:8" ht="26.25" customHeight="1" x14ac:dyDescent="0.4">
      <c r="A61" s="75" t="s">
        <v>86</v>
      </c>
      <c r="B61" s="76">
        <v>1</v>
      </c>
      <c r="C61" s="186"/>
      <c r="D61" s="189"/>
      <c r="E61" s="126">
        <v>3</v>
      </c>
      <c r="F61" s="86">
        <v>79881271</v>
      </c>
      <c r="G61" s="127">
        <f t="shared" si="0"/>
        <v>10.127980619328424</v>
      </c>
      <c r="H61" s="128">
        <f t="shared" si="1"/>
        <v>1.0127980619328425</v>
      </c>
    </row>
    <row r="62" spans="1:8" ht="27" customHeight="1" x14ac:dyDescent="0.4">
      <c r="A62" s="75" t="s">
        <v>87</v>
      </c>
      <c r="B62" s="76">
        <v>1</v>
      </c>
      <c r="C62" s="187"/>
      <c r="D62" s="190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5" t="s">
        <v>88</v>
      </c>
      <c r="B63" s="76">
        <v>1</v>
      </c>
      <c r="C63" s="185" t="s">
        <v>89</v>
      </c>
      <c r="D63" s="191">
        <v>4</v>
      </c>
      <c r="E63" s="122">
        <v>1</v>
      </c>
      <c r="F63" s="123">
        <v>79912794</v>
      </c>
      <c r="G63" s="124">
        <f t="shared" si="0"/>
        <v>10.131977355097224</v>
      </c>
      <c r="H63" s="125">
        <f t="shared" si="1"/>
        <v>1.0131977355097224</v>
      </c>
    </row>
    <row r="64" spans="1:8" ht="26.25" customHeight="1" x14ac:dyDescent="0.4">
      <c r="A64" s="75" t="s">
        <v>90</v>
      </c>
      <c r="B64" s="76">
        <v>1</v>
      </c>
      <c r="C64" s="186"/>
      <c r="D64" s="192"/>
      <c r="E64" s="126">
        <v>2</v>
      </c>
      <c r="F64" s="86">
        <v>80022128</v>
      </c>
      <c r="G64" s="127">
        <f t="shared" si="0"/>
        <v>10.145839586120484</v>
      </c>
      <c r="H64" s="128">
        <f t="shared" si="1"/>
        <v>1.0145839586120484</v>
      </c>
    </row>
    <row r="65" spans="1:8" ht="26.25" customHeight="1" x14ac:dyDescent="0.4">
      <c r="A65" s="75" t="s">
        <v>91</v>
      </c>
      <c r="B65" s="76">
        <v>1</v>
      </c>
      <c r="C65" s="186"/>
      <c r="D65" s="192"/>
      <c r="E65" s="126">
        <v>3</v>
      </c>
      <c r="F65" s="86">
        <v>79806564</v>
      </c>
      <c r="G65" s="127">
        <f t="shared" si="0"/>
        <v>10.118508673794054</v>
      </c>
      <c r="H65" s="128">
        <f t="shared" si="1"/>
        <v>1.0118508673794053</v>
      </c>
    </row>
    <row r="66" spans="1:8" ht="27" customHeight="1" x14ac:dyDescent="0.4">
      <c r="A66" s="75" t="s">
        <v>92</v>
      </c>
      <c r="B66" s="76">
        <v>1</v>
      </c>
      <c r="C66" s="187"/>
      <c r="D66" s="193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5" t="s">
        <v>93</v>
      </c>
      <c r="B67" s="85">
        <f>(B66/B65)*(B64/B63)*(B62/B61)*(B60/B59)*B58</f>
        <v>50</v>
      </c>
      <c r="C67" s="185" t="s">
        <v>94</v>
      </c>
      <c r="D67" s="188">
        <v>4</v>
      </c>
      <c r="E67" s="122">
        <v>1</v>
      </c>
      <c r="F67" s="123">
        <v>80036407</v>
      </c>
      <c r="G67" s="127">
        <f t="shared" si="0"/>
        <v>10.147649990905649</v>
      </c>
      <c r="H67" s="128">
        <f t="shared" si="1"/>
        <v>1.0147649990905649</v>
      </c>
    </row>
    <row r="68" spans="1:8" ht="27" customHeight="1" x14ac:dyDescent="0.4">
      <c r="A68" s="133" t="s">
        <v>95</v>
      </c>
      <c r="B68" s="134">
        <f>(D47*B67)/D56*B56</f>
        <v>4</v>
      </c>
      <c r="C68" s="186"/>
      <c r="D68" s="189"/>
      <c r="E68" s="126">
        <v>2</v>
      </c>
      <c r="F68" s="86">
        <v>79920576</v>
      </c>
      <c r="G68" s="127">
        <f t="shared" si="0"/>
        <v>10.132964018731803</v>
      </c>
      <c r="H68" s="128">
        <f t="shared" si="1"/>
        <v>1.0132964018731803</v>
      </c>
    </row>
    <row r="69" spans="1:8" ht="26.25" customHeight="1" x14ac:dyDescent="0.4">
      <c r="A69" s="166" t="s">
        <v>68</v>
      </c>
      <c r="B69" s="181"/>
      <c r="C69" s="186"/>
      <c r="D69" s="189"/>
      <c r="E69" s="126">
        <v>3</v>
      </c>
      <c r="F69" s="86">
        <v>79720883</v>
      </c>
      <c r="G69" s="127">
        <f t="shared" si="0"/>
        <v>10.107645357567591</v>
      </c>
      <c r="H69" s="128">
        <f t="shared" si="1"/>
        <v>1.0107645357567592</v>
      </c>
    </row>
    <row r="70" spans="1:8" ht="27" customHeight="1" x14ac:dyDescent="0.4">
      <c r="A70" s="168"/>
      <c r="B70" s="182"/>
      <c r="C70" s="194"/>
      <c r="D70" s="190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61</v>
      </c>
      <c r="H71" s="138">
        <f>AVERAGE(H59:H70)</f>
        <v>1.0139402196877469</v>
      </c>
    </row>
    <row r="72" spans="1:8" ht="26.25" customHeight="1" x14ac:dyDescent="0.4">
      <c r="A72" s="52"/>
      <c r="B72" s="52"/>
      <c r="C72" s="135"/>
      <c r="D72" s="135"/>
      <c r="E72" s="135"/>
      <c r="F72" s="136"/>
      <c r="G72" s="139" t="s">
        <v>74</v>
      </c>
      <c r="H72" s="140">
        <f>STDEV(H59:H70)/H71</f>
        <v>2.1455658970842674E-3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18</v>
      </c>
      <c r="H73" s="143">
        <f>COUNT(H59:H70)</f>
        <v>9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96</v>
      </c>
      <c r="B75" s="145" t="s">
        <v>97</v>
      </c>
      <c r="C75" s="183" t="str">
        <f>B20</f>
        <v xml:space="preserve">Propofol </v>
      </c>
      <c r="D75" s="183"/>
      <c r="E75" s="146" t="s">
        <v>98</v>
      </c>
      <c r="F75" s="146"/>
      <c r="G75" s="147">
        <f>H71</f>
        <v>1.0139402196877469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2"/>
      <c r="B77" s="184" t="s">
        <v>24</v>
      </c>
      <c r="C77" s="184"/>
      <c r="D77" s="118"/>
      <c r="E77" s="150" t="s">
        <v>25</v>
      </c>
      <c r="F77" s="151"/>
      <c r="G77" s="184" t="s">
        <v>26</v>
      </c>
      <c r="H77" s="184"/>
    </row>
    <row r="78" spans="1:8" ht="60" customHeight="1" x14ac:dyDescent="0.3">
      <c r="A78" s="152" t="s">
        <v>27</v>
      </c>
      <c r="B78" s="153" t="s">
        <v>104</v>
      </c>
      <c r="C78" s="153"/>
      <c r="D78" s="154"/>
      <c r="E78" s="155" t="s">
        <v>105</v>
      </c>
      <c r="F78" s="52"/>
      <c r="G78" s="156"/>
      <c r="H78" s="156"/>
    </row>
    <row r="79" spans="1:8" ht="60" customHeight="1" x14ac:dyDescent="0.3">
      <c r="A79" s="152" t="s">
        <v>28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3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Propofol</vt:lpstr>
      <vt:lpstr>Propofol!Print_Area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2018-01-17T06:19:30Z</cp:lastPrinted>
  <dcterms:created xsi:type="dcterms:W3CDTF">2005-07-05T10:19:27Z</dcterms:created>
  <dcterms:modified xsi:type="dcterms:W3CDTF">2018-01-17T06:19:33Z</dcterms:modified>
</cp:coreProperties>
</file>