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activeTab="1"/>
  </bookViews>
  <sheets>
    <sheet name="SST" sheetId="1" r:id="rId1"/>
    <sheet name="Fluconazole" sheetId="2" r:id="rId2"/>
  </sheets>
  <definedNames>
    <definedName name="_xlnm.Print_Area" localSheetId="1">Fluconazole!$A$1:$H$81</definedName>
    <definedName name="_xlnm.Print_Area" localSheetId="0">SST!$A$15:$G$61</definedName>
  </definedNames>
  <calcPr calcId="162913"/>
</workbook>
</file>

<file path=xl/calcChain.xml><?xml version="1.0" encoding="utf-8"?>
<calcChain xmlns="http://schemas.openxmlformats.org/spreadsheetml/2006/main">
  <c r="B19" i="1" l="1"/>
  <c r="B21" i="1" l="1"/>
  <c r="C75" i="2"/>
  <c r="H70" i="2"/>
  <c r="G70" i="2"/>
  <c r="B67" i="2"/>
  <c r="B68" i="2" s="1"/>
  <c r="H66" i="2"/>
  <c r="G66" i="2"/>
  <c r="H62" i="2"/>
  <c r="G62" i="2"/>
  <c r="E56" i="2"/>
  <c r="B55" i="2"/>
  <c r="B45" i="2"/>
  <c r="D48" i="2" s="1"/>
  <c r="D49" i="2" s="1"/>
  <c r="F42" i="2"/>
  <c r="D42" i="2"/>
  <c r="G41" i="2"/>
  <c r="E41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4" i="2" l="1"/>
  <c r="F45" i="2"/>
  <c r="D45" i="2"/>
  <c r="F46" i="2" l="1"/>
  <c r="G39" i="2"/>
  <c r="G38" i="2"/>
  <c r="G40" i="2"/>
  <c r="D46" i="2"/>
  <c r="E40" i="2"/>
  <c r="E39" i="2"/>
  <c r="E38" i="2"/>
  <c r="G42" i="2" l="1"/>
  <c r="E42" i="2"/>
  <c r="D50" i="2"/>
  <c r="D52" i="2"/>
  <c r="D51" i="2" l="1"/>
  <c r="G68" i="2"/>
  <c r="H68" i="2" s="1"/>
  <c r="G61" i="2"/>
  <c r="H61" i="2" s="1"/>
  <c r="G63" i="2"/>
  <c r="H63" i="2" s="1"/>
  <c r="G60" i="2"/>
  <c r="H60" i="2" s="1"/>
  <c r="G67" i="2"/>
  <c r="H67" i="2" s="1"/>
  <c r="G65" i="2"/>
  <c r="H65" i="2" s="1"/>
  <c r="G59" i="2"/>
  <c r="H59" i="2" s="1"/>
  <c r="G69" i="2"/>
  <c r="H69" i="2" s="1"/>
  <c r="G64" i="2"/>
  <c r="H64" i="2" s="1"/>
  <c r="H71" i="2" l="1"/>
  <c r="H73" i="2"/>
  <c r="H72" i="2" l="1"/>
  <c r="G75" i="2"/>
</calcChain>
</file>

<file path=xl/sharedStrings.xml><?xml version="1.0" encoding="utf-8"?>
<sst xmlns="http://schemas.openxmlformats.org/spreadsheetml/2006/main" count="141" uniqueCount="103">
  <si>
    <t>HPLC System Suitability Report</t>
  </si>
  <si>
    <t>Analysis Data</t>
  </si>
  <si>
    <t>Assay</t>
  </si>
  <si>
    <t>Sample(s)</t>
  </si>
  <si>
    <t>Reference Substance:</t>
  </si>
  <si>
    <t>FLUCONAZOLE AMRING</t>
  </si>
  <si>
    <t>% age Purity:</t>
  </si>
  <si>
    <t>NDQD201801290</t>
  </si>
  <si>
    <t>Weight (mg):</t>
  </si>
  <si>
    <t>Standard Conc (mg/mL):</t>
  </si>
  <si>
    <t>Each 100 ml contains Fluconazole BP 200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</si>
  <si>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</si>
  <si>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</si>
  <si>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</si>
  <si>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</si>
  <si>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</si>
  <si>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</si>
  <si>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</si>
  <si>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</si>
  <si>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</si>
  <si>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</si>
  <si>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</si>
  <si>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</si>
  <si>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</si>
  <si>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</si>
  <si>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</si>
  <si>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</si>
  <si>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</si>
  <si>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</si>
  <si>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</si>
  <si>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</si>
  <si>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</si>
  <si>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</si>
  <si>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</si>
  <si>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</si>
  <si>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</si>
  <si>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</si>
  <si>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</si>
  <si>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</si>
  <si>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</si>
  <si>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</si>
  <si>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</si>
  <si>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</si>
  <si>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</si>
  <si>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</si>
  <si>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</si>
  <si>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</si>
  <si>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</si>
  <si>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</si>
  <si>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</si>
  <si>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</si>
  <si>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</si>
  <si>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</si>
  <si>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</si>
  <si>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</si>
  <si>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</si>
  <si>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</si>
  <si>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</si>
  <si>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</si>
  <si>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</si>
  <si>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</si>
  <si>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</si>
  <si>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</si>
  <si>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</si>
  <si>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</si>
  <si>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</si>
  <si>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</si>
  <si>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</si>
  <si>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</si>
  <si>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</si>
  <si>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</si>
  <si>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</si>
  <si>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</si>
  <si>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</si>
  <si>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</si>
  <si>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</si>
  <si>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</si>
  <si>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</si>
  <si>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</si>
  <si>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</si>
  <si>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</si>
  <si>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</si>
  <si>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</si>
  <si>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</si>
  <si>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</si>
  <si>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</si>
  <si>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</si>
  <si>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</si>
  <si>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</si>
  <si>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</si>
  <si>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</si>
  <si>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</si>
  <si>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</si>
  <si>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</si>
  <si>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</si>
  <si>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</si>
  <si>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</si>
  <si>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</si>
  <si>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</si>
  <si>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2018-Jan-12</t>
  </si>
  <si>
    <t>2018-Jan-15</t>
  </si>
  <si>
    <t>F1-10</t>
  </si>
  <si>
    <t>Fluconazole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</si>
</sst>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</numFmts>
  <fonts count="18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14" fontId="10" fillId="3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2" workbookViewId="0">
      <selection activeCell="B21" sqref="B2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62" t="s">
        <v>0</v>
      </c>
      <c r="B15" s="162"/>
      <c r="C15" s="162"/>
      <c r="D15" s="162"/>
      <c r="E15" s="16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102</v>
      </c>
      <c r="C18" s="10"/>
      <c r="D18" s="10"/>
      <c r="E18" s="10"/>
    </row>
    <row r="19" spans="1:6" ht="16.5" customHeight="1" x14ac:dyDescent="0.3">
      <c r="A19" s="11" t="s">
        <v>6</v>
      </c>
      <c r="B19" s="12">
        <f>Fluconazole!B30</f>
        <v>99.4</v>
      </c>
      <c r="C19" s="10"/>
      <c r="D19" s="10"/>
      <c r="E19" s="10"/>
    </row>
    <row r="20" spans="1:6" ht="16.5" customHeight="1" x14ac:dyDescent="0.3">
      <c r="A20" s="7" t="s">
        <v>8</v>
      </c>
      <c r="B20" s="12">
        <v>25.83</v>
      </c>
      <c r="C20" s="10"/>
      <c r="D20" s="10"/>
      <c r="E20" s="10"/>
    </row>
    <row r="21" spans="1:6" ht="16.5" customHeight="1" x14ac:dyDescent="0.3">
      <c r="A21" s="7" t="s">
        <v>9</v>
      </c>
      <c r="B21" s="13">
        <f>B20/50</f>
        <v>0.51659999999999995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8968050</v>
      </c>
      <c r="C24" s="18">
        <v>12058.97</v>
      </c>
      <c r="D24" s="19">
        <v>1.03</v>
      </c>
      <c r="E24" s="20">
        <v>11.82</v>
      </c>
    </row>
    <row r="25" spans="1:6" ht="16.5" customHeight="1" x14ac:dyDescent="0.3">
      <c r="A25" s="17">
        <v>2</v>
      </c>
      <c r="B25" s="18">
        <v>8958215</v>
      </c>
      <c r="C25" s="18">
        <v>12071.9</v>
      </c>
      <c r="D25" s="19">
        <v>1.02</v>
      </c>
      <c r="E25" s="19">
        <v>11.81</v>
      </c>
    </row>
    <row r="26" spans="1:6" ht="16.5" customHeight="1" x14ac:dyDescent="0.3">
      <c r="A26" s="17">
        <v>3</v>
      </c>
      <c r="B26" s="18">
        <v>8966117</v>
      </c>
      <c r="C26" s="18">
        <v>12070.6</v>
      </c>
      <c r="D26" s="19">
        <v>1.02</v>
      </c>
      <c r="E26" s="19">
        <v>11.82</v>
      </c>
    </row>
    <row r="27" spans="1:6" ht="16.5" customHeight="1" x14ac:dyDescent="0.3">
      <c r="A27" s="17">
        <v>4</v>
      </c>
      <c r="B27" s="18">
        <v>8958819</v>
      </c>
      <c r="C27" s="18">
        <v>12130.76</v>
      </c>
      <c r="D27" s="19">
        <v>1.03</v>
      </c>
      <c r="E27" s="19">
        <v>11.81</v>
      </c>
    </row>
    <row r="28" spans="1:6" ht="16.5" customHeight="1" x14ac:dyDescent="0.3">
      <c r="A28" s="17">
        <v>5</v>
      </c>
      <c r="B28" s="18">
        <v>8925664</v>
      </c>
      <c r="C28" s="18">
        <v>12083.83</v>
      </c>
      <c r="D28" s="19">
        <v>1.02</v>
      </c>
      <c r="E28" s="19">
        <v>11.8</v>
      </c>
    </row>
    <row r="29" spans="1:6" ht="16.5" customHeight="1" x14ac:dyDescent="0.3">
      <c r="A29" s="17">
        <v>6</v>
      </c>
      <c r="B29" s="21">
        <v>8951198</v>
      </c>
      <c r="C29" s="21">
        <v>12081.08</v>
      </c>
      <c r="D29" s="22">
        <v>1.02</v>
      </c>
      <c r="E29" s="22">
        <v>11.8</v>
      </c>
    </row>
    <row r="30" spans="1:6" ht="16.5" customHeight="1" x14ac:dyDescent="0.3">
      <c r="A30" s="23" t="s">
        <v>16</v>
      </c>
      <c r="B30" s="24">
        <f>AVERAGE(B24:B29)</f>
        <v>8954677.166666666</v>
      </c>
      <c r="C30" s="25">
        <f>AVERAGE(C24:C29)</f>
        <v>12082.856666666667</v>
      </c>
      <c r="D30" s="26">
        <f>AVERAGE(D24:D29)</f>
        <v>1.0233333333333332</v>
      </c>
      <c r="E30" s="26">
        <f>AVERAGE(E24:E29)</f>
        <v>11.81</v>
      </c>
    </row>
    <row r="31" spans="1:6" ht="16.5" customHeight="1" x14ac:dyDescent="0.3">
      <c r="A31" s="27" t="s">
        <v>17</v>
      </c>
      <c r="B31" s="28">
        <f>(STDEV(B24:B29)/B30)</f>
        <v>1.7251597640025563E-3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63" t="s">
        <v>24</v>
      </c>
      <c r="C59" s="163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tabSelected="1" view="pageBreakPreview" topLeftCell="A50" zoomScale="55" zoomScaleNormal="55" zoomScaleSheetLayoutView="55" workbookViewId="0">
      <selection activeCell="B29" sqref="B29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180" t="s">
        <v>29</v>
      </c>
      <c r="B1" s="180"/>
      <c r="C1" s="180"/>
      <c r="D1" s="180"/>
      <c r="E1" s="180"/>
      <c r="F1" s="180"/>
      <c r="G1" s="180"/>
      <c r="H1" s="180"/>
    </row>
    <row r="2" spans="1:8" x14ac:dyDescent="0.2">
      <c r="A2" s="180"/>
      <c r="B2" s="180"/>
      <c r="C2" s="180"/>
      <c r="D2" s="180"/>
      <c r="E2" s="180"/>
      <c r="F2" s="180"/>
      <c r="G2" s="180"/>
      <c r="H2" s="180"/>
    </row>
    <row r="3" spans="1:8" x14ac:dyDescent="0.2">
      <c r="A3" s="180"/>
      <c r="B3" s="180"/>
      <c r="C3" s="180"/>
      <c r="D3" s="180"/>
      <c r="E3" s="180"/>
      <c r="F3" s="180"/>
      <c r="G3" s="180"/>
      <c r="H3" s="180"/>
    </row>
    <row r="4" spans="1:8" x14ac:dyDescent="0.2">
      <c r="A4" s="180"/>
      <c r="B4" s="180"/>
      <c r="C4" s="180"/>
      <c r="D4" s="180"/>
      <c r="E4" s="180"/>
      <c r="F4" s="180"/>
      <c r="G4" s="180"/>
      <c r="H4" s="180"/>
    </row>
    <row r="5" spans="1:8" x14ac:dyDescent="0.2">
      <c r="A5" s="180"/>
      <c r="B5" s="180"/>
      <c r="C5" s="180"/>
      <c r="D5" s="180"/>
      <c r="E5" s="180"/>
      <c r="F5" s="180"/>
      <c r="G5" s="180"/>
      <c r="H5" s="180"/>
    </row>
    <row r="6" spans="1:8" x14ac:dyDescent="0.2">
      <c r="A6" s="180"/>
      <c r="B6" s="180"/>
      <c r="C6" s="180"/>
      <c r="D6" s="180"/>
      <c r="E6" s="180"/>
      <c r="F6" s="180"/>
      <c r="G6" s="180"/>
      <c r="H6" s="180"/>
    </row>
    <row r="7" spans="1:8" x14ac:dyDescent="0.2">
      <c r="A7" s="180"/>
      <c r="B7" s="180"/>
      <c r="C7" s="180"/>
      <c r="D7" s="180"/>
      <c r="E7" s="180"/>
      <c r="F7" s="180"/>
      <c r="G7" s="180"/>
      <c r="H7" s="180"/>
    </row>
    <row r="8" spans="1:8" x14ac:dyDescent="0.2">
      <c r="A8" s="181" t="s">
        <v>30</v>
      </c>
      <c r="B8" s="181"/>
      <c r="C8" s="181"/>
      <c r="D8" s="181"/>
      <c r="E8" s="181"/>
      <c r="F8" s="181"/>
      <c r="G8" s="181"/>
      <c r="H8" s="181"/>
    </row>
    <row r="9" spans="1:8" x14ac:dyDescent="0.2">
      <c r="A9" s="181"/>
      <c r="B9" s="181"/>
      <c r="C9" s="181"/>
      <c r="D9" s="181"/>
      <c r="E9" s="181"/>
      <c r="F9" s="181"/>
      <c r="G9" s="181"/>
      <c r="H9" s="181"/>
    </row>
    <row r="10" spans="1:8" x14ac:dyDescent="0.2">
      <c r="A10" s="181"/>
      <c r="B10" s="181"/>
      <c r="C10" s="181"/>
      <c r="D10" s="181"/>
      <c r="E10" s="181"/>
      <c r="F10" s="181"/>
      <c r="G10" s="181"/>
      <c r="H10" s="181"/>
    </row>
    <row r="11" spans="1:8" x14ac:dyDescent="0.2">
      <c r="A11" s="181"/>
      <c r="B11" s="181"/>
      <c r="C11" s="181"/>
      <c r="D11" s="181"/>
      <c r="E11" s="181"/>
      <c r="F11" s="181"/>
      <c r="G11" s="181"/>
      <c r="H11" s="181"/>
    </row>
    <row r="12" spans="1:8" x14ac:dyDescent="0.2">
      <c r="A12" s="181"/>
      <c r="B12" s="181"/>
      <c r="C12" s="181"/>
      <c r="D12" s="181"/>
      <c r="E12" s="181"/>
      <c r="F12" s="181"/>
      <c r="G12" s="181"/>
      <c r="H12" s="181"/>
    </row>
    <row r="13" spans="1:8" x14ac:dyDescent="0.2">
      <c r="A13" s="181"/>
      <c r="B13" s="181"/>
      <c r="C13" s="181"/>
      <c r="D13" s="181"/>
      <c r="E13" s="181"/>
      <c r="F13" s="181"/>
      <c r="G13" s="181"/>
      <c r="H13" s="181"/>
    </row>
    <row r="14" spans="1:8" x14ac:dyDescent="0.2">
      <c r="A14" s="181"/>
      <c r="B14" s="181"/>
      <c r="C14" s="181"/>
      <c r="D14" s="181"/>
      <c r="E14" s="181"/>
      <c r="F14" s="181"/>
      <c r="G14" s="181"/>
      <c r="H14" s="181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184" t="s">
        <v>31</v>
      </c>
      <c r="B16" s="185"/>
      <c r="C16" s="185"/>
      <c r="D16" s="185"/>
      <c r="E16" s="185"/>
      <c r="F16" s="185"/>
      <c r="G16" s="185"/>
      <c r="H16" s="186"/>
    </row>
    <row r="17" spans="1:8" ht="18.75" customHeight="1" x14ac:dyDescent="0.3">
      <c r="A17" s="53" t="s">
        <v>32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33</v>
      </c>
      <c r="B18" s="187" t="s">
        <v>5</v>
      </c>
      <c r="C18" s="187"/>
      <c r="D18" s="187"/>
      <c r="E18" s="187"/>
      <c r="F18" s="52"/>
      <c r="G18" s="52"/>
      <c r="H18" s="52"/>
    </row>
    <row r="19" spans="1:8" ht="26.25" customHeight="1" x14ac:dyDescent="0.4">
      <c r="A19" s="54" t="s">
        <v>34</v>
      </c>
      <c r="B19" s="56" t="s">
        <v>7</v>
      </c>
      <c r="C19" s="160">
        <v>6</v>
      </c>
      <c r="D19" s="55"/>
      <c r="E19" s="55"/>
      <c r="F19" s="52"/>
      <c r="G19" s="52"/>
      <c r="H19" s="52"/>
    </row>
    <row r="20" spans="1:8" ht="26.25" customHeight="1" x14ac:dyDescent="0.4">
      <c r="A20" s="54" t="s">
        <v>35</v>
      </c>
      <c r="B20" s="56" t="s">
        <v>102</v>
      </c>
      <c r="C20" s="55"/>
      <c r="D20" s="55"/>
      <c r="E20" s="55"/>
      <c r="F20" s="52"/>
      <c r="G20" s="52"/>
      <c r="H20" s="52"/>
    </row>
    <row r="21" spans="1:8" ht="26.25" customHeight="1" x14ac:dyDescent="0.4">
      <c r="A21" s="54" t="s">
        <v>36</v>
      </c>
      <c r="B21" s="188" t="s">
        <v>10</v>
      </c>
      <c r="C21" s="188"/>
      <c r="D21" s="188"/>
      <c r="E21" s="188"/>
      <c r="F21" s="188"/>
      <c r="G21" s="188"/>
      <c r="H21" s="188"/>
    </row>
    <row r="22" spans="1:8" ht="26.25" customHeight="1" x14ac:dyDescent="0.4">
      <c r="A22" s="54" t="s">
        <v>37</v>
      </c>
      <c r="B22" s="161" t="s">
        <v>99</v>
      </c>
      <c r="C22" s="55"/>
      <c r="D22" s="55"/>
      <c r="E22" s="55"/>
      <c r="F22" s="52"/>
      <c r="G22" s="52"/>
      <c r="H22" s="52"/>
    </row>
    <row r="23" spans="1:8" ht="26.25" customHeight="1" x14ac:dyDescent="0.4">
      <c r="A23" s="54" t="s">
        <v>38</v>
      </c>
      <c r="B23" s="57" t="s">
        <v>100</v>
      </c>
      <c r="C23" s="55"/>
      <c r="D23" s="55"/>
      <c r="E23" s="55"/>
      <c r="F23" s="52"/>
      <c r="G23" s="52"/>
      <c r="H23" s="52"/>
    </row>
    <row r="24" spans="1:8" ht="18.75" customHeight="1" x14ac:dyDescent="0.3">
      <c r="A24" s="54"/>
      <c r="B24" s="58"/>
      <c r="C24" s="52"/>
      <c r="D24" s="52"/>
      <c r="E24" s="52"/>
      <c r="F24" s="52"/>
      <c r="G24" s="52"/>
      <c r="H24" s="52"/>
    </row>
    <row r="25" spans="1:8" ht="18.75" customHeight="1" x14ac:dyDescent="0.3">
      <c r="A25" s="59" t="s">
        <v>1</v>
      </c>
      <c r="B25" s="58"/>
      <c r="C25" s="52"/>
      <c r="D25" s="52"/>
      <c r="E25" s="52"/>
      <c r="F25" s="52"/>
      <c r="G25" s="52"/>
      <c r="H25" s="52"/>
    </row>
    <row r="26" spans="1:8" ht="26.25" customHeight="1" x14ac:dyDescent="0.4">
      <c r="A26" s="60" t="s">
        <v>4</v>
      </c>
      <c r="B26" s="187" t="s">
        <v>102</v>
      </c>
      <c r="C26" s="187"/>
      <c r="D26" s="52"/>
      <c r="E26" s="52"/>
      <c r="F26" s="52"/>
      <c r="G26" s="52"/>
      <c r="H26" s="52"/>
    </row>
    <row r="27" spans="1:8" ht="26.25" customHeight="1" x14ac:dyDescent="0.4">
      <c r="A27" s="61" t="s">
        <v>39</v>
      </c>
      <c r="B27" s="188" t="s">
        <v>101</v>
      </c>
      <c r="C27" s="188"/>
      <c r="D27" s="52"/>
      <c r="E27" s="52"/>
      <c r="F27" s="52"/>
      <c r="G27" s="52"/>
      <c r="H27" s="52"/>
    </row>
    <row r="28" spans="1:8" ht="27" customHeight="1" x14ac:dyDescent="0.3">
      <c r="A28" s="61" t="s">
        <v>6</v>
      </c>
      <c r="B28" s="64">
        <v>99.4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1" t="s">
        <v>40</v>
      </c>
      <c r="B29" s="62">
        <v>0</v>
      </c>
      <c r="C29" s="189" t="s">
        <v>41</v>
      </c>
      <c r="D29" s="190"/>
      <c r="E29" s="190"/>
      <c r="F29" s="190"/>
      <c r="G29" s="191"/>
      <c r="H29" s="63"/>
    </row>
    <row r="30" spans="1:8" ht="19.5" customHeight="1" x14ac:dyDescent="0.3">
      <c r="A30" s="61" t="s">
        <v>42</v>
      </c>
      <c r="B30" s="64">
        <f>B28-B29</f>
        <v>99.4</v>
      </c>
      <c r="C30" s="65"/>
      <c r="D30" s="65"/>
      <c r="E30" s="65"/>
      <c r="F30" s="65"/>
      <c r="G30" s="65"/>
      <c r="H30" s="63"/>
    </row>
    <row r="31" spans="1:8" ht="27" customHeight="1" x14ac:dyDescent="0.4">
      <c r="A31" s="61" t="s">
        <v>43</v>
      </c>
      <c r="B31" s="66">
        <v>1</v>
      </c>
      <c r="C31" s="189" t="s">
        <v>44</v>
      </c>
      <c r="D31" s="190"/>
      <c r="E31" s="190"/>
      <c r="F31" s="190"/>
      <c r="G31" s="191"/>
      <c r="H31" s="67"/>
    </row>
    <row r="32" spans="1:8" ht="27" customHeight="1" x14ac:dyDescent="0.4">
      <c r="A32" s="61" t="s">
        <v>45</v>
      </c>
      <c r="B32" s="66">
        <v>1</v>
      </c>
      <c r="C32" s="189" t="s">
        <v>46</v>
      </c>
      <c r="D32" s="190"/>
      <c r="E32" s="190"/>
      <c r="F32" s="190"/>
      <c r="G32" s="191"/>
      <c r="H32" s="67"/>
    </row>
    <row r="33" spans="1:8" ht="18.75" customHeight="1" x14ac:dyDescent="0.3">
      <c r="A33" s="61"/>
      <c r="B33" s="68"/>
      <c r="C33" s="69"/>
      <c r="D33" s="69"/>
      <c r="E33" s="69"/>
      <c r="F33" s="69"/>
      <c r="G33" s="69"/>
      <c r="H33" s="69"/>
    </row>
    <row r="34" spans="1:8" ht="18.75" customHeight="1" x14ac:dyDescent="0.3">
      <c r="A34" s="61" t="s">
        <v>47</v>
      </c>
      <c r="B34" s="70">
        <f>B31/B32</f>
        <v>1</v>
      </c>
      <c r="C34" s="52" t="s">
        <v>48</v>
      </c>
      <c r="D34" s="52"/>
      <c r="E34" s="52"/>
      <c r="F34" s="52"/>
      <c r="G34" s="52"/>
      <c r="H34" s="63"/>
    </row>
    <row r="35" spans="1:8" ht="19.5" customHeight="1" x14ac:dyDescent="0.3">
      <c r="A35" s="61"/>
      <c r="B35" s="71"/>
      <c r="C35" s="63"/>
      <c r="D35" s="63"/>
      <c r="E35" s="63"/>
      <c r="F35" s="63"/>
      <c r="G35" s="52"/>
      <c r="H35" s="63"/>
    </row>
    <row r="36" spans="1:8" ht="27" customHeight="1" x14ac:dyDescent="0.4">
      <c r="A36" s="72" t="s">
        <v>49</v>
      </c>
      <c r="B36" s="73">
        <v>50</v>
      </c>
      <c r="C36" s="52"/>
      <c r="D36" s="192" t="s">
        <v>50</v>
      </c>
      <c r="E36" s="193"/>
      <c r="F36" s="194" t="s">
        <v>51</v>
      </c>
      <c r="G36" s="193"/>
      <c r="H36" s="63"/>
    </row>
    <row r="37" spans="1:8" ht="26.25" customHeight="1" x14ac:dyDescent="0.4">
      <c r="A37" s="74" t="s">
        <v>52</v>
      </c>
      <c r="B37" s="75">
        <v>1</v>
      </c>
      <c r="C37" s="76" t="s">
        <v>53</v>
      </c>
      <c r="D37" s="77" t="s">
        <v>54</v>
      </c>
      <c r="E37" s="78" t="s">
        <v>55</v>
      </c>
      <c r="F37" s="79" t="s">
        <v>54</v>
      </c>
      <c r="G37" s="78" t="s">
        <v>55</v>
      </c>
      <c r="H37" s="63"/>
    </row>
    <row r="38" spans="1:8" ht="26.25" customHeight="1" x14ac:dyDescent="0.4">
      <c r="A38" s="74" t="s">
        <v>56</v>
      </c>
      <c r="B38" s="75">
        <v>1</v>
      </c>
      <c r="C38" s="80">
        <v>1</v>
      </c>
      <c r="D38" s="81">
        <v>9904554</v>
      </c>
      <c r="E38" s="82">
        <f>IF(ISBLANK(D38),"-",$D$48/$D$45*D38)</f>
        <v>9644154.1233463492</v>
      </c>
      <c r="F38" s="83">
        <v>9534257</v>
      </c>
      <c r="G38" s="82">
        <f>IF(ISBLANK(F38),"-",$D$48/$F$45*F38)</f>
        <v>9440755.7550024539</v>
      </c>
      <c r="H38" s="63"/>
    </row>
    <row r="39" spans="1:8" ht="26.25" customHeight="1" x14ac:dyDescent="0.4">
      <c r="A39" s="74" t="s">
        <v>57</v>
      </c>
      <c r="B39" s="75">
        <v>1</v>
      </c>
      <c r="C39" s="84">
        <v>2</v>
      </c>
      <c r="D39" s="85">
        <v>9958345</v>
      </c>
      <c r="E39" s="86">
        <f>IF(ISBLANK(D39),"-",$D$48/$D$45*D39)</f>
        <v>9696530.9082524572</v>
      </c>
      <c r="F39" s="87">
        <v>9573206</v>
      </c>
      <c r="G39" s="86">
        <f>IF(ISBLANK(F39),"-",$D$48/$F$45*F39)</f>
        <v>9479322.787116399</v>
      </c>
      <c r="H39" s="63"/>
    </row>
    <row r="40" spans="1:8" ht="26.25" customHeight="1" x14ac:dyDescent="0.4">
      <c r="A40" s="74" t="s">
        <v>58</v>
      </c>
      <c r="B40" s="75">
        <v>1</v>
      </c>
      <c r="C40" s="84">
        <v>3</v>
      </c>
      <c r="D40" s="85">
        <v>9971899</v>
      </c>
      <c r="E40" s="86">
        <f>IF(ISBLANK(D40),"-",$D$48/$D$45*D40)</f>
        <v>9709728.5610683057</v>
      </c>
      <c r="F40" s="87">
        <v>9558435</v>
      </c>
      <c r="G40" s="86">
        <f>IF(ISBLANK(F40),"-",$D$48/$F$45*F40)</f>
        <v>9464696.64443353</v>
      </c>
      <c r="H40" s="52"/>
    </row>
    <row r="41" spans="1:8" ht="26.25" customHeight="1" x14ac:dyDescent="0.4">
      <c r="A41" s="74" t="s">
        <v>59</v>
      </c>
      <c r="B41" s="75">
        <v>1</v>
      </c>
      <c r="C41" s="88">
        <v>4</v>
      </c>
      <c r="D41" s="89"/>
      <c r="E41" s="90" t="str">
        <f>IF(ISBLANK(D41),"-",$D$48/$D$45*D41)</f>
        <v>-</v>
      </c>
      <c r="F41" s="91"/>
      <c r="G41" s="90" t="str">
        <f>IF(ISBLANK(F41),"-",$D$48/$F$45*F41)</f>
        <v>-</v>
      </c>
      <c r="H41" s="52"/>
    </row>
    <row r="42" spans="1:8" ht="27" customHeight="1" x14ac:dyDescent="0.4">
      <c r="A42" s="74" t="s">
        <v>60</v>
      </c>
      <c r="B42" s="75">
        <v>1</v>
      </c>
      <c r="C42" s="92" t="s">
        <v>61</v>
      </c>
      <c r="D42" s="93">
        <f>AVERAGE(D38:D41)</f>
        <v>9944932.666666666</v>
      </c>
      <c r="E42" s="94">
        <f>AVERAGE(E38:E41)</f>
        <v>9683471.197555704</v>
      </c>
      <c r="F42" s="95">
        <f>AVERAGE(F38:F41)</f>
        <v>9555299.333333334</v>
      </c>
      <c r="G42" s="94">
        <f>AVERAGE(G38:G41)</f>
        <v>9461591.728850795</v>
      </c>
      <c r="H42" s="52"/>
    </row>
    <row r="43" spans="1:8" ht="26.25" customHeight="1" x14ac:dyDescent="0.4">
      <c r="A43" s="74" t="s">
        <v>62</v>
      </c>
      <c r="B43" s="87">
        <v>1</v>
      </c>
      <c r="C43" s="96" t="s">
        <v>63</v>
      </c>
      <c r="D43" s="97">
        <v>25.83</v>
      </c>
      <c r="E43" s="98"/>
      <c r="F43" s="97">
        <v>25.4</v>
      </c>
      <c r="G43" s="52"/>
      <c r="H43" s="52"/>
    </row>
    <row r="44" spans="1:8" ht="26.25" customHeight="1" x14ac:dyDescent="0.4">
      <c r="A44" s="74" t="s">
        <v>64</v>
      </c>
      <c r="B44" s="87">
        <v>1</v>
      </c>
      <c r="C44" s="99" t="s">
        <v>65</v>
      </c>
      <c r="D44" s="100">
        <f>D43*$B$34</f>
        <v>25.83</v>
      </c>
      <c r="E44" s="101"/>
      <c r="F44" s="100">
        <f>F43*$B$34</f>
        <v>25.4</v>
      </c>
      <c r="G44" s="52"/>
      <c r="H44" s="52"/>
    </row>
    <row r="45" spans="1:8" ht="19.5" customHeight="1" x14ac:dyDescent="0.3">
      <c r="A45" s="74" t="s">
        <v>66</v>
      </c>
      <c r="B45" s="101">
        <f>(B44/B43)*(B42/B41)*(B40/B39)*(B38/B37)*B36</f>
        <v>50</v>
      </c>
      <c r="C45" s="99" t="s">
        <v>67</v>
      </c>
      <c r="D45" s="102">
        <f>D44*$B$30/100</f>
        <v>25.67502</v>
      </c>
      <c r="E45" s="103"/>
      <c r="F45" s="102">
        <f>F44*$B$30/100</f>
        <v>25.247600000000002</v>
      </c>
      <c r="G45" s="52"/>
      <c r="H45" s="52"/>
    </row>
    <row r="46" spans="1:8" ht="19.5" customHeight="1" x14ac:dyDescent="0.3">
      <c r="A46" s="164" t="s">
        <v>68</v>
      </c>
      <c r="B46" s="182"/>
      <c r="C46" s="99" t="s">
        <v>69</v>
      </c>
      <c r="D46" s="100">
        <f>D45/$B$45</f>
        <v>0.51350039999999997</v>
      </c>
      <c r="E46" s="103"/>
      <c r="F46" s="104">
        <f>F45/$B$45</f>
        <v>0.50495200000000007</v>
      </c>
      <c r="G46" s="52"/>
      <c r="H46" s="52"/>
    </row>
    <row r="47" spans="1:8" ht="27" customHeight="1" x14ac:dyDescent="0.4">
      <c r="A47" s="166"/>
      <c r="B47" s="183"/>
      <c r="C47" s="99" t="s">
        <v>70</v>
      </c>
      <c r="D47" s="105">
        <v>0.5</v>
      </c>
      <c r="E47" s="52"/>
      <c r="F47" s="106"/>
      <c r="G47" s="52"/>
      <c r="H47" s="52"/>
    </row>
    <row r="48" spans="1:8" ht="18.75" customHeight="1" x14ac:dyDescent="0.3">
      <c r="A48" s="52"/>
      <c r="B48" s="52"/>
      <c r="C48" s="99" t="s">
        <v>71</v>
      </c>
      <c r="D48" s="102">
        <f>D47*$B$45</f>
        <v>25</v>
      </c>
      <c r="E48" s="52"/>
      <c r="F48" s="106"/>
      <c r="G48" s="52"/>
      <c r="H48" s="52"/>
    </row>
    <row r="49" spans="1:8" ht="19.5" customHeight="1" x14ac:dyDescent="0.3">
      <c r="A49" s="52"/>
      <c r="B49" s="52"/>
      <c r="C49" s="107" t="s">
        <v>72</v>
      </c>
      <c r="D49" s="108">
        <f>D48/B34</f>
        <v>25</v>
      </c>
      <c r="E49" s="52"/>
      <c r="F49" s="109"/>
      <c r="G49" s="52"/>
      <c r="H49" s="52"/>
    </row>
    <row r="50" spans="1:8" ht="18.75" customHeight="1" x14ac:dyDescent="0.3">
      <c r="A50" s="52"/>
      <c r="B50" s="52"/>
      <c r="C50" s="110" t="s">
        <v>73</v>
      </c>
      <c r="D50" s="111">
        <f>AVERAGE(E38:E41,G38:G41)</f>
        <v>9572531.4632032495</v>
      </c>
      <c r="E50" s="52"/>
      <c r="F50" s="109"/>
      <c r="G50" s="52"/>
      <c r="H50" s="52"/>
    </row>
    <row r="51" spans="1:8" ht="18.75" customHeight="1" x14ac:dyDescent="0.3">
      <c r="A51" s="52"/>
      <c r="B51" s="52"/>
      <c r="C51" s="99" t="s">
        <v>74</v>
      </c>
      <c r="D51" s="112">
        <f>STDEV(E38:E41,G38:G41)/D50</f>
        <v>1.2964657973519478E-2</v>
      </c>
      <c r="E51" s="52"/>
      <c r="F51" s="109"/>
      <c r="G51" s="52"/>
      <c r="H51" s="52"/>
    </row>
    <row r="52" spans="1:8" ht="19.5" customHeight="1" x14ac:dyDescent="0.3">
      <c r="A52" s="52"/>
      <c r="B52" s="52"/>
      <c r="C52" s="107" t="s">
        <v>18</v>
      </c>
      <c r="D52" s="113">
        <f>COUNT(E38:E41,G38:G41)</f>
        <v>6</v>
      </c>
      <c r="E52" s="52"/>
      <c r="F52" s="52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4" t="s">
        <v>75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76</v>
      </c>
      <c r="B55" s="115" t="str">
        <f>B21</f>
        <v>Each 100 ml contains Fluconazole BP 200 mg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1" t="s">
        <v>77</v>
      </c>
      <c r="B56" s="116">
        <v>1</v>
      </c>
      <c r="C56" s="117" t="s">
        <v>78</v>
      </c>
      <c r="D56" s="118">
        <v>2</v>
      </c>
      <c r="E56" s="52" t="str">
        <f>B20</f>
        <v>Fluconazole</v>
      </c>
      <c r="F56" s="52"/>
      <c r="G56" s="52"/>
      <c r="H56" s="117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117"/>
    </row>
    <row r="58" spans="1:8" ht="27" customHeight="1" x14ac:dyDescent="0.4">
      <c r="A58" s="72" t="s">
        <v>79</v>
      </c>
      <c r="B58" s="73">
        <v>20</v>
      </c>
      <c r="C58" s="52"/>
      <c r="D58" s="119" t="s">
        <v>80</v>
      </c>
      <c r="E58" s="120" t="s">
        <v>53</v>
      </c>
      <c r="F58" s="120" t="s">
        <v>54</v>
      </c>
      <c r="G58" s="120" t="s">
        <v>81</v>
      </c>
      <c r="H58" s="76" t="s">
        <v>82</v>
      </c>
    </row>
    <row r="59" spans="1:8" ht="26.25" customHeight="1" x14ac:dyDescent="0.4">
      <c r="A59" s="74" t="s">
        <v>83</v>
      </c>
      <c r="B59" s="75">
        <v>1</v>
      </c>
      <c r="C59" s="170" t="s">
        <v>84</v>
      </c>
      <c r="D59" s="173">
        <v>5</v>
      </c>
      <c r="E59" s="121">
        <v>1</v>
      </c>
      <c r="F59" s="122">
        <v>9266884</v>
      </c>
      <c r="G59" s="123">
        <f t="shared" ref="G59:G70" si="0">IF(ISBLANK(F59),"-",(F59/$D$50*$D$47*$B$67)*($B$56/$D$59))</f>
        <v>1.9361407242424524</v>
      </c>
      <c r="H59" s="124">
        <f t="shared" ref="H59:H70" si="1">IF(ISBLANK(F59),"-",G59/$D$56)</f>
        <v>0.96807036212122621</v>
      </c>
    </row>
    <row r="60" spans="1:8" ht="26.25" customHeight="1" x14ac:dyDescent="0.4">
      <c r="A60" s="74" t="s">
        <v>85</v>
      </c>
      <c r="B60" s="75">
        <v>1</v>
      </c>
      <c r="C60" s="171"/>
      <c r="D60" s="174"/>
      <c r="E60" s="125">
        <v>2</v>
      </c>
      <c r="F60" s="85">
        <v>9272300</v>
      </c>
      <c r="G60" s="126">
        <f t="shared" si="0"/>
        <v>1.9372722953468813</v>
      </c>
      <c r="H60" s="127">
        <f t="shared" si="1"/>
        <v>0.96863614767344064</v>
      </c>
    </row>
    <row r="61" spans="1:8" ht="26.25" customHeight="1" x14ac:dyDescent="0.4">
      <c r="A61" s="74" t="s">
        <v>86</v>
      </c>
      <c r="B61" s="75">
        <v>1</v>
      </c>
      <c r="C61" s="171"/>
      <c r="D61" s="174"/>
      <c r="E61" s="125">
        <v>3</v>
      </c>
      <c r="F61" s="85">
        <v>9302313</v>
      </c>
      <c r="G61" s="126">
        <f t="shared" si="0"/>
        <v>1.943542945929827</v>
      </c>
      <c r="H61" s="127">
        <f t="shared" si="1"/>
        <v>0.97177147296491351</v>
      </c>
    </row>
    <row r="62" spans="1:8" ht="27" customHeight="1" x14ac:dyDescent="0.4">
      <c r="A62" s="74" t="s">
        <v>87</v>
      </c>
      <c r="B62" s="75">
        <v>1</v>
      </c>
      <c r="C62" s="172"/>
      <c r="D62" s="175"/>
      <c r="E62" s="128">
        <v>4</v>
      </c>
      <c r="F62" s="129"/>
      <c r="G62" s="126" t="str">
        <f t="shared" si="0"/>
        <v>-</v>
      </c>
      <c r="H62" s="127" t="str">
        <f t="shared" si="1"/>
        <v>-</v>
      </c>
    </row>
    <row r="63" spans="1:8" ht="26.25" customHeight="1" x14ac:dyDescent="0.4">
      <c r="A63" s="74" t="s">
        <v>88</v>
      </c>
      <c r="B63" s="75">
        <v>1</v>
      </c>
      <c r="C63" s="170" t="s">
        <v>89</v>
      </c>
      <c r="D63" s="176">
        <v>5</v>
      </c>
      <c r="E63" s="121">
        <v>1</v>
      </c>
      <c r="F63" s="122">
        <v>9534436</v>
      </c>
      <c r="G63" s="123">
        <f t="shared" si="0"/>
        <v>1.992040671091093</v>
      </c>
      <c r="H63" s="124">
        <f t="shared" si="1"/>
        <v>0.99602033554554648</v>
      </c>
    </row>
    <row r="64" spans="1:8" ht="26.25" customHeight="1" x14ac:dyDescent="0.4">
      <c r="A64" s="74" t="s">
        <v>90</v>
      </c>
      <c r="B64" s="75">
        <v>1</v>
      </c>
      <c r="C64" s="171"/>
      <c r="D64" s="177"/>
      <c r="E64" s="125">
        <v>2</v>
      </c>
      <c r="F64" s="85">
        <v>9526054</v>
      </c>
      <c r="G64" s="126">
        <f t="shared" si="0"/>
        <v>1.9902894101979383</v>
      </c>
      <c r="H64" s="127">
        <f t="shared" si="1"/>
        <v>0.99514470509896913</v>
      </c>
    </row>
    <row r="65" spans="1:8" ht="26.25" customHeight="1" x14ac:dyDescent="0.4">
      <c r="A65" s="74" t="s">
        <v>91</v>
      </c>
      <c r="B65" s="75">
        <v>1</v>
      </c>
      <c r="C65" s="171"/>
      <c r="D65" s="177"/>
      <c r="E65" s="125">
        <v>3</v>
      </c>
      <c r="F65" s="85">
        <v>9512561</v>
      </c>
      <c r="G65" s="126">
        <f t="shared" si="0"/>
        <v>1.9874703022008806</v>
      </c>
      <c r="H65" s="127">
        <f t="shared" si="1"/>
        <v>0.99373515110044031</v>
      </c>
    </row>
    <row r="66" spans="1:8" ht="27" customHeight="1" x14ac:dyDescent="0.4">
      <c r="A66" s="74" t="s">
        <v>92</v>
      </c>
      <c r="B66" s="75">
        <v>1</v>
      </c>
      <c r="C66" s="172"/>
      <c r="D66" s="178"/>
      <c r="E66" s="128">
        <v>4</v>
      </c>
      <c r="F66" s="129"/>
      <c r="G66" s="130" t="str">
        <f t="shared" si="0"/>
        <v>-</v>
      </c>
      <c r="H66" s="131" t="str">
        <f t="shared" si="1"/>
        <v>-</v>
      </c>
    </row>
    <row r="67" spans="1:8" ht="26.25" customHeight="1" x14ac:dyDescent="0.4">
      <c r="A67" s="74" t="s">
        <v>93</v>
      </c>
      <c r="B67" s="84">
        <f>(B66/B65)*(B64/B63)*(B62/B61)*(B60/B59)*B58</f>
        <v>20</v>
      </c>
      <c r="C67" s="170" t="s">
        <v>94</v>
      </c>
      <c r="D67" s="173">
        <v>5</v>
      </c>
      <c r="E67" s="121">
        <v>1</v>
      </c>
      <c r="F67" s="122">
        <v>9693632</v>
      </c>
      <c r="G67" s="126">
        <f t="shared" si="0"/>
        <v>2.0253016743297758</v>
      </c>
      <c r="H67" s="127">
        <f t="shared" si="1"/>
        <v>1.0126508371648879</v>
      </c>
    </row>
    <row r="68" spans="1:8" ht="27" customHeight="1" x14ac:dyDescent="0.4">
      <c r="A68" s="132" t="s">
        <v>95</v>
      </c>
      <c r="B68" s="133">
        <f>(D47*B67)/D56*B56</f>
        <v>5</v>
      </c>
      <c r="C68" s="171"/>
      <c r="D68" s="174"/>
      <c r="E68" s="125">
        <v>2</v>
      </c>
      <c r="F68" s="85">
        <v>9687394</v>
      </c>
      <c r="G68" s="126">
        <f t="shared" si="0"/>
        <v>2.0239983618206492</v>
      </c>
      <c r="H68" s="127">
        <f t="shared" si="1"/>
        <v>1.0119991809103246</v>
      </c>
    </row>
    <row r="69" spans="1:8" ht="26.25" customHeight="1" x14ac:dyDescent="0.4">
      <c r="A69" s="164" t="s">
        <v>68</v>
      </c>
      <c r="B69" s="165"/>
      <c r="C69" s="171"/>
      <c r="D69" s="174"/>
      <c r="E69" s="125">
        <v>3</v>
      </c>
      <c r="F69" s="85">
        <v>9691081</v>
      </c>
      <c r="G69" s="126">
        <f t="shared" si="0"/>
        <v>2.0247686909679961</v>
      </c>
      <c r="H69" s="127">
        <f t="shared" si="1"/>
        <v>1.012384345483998</v>
      </c>
    </row>
    <row r="70" spans="1:8" ht="27" customHeight="1" x14ac:dyDescent="0.4">
      <c r="A70" s="166"/>
      <c r="B70" s="167"/>
      <c r="C70" s="179"/>
      <c r="D70" s="175"/>
      <c r="E70" s="128">
        <v>4</v>
      </c>
      <c r="F70" s="129"/>
      <c r="G70" s="130" t="str">
        <f t="shared" si="0"/>
        <v>-</v>
      </c>
      <c r="H70" s="131" t="str">
        <f t="shared" si="1"/>
        <v>-</v>
      </c>
    </row>
    <row r="71" spans="1:8" ht="26.25" customHeight="1" x14ac:dyDescent="0.4">
      <c r="A71" s="134"/>
      <c r="B71" s="134"/>
      <c r="C71" s="134"/>
      <c r="D71" s="134"/>
      <c r="E71" s="134"/>
      <c r="F71" s="135"/>
      <c r="G71" s="136" t="s">
        <v>61</v>
      </c>
      <c r="H71" s="137">
        <f>AVERAGE(H59:H70)</f>
        <v>0.99226805978486077</v>
      </c>
    </row>
    <row r="72" spans="1:8" ht="26.25" customHeight="1" x14ac:dyDescent="0.4">
      <c r="A72" s="52"/>
      <c r="B72" s="52"/>
      <c r="C72" s="134"/>
      <c r="D72" s="134"/>
      <c r="E72" s="134"/>
      <c r="F72" s="135"/>
      <c r="G72" s="138" t="s">
        <v>74</v>
      </c>
      <c r="H72" s="139">
        <f>STDEV(H59:H70)/H71</f>
        <v>1.8847507923708564E-2</v>
      </c>
    </row>
    <row r="73" spans="1:8" ht="27" customHeight="1" x14ac:dyDescent="0.4">
      <c r="A73" s="134"/>
      <c r="B73" s="134"/>
      <c r="C73" s="135"/>
      <c r="D73" s="135"/>
      <c r="E73" s="140"/>
      <c r="F73" s="135"/>
      <c r="G73" s="141" t="s">
        <v>18</v>
      </c>
      <c r="H73" s="142">
        <f>COUNT(H59:H70)</f>
        <v>9</v>
      </c>
    </row>
    <row r="74" spans="1:8" ht="18.75" customHeight="1" x14ac:dyDescent="0.3">
      <c r="A74" s="134"/>
      <c r="B74" s="134"/>
      <c r="C74" s="135"/>
      <c r="D74" s="135"/>
      <c r="E74" s="135"/>
      <c r="F74" s="140"/>
      <c r="G74" s="135"/>
      <c r="H74" s="135"/>
    </row>
    <row r="75" spans="1:8" ht="26.25" customHeight="1" x14ac:dyDescent="0.4">
      <c r="A75" s="143" t="s">
        <v>96</v>
      </c>
      <c r="B75" s="144" t="s">
        <v>97</v>
      </c>
      <c r="C75" s="168" t="str">
        <f>B20</f>
        <v>Fluconazole</v>
      </c>
      <c r="D75" s="168"/>
      <c r="E75" s="145" t="s">
        <v>98</v>
      </c>
      <c r="F75" s="145"/>
      <c r="G75" s="146">
        <f>H71</f>
        <v>0.99226805978486077</v>
      </c>
      <c r="H75" s="135"/>
    </row>
    <row r="76" spans="1:8" ht="19.5" customHeight="1" x14ac:dyDescent="0.3">
      <c r="A76" s="147"/>
      <c r="B76" s="148"/>
      <c r="C76" s="148"/>
      <c r="D76" s="148"/>
      <c r="E76" s="148"/>
      <c r="F76" s="148"/>
      <c r="G76" s="148"/>
      <c r="H76" s="148"/>
    </row>
    <row r="77" spans="1:8" ht="18.75" customHeight="1" x14ac:dyDescent="0.3">
      <c r="A77" s="52"/>
      <c r="B77" s="169" t="s">
        <v>24</v>
      </c>
      <c r="C77" s="169"/>
      <c r="D77" s="117"/>
      <c r="E77" s="149" t="s">
        <v>25</v>
      </c>
      <c r="F77" s="150"/>
      <c r="G77" s="169" t="s">
        <v>26</v>
      </c>
      <c r="H77" s="169"/>
    </row>
    <row r="78" spans="1:8" ht="60" customHeight="1" x14ac:dyDescent="0.3">
      <c r="A78" s="151" t="s">
        <v>27</v>
      </c>
      <c r="B78" s="152"/>
      <c r="C78" s="152"/>
      <c r="D78" s="153"/>
      <c r="E78" s="154"/>
      <c r="F78" s="52"/>
      <c r="G78" s="155"/>
      <c r="H78" s="155"/>
    </row>
    <row r="79" spans="1:8" ht="60" customHeight="1" x14ac:dyDescent="0.3">
      <c r="A79" s="151" t="s">
        <v>28</v>
      </c>
      <c r="B79" s="156"/>
      <c r="C79" s="156"/>
      <c r="D79" s="157"/>
      <c r="E79" s="158"/>
      <c r="F79" s="150"/>
      <c r="G79" s="159"/>
      <c r="H79" s="159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3" orientation="portrait" horizontalDpi="4294967295" verticalDpi="4294967295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SST</vt:lpstr>
      <vt:lpstr>Fluconazole</vt:lpstr>
      <vt:lpstr>Fluconazole!Print_Area</vt:lpstr>
      <vt:lpstr>SST!Print_Area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2018-01-17T06:43:36Z</cp:lastPrinted>
  <dcterms:created xsi:type="dcterms:W3CDTF">2005-07-05T10:19:27Z</dcterms:created>
  <dcterms:modified xsi:type="dcterms:W3CDTF">2018-01-17T06:43:37Z</dcterms:modified>
</cp:coreProperties>
</file>