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20" activeTab="2"/>
  </bookViews>
  <sheets>
    <sheet name="Uniformity" sheetId="11" r:id="rId1"/>
    <sheet name="SST" sheetId="1" r:id="rId2"/>
    <sheet name="Ceftriaxone USP" sheetId="2" r:id="rId3"/>
  </sheets>
  <definedNames>
    <definedName name="_xlnm.Print_Area" localSheetId="2">'Ceftriaxone USP'!$A$1:$H$82</definedName>
    <definedName name="_xlnm.Print_Area" localSheetId="1">SST!$A$15:$G$62</definedName>
    <definedName name="_xlnm.Print_Area" localSheetId="0">Uniformity!$A$10:$G$53</definedName>
  </definedNames>
  <calcPr calcId="162913"/>
</workbook>
</file>

<file path=xl/calcChain.xml><?xml version="1.0" encoding="utf-8"?>
<calcChain xmlns="http://schemas.openxmlformats.org/spreadsheetml/2006/main">
  <c r="B21" i="1" l="1"/>
  <c r="D21" i="11" l="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B42" i="11"/>
  <c r="C42" i="11"/>
  <c r="B43" i="11"/>
  <c r="C43" i="11"/>
  <c r="D42" i="11" l="1"/>
  <c r="D43" i="11"/>
  <c r="C76" i="2"/>
  <c r="H71" i="2"/>
  <c r="G71" i="2"/>
  <c r="B68" i="2"/>
  <c r="B69" i="2" s="1"/>
  <c r="H67" i="2"/>
  <c r="G67" i="2"/>
  <c r="H63" i="2"/>
  <c r="G63" i="2"/>
  <c r="C56" i="2"/>
  <c r="B55" i="2"/>
  <c r="B45" i="2"/>
  <c r="D48" i="2" s="1"/>
  <c r="F42" i="2"/>
  <c r="D42" i="2"/>
  <c r="G41" i="2"/>
  <c r="E41" i="2"/>
  <c r="B34" i="2"/>
  <c r="D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4" i="2" l="1"/>
  <c r="F45" i="2" s="1"/>
  <c r="D49" i="2"/>
  <c r="D45" i="2"/>
  <c r="D47" i="11"/>
  <c r="C48" i="11"/>
  <c r="B47" i="11"/>
  <c r="D48" i="11"/>
  <c r="E22" i="11"/>
  <c r="E24" i="11"/>
  <c r="E26" i="11"/>
  <c r="E28" i="11"/>
  <c r="E30" i="11"/>
  <c r="E32" i="11"/>
  <c r="E34" i="11"/>
  <c r="E36" i="11"/>
  <c r="E38" i="11"/>
  <c r="E40" i="11"/>
  <c r="C47" i="11"/>
  <c r="E29" i="11"/>
  <c r="E27" i="11"/>
  <c r="E33" i="11"/>
  <c r="E31" i="11"/>
  <c r="E21" i="11"/>
  <c r="E37" i="11"/>
  <c r="E35" i="11"/>
  <c r="E25" i="11"/>
  <c r="E23" i="11"/>
  <c r="E39" i="11"/>
  <c r="F46" i="2" l="1"/>
  <c r="G40" i="2"/>
  <c r="G39" i="2"/>
  <c r="G38" i="2"/>
  <c r="D46" i="2"/>
  <c r="E40" i="2"/>
  <c r="E38" i="2"/>
  <c r="E39" i="2"/>
  <c r="G42" i="2" l="1"/>
  <c r="D50" i="2"/>
  <c r="E42" i="2"/>
  <c r="D52" i="2"/>
  <c r="D51" i="2" l="1"/>
  <c r="G68" i="2"/>
  <c r="H68" i="2" s="1"/>
  <c r="G66" i="2"/>
  <c r="H66" i="2" s="1"/>
  <c r="G70" i="2"/>
  <c r="H70" i="2" s="1"/>
  <c r="G65" i="2"/>
  <c r="H65" i="2" s="1"/>
  <c r="G62" i="2"/>
  <c r="H62" i="2" s="1"/>
  <c r="G69" i="2"/>
  <c r="H69" i="2" s="1"/>
  <c r="G64" i="2"/>
  <c r="H64" i="2" s="1"/>
  <c r="G61" i="2"/>
  <c r="H61" i="2" s="1"/>
  <c r="G60" i="2"/>
  <c r="H60" i="2" s="1"/>
  <c r="H72" i="2" l="1"/>
  <c r="H74" i="2"/>
  <c r="G76" i="2" l="1"/>
  <c r="H73" i="2"/>
</calcChain>
</file>

<file path=xl/sharedStrings.xml><?xml version="1.0" encoding="utf-8"?>
<sst xmlns="http://schemas.openxmlformats.org/spreadsheetml/2006/main" count="171" uniqueCount="116">
  <si>
    <t>HPLC System Suitability Report</t>
  </si>
  <si>
    <t>Analysis Data</t>
  </si>
  <si>
    <t>Assay</t>
  </si>
  <si>
    <t>Sample(s)</t>
  </si>
  <si>
    <t>Reference Substance:</t>
  </si>
  <si>
    <t>TRIJECT 1GM INJECTION</t>
  </si>
  <si>
    <t>% age Purity:</t>
  </si>
  <si>
    <t>NDQD201801291</t>
  </si>
  <si>
    <t>Weight (mg):</t>
  </si>
  <si>
    <t>Ceftriaxone Sodium USP</t>
  </si>
  <si>
    <t>Standard Conc (mg/mL):</t>
  </si>
  <si>
    <t>Each vial contains: Ceftriaxone Sodium USP equivalent to anhydrous Ceftriaxone 1gm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</si>
  <si>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</si>
  <si>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</si>
  <si>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</si>
  <si>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</si>
  <si>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</si>
  <si>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</si>
  <si>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</si>
  <si>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</si>
  <si>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</si>
  <si>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</si>
  <si>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</si>
  <si>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</si>
  <si>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</si>
  <si>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</si>
  <si>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</si>
  <si>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</si>
  <si>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</si>
  <si>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</si>
  <si>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</si>
  <si>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</si>
  <si>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</si>
  <si>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</si>
  <si>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</si>
  <si>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</si>
  <si>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</si>
  <si>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</si>
  <si>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</si>
  <si>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</si>
  <si>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</si>
  <si>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</si>
  <si>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</si>
  <si>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</si>
  <si>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</si>
  <si>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</si>
  <si>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</si>
  <si>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</si>
  <si>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</si>
  <si>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</si>
  <si>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</si>
  <si>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</si>
  <si>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</si>
  <si>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</si>
  <si>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</si>
  <si>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</si>
  <si>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</si>
  <si>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</si>
  <si>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</si>
  <si>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</si>
  <si>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</si>
  <si>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</si>
  <si>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</si>
  <si>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</si>
  <si>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</si>
  <si>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</si>
  <si>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</si>
  <si>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</si>
  <si>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</si>
  <si>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</si>
  <si>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</si>
  <si>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</si>
  <si>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</si>
  <si>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</si>
  <si>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</si>
  <si>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</si>
  <si>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</si>
  <si>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</si>
  <si>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</si>
  <si>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</si>
  <si>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</si>
  <si>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</si>
  <si>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</si>
  <si>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</si>
  <si>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</si>
  <si>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</si>
  <si>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</si>
  <si>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</si>
  <si>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</si>
  <si>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</si>
  <si>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</si>
  <si>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</si>
  <si>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</si>
  <si>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</si>
  <si>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</si>
  <si>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</si>
  <si>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</si>
  <si>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</si>
  <si>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</si>
  <si>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</si>
  <si>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Average</t>
  </si>
  <si>
    <t>% Deviation from mean</t>
  </si>
  <si>
    <t>Total</t>
  </si>
  <si>
    <t>% Deviation</t>
  </si>
  <si>
    <t>Capsule Content (mg)</t>
  </si>
  <si>
    <t>Empty Shell (mg)</t>
  </si>
  <si>
    <t>Intact Capsule (mg)</t>
  </si>
  <si>
    <t>Capsule No.</t>
  </si>
  <si>
    <t>Uniformity of weight</t>
  </si>
  <si>
    <t>Uniformity of Weight Test Report</t>
  </si>
  <si>
    <t xml:space="preserve">Ceftriaxone Sodium </t>
  </si>
  <si>
    <t>C2-11</t>
  </si>
  <si>
    <t>RUTTO/SHARON</t>
  </si>
  <si>
    <t>13TH FEB 2018</t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</si>
  <si>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1500</t>
    </r>
  </si>
  <si>
    <t>Ceftriaxone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</si>
</sst>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0"/>
    <numFmt numFmtId="165" formatCode="0.0%"/>
    <numFmt numFmtId="166" formatCode="0.0000\ &quot;mg&quot;"/>
    <numFmt numFmtId="167" formatCode="0.000"/>
    <numFmt numFmtId="168" formatCode="0.0000"/>
    <numFmt numFmtId="169" formatCode="0.00\ &quot;mg&quot;"/>
    <numFmt numFmtId="170" formatCode="dd\-mmm\-yyyy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name val="Arial"/>
      <family val="2"/>
    </font>
    <font>
      <sz val="10"/>
      <name val="Book Antiqua"/>
      <family val="1"/>
    </font>
    <font>
      <b/>
      <sz val="10"/>
      <name val="Book Antiqua"/>
      <family val="1"/>
    </font>
    <font>
      <b/>
      <sz val="10"/>
      <name val="Arial"/>
      <family val="2"/>
    </font>
    <font>
      <b/>
      <u/>
      <sz val="10"/>
      <name val="Book Antiqua"/>
      <family val="1"/>
    </font>
    <font>
      <b/>
      <u/>
      <sz val="12"/>
      <name val="Book Antiqua"/>
      <family val="1"/>
    </font>
    <font>
      <b/>
      <i/>
      <sz val="1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9" fillId="2" borderId="0"/>
    <xf numFmtId="9" fontId="19" fillId="2" borderId="0" applyFont="0" applyFill="0" applyBorder="0" applyAlignment="0" applyProtection="0"/>
  </cellStyleXfs>
  <cellXfs count="28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15" fontId="10" fillId="3" borderId="0" xfId="0" applyNumberFormat="1" applyFont="1" applyFill="1" applyAlignment="1" applyProtection="1">
      <alignment horizontal="left"/>
      <protection locked="0"/>
    </xf>
    <xf numFmtId="15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6" fontId="9" fillId="2" borderId="0" xfId="0" applyNumberFormat="1" applyFont="1" applyFill="1" applyAlignment="1">
      <alignment horizontal="center"/>
    </xf>
    <xf numFmtId="0" fontId="15" fillId="2" borderId="0" xfId="0" applyFont="1" applyFill="1"/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1" fillId="3" borderId="20" xfId="0" applyFont="1" applyFill="1" applyBorder="1" applyAlignment="1" applyProtection="1">
      <alignment horizontal="center"/>
      <protection locked="0"/>
    </xf>
    <xf numFmtId="167" fontId="8" fillId="2" borderId="17" xfId="0" applyNumberFormat="1" applyFont="1" applyFill="1" applyBorder="1" applyAlignment="1">
      <alignment horizontal="center"/>
    </xf>
    <xf numFmtId="167" fontId="8" fillId="2" borderId="18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7" fontId="8" fillId="2" borderId="21" xfId="0" applyNumberFormat="1" applyFont="1" applyFill="1" applyBorder="1" applyAlignment="1">
      <alignment horizontal="center"/>
    </xf>
    <xf numFmtId="167" fontId="8" fillId="2" borderId="22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67" fontId="8" fillId="2" borderId="25" xfId="0" applyNumberFormat="1" applyFont="1" applyFill="1" applyBorder="1" applyAlignment="1">
      <alignment horizontal="center"/>
    </xf>
    <xf numFmtId="167" fontId="8" fillId="2" borderId="26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7" fontId="9" fillId="6" borderId="28" xfId="0" applyNumberFormat="1" applyFont="1" applyFill="1" applyBorder="1" applyAlignment="1">
      <alignment horizontal="center"/>
    </xf>
    <xf numFmtId="167" fontId="9" fillId="6" borderId="2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right"/>
    </xf>
    <xf numFmtId="0" fontId="11" fillId="3" borderId="31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0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7" fontId="9" fillId="7" borderId="36" xfId="0" applyNumberFormat="1" applyFont="1" applyFill="1" applyBorder="1" applyAlignment="1">
      <alignment horizontal="center"/>
    </xf>
    <xf numFmtId="167" fontId="8" fillId="2" borderId="0" xfId="0" applyNumberFormat="1" applyFont="1" applyFill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2" borderId="37" xfId="0" applyFont="1" applyFill="1" applyBorder="1" applyAlignment="1">
      <alignment horizontal="right"/>
    </xf>
    <xf numFmtId="0" fontId="8" fillId="7" borderId="35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1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/>
    </xf>
    <xf numFmtId="0" fontId="11" fillId="3" borderId="37" xfId="0" applyFont="1" applyFill="1" applyBorder="1" applyAlignment="1" applyProtection="1">
      <alignment horizontal="center"/>
      <protection locked="0"/>
    </xf>
    <xf numFmtId="2" fontId="8" fillId="2" borderId="36" xfId="0" applyNumberFormat="1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2" fontId="8" fillId="2" borderId="38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2" fontId="8" fillId="2" borderId="35" xfId="0" applyNumberFormat="1" applyFont="1" applyFill="1" applyBorder="1" applyAlignment="1">
      <alignment horizontal="center"/>
    </xf>
    <xf numFmtId="10" fontId="8" fillId="2" borderId="39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/>
    </xf>
    <xf numFmtId="0" fontId="10" fillId="2" borderId="39" xfId="0" applyFont="1" applyFill="1" applyBorder="1" applyAlignment="1">
      <alignment horizontal="center"/>
    </xf>
    <xf numFmtId="10" fontId="8" fillId="2" borderId="3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2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8" fillId="2" borderId="0" xfId="0" applyFont="1" applyFill="1"/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11" xfId="0" applyFont="1" applyFill="1" applyBorder="1"/>
    <xf numFmtId="0" fontId="8" fillId="2" borderId="11" xfId="0" applyFont="1" applyFill="1" applyBorder="1"/>
    <xf numFmtId="168" fontId="9" fillId="2" borderId="0" xfId="0" applyNumberFormat="1" applyFont="1" applyFill="1" applyAlignment="1" applyProtection="1">
      <alignment horizontal="center"/>
      <protection locked="0"/>
    </xf>
    <xf numFmtId="0" fontId="19" fillId="2" borderId="0" xfId="1"/>
    <xf numFmtId="0" fontId="20" fillId="2" borderId="0" xfId="1" applyFont="1"/>
    <xf numFmtId="10" fontId="20" fillId="2" borderId="0" xfId="2" applyNumberFormat="1" applyFont="1"/>
    <xf numFmtId="0" fontId="20" fillId="2" borderId="0" xfId="1" applyFont="1" applyAlignment="1">
      <alignment horizontal="center"/>
    </xf>
    <xf numFmtId="0" fontId="20" fillId="2" borderId="48" xfId="1" applyFont="1" applyBorder="1" applyAlignment="1"/>
    <xf numFmtId="0" fontId="20" fillId="2" borderId="0" xfId="1" applyFont="1" applyBorder="1"/>
    <xf numFmtId="0" fontId="21" fillId="2" borderId="48" xfId="1" applyFont="1" applyBorder="1" applyAlignment="1"/>
    <xf numFmtId="0" fontId="21" fillId="2" borderId="0" xfId="1" applyFont="1" applyBorder="1" applyAlignment="1">
      <alignment horizontal="right"/>
    </xf>
    <xf numFmtId="0" fontId="20" fillId="2" borderId="49" xfId="1" applyFont="1" applyBorder="1" applyAlignment="1"/>
    <xf numFmtId="0" fontId="20" fillId="2" borderId="49" xfId="1" quotePrefix="1" applyFont="1" applyBorder="1" applyAlignment="1"/>
    <xf numFmtId="0" fontId="21" fillId="2" borderId="50" xfId="1" applyFont="1" applyBorder="1" applyAlignment="1">
      <alignment horizontal="center"/>
    </xf>
    <xf numFmtId="0" fontId="20" fillId="2" borderId="50" xfId="1" applyFont="1" applyBorder="1" applyAlignment="1">
      <alignment horizontal="center"/>
    </xf>
    <xf numFmtId="10" fontId="20" fillId="2" borderId="51" xfId="2" applyNumberFormat="1" applyFont="1" applyBorder="1"/>
    <xf numFmtId="0" fontId="20" fillId="2" borderId="52" xfId="1" applyFont="1" applyBorder="1"/>
    <xf numFmtId="169" fontId="21" fillId="2" borderId="53" xfId="1" applyNumberFormat="1" applyFont="1" applyBorder="1" applyAlignment="1">
      <alignment horizontal="center" vertical="center"/>
    </xf>
    <xf numFmtId="165" fontId="21" fillId="2" borderId="54" xfId="1" applyNumberFormat="1" applyFont="1" applyBorder="1" applyAlignment="1">
      <alignment horizontal="center"/>
    </xf>
    <xf numFmtId="165" fontId="21" fillId="2" borderId="56" xfId="1" applyNumberFormat="1" applyFont="1" applyBorder="1" applyAlignment="1">
      <alignment horizontal="center"/>
    </xf>
    <xf numFmtId="0" fontId="21" fillId="2" borderId="58" xfId="1" applyFont="1" applyBorder="1" applyAlignment="1">
      <alignment horizontal="center" wrapText="1"/>
    </xf>
    <xf numFmtId="0" fontId="21" fillId="2" borderId="58" xfId="1" applyFont="1" applyBorder="1" applyAlignment="1">
      <alignment horizontal="center" vertical="center"/>
    </xf>
    <xf numFmtId="164" fontId="20" fillId="2" borderId="0" xfId="1" applyNumberFormat="1" applyFont="1" applyBorder="1"/>
    <xf numFmtId="168" fontId="21" fillId="2" borderId="59" xfId="1" applyNumberFormat="1" applyFont="1" applyBorder="1" applyAlignment="1">
      <alignment horizontal="center"/>
    </xf>
    <xf numFmtId="168" fontId="21" fillId="2" borderId="60" xfId="1" applyNumberFormat="1" applyFont="1" applyBorder="1" applyAlignment="1">
      <alignment horizontal="center"/>
    </xf>
    <xf numFmtId="168" fontId="21" fillId="2" borderId="61" xfId="1" applyNumberFormat="1" applyFont="1" applyBorder="1" applyAlignment="1">
      <alignment horizontal="center"/>
    </xf>
    <xf numFmtId="0" fontId="20" fillId="2" borderId="62" xfId="1" applyFont="1" applyBorder="1" applyAlignment="1">
      <alignment horizontal="right"/>
    </xf>
    <xf numFmtId="168" fontId="20" fillId="2" borderId="63" xfId="1" applyNumberFormat="1" applyFont="1" applyBorder="1" applyAlignment="1">
      <alignment horizontal="center"/>
    </xf>
    <xf numFmtId="168" fontId="20" fillId="2" borderId="64" xfId="1" applyNumberFormat="1" applyFont="1" applyBorder="1" applyAlignment="1">
      <alignment horizontal="center"/>
    </xf>
    <xf numFmtId="168" fontId="20" fillId="2" borderId="65" xfId="1" applyNumberFormat="1" applyFont="1" applyBorder="1" applyAlignment="1">
      <alignment horizontal="center"/>
    </xf>
    <xf numFmtId="0" fontId="20" fillId="2" borderId="66" xfId="1" applyFont="1" applyBorder="1" applyAlignment="1">
      <alignment horizontal="right"/>
    </xf>
    <xf numFmtId="2" fontId="20" fillId="2" borderId="0" xfId="1" applyNumberFormat="1" applyFont="1" applyAlignment="1">
      <alignment horizontal="center"/>
    </xf>
    <xf numFmtId="10" fontId="20" fillId="2" borderId="0" xfId="2" applyNumberFormat="1" applyFont="1" applyAlignment="1">
      <alignment horizontal="center"/>
    </xf>
    <xf numFmtId="10" fontId="20" fillId="2" borderId="67" xfId="1" applyNumberFormat="1" applyFont="1" applyBorder="1" applyAlignment="1">
      <alignment horizontal="center"/>
    </xf>
    <xf numFmtId="2" fontId="20" fillId="2" borderId="54" xfId="1" applyNumberFormat="1" applyFont="1" applyBorder="1" applyAlignment="1">
      <alignment horizontal="center"/>
    </xf>
    <xf numFmtId="2" fontId="20" fillId="8" borderId="54" xfId="1" applyNumberFormat="1" applyFont="1" applyFill="1" applyBorder="1" applyAlignment="1" applyProtection="1">
      <alignment horizontal="center"/>
      <protection locked="0"/>
    </xf>
    <xf numFmtId="2" fontId="20" fillId="8" borderId="67" xfId="1" applyNumberFormat="1" applyFont="1" applyFill="1" applyBorder="1" applyAlignment="1" applyProtection="1">
      <alignment horizontal="center" wrapText="1"/>
      <protection locked="0"/>
    </xf>
    <xf numFmtId="1" fontId="20" fillId="2" borderId="54" xfId="1" applyNumberFormat="1" applyFont="1" applyBorder="1" applyAlignment="1">
      <alignment horizontal="center"/>
    </xf>
    <xf numFmtId="10" fontId="20" fillId="2" borderId="68" xfId="1" applyNumberFormat="1" applyFont="1" applyBorder="1" applyAlignment="1">
      <alignment horizontal="center"/>
    </xf>
    <xf numFmtId="2" fontId="20" fillId="2" borderId="69" xfId="1" applyNumberFormat="1" applyFont="1" applyBorder="1" applyAlignment="1">
      <alignment horizontal="center"/>
    </xf>
    <xf numFmtId="2" fontId="20" fillId="8" borderId="69" xfId="1" applyNumberFormat="1" applyFont="1" applyFill="1" applyBorder="1" applyAlignment="1" applyProtection="1">
      <alignment horizontal="center"/>
      <protection locked="0"/>
    </xf>
    <xf numFmtId="2" fontId="20" fillId="8" borderId="68" xfId="1" applyNumberFormat="1" applyFont="1" applyFill="1" applyBorder="1" applyAlignment="1" applyProtection="1">
      <alignment horizontal="center" wrapText="1"/>
      <protection locked="0"/>
    </xf>
    <xf numFmtId="0" fontId="20" fillId="2" borderId="69" xfId="1" applyFont="1" applyBorder="1" applyAlignment="1">
      <alignment horizontal="center"/>
    </xf>
    <xf numFmtId="0" fontId="19" fillId="2" borderId="0" xfId="1" applyAlignment="1">
      <alignment horizontal="right"/>
    </xf>
    <xf numFmtId="2" fontId="19" fillId="2" borderId="0" xfId="1" applyNumberFormat="1"/>
    <xf numFmtId="10" fontId="0" fillId="2" borderId="0" xfId="2" applyNumberFormat="1" applyFont="1"/>
    <xf numFmtId="2" fontId="19" fillId="2" borderId="0" xfId="1" applyNumberFormat="1" applyAlignment="1">
      <alignment horizontal="center"/>
    </xf>
    <xf numFmtId="164" fontId="19" fillId="2" borderId="0" xfId="1" applyNumberFormat="1"/>
    <xf numFmtId="168" fontId="22" fillId="2" borderId="0" xfId="1" applyNumberFormat="1" applyFont="1" applyAlignment="1">
      <alignment horizontal="center"/>
    </xf>
    <xf numFmtId="164" fontId="22" fillId="2" borderId="0" xfId="1" applyNumberFormat="1" applyFont="1" applyAlignment="1">
      <alignment horizontal="center"/>
    </xf>
    <xf numFmtId="10" fontId="22" fillId="2" borderId="0" xfId="2" applyNumberFormat="1" applyFont="1" applyAlignment="1">
      <alignment horizontal="center"/>
    </xf>
    <xf numFmtId="168" fontId="20" fillId="2" borderId="0" xfId="1" applyNumberFormat="1" applyFont="1" applyAlignment="1">
      <alignment horizontal="center"/>
    </xf>
    <xf numFmtId="10" fontId="20" fillId="2" borderId="0" xfId="1" applyNumberFormat="1" applyFont="1" applyAlignment="1">
      <alignment horizontal="center"/>
    </xf>
    <xf numFmtId="2" fontId="20" fillId="2" borderId="0" xfId="1" applyNumberFormat="1" applyFont="1" applyAlignment="1">
      <alignment horizontal="center" wrapText="1"/>
    </xf>
    <xf numFmtId="2" fontId="20" fillId="8" borderId="68" xfId="1" applyNumberFormat="1" applyFont="1" applyFill="1" applyBorder="1" applyAlignment="1" applyProtection="1">
      <alignment horizontal="center"/>
      <protection locked="0"/>
    </xf>
    <xf numFmtId="2" fontId="20" fillId="2" borderId="70" xfId="1" applyNumberFormat="1" applyFont="1" applyBorder="1" applyAlignment="1">
      <alignment horizontal="center"/>
    </xf>
    <xf numFmtId="2" fontId="20" fillId="8" borderId="70" xfId="1" applyNumberFormat="1" applyFont="1" applyFill="1" applyBorder="1" applyAlignment="1" applyProtection="1">
      <alignment horizontal="center"/>
      <protection locked="0"/>
    </xf>
    <xf numFmtId="2" fontId="20" fillId="8" borderId="71" xfId="1" applyNumberFormat="1" applyFont="1" applyFill="1" applyBorder="1" applyAlignment="1" applyProtection="1">
      <alignment horizontal="center"/>
      <protection locked="0"/>
    </xf>
    <xf numFmtId="0" fontId="20" fillId="2" borderId="70" xfId="1" applyFont="1" applyBorder="1" applyAlignment="1">
      <alignment horizontal="center"/>
    </xf>
    <xf numFmtId="0" fontId="21" fillId="2" borderId="72" xfId="1" applyFont="1" applyBorder="1" applyAlignment="1">
      <alignment horizontal="center"/>
    </xf>
    <xf numFmtId="164" fontId="21" fillId="2" borderId="58" xfId="1" applyNumberFormat="1" applyFont="1" applyBorder="1" applyAlignment="1">
      <alignment horizontal="center"/>
    </xf>
    <xf numFmtId="0" fontId="21" fillId="2" borderId="58" xfId="1" applyFont="1" applyBorder="1" applyAlignment="1">
      <alignment horizontal="center"/>
    </xf>
    <xf numFmtId="164" fontId="21" fillId="2" borderId="72" xfId="1" applyNumberFormat="1" applyFont="1" applyBorder="1" applyAlignment="1">
      <alignment horizontal="center"/>
    </xf>
    <xf numFmtId="0" fontId="21" fillId="2" borderId="0" xfId="1" applyFont="1"/>
    <xf numFmtId="0" fontId="23" fillId="2" borderId="0" xfId="1" applyFont="1" applyAlignment="1">
      <alignment horizontal="left"/>
    </xf>
    <xf numFmtId="170" fontId="20" fillId="2" borderId="0" xfId="1" applyNumberFormat="1" applyFont="1" applyAlignment="1">
      <alignment horizontal="center"/>
    </xf>
    <xf numFmtId="0" fontId="25" fillId="2" borderId="0" xfId="1" applyFont="1" applyBorder="1" applyAlignment="1">
      <alignment horizontal="center" wrapText="1"/>
    </xf>
    <xf numFmtId="2" fontId="20" fillId="2" borderId="0" xfId="1" applyNumberFormat="1" applyFont="1" applyBorder="1" applyAlignment="1">
      <alignment horizontal="center"/>
    </xf>
    <xf numFmtId="0" fontId="20" fillId="2" borderId="0" xfId="1" applyFont="1" applyBorder="1" applyAlignment="1">
      <alignment horizontal="center"/>
    </xf>
    <xf numFmtId="10" fontId="20" fillId="2" borderId="0" xfId="2" applyNumberFormat="1" applyFont="1" applyBorder="1"/>
    <xf numFmtId="164" fontId="20" fillId="2" borderId="0" xfId="1" applyNumberFormat="1" applyFont="1" applyAlignment="1">
      <alignment horizontal="center"/>
    </xf>
    <xf numFmtId="164" fontId="20" fillId="2" borderId="0" xfId="1" applyNumberFormat="1" applyFont="1" applyBorder="1" applyAlignment="1">
      <alignment horizontal="center"/>
    </xf>
    <xf numFmtId="166" fontId="11" fillId="3" borderId="0" xfId="0" applyNumberFormat="1" applyFont="1" applyFill="1" applyAlignment="1" applyProtection="1">
      <alignment horizontal="center"/>
      <protection locked="0"/>
    </xf>
    <xf numFmtId="14" fontId="20" fillId="2" borderId="49" xfId="1" quotePrefix="1" applyNumberFormat="1" applyFont="1" applyBorder="1" applyAlignment="1"/>
    <xf numFmtId="14" fontId="6" fillId="2" borderId="0" xfId="0" applyNumberFormat="1" applyFont="1" applyFill="1"/>
    <xf numFmtId="14" fontId="2" fillId="2" borderId="7" xfId="0" applyNumberFormat="1" applyFont="1" applyFill="1" applyBorder="1"/>
    <xf numFmtId="0" fontId="21" fillId="2" borderId="0" xfId="1" applyFont="1" applyAlignment="1">
      <alignment horizontal="right"/>
    </xf>
    <xf numFmtId="0" fontId="20" fillId="2" borderId="0" xfId="1" applyFont="1" applyAlignment="1">
      <alignment horizontal="left" wrapText="1"/>
    </xf>
    <xf numFmtId="0" fontId="23" fillId="2" borderId="0" xfId="1" applyFont="1" applyAlignment="1">
      <alignment horizontal="center"/>
    </xf>
    <xf numFmtId="166" fontId="21" fillId="2" borderId="57" xfId="1" applyNumberFormat="1" applyFont="1" applyBorder="1" applyAlignment="1">
      <alignment horizontal="center" vertical="center"/>
    </xf>
    <xf numFmtId="166" fontId="21" fillId="2" borderId="55" xfId="1" applyNumberFormat="1" applyFont="1" applyBorder="1" applyAlignment="1">
      <alignment horizontal="center" vertical="center"/>
    </xf>
    <xf numFmtId="0" fontId="21" fillId="2" borderId="50" xfId="1" applyFont="1" applyBorder="1" applyAlignment="1">
      <alignment horizontal="center"/>
    </xf>
    <xf numFmtId="0" fontId="25" fillId="2" borderId="0" xfId="1" applyFont="1" applyBorder="1" applyAlignment="1">
      <alignment horizontal="center" wrapText="1"/>
    </xf>
    <xf numFmtId="0" fontId="24" fillId="2" borderId="0" xfId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 applyProtection="1">
      <alignment horizontal="center" vertical="center"/>
      <protection locked="0"/>
    </xf>
    <xf numFmtId="2" fontId="11" fillId="3" borderId="38" xfId="0" applyNumberFormat="1" applyFont="1" applyFill="1" applyBorder="1" applyAlignment="1" applyProtection="1">
      <alignment horizontal="center" vertical="center"/>
      <protection locked="0"/>
    </xf>
    <xf numFmtId="2" fontId="11" fillId="3" borderId="35" xfId="0" applyNumberFormat="1" applyFont="1" applyFill="1" applyBorder="1" applyAlignment="1" applyProtection="1">
      <alignment horizontal="center" vertical="center"/>
      <protection locked="0"/>
    </xf>
    <xf numFmtId="0" fontId="14" fillId="2" borderId="43" xfId="0" applyFont="1" applyFill="1" applyBorder="1" applyAlignment="1">
      <alignment horizontal="center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3" xfId="0" applyFont="1" applyFill="1" applyBorder="1" applyAlignment="1">
      <alignment horizontal="justify" vertical="center" wrapText="1"/>
    </xf>
    <xf numFmtId="0" fontId="14" fillId="2" borderId="44" xfId="0" applyFont="1" applyFill="1" applyBorder="1" applyAlignment="1">
      <alignment horizontal="justify" vertical="center" wrapText="1"/>
    </xf>
    <xf numFmtId="0" fontId="14" fillId="2" borderId="45" xfId="0" applyFont="1" applyFill="1" applyBorder="1" applyAlignment="1">
      <alignment horizontal="justify" vertical="center" wrapText="1"/>
    </xf>
    <xf numFmtId="0" fontId="14" fillId="2" borderId="43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9" fillId="2" borderId="46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3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color rgb="FFFF000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2"/>
  <sheetViews>
    <sheetView topLeftCell="A28" workbookViewId="0">
      <selection activeCell="G45" sqref="G45"/>
    </sheetView>
  </sheetViews>
  <sheetFormatPr defaultColWidth="9.140625" defaultRowHeight="13.5" x14ac:dyDescent="0.25"/>
  <cols>
    <col min="1" max="1" width="13.140625" style="170" bestFit="1" customWidth="1"/>
    <col min="2" max="2" width="17.85546875" style="172" bestFit="1" customWidth="1"/>
    <col min="3" max="3" width="18.85546875" style="170" customWidth="1"/>
    <col min="4" max="4" width="19.7109375" style="171" bestFit="1" customWidth="1"/>
    <col min="5" max="5" width="18.42578125" style="170" customWidth="1"/>
    <col min="6" max="6" width="6.42578125" style="169" customWidth="1"/>
    <col min="7" max="7" width="17.140625" style="169" customWidth="1"/>
    <col min="8" max="8" width="13.140625" style="169" bestFit="1" customWidth="1"/>
    <col min="9" max="9" width="11" style="169" bestFit="1" customWidth="1"/>
    <col min="10" max="10" width="15" style="169" bestFit="1" customWidth="1"/>
    <col min="11" max="11" width="7.5703125" style="169" bestFit="1" customWidth="1"/>
    <col min="12" max="12" width="13.140625" style="169" bestFit="1" customWidth="1"/>
    <col min="13" max="13" width="11" style="169" bestFit="1" customWidth="1"/>
    <col min="14" max="14" width="12.28515625" style="169" bestFit="1" customWidth="1"/>
    <col min="15" max="15" width="6.5703125" style="169" bestFit="1" customWidth="1"/>
    <col min="16" max="16384" width="9.140625" style="169"/>
  </cols>
  <sheetData>
    <row r="1" spans="1:15" x14ac:dyDescent="0.25">
      <c r="A1" s="174"/>
      <c r="B1" s="234"/>
      <c r="C1" s="174"/>
      <c r="D1" s="235"/>
      <c r="E1" s="237"/>
      <c r="F1" s="234"/>
      <c r="G1" s="237"/>
      <c r="H1" s="236"/>
      <c r="I1" s="172"/>
      <c r="J1" s="236"/>
      <c r="K1" s="198"/>
      <c r="L1" s="236"/>
      <c r="M1" s="172"/>
      <c r="N1" s="236"/>
      <c r="O1" s="172"/>
    </row>
    <row r="2" spans="1:15" x14ac:dyDescent="0.25">
      <c r="A2" s="174"/>
      <c r="B2" s="234"/>
      <c r="C2" s="174"/>
      <c r="D2" s="235"/>
      <c r="E2" s="233"/>
      <c r="F2" s="234"/>
      <c r="G2" s="233"/>
      <c r="H2" s="197"/>
      <c r="I2" s="172"/>
      <c r="J2" s="197"/>
      <c r="K2" s="198"/>
      <c r="L2" s="197"/>
      <c r="M2" s="198"/>
      <c r="N2" s="197"/>
      <c r="O2" s="198"/>
    </row>
    <row r="3" spans="1:15" x14ac:dyDescent="0.25">
      <c r="A3" s="174"/>
      <c r="B3" s="234"/>
      <c r="C3" s="174"/>
      <c r="D3" s="235"/>
      <c r="E3" s="233"/>
      <c r="F3" s="234"/>
      <c r="G3" s="233"/>
      <c r="H3" s="197"/>
      <c r="I3" s="172"/>
      <c r="J3" s="197"/>
      <c r="K3" s="198"/>
      <c r="L3" s="197"/>
      <c r="M3" s="198"/>
      <c r="N3" s="197"/>
      <c r="O3" s="198"/>
    </row>
    <row r="4" spans="1:15" x14ac:dyDescent="0.25">
      <c r="A4" s="174"/>
      <c r="B4" s="234"/>
      <c r="C4" s="174"/>
      <c r="D4" s="235"/>
      <c r="E4" s="233"/>
      <c r="F4" s="234"/>
      <c r="G4" s="233"/>
      <c r="H4" s="197"/>
      <c r="I4" s="172"/>
      <c r="J4" s="197"/>
      <c r="K4" s="198"/>
      <c r="L4" s="197"/>
      <c r="M4" s="198"/>
      <c r="N4" s="197"/>
      <c r="O4" s="198"/>
    </row>
    <row r="5" spans="1:15" x14ac:dyDescent="0.25">
      <c r="A5" s="174"/>
      <c r="B5" s="234"/>
      <c r="C5" s="174"/>
      <c r="D5" s="235"/>
      <c r="E5" s="233"/>
      <c r="F5" s="234"/>
      <c r="G5" s="233"/>
      <c r="H5" s="197"/>
      <c r="I5" s="172"/>
      <c r="J5" s="197"/>
      <c r="K5" s="198"/>
      <c r="L5" s="197"/>
      <c r="M5" s="198"/>
      <c r="N5" s="197"/>
      <c r="O5" s="198"/>
    </row>
    <row r="6" spans="1:15" x14ac:dyDescent="0.25">
      <c r="A6" s="174"/>
      <c r="B6" s="234"/>
      <c r="C6" s="174"/>
      <c r="D6" s="235"/>
      <c r="E6" s="233"/>
      <c r="F6" s="234"/>
      <c r="G6" s="233"/>
      <c r="H6" s="197"/>
      <c r="I6" s="172"/>
      <c r="J6" s="197"/>
      <c r="K6" s="198"/>
      <c r="L6" s="197"/>
      <c r="M6" s="198"/>
      <c r="N6" s="197"/>
      <c r="O6" s="198"/>
    </row>
    <row r="7" spans="1:15" x14ac:dyDescent="0.25">
      <c r="A7" s="174"/>
      <c r="B7" s="234"/>
      <c r="C7" s="174"/>
      <c r="D7" s="235"/>
      <c r="E7" s="233"/>
      <c r="F7" s="234"/>
      <c r="G7" s="233"/>
      <c r="H7" s="197"/>
      <c r="I7" s="172"/>
      <c r="J7" s="197"/>
      <c r="K7" s="198"/>
      <c r="L7" s="197"/>
      <c r="M7" s="198"/>
      <c r="N7" s="197"/>
      <c r="O7" s="198"/>
    </row>
    <row r="8" spans="1:15" ht="19.5" customHeight="1" x14ac:dyDescent="0.25">
      <c r="A8" s="248" t="s">
        <v>32</v>
      </c>
      <c r="B8" s="248"/>
      <c r="C8" s="248"/>
      <c r="D8" s="248"/>
      <c r="E8" s="248"/>
      <c r="F8" s="248"/>
      <c r="G8" s="248"/>
      <c r="H8" s="197"/>
      <c r="I8" s="172"/>
      <c r="J8" s="197"/>
      <c r="K8" s="198"/>
      <c r="L8" s="197"/>
      <c r="M8" s="198"/>
      <c r="N8" s="197"/>
      <c r="O8" s="198"/>
    </row>
    <row r="9" spans="1:15" ht="19.5" customHeight="1" x14ac:dyDescent="0.25">
      <c r="A9" s="232"/>
      <c r="B9" s="232"/>
      <c r="C9" s="232"/>
      <c r="D9" s="232"/>
      <c r="E9" s="232"/>
      <c r="F9" s="232"/>
      <c r="G9" s="232"/>
      <c r="H9" s="197"/>
      <c r="I9" s="172"/>
      <c r="J9" s="197"/>
      <c r="K9" s="198"/>
      <c r="L9" s="197"/>
      <c r="M9" s="198"/>
      <c r="N9" s="197"/>
      <c r="O9" s="198"/>
    </row>
    <row r="10" spans="1:15" ht="16.5" x14ac:dyDescent="0.3">
      <c r="A10" s="249" t="s">
        <v>109</v>
      </c>
      <c r="B10" s="249"/>
      <c r="C10" s="249"/>
      <c r="D10" s="249"/>
      <c r="E10" s="249"/>
      <c r="F10" s="249"/>
      <c r="G10" s="249"/>
      <c r="H10" s="197"/>
      <c r="I10" s="172"/>
      <c r="J10" s="197"/>
      <c r="K10" s="198"/>
      <c r="L10" s="197"/>
      <c r="M10" s="198"/>
      <c r="N10" s="197"/>
      <c r="O10" s="198"/>
    </row>
    <row r="11" spans="1:15" ht="15" x14ac:dyDescent="0.3">
      <c r="A11" s="242" t="s">
        <v>34</v>
      </c>
      <c r="B11" s="242"/>
      <c r="C11" s="170" t="s">
        <v>5</v>
      </c>
      <c r="E11" s="197"/>
      <c r="F11" s="172"/>
      <c r="G11" s="197"/>
      <c r="H11" s="197"/>
      <c r="I11" s="172"/>
      <c r="J11" s="197"/>
      <c r="K11" s="198"/>
      <c r="L11" s="197"/>
      <c r="M11" s="198"/>
      <c r="N11" s="197"/>
      <c r="O11" s="198"/>
    </row>
    <row r="12" spans="1:15" ht="15" x14ac:dyDescent="0.3">
      <c r="A12" s="242" t="s">
        <v>35</v>
      </c>
      <c r="B12" s="242"/>
      <c r="C12" s="170" t="s">
        <v>7</v>
      </c>
      <c r="E12" s="197"/>
      <c r="F12" s="172"/>
      <c r="G12" s="197"/>
      <c r="H12" s="197"/>
      <c r="I12" s="172"/>
      <c r="J12" s="197"/>
      <c r="K12" s="198"/>
      <c r="L12" s="197"/>
      <c r="M12" s="198"/>
      <c r="N12" s="197"/>
      <c r="O12" s="198"/>
    </row>
    <row r="13" spans="1:15" ht="15" x14ac:dyDescent="0.3">
      <c r="A13" s="242" t="s">
        <v>36</v>
      </c>
      <c r="B13" s="242"/>
      <c r="C13" s="170" t="s">
        <v>110</v>
      </c>
      <c r="E13" s="197"/>
      <c r="F13" s="172"/>
      <c r="G13" s="197"/>
      <c r="H13" s="197"/>
      <c r="I13" s="172"/>
      <c r="J13" s="197"/>
      <c r="K13" s="198"/>
      <c r="L13" s="197"/>
      <c r="M13" s="198"/>
      <c r="N13" s="197"/>
      <c r="O13" s="198"/>
    </row>
    <row r="14" spans="1:15" ht="15" customHeight="1" x14ac:dyDescent="0.3">
      <c r="A14" s="242" t="s">
        <v>37</v>
      </c>
      <c r="B14" s="242"/>
      <c r="C14" s="243" t="s">
        <v>11</v>
      </c>
      <c r="D14" s="243"/>
      <c r="E14" s="243"/>
      <c r="F14" s="243"/>
      <c r="G14" s="243"/>
      <c r="H14" s="197"/>
      <c r="I14" s="172"/>
      <c r="J14" s="197"/>
      <c r="K14" s="198"/>
      <c r="L14" s="197"/>
      <c r="M14" s="198"/>
      <c r="N14" s="197"/>
      <c r="O14" s="198"/>
    </row>
    <row r="15" spans="1:15" ht="15" customHeight="1" x14ac:dyDescent="0.3">
      <c r="A15" s="242" t="s">
        <v>38</v>
      </c>
      <c r="B15" s="242"/>
      <c r="C15" s="231">
        <v>43140</v>
      </c>
      <c r="D15" s="170"/>
      <c r="E15" s="197"/>
      <c r="F15" s="172"/>
      <c r="G15" s="197"/>
      <c r="H15" s="197"/>
      <c r="I15" s="172"/>
      <c r="J15" s="197"/>
      <c r="K15" s="198"/>
      <c r="L15" s="197"/>
      <c r="M15" s="198"/>
      <c r="N15" s="197"/>
      <c r="O15" s="198"/>
    </row>
    <row r="16" spans="1:15" ht="15" customHeight="1" x14ac:dyDescent="0.3">
      <c r="A16" s="242" t="s">
        <v>39</v>
      </c>
      <c r="B16" s="242"/>
      <c r="C16" s="231">
        <v>43144</v>
      </c>
      <c r="D16" s="170"/>
      <c r="E16" s="197"/>
      <c r="F16" s="172"/>
      <c r="G16" s="197"/>
      <c r="H16" s="197"/>
      <c r="I16" s="172"/>
      <c r="J16" s="197"/>
      <c r="K16" s="198"/>
      <c r="L16" s="197"/>
      <c r="M16" s="198"/>
      <c r="N16" s="197"/>
      <c r="O16" s="198"/>
    </row>
    <row r="17" spans="1:15" ht="13.5" customHeight="1" x14ac:dyDescent="0.25">
      <c r="B17" s="170"/>
      <c r="D17" s="170"/>
      <c r="E17" s="197"/>
      <c r="F17" s="172"/>
      <c r="G17" s="197"/>
      <c r="H17" s="197"/>
      <c r="I17" s="172"/>
      <c r="J17" s="197"/>
      <c r="K17" s="198"/>
      <c r="L17" s="197"/>
      <c r="M17" s="198"/>
      <c r="N17" s="197"/>
      <c r="O17" s="198"/>
    </row>
    <row r="18" spans="1:15" ht="15" customHeight="1" x14ac:dyDescent="0.3">
      <c r="A18" s="244" t="s">
        <v>1</v>
      </c>
      <c r="B18" s="244"/>
      <c r="C18" s="230" t="s">
        <v>108</v>
      </c>
      <c r="D18" s="170"/>
      <c r="E18" s="197"/>
      <c r="F18" s="172"/>
      <c r="G18" s="197"/>
      <c r="H18" s="197"/>
      <c r="I18" s="172"/>
      <c r="J18" s="197"/>
      <c r="K18" s="198"/>
      <c r="L18" s="197"/>
      <c r="M18" s="198"/>
      <c r="N18" s="197"/>
      <c r="O18" s="198"/>
    </row>
    <row r="19" spans="1:15" ht="15.75" customHeight="1" thickBot="1" x14ac:dyDescent="0.35">
      <c r="A19" s="229"/>
      <c r="B19" s="170"/>
      <c r="D19" s="170"/>
      <c r="E19" s="197"/>
      <c r="F19" s="172"/>
      <c r="G19" s="197"/>
      <c r="H19" s="197"/>
      <c r="I19" s="172"/>
      <c r="J19" s="197"/>
      <c r="K19" s="198"/>
      <c r="L19" s="197"/>
      <c r="M19" s="198"/>
      <c r="N19" s="197"/>
      <c r="O19" s="198"/>
    </row>
    <row r="20" spans="1:15" ht="15.75" customHeight="1" thickBot="1" x14ac:dyDescent="0.35">
      <c r="A20" s="226" t="s">
        <v>107</v>
      </c>
      <c r="B20" s="228" t="s">
        <v>106</v>
      </c>
      <c r="C20" s="227" t="s">
        <v>105</v>
      </c>
      <c r="D20" s="226" t="s">
        <v>104</v>
      </c>
      <c r="E20" s="225" t="s">
        <v>103</v>
      </c>
      <c r="G20" s="197"/>
      <c r="H20" s="219"/>
      <c r="I20" s="172"/>
      <c r="J20" s="197"/>
      <c r="K20" s="198"/>
      <c r="L20" s="219"/>
      <c r="M20" s="198"/>
      <c r="N20" s="219"/>
      <c r="O20" s="198"/>
    </row>
    <row r="21" spans="1:15" x14ac:dyDescent="0.25">
      <c r="A21" s="224">
        <v>1</v>
      </c>
      <c r="B21" s="223">
        <v>16245.26</v>
      </c>
      <c r="C21" s="222">
        <v>15071.2</v>
      </c>
      <c r="D21" s="221">
        <f t="shared" ref="D21:D40" si="0">B21-C21</f>
        <v>1174.0599999999995</v>
      </c>
      <c r="E21" s="204">
        <f t="shared" ref="E21:E40" si="1">(D21-$D$43)/$D$43</f>
        <v>-3.4195223873251879E-3</v>
      </c>
      <c r="G21" s="197"/>
      <c r="H21" s="219"/>
      <c r="I21" s="172"/>
      <c r="J21" s="197"/>
      <c r="K21" s="198"/>
      <c r="L21" s="219"/>
      <c r="M21" s="198"/>
      <c r="N21" s="219"/>
      <c r="O21" s="198"/>
    </row>
    <row r="22" spans="1:15" x14ac:dyDescent="0.25">
      <c r="A22" s="208">
        <v>2</v>
      </c>
      <c r="B22" s="220">
        <v>16164.45</v>
      </c>
      <c r="C22" s="206">
        <v>14983.07</v>
      </c>
      <c r="D22" s="205">
        <f t="shared" si="0"/>
        <v>1181.380000000001</v>
      </c>
      <c r="E22" s="204">
        <f t="shared" si="1"/>
        <v>2.7939327138845503E-3</v>
      </c>
      <c r="G22" s="197"/>
      <c r="H22" s="219"/>
      <c r="I22" s="172"/>
      <c r="J22" s="197"/>
      <c r="K22" s="198"/>
      <c r="L22" s="219"/>
      <c r="M22" s="198"/>
      <c r="N22" s="219"/>
      <c r="O22" s="198"/>
    </row>
    <row r="23" spans="1:15" x14ac:dyDescent="0.25">
      <c r="A23" s="208">
        <v>3</v>
      </c>
      <c r="B23" s="220">
        <v>16051.96</v>
      </c>
      <c r="C23" s="206">
        <v>14888.81</v>
      </c>
      <c r="D23" s="205">
        <f t="shared" si="0"/>
        <v>1163.1499999999996</v>
      </c>
      <c r="E23" s="204">
        <f t="shared" si="1"/>
        <v>-1.268028675265076E-2</v>
      </c>
      <c r="G23" s="197"/>
      <c r="H23" s="219"/>
      <c r="I23" s="172"/>
      <c r="J23" s="197"/>
      <c r="K23" s="198"/>
      <c r="L23" s="219"/>
      <c r="M23" s="198"/>
      <c r="N23" s="219"/>
      <c r="O23" s="198"/>
    </row>
    <row r="24" spans="1:15" x14ac:dyDescent="0.25">
      <c r="A24" s="208">
        <v>4</v>
      </c>
      <c r="B24" s="220">
        <v>16292.98</v>
      </c>
      <c r="C24" s="206">
        <v>15112.51</v>
      </c>
      <c r="D24" s="205">
        <f t="shared" si="0"/>
        <v>1180.4699999999993</v>
      </c>
      <c r="E24" s="204">
        <f t="shared" si="1"/>
        <v>2.0214949895525722E-3</v>
      </c>
      <c r="G24" s="197"/>
      <c r="H24" s="219"/>
      <c r="I24" s="172"/>
      <c r="J24" s="197"/>
      <c r="K24" s="198"/>
      <c r="L24" s="219"/>
      <c r="M24" s="198"/>
      <c r="N24" s="219"/>
      <c r="O24" s="198"/>
    </row>
    <row r="25" spans="1:15" x14ac:dyDescent="0.25">
      <c r="A25" s="208">
        <v>5</v>
      </c>
      <c r="B25" s="220">
        <v>16217.09</v>
      </c>
      <c r="C25" s="206">
        <v>15036.94</v>
      </c>
      <c r="D25" s="205">
        <f t="shared" si="0"/>
        <v>1180.1499999999996</v>
      </c>
      <c r="E25" s="204">
        <f t="shared" si="1"/>
        <v>1.749868537040975E-3</v>
      </c>
      <c r="G25" s="197"/>
      <c r="H25" s="219"/>
      <c r="I25" s="172"/>
      <c r="J25" s="197"/>
      <c r="K25" s="198"/>
      <c r="L25" s="219"/>
      <c r="M25" s="198"/>
      <c r="N25" s="219"/>
      <c r="O25" s="198"/>
    </row>
    <row r="26" spans="1:15" x14ac:dyDescent="0.25">
      <c r="A26" s="208">
        <v>6</v>
      </c>
      <c r="B26" s="220">
        <v>16277.14</v>
      </c>
      <c r="C26" s="206">
        <v>15105.26</v>
      </c>
      <c r="D26" s="205">
        <f t="shared" si="0"/>
        <v>1171.8799999999992</v>
      </c>
      <c r="E26" s="204">
        <f t="shared" si="1"/>
        <v>-5.2699775950623756E-3</v>
      </c>
      <c r="G26" s="197"/>
      <c r="H26" s="219"/>
      <c r="I26" s="172"/>
      <c r="J26" s="197"/>
      <c r="K26" s="198"/>
      <c r="L26" s="219"/>
      <c r="M26" s="198"/>
      <c r="N26" s="219"/>
      <c r="O26" s="198"/>
    </row>
    <row r="27" spans="1:15" x14ac:dyDescent="0.25">
      <c r="A27" s="208">
        <v>7</v>
      </c>
      <c r="B27" s="220">
        <v>16293.98</v>
      </c>
      <c r="C27" s="206">
        <v>15124.27</v>
      </c>
      <c r="D27" s="205">
        <f t="shared" si="0"/>
        <v>1169.7099999999991</v>
      </c>
      <c r="E27" s="204">
        <f t="shared" si="1"/>
        <v>-7.1119444761583821E-3</v>
      </c>
      <c r="G27" s="197"/>
      <c r="H27" s="219"/>
      <c r="I27" s="172"/>
      <c r="J27" s="197"/>
      <c r="K27" s="198"/>
      <c r="L27" s="219"/>
      <c r="M27" s="198"/>
      <c r="N27" s="219"/>
      <c r="O27" s="198"/>
    </row>
    <row r="28" spans="1:15" x14ac:dyDescent="0.25">
      <c r="A28" s="208">
        <v>8</v>
      </c>
      <c r="B28" s="220">
        <v>16116.04</v>
      </c>
      <c r="C28" s="206">
        <v>14937.93</v>
      </c>
      <c r="D28" s="205">
        <f t="shared" si="0"/>
        <v>1178.1100000000006</v>
      </c>
      <c r="E28" s="204">
        <f t="shared" si="1"/>
        <v>1.8249902278769509E-5</v>
      </c>
      <c r="G28" s="197"/>
      <c r="H28" s="219"/>
      <c r="I28" s="172"/>
      <c r="J28" s="197"/>
      <c r="K28" s="198"/>
      <c r="L28" s="219"/>
      <c r="M28" s="198"/>
      <c r="N28" s="219"/>
      <c r="O28" s="198"/>
    </row>
    <row r="29" spans="1:15" x14ac:dyDescent="0.25">
      <c r="A29" s="208">
        <v>9</v>
      </c>
      <c r="B29" s="220">
        <v>16153.91</v>
      </c>
      <c r="C29" s="206">
        <v>14974.76</v>
      </c>
      <c r="D29" s="205">
        <f t="shared" si="0"/>
        <v>1179.1499999999996</v>
      </c>
      <c r="E29" s="204">
        <f t="shared" si="1"/>
        <v>9.0103587294146099E-4</v>
      </c>
      <c r="G29" s="197"/>
      <c r="H29" s="219"/>
      <c r="I29" s="172"/>
      <c r="J29" s="197"/>
      <c r="K29" s="198"/>
      <c r="L29" s="219"/>
      <c r="M29" s="198"/>
      <c r="N29" s="219"/>
      <c r="O29" s="198"/>
    </row>
    <row r="30" spans="1:15" x14ac:dyDescent="0.25">
      <c r="A30" s="208">
        <v>10</v>
      </c>
      <c r="B30" s="207">
        <v>16128.82</v>
      </c>
      <c r="C30" s="206">
        <v>14939.72</v>
      </c>
      <c r="D30" s="205">
        <f t="shared" si="0"/>
        <v>1189.1000000000004</v>
      </c>
      <c r="E30" s="204">
        <f t="shared" si="1"/>
        <v>9.3469208807322422E-3</v>
      </c>
      <c r="G30" s="197"/>
      <c r="H30" s="219"/>
      <c r="I30" s="172"/>
      <c r="J30" s="197"/>
      <c r="K30" s="198"/>
      <c r="L30" s="219"/>
      <c r="M30" s="198"/>
      <c r="N30" s="219"/>
      <c r="O30" s="198"/>
    </row>
    <row r="31" spans="1:15" x14ac:dyDescent="0.25">
      <c r="A31" s="208">
        <v>11</v>
      </c>
      <c r="B31" s="207">
        <v>16111.29</v>
      </c>
      <c r="C31" s="206">
        <v>14938.7</v>
      </c>
      <c r="D31" s="205">
        <f t="shared" si="0"/>
        <v>1172.5900000000001</v>
      </c>
      <c r="E31" s="204">
        <f t="shared" si="1"/>
        <v>-4.6673064035509179E-3</v>
      </c>
      <c r="G31" s="217"/>
      <c r="H31" s="217"/>
      <c r="I31" s="217"/>
      <c r="J31" s="217"/>
      <c r="K31" s="198"/>
      <c r="L31" s="217"/>
      <c r="M31" s="218"/>
      <c r="N31" s="217"/>
      <c r="O31" s="218"/>
    </row>
    <row r="32" spans="1:15" x14ac:dyDescent="0.25">
      <c r="A32" s="208">
        <v>12</v>
      </c>
      <c r="B32" s="207">
        <v>16328.27</v>
      </c>
      <c r="C32" s="206">
        <v>15143.11</v>
      </c>
      <c r="D32" s="205">
        <f t="shared" si="0"/>
        <v>1185.1599999999999</v>
      </c>
      <c r="E32" s="204">
        <f t="shared" si="1"/>
        <v>6.0025201841797243E-3</v>
      </c>
      <c r="G32" s="217"/>
      <c r="H32" s="217"/>
      <c r="I32" s="217"/>
      <c r="J32" s="217"/>
      <c r="K32" s="198"/>
      <c r="L32" s="217"/>
      <c r="M32" s="217"/>
      <c r="N32" s="217"/>
      <c r="O32" s="217"/>
    </row>
    <row r="33" spans="1:15" x14ac:dyDescent="0.25">
      <c r="A33" s="208">
        <v>13</v>
      </c>
      <c r="B33" s="207">
        <v>16100.55</v>
      </c>
      <c r="C33" s="206">
        <v>14918.34</v>
      </c>
      <c r="D33" s="205">
        <f t="shared" si="0"/>
        <v>1182.2099999999991</v>
      </c>
      <c r="E33" s="204">
        <f t="shared" si="1"/>
        <v>3.498463825085541E-3</v>
      </c>
      <c r="G33" s="214"/>
      <c r="H33" s="214"/>
      <c r="I33" s="214"/>
      <c r="J33" s="214"/>
      <c r="K33" s="216"/>
      <c r="L33" s="214"/>
      <c r="M33" s="214"/>
      <c r="N33" s="215"/>
      <c r="O33" s="214"/>
    </row>
    <row r="34" spans="1:15" x14ac:dyDescent="0.25">
      <c r="A34" s="208">
        <v>14</v>
      </c>
      <c r="B34" s="207">
        <v>16272.18</v>
      </c>
      <c r="C34" s="206">
        <v>15099.07</v>
      </c>
      <c r="D34" s="205">
        <f t="shared" si="0"/>
        <v>1173.1100000000006</v>
      </c>
      <c r="E34" s="204">
        <f t="shared" si="1"/>
        <v>-4.2259134182187994E-3</v>
      </c>
      <c r="G34" s="212"/>
      <c r="H34" s="213"/>
      <c r="I34" s="213"/>
      <c r="J34" s="212"/>
      <c r="K34" s="211"/>
      <c r="L34" s="210"/>
      <c r="M34" s="213"/>
      <c r="N34" s="210"/>
      <c r="O34" s="213"/>
    </row>
    <row r="35" spans="1:15" x14ac:dyDescent="0.25">
      <c r="A35" s="208">
        <v>15</v>
      </c>
      <c r="B35" s="207">
        <v>16201.4</v>
      </c>
      <c r="C35" s="206">
        <v>15026.87</v>
      </c>
      <c r="D35" s="205">
        <f t="shared" si="0"/>
        <v>1174.5299999999988</v>
      </c>
      <c r="E35" s="204">
        <f t="shared" si="1"/>
        <v>-3.0205710351989723E-3</v>
      </c>
      <c r="G35" s="212"/>
      <c r="J35" s="212"/>
      <c r="K35" s="211"/>
      <c r="L35" s="210"/>
      <c r="N35" s="210"/>
    </row>
    <row r="36" spans="1:15" x14ac:dyDescent="0.25">
      <c r="A36" s="208">
        <v>16</v>
      </c>
      <c r="B36" s="207">
        <v>15950.64</v>
      </c>
      <c r="C36" s="206">
        <v>14772.86</v>
      </c>
      <c r="D36" s="205">
        <f t="shared" si="0"/>
        <v>1177.7799999999988</v>
      </c>
      <c r="E36" s="204">
        <f t="shared" si="1"/>
        <v>-2.6186487687555231E-4</v>
      </c>
      <c r="G36" s="209"/>
      <c r="H36" s="209"/>
    </row>
    <row r="37" spans="1:15" x14ac:dyDescent="0.25">
      <c r="A37" s="208">
        <v>17</v>
      </c>
      <c r="B37" s="207">
        <v>16084.2</v>
      </c>
      <c r="C37" s="206">
        <v>14892.4</v>
      </c>
      <c r="D37" s="205">
        <f t="shared" si="0"/>
        <v>1191.8000000000011</v>
      </c>
      <c r="E37" s="204">
        <f t="shared" si="1"/>
        <v>1.1638769073801547E-2</v>
      </c>
    </row>
    <row r="38" spans="1:15" x14ac:dyDescent="0.25">
      <c r="A38" s="208">
        <v>18</v>
      </c>
      <c r="B38" s="207">
        <v>16135.24</v>
      </c>
      <c r="C38" s="206">
        <v>14958.9</v>
      </c>
      <c r="D38" s="205">
        <f t="shared" si="0"/>
        <v>1176.3400000000001</v>
      </c>
      <c r="E38" s="204">
        <f t="shared" si="1"/>
        <v>-1.4841839131777405E-3</v>
      </c>
    </row>
    <row r="39" spans="1:15" x14ac:dyDescent="0.25">
      <c r="A39" s="208">
        <v>19</v>
      </c>
      <c r="B39" s="207">
        <v>15997.22</v>
      </c>
      <c r="C39" s="206">
        <v>14810.77</v>
      </c>
      <c r="D39" s="205">
        <f t="shared" si="0"/>
        <v>1186.4499999999989</v>
      </c>
      <c r="E39" s="204">
        <f t="shared" si="1"/>
        <v>7.0975143208672946E-3</v>
      </c>
    </row>
    <row r="40" spans="1:15" ht="14.25" thickBot="1" x14ac:dyDescent="0.3">
      <c r="A40" s="203">
        <v>20</v>
      </c>
      <c r="B40" s="202">
        <v>16052.94</v>
      </c>
      <c r="C40" s="201">
        <v>14878.3</v>
      </c>
      <c r="D40" s="200">
        <f t="shared" si="0"/>
        <v>1174.6400000000012</v>
      </c>
      <c r="E40" s="199">
        <f t="shared" si="1"/>
        <v>-2.9271994421459879E-3</v>
      </c>
    </row>
    <row r="41" spans="1:15" ht="14.25" thickBot="1" x14ac:dyDescent="0.3">
      <c r="B41" s="170"/>
      <c r="D41" s="198"/>
      <c r="G41" s="197"/>
    </row>
    <row r="42" spans="1:15" x14ac:dyDescent="0.25">
      <c r="A42" s="196" t="s">
        <v>102</v>
      </c>
      <c r="B42" s="195">
        <f>SUM(B21:B40)</f>
        <v>323175.55999999994</v>
      </c>
      <c r="C42" s="194">
        <f>SUM(C21:C40)</f>
        <v>299613.79000000004</v>
      </c>
      <c r="D42" s="193">
        <f>SUM(D21:D40)</f>
        <v>23561.769999999997</v>
      </c>
    </row>
    <row r="43" spans="1:15" ht="15.75" thickBot="1" x14ac:dyDescent="0.35">
      <c r="A43" s="192" t="s">
        <v>100</v>
      </c>
      <c r="B43" s="191">
        <f>AVERAGE(B21:B40)</f>
        <v>16158.777999999997</v>
      </c>
      <c r="C43" s="190">
        <f>AVERAGE(C21:C40)</f>
        <v>14980.689500000002</v>
      </c>
      <c r="D43" s="189">
        <f>AVERAGE(D21:D40)</f>
        <v>1178.0884999999998</v>
      </c>
    </row>
    <row r="44" spans="1:15" x14ac:dyDescent="0.25">
      <c r="A44" s="174"/>
      <c r="B44" s="188"/>
      <c r="C44" s="188"/>
      <c r="D44" s="170"/>
    </row>
    <row r="45" spans="1:15" ht="14.25" thickBot="1" x14ac:dyDescent="0.3">
      <c r="A45" s="174"/>
      <c r="B45" s="174"/>
      <c r="C45" s="174"/>
      <c r="D45" s="170"/>
    </row>
    <row r="46" spans="1:15" ht="30.75" thickBot="1" x14ac:dyDescent="0.35">
      <c r="B46" s="187" t="s">
        <v>100</v>
      </c>
      <c r="C46" s="186" t="s">
        <v>101</v>
      </c>
    </row>
    <row r="47" spans="1:15" ht="15.75" thickBot="1" x14ac:dyDescent="0.35">
      <c r="B47" s="245">
        <f>D43</f>
        <v>1178.0884999999998</v>
      </c>
      <c r="C47" s="185">
        <f>-(IF(D43&gt;300, 7.5%, 10%))</f>
        <v>-7.4999999999999997E-2</v>
      </c>
      <c r="D47" s="183">
        <f>IF(D43&lt;300, D43*0.9, D43*0.925)</f>
        <v>1089.7318624999998</v>
      </c>
    </row>
    <row r="48" spans="1:15" ht="15.75" thickBot="1" x14ac:dyDescent="0.35">
      <c r="B48" s="246"/>
      <c r="C48" s="184">
        <f>+(IF(D43&gt;300, 7.5%, 10%))</f>
        <v>7.4999999999999997E-2</v>
      </c>
      <c r="D48" s="183">
        <f>IF(D43&lt;300, D43*1.1, D43*1.075)</f>
        <v>1266.4451374999999</v>
      </c>
    </row>
    <row r="49" spans="1:7" ht="14.25" thickBot="1" x14ac:dyDescent="0.3">
      <c r="A49" s="182"/>
      <c r="D49" s="181"/>
    </row>
    <row r="50" spans="1:7" ht="15" x14ac:dyDescent="0.3">
      <c r="B50" s="247" t="s">
        <v>25</v>
      </c>
      <c r="C50" s="247"/>
      <c r="D50" s="170"/>
      <c r="E50" s="179" t="s">
        <v>26</v>
      </c>
      <c r="F50" s="180"/>
      <c r="G50" s="179" t="s">
        <v>27</v>
      </c>
    </row>
    <row r="51" spans="1:7" ht="15" x14ac:dyDescent="0.3">
      <c r="A51" s="176" t="s">
        <v>28</v>
      </c>
      <c r="B51" s="178" t="s">
        <v>112</v>
      </c>
      <c r="C51" s="178"/>
      <c r="D51" s="170"/>
      <c r="E51" s="239" t="s">
        <v>113</v>
      </c>
      <c r="F51" s="174"/>
      <c r="G51" s="177"/>
    </row>
    <row r="52" spans="1:7" ht="15" x14ac:dyDescent="0.3">
      <c r="A52" s="176" t="s">
        <v>29</v>
      </c>
      <c r="B52" s="175"/>
      <c r="C52" s="175"/>
      <c r="D52" s="170"/>
      <c r="E52" s="175"/>
      <c r="F52" s="174"/>
      <c r="G52" s="173"/>
    </row>
  </sheetData>
  <mergeCells count="12">
    <mergeCell ref="B47:B48"/>
    <mergeCell ref="B50:C50"/>
    <mergeCell ref="A8:G8"/>
    <mergeCell ref="A10:G10"/>
    <mergeCell ref="A11:B11"/>
    <mergeCell ref="A12:B12"/>
    <mergeCell ref="A13:B13"/>
    <mergeCell ref="A14:B14"/>
    <mergeCell ref="C14:G14"/>
    <mergeCell ref="A15:B15"/>
    <mergeCell ref="A16:B16"/>
    <mergeCell ref="A18:B18"/>
  </mergeCells>
  <conditionalFormatting sqref="E21:E40">
    <cfRule type="cellIs" dxfId="2" priority="1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9" workbookViewId="0">
      <selection activeCell="B20" sqref="B2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50" t="s">
        <v>0</v>
      </c>
      <c r="B15" s="250"/>
      <c r="C15" s="250"/>
      <c r="D15" s="250"/>
      <c r="E15" s="25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7</v>
      </c>
      <c r="C18" s="10"/>
      <c r="D18" s="10"/>
      <c r="E18" s="10"/>
    </row>
    <row r="19" spans="1:6" ht="16.5" customHeight="1" x14ac:dyDescent="0.3">
      <c r="A19" s="11" t="s">
        <v>6</v>
      </c>
      <c r="B19" s="12">
        <v>84.17</v>
      </c>
      <c r="C19" s="10"/>
      <c r="D19" s="10"/>
      <c r="E19" s="10"/>
    </row>
    <row r="20" spans="1:6" ht="16.5" customHeight="1" x14ac:dyDescent="0.3">
      <c r="A20" s="7" t="s">
        <v>8</v>
      </c>
      <c r="B20" s="12">
        <v>19.8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0.19800000000000001</v>
      </c>
      <c r="C21" s="10"/>
      <c r="D21" s="10"/>
      <c r="E21" s="10"/>
    </row>
    <row r="22" spans="1:6" ht="15.75" customHeight="1" x14ac:dyDescent="0.25">
      <c r="A22" s="10"/>
      <c r="B22" s="240">
        <v>43144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41941447</v>
      </c>
      <c r="C24" s="18">
        <v>5572.61</v>
      </c>
      <c r="D24" s="19">
        <v>1.34</v>
      </c>
      <c r="E24" s="20">
        <v>12.25</v>
      </c>
    </row>
    <row r="25" spans="1:6" ht="16.5" customHeight="1" x14ac:dyDescent="0.3">
      <c r="A25" s="17">
        <v>2</v>
      </c>
      <c r="B25" s="18">
        <v>42220592</v>
      </c>
      <c r="C25" s="18">
        <v>5570.58</v>
      </c>
      <c r="D25" s="19">
        <v>1.34</v>
      </c>
      <c r="E25" s="19">
        <v>12.24</v>
      </c>
    </row>
    <row r="26" spans="1:6" ht="16.5" customHeight="1" x14ac:dyDescent="0.3">
      <c r="A26" s="17">
        <v>3</v>
      </c>
      <c r="B26" s="18">
        <v>41942833</v>
      </c>
      <c r="C26" s="18">
        <v>5572.59</v>
      </c>
      <c r="D26" s="19">
        <v>1.34</v>
      </c>
      <c r="E26" s="19">
        <v>12.24</v>
      </c>
    </row>
    <row r="27" spans="1:6" ht="16.5" customHeight="1" x14ac:dyDescent="0.3">
      <c r="A27" s="17">
        <v>4</v>
      </c>
      <c r="B27" s="18">
        <v>42238277</v>
      </c>
      <c r="C27" s="18">
        <v>5580.07</v>
      </c>
      <c r="D27" s="19">
        <v>1.33</v>
      </c>
      <c r="E27" s="19">
        <v>12.23</v>
      </c>
    </row>
    <row r="28" spans="1:6" ht="16.5" customHeight="1" x14ac:dyDescent="0.3">
      <c r="A28" s="17">
        <v>5</v>
      </c>
      <c r="B28" s="18">
        <v>42223470</v>
      </c>
      <c r="C28" s="18">
        <v>5560.2</v>
      </c>
      <c r="D28" s="19">
        <v>1.34</v>
      </c>
      <c r="E28" s="19">
        <v>12.22</v>
      </c>
    </row>
    <row r="29" spans="1:6" ht="16.5" customHeight="1" x14ac:dyDescent="0.3">
      <c r="A29" s="17">
        <v>6</v>
      </c>
      <c r="B29" s="21">
        <v>41957954</v>
      </c>
      <c r="C29" s="21">
        <v>5587.21</v>
      </c>
      <c r="D29" s="22">
        <v>1.34</v>
      </c>
      <c r="E29" s="22">
        <v>12.22</v>
      </c>
    </row>
    <row r="30" spans="1:6" ht="16.5" customHeight="1" x14ac:dyDescent="0.3">
      <c r="A30" s="23" t="s">
        <v>17</v>
      </c>
      <c r="B30" s="24">
        <f>AVERAGE(B24:B29)</f>
        <v>42087428.833333336</v>
      </c>
      <c r="C30" s="25">
        <f>AVERAGE(C24:C29)</f>
        <v>5573.876666666667</v>
      </c>
      <c r="D30" s="26">
        <f>AVERAGE(D24:D29)</f>
        <v>1.3383333333333336</v>
      </c>
      <c r="E30" s="26">
        <f>AVERAGE(E24:E29)</f>
        <v>12.233333333333334</v>
      </c>
    </row>
    <row r="31" spans="1:6" ht="16.5" customHeight="1" x14ac:dyDescent="0.3">
      <c r="A31" s="27" t="s">
        <v>18</v>
      </c>
      <c r="B31" s="28">
        <f>(STDEV(B24:B29)/B30)</f>
        <v>3.6497373272773152E-3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114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51" t="s">
        <v>25</v>
      </c>
      <c r="C59" s="251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112</v>
      </c>
      <c r="C60" s="48"/>
      <c r="E60" s="241">
        <v>43144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tabSelected="1" view="pageBreakPreview" topLeftCell="A67" zoomScale="60" zoomScaleNormal="78" workbookViewId="0">
      <selection activeCell="B27" sqref="B27:C27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29.42578125" customWidth="1"/>
  </cols>
  <sheetData>
    <row r="1" spans="1:8" x14ac:dyDescent="0.2">
      <c r="A1" s="252" t="s">
        <v>30</v>
      </c>
      <c r="B1" s="252"/>
      <c r="C1" s="252"/>
      <c r="D1" s="252"/>
      <c r="E1" s="252"/>
      <c r="F1" s="252"/>
      <c r="G1" s="252"/>
      <c r="H1" s="252"/>
    </row>
    <row r="2" spans="1:8" x14ac:dyDescent="0.2">
      <c r="A2" s="252"/>
      <c r="B2" s="252"/>
      <c r="C2" s="252"/>
      <c r="D2" s="252"/>
      <c r="E2" s="252"/>
      <c r="F2" s="252"/>
      <c r="G2" s="252"/>
      <c r="H2" s="252"/>
    </row>
    <row r="3" spans="1:8" x14ac:dyDescent="0.2">
      <c r="A3" s="252"/>
      <c r="B3" s="252"/>
      <c r="C3" s="252"/>
      <c r="D3" s="252"/>
      <c r="E3" s="252"/>
      <c r="F3" s="252"/>
      <c r="G3" s="252"/>
      <c r="H3" s="252"/>
    </row>
    <row r="4" spans="1:8" x14ac:dyDescent="0.2">
      <c r="A4" s="252"/>
      <c r="B4" s="252"/>
      <c r="C4" s="252"/>
      <c r="D4" s="252"/>
      <c r="E4" s="252"/>
      <c r="F4" s="252"/>
      <c r="G4" s="252"/>
      <c r="H4" s="252"/>
    </row>
    <row r="5" spans="1:8" x14ac:dyDescent="0.2">
      <c r="A5" s="252"/>
      <c r="B5" s="252"/>
      <c r="C5" s="252"/>
      <c r="D5" s="252"/>
      <c r="E5" s="252"/>
      <c r="F5" s="252"/>
      <c r="G5" s="252"/>
      <c r="H5" s="252"/>
    </row>
    <row r="6" spans="1:8" x14ac:dyDescent="0.2">
      <c r="A6" s="252"/>
      <c r="B6" s="252"/>
      <c r="C6" s="252"/>
      <c r="D6" s="252"/>
      <c r="E6" s="252"/>
      <c r="F6" s="252"/>
      <c r="G6" s="252"/>
      <c r="H6" s="252"/>
    </row>
    <row r="7" spans="1:8" x14ac:dyDescent="0.2">
      <c r="A7" s="252"/>
      <c r="B7" s="252"/>
      <c r="C7" s="252"/>
      <c r="D7" s="252"/>
      <c r="E7" s="252"/>
      <c r="F7" s="252"/>
      <c r="G7" s="252"/>
      <c r="H7" s="252"/>
    </row>
    <row r="8" spans="1:8" x14ac:dyDescent="0.2">
      <c r="A8" s="253" t="s">
        <v>31</v>
      </c>
      <c r="B8" s="253"/>
      <c r="C8" s="253"/>
      <c r="D8" s="253"/>
      <c r="E8" s="253"/>
      <c r="F8" s="253"/>
      <c r="G8" s="253"/>
      <c r="H8" s="253"/>
    </row>
    <row r="9" spans="1:8" x14ac:dyDescent="0.2">
      <c r="A9" s="253"/>
      <c r="B9" s="253"/>
      <c r="C9" s="253"/>
      <c r="D9" s="253"/>
      <c r="E9" s="253"/>
      <c r="F9" s="253"/>
      <c r="G9" s="253"/>
      <c r="H9" s="253"/>
    </row>
    <row r="10" spans="1:8" x14ac:dyDescent="0.2">
      <c r="A10" s="253"/>
      <c r="B10" s="253"/>
      <c r="C10" s="253"/>
      <c r="D10" s="253"/>
      <c r="E10" s="253"/>
      <c r="F10" s="253"/>
      <c r="G10" s="253"/>
      <c r="H10" s="253"/>
    </row>
    <row r="11" spans="1:8" x14ac:dyDescent="0.2">
      <c r="A11" s="253"/>
      <c r="B11" s="253"/>
      <c r="C11" s="253"/>
      <c r="D11" s="253"/>
      <c r="E11" s="253"/>
      <c r="F11" s="253"/>
      <c r="G11" s="253"/>
      <c r="H11" s="253"/>
    </row>
    <row r="12" spans="1:8" x14ac:dyDescent="0.2">
      <c r="A12" s="253"/>
      <c r="B12" s="253"/>
      <c r="C12" s="253"/>
      <c r="D12" s="253"/>
      <c r="E12" s="253"/>
      <c r="F12" s="253"/>
      <c r="G12" s="253"/>
      <c r="H12" s="253"/>
    </row>
    <row r="13" spans="1:8" x14ac:dyDescent="0.2">
      <c r="A13" s="253"/>
      <c r="B13" s="253"/>
      <c r="C13" s="253"/>
      <c r="D13" s="253"/>
      <c r="E13" s="253"/>
      <c r="F13" s="253"/>
      <c r="G13" s="253"/>
      <c r="H13" s="253"/>
    </row>
    <row r="14" spans="1:8" x14ac:dyDescent="0.2">
      <c r="A14" s="253"/>
      <c r="B14" s="253"/>
      <c r="C14" s="253"/>
      <c r="D14" s="253"/>
      <c r="E14" s="253"/>
      <c r="F14" s="253"/>
      <c r="G14" s="253"/>
      <c r="H14" s="253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260" t="s">
        <v>32</v>
      </c>
      <c r="B16" s="261"/>
      <c r="C16" s="261"/>
      <c r="D16" s="261"/>
      <c r="E16" s="261"/>
      <c r="F16" s="261"/>
      <c r="G16" s="261"/>
      <c r="H16" s="262"/>
    </row>
    <row r="17" spans="1:8" ht="18.75" customHeight="1" x14ac:dyDescent="0.3">
      <c r="A17" s="53" t="s">
        <v>33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34</v>
      </c>
      <c r="B18" s="263" t="s">
        <v>5</v>
      </c>
      <c r="C18" s="263"/>
      <c r="D18" s="263"/>
      <c r="E18" s="263"/>
      <c r="F18" s="52"/>
      <c r="G18" s="52"/>
      <c r="H18" s="52"/>
    </row>
    <row r="19" spans="1:8" ht="26.25" customHeight="1" x14ac:dyDescent="0.4">
      <c r="A19" s="54" t="s">
        <v>35</v>
      </c>
      <c r="B19" s="55" t="s">
        <v>7</v>
      </c>
      <c r="C19" s="52">
        <v>8</v>
      </c>
      <c r="D19" s="52"/>
      <c r="E19" s="52"/>
      <c r="F19" s="52"/>
      <c r="G19" s="52"/>
      <c r="H19" s="52"/>
    </row>
    <row r="20" spans="1:8" ht="26.25" customHeight="1" x14ac:dyDescent="0.4">
      <c r="A20" s="54" t="s">
        <v>36</v>
      </c>
      <c r="B20" s="55" t="s">
        <v>9</v>
      </c>
      <c r="C20" s="52"/>
      <c r="D20" s="52"/>
      <c r="E20" s="52"/>
      <c r="F20" s="52"/>
      <c r="G20" s="52"/>
      <c r="H20" s="52"/>
    </row>
    <row r="21" spans="1:8" ht="26.25" customHeight="1" x14ac:dyDescent="0.4">
      <c r="A21" s="54" t="s">
        <v>37</v>
      </c>
      <c r="B21" s="264" t="s">
        <v>11</v>
      </c>
      <c r="C21" s="264"/>
      <c r="D21" s="264"/>
      <c r="E21" s="264"/>
      <c r="F21" s="264"/>
      <c r="G21" s="264"/>
      <c r="H21" s="264"/>
    </row>
    <row r="22" spans="1:8" ht="26.25" customHeight="1" x14ac:dyDescent="0.4">
      <c r="A22" s="54" t="s">
        <v>38</v>
      </c>
      <c r="B22" s="56">
        <v>43143</v>
      </c>
      <c r="C22" s="52"/>
      <c r="D22" s="52"/>
      <c r="E22" s="52"/>
      <c r="F22" s="52"/>
      <c r="G22" s="52"/>
      <c r="H22" s="52"/>
    </row>
    <row r="23" spans="1:8" ht="26.25" customHeight="1" x14ac:dyDescent="0.4">
      <c r="A23" s="54" t="s">
        <v>39</v>
      </c>
      <c r="B23" s="56">
        <v>43144</v>
      </c>
      <c r="C23" s="52"/>
      <c r="D23" s="52"/>
      <c r="E23" s="52"/>
      <c r="F23" s="52"/>
      <c r="G23" s="52"/>
      <c r="H23" s="52"/>
    </row>
    <row r="24" spans="1:8" ht="18.75" customHeight="1" x14ac:dyDescent="0.3">
      <c r="A24" s="54"/>
      <c r="B24" s="57"/>
      <c r="C24" s="52"/>
      <c r="D24" s="52"/>
      <c r="E24" s="52"/>
      <c r="F24" s="52"/>
      <c r="G24" s="52"/>
      <c r="H24" s="52"/>
    </row>
    <row r="25" spans="1:8" ht="18.75" customHeight="1" x14ac:dyDescent="0.3">
      <c r="A25" s="58" t="s">
        <v>1</v>
      </c>
      <c r="B25" s="57"/>
      <c r="C25" s="52"/>
      <c r="D25" s="52"/>
      <c r="E25" s="52"/>
      <c r="F25" s="52"/>
      <c r="G25" s="52"/>
      <c r="H25" s="52"/>
    </row>
    <row r="26" spans="1:8" ht="26.25" customHeight="1" x14ac:dyDescent="0.4">
      <c r="A26" s="59" t="s">
        <v>4</v>
      </c>
      <c r="B26" s="263" t="s">
        <v>115</v>
      </c>
      <c r="C26" s="263"/>
      <c r="D26" s="52"/>
      <c r="E26" s="52"/>
      <c r="F26" s="52"/>
      <c r="G26" s="52"/>
      <c r="H26" s="52"/>
    </row>
    <row r="27" spans="1:8" ht="26.25" customHeight="1" x14ac:dyDescent="0.4">
      <c r="A27" s="60" t="s">
        <v>40</v>
      </c>
      <c r="B27" s="264" t="s">
        <v>111</v>
      </c>
      <c r="C27" s="264"/>
      <c r="D27" s="52"/>
      <c r="E27" s="52"/>
      <c r="F27" s="52"/>
      <c r="G27" s="52"/>
      <c r="H27" s="52"/>
    </row>
    <row r="28" spans="1:8" ht="27" customHeight="1" x14ac:dyDescent="0.4">
      <c r="A28" s="60" t="s">
        <v>6</v>
      </c>
      <c r="B28" s="61">
        <v>84.17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0" t="s">
        <v>41</v>
      </c>
      <c r="B29" s="62">
        <v>0</v>
      </c>
      <c r="C29" s="265" t="s">
        <v>42</v>
      </c>
      <c r="D29" s="266"/>
      <c r="E29" s="266"/>
      <c r="F29" s="266"/>
      <c r="G29" s="266"/>
      <c r="H29" s="267"/>
    </row>
    <row r="30" spans="1:8" ht="19.5" customHeight="1" x14ac:dyDescent="0.3">
      <c r="A30" s="60" t="s">
        <v>43</v>
      </c>
      <c r="B30" s="63">
        <f>B28-B29</f>
        <v>84.17</v>
      </c>
      <c r="C30" s="64"/>
      <c r="D30" s="64"/>
      <c r="E30" s="64"/>
      <c r="F30" s="64"/>
      <c r="G30" s="64"/>
      <c r="H30" s="65"/>
    </row>
    <row r="31" spans="1:8" ht="27" customHeight="1" x14ac:dyDescent="0.4">
      <c r="A31" s="60" t="s">
        <v>44</v>
      </c>
      <c r="B31" s="66">
        <v>1</v>
      </c>
      <c r="C31" s="268" t="s">
        <v>45</v>
      </c>
      <c r="D31" s="269"/>
      <c r="E31" s="269"/>
      <c r="F31" s="269"/>
      <c r="G31" s="269"/>
      <c r="H31" s="270"/>
    </row>
    <row r="32" spans="1:8" ht="27" customHeight="1" x14ac:dyDescent="0.4">
      <c r="A32" s="60" t="s">
        <v>46</v>
      </c>
      <c r="B32" s="66">
        <v>1</v>
      </c>
      <c r="C32" s="268" t="s">
        <v>47</v>
      </c>
      <c r="D32" s="269"/>
      <c r="E32" s="269"/>
      <c r="F32" s="269"/>
      <c r="G32" s="269"/>
      <c r="H32" s="270"/>
    </row>
    <row r="33" spans="1:8" ht="18.75" customHeight="1" x14ac:dyDescent="0.3">
      <c r="A33" s="60"/>
      <c r="B33" s="67"/>
      <c r="C33" s="68"/>
      <c r="D33" s="68"/>
      <c r="E33" s="68"/>
      <c r="F33" s="68"/>
      <c r="G33" s="68"/>
      <c r="H33" s="68"/>
    </row>
    <row r="34" spans="1:8" ht="18.75" customHeight="1" x14ac:dyDescent="0.3">
      <c r="A34" s="60" t="s">
        <v>48</v>
      </c>
      <c r="B34" s="69">
        <f>B31/B32</f>
        <v>1</v>
      </c>
      <c r="C34" s="52" t="s">
        <v>49</v>
      </c>
      <c r="D34" s="52"/>
      <c r="E34" s="52"/>
      <c r="F34" s="52"/>
      <c r="G34" s="52"/>
      <c r="H34" s="70"/>
    </row>
    <row r="35" spans="1:8" ht="19.5" customHeight="1" x14ac:dyDescent="0.3">
      <c r="A35" s="60"/>
      <c r="B35" s="63"/>
      <c r="C35" s="70"/>
      <c r="D35" s="70"/>
      <c r="E35" s="70"/>
      <c r="F35" s="70"/>
      <c r="G35" s="52"/>
      <c r="H35" s="70"/>
    </row>
    <row r="36" spans="1:8" ht="27" customHeight="1" x14ac:dyDescent="0.4">
      <c r="A36" s="71" t="s">
        <v>50</v>
      </c>
      <c r="B36" s="72">
        <v>100</v>
      </c>
      <c r="C36" s="52"/>
      <c r="D36" s="271" t="s">
        <v>51</v>
      </c>
      <c r="E36" s="272"/>
      <c r="F36" s="271" t="s">
        <v>52</v>
      </c>
      <c r="G36" s="273"/>
      <c r="H36" s="70"/>
    </row>
    <row r="37" spans="1:8" ht="26.25" customHeight="1" x14ac:dyDescent="0.4">
      <c r="A37" s="73" t="s">
        <v>53</v>
      </c>
      <c r="B37" s="74">
        <v>1</v>
      </c>
      <c r="C37" s="75" t="s">
        <v>54</v>
      </c>
      <c r="D37" s="76" t="s">
        <v>55</v>
      </c>
      <c r="E37" s="77" t="s">
        <v>56</v>
      </c>
      <c r="F37" s="76" t="s">
        <v>55</v>
      </c>
      <c r="G37" s="78" t="s">
        <v>56</v>
      </c>
      <c r="H37" s="70"/>
    </row>
    <row r="38" spans="1:8" ht="26.25" customHeight="1" x14ac:dyDescent="0.4">
      <c r="A38" s="73" t="s">
        <v>57</v>
      </c>
      <c r="B38" s="74">
        <v>1</v>
      </c>
      <c r="C38" s="79">
        <v>1</v>
      </c>
      <c r="D38" s="80">
        <v>41980655</v>
      </c>
      <c r="E38" s="81">
        <f>IF(ISBLANK(D38),"-",$D$48/$D$45*D38)</f>
        <v>50379828.941668086</v>
      </c>
      <c r="F38" s="80">
        <v>45964931</v>
      </c>
      <c r="G38" s="82">
        <f>IF(ISBLANK(F38),"-",$D$48/$F$45*F38)</f>
        <v>49331198.238519944</v>
      </c>
      <c r="H38" s="70"/>
    </row>
    <row r="39" spans="1:8" ht="26.25" customHeight="1" x14ac:dyDescent="0.4">
      <c r="A39" s="73" t="s">
        <v>58</v>
      </c>
      <c r="B39" s="74">
        <v>1</v>
      </c>
      <c r="C39" s="83">
        <v>2</v>
      </c>
      <c r="D39" s="84">
        <v>42277283</v>
      </c>
      <c r="E39" s="85">
        <f>IF(ISBLANK(D39),"-",$D$48/$D$45*D39)</f>
        <v>50735804.042564176</v>
      </c>
      <c r="F39" s="84">
        <v>46557382</v>
      </c>
      <c r="G39" s="86">
        <f>IF(ISBLANK(F39),"-",$D$48/$F$45*F39)</f>
        <v>49967037.71639514</v>
      </c>
      <c r="H39" s="70"/>
    </row>
    <row r="40" spans="1:8" ht="26.25" customHeight="1" x14ac:dyDescent="0.4">
      <c r="A40" s="73" t="s">
        <v>59</v>
      </c>
      <c r="B40" s="74">
        <v>1</v>
      </c>
      <c r="C40" s="83">
        <v>3</v>
      </c>
      <c r="D40" s="84">
        <v>42419173</v>
      </c>
      <c r="E40" s="85">
        <f>IF(ISBLANK(D40),"-",$D$48/$D$45*D40)</f>
        <v>50906082.327372581</v>
      </c>
      <c r="F40" s="84">
        <v>46213418</v>
      </c>
      <c r="G40" s="86">
        <f>IF(ISBLANK(F40),"-",$D$48/$F$45*F40)</f>
        <v>49597883.321908735</v>
      </c>
      <c r="H40" s="52"/>
    </row>
    <row r="41" spans="1:8" ht="26.25" customHeight="1" x14ac:dyDescent="0.4">
      <c r="A41" s="73" t="s">
        <v>60</v>
      </c>
      <c r="B41" s="74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  <c r="H41" s="52"/>
    </row>
    <row r="42" spans="1:8" ht="27" customHeight="1" x14ac:dyDescent="0.4">
      <c r="A42" s="73" t="s">
        <v>61</v>
      </c>
      <c r="B42" s="74">
        <v>1</v>
      </c>
      <c r="C42" s="91" t="s">
        <v>62</v>
      </c>
      <c r="D42" s="92">
        <f>AVERAGE(D38:D41)</f>
        <v>42225703.666666664</v>
      </c>
      <c r="E42" s="93">
        <f>AVERAGE(E38:E41)</f>
        <v>50673905.103868283</v>
      </c>
      <c r="F42" s="92">
        <f>AVERAGE(F38:F41)</f>
        <v>46245243.666666664</v>
      </c>
      <c r="G42" s="94">
        <f>AVERAGE(G38:G41)</f>
        <v>49632039.75894127</v>
      </c>
      <c r="H42" s="95"/>
    </row>
    <row r="43" spans="1:8" ht="26.25" customHeight="1" x14ac:dyDescent="0.4">
      <c r="A43" s="73" t="s">
        <v>63</v>
      </c>
      <c r="B43" s="74">
        <v>1</v>
      </c>
      <c r="C43" s="96" t="s">
        <v>64</v>
      </c>
      <c r="D43" s="97">
        <v>19.8</v>
      </c>
      <c r="E43" s="98"/>
      <c r="F43" s="97">
        <v>22.14</v>
      </c>
      <c r="G43" s="52"/>
      <c r="H43" s="95"/>
    </row>
    <row r="44" spans="1:8" ht="26.25" customHeight="1" x14ac:dyDescent="0.4">
      <c r="A44" s="73" t="s">
        <v>65</v>
      </c>
      <c r="B44" s="74">
        <v>1</v>
      </c>
      <c r="C44" s="99" t="s">
        <v>66</v>
      </c>
      <c r="D44" s="100">
        <f>D43*$B$34</f>
        <v>19.8</v>
      </c>
      <c r="E44" s="101"/>
      <c r="F44" s="100">
        <f>F43*$B$34</f>
        <v>22.14</v>
      </c>
      <c r="G44" s="52"/>
      <c r="H44" s="95"/>
    </row>
    <row r="45" spans="1:8" ht="19.5" customHeight="1" x14ac:dyDescent="0.3">
      <c r="A45" s="73" t="s">
        <v>67</v>
      </c>
      <c r="B45" s="102">
        <f>(B44/B43)*(B42/B41)*(B40/B39)*(B38/B37)*B36</f>
        <v>100</v>
      </c>
      <c r="C45" s="99" t="s">
        <v>68</v>
      </c>
      <c r="D45" s="103">
        <f>D44*$B$30/100</f>
        <v>16.665659999999999</v>
      </c>
      <c r="E45" s="104"/>
      <c r="F45" s="103">
        <f>F44*$B$30/100</f>
        <v>18.635238000000001</v>
      </c>
      <c r="G45" s="52"/>
      <c r="H45" s="95"/>
    </row>
    <row r="46" spans="1:8" ht="19.5" customHeight="1" x14ac:dyDescent="0.3">
      <c r="A46" s="274" t="s">
        <v>69</v>
      </c>
      <c r="B46" s="275"/>
      <c r="C46" s="99" t="s">
        <v>70</v>
      </c>
      <c r="D46" s="100">
        <f>D45/$B$45</f>
        <v>0.16665659999999999</v>
      </c>
      <c r="E46" s="104"/>
      <c r="F46" s="105">
        <f>F45/$B$45</f>
        <v>0.18635238000000001</v>
      </c>
      <c r="G46" s="52"/>
      <c r="H46" s="95"/>
    </row>
    <row r="47" spans="1:8" ht="27" customHeight="1" x14ac:dyDescent="0.4">
      <c r="A47" s="276"/>
      <c r="B47" s="277"/>
      <c r="C47" s="106" t="s">
        <v>71</v>
      </c>
      <c r="D47" s="107">
        <v>0.2</v>
      </c>
      <c r="E47" s="52"/>
      <c r="F47" s="108"/>
      <c r="G47" s="52"/>
      <c r="H47" s="95"/>
    </row>
    <row r="48" spans="1:8" ht="18.75" customHeight="1" x14ac:dyDescent="0.3">
      <c r="A48" s="52"/>
      <c r="B48" s="52"/>
      <c r="C48" s="109" t="s">
        <v>72</v>
      </c>
      <c r="D48" s="100">
        <f>D47*$B$45</f>
        <v>20</v>
      </c>
      <c r="E48" s="52"/>
      <c r="F48" s="108"/>
      <c r="G48" s="52"/>
      <c r="H48" s="95"/>
    </row>
    <row r="49" spans="1:8" ht="19.5" customHeight="1" x14ac:dyDescent="0.3">
      <c r="A49" s="52"/>
      <c r="B49" s="52"/>
      <c r="C49" s="110" t="s">
        <v>73</v>
      </c>
      <c r="D49" s="111">
        <f>D48/B34</f>
        <v>20</v>
      </c>
      <c r="E49" s="52"/>
      <c r="F49" s="108"/>
      <c r="G49" s="52"/>
      <c r="H49" s="95"/>
    </row>
    <row r="50" spans="1:8" ht="18.75" customHeight="1" x14ac:dyDescent="0.3">
      <c r="A50" s="52"/>
      <c r="B50" s="52"/>
      <c r="C50" s="71" t="s">
        <v>74</v>
      </c>
      <c r="D50" s="112">
        <f>AVERAGE(E38:E41,G38:G41)</f>
        <v>50152972.431404777</v>
      </c>
      <c r="E50" s="52"/>
      <c r="F50" s="113"/>
      <c r="G50" s="52"/>
      <c r="H50" s="95"/>
    </row>
    <row r="51" spans="1:8" ht="18.75" customHeight="1" x14ac:dyDescent="0.3">
      <c r="A51" s="52"/>
      <c r="B51" s="52"/>
      <c r="C51" s="106" t="s">
        <v>75</v>
      </c>
      <c r="D51" s="114">
        <f>STDEV(E38:E41,G38:G41)/D50</f>
        <v>1.2535714716845586E-2</v>
      </c>
      <c r="E51" s="52"/>
      <c r="F51" s="113"/>
      <c r="G51" s="52"/>
      <c r="H51" s="95"/>
    </row>
    <row r="52" spans="1:8" ht="19.5" customHeight="1" x14ac:dyDescent="0.3">
      <c r="A52" s="52"/>
      <c r="B52" s="52"/>
      <c r="C52" s="115" t="s">
        <v>19</v>
      </c>
      <c r="D52" s="116">
        <f>COUNT(E38:E41,G38:G41)</f>
        <v>6</v>
      </c>
      <c r="E52" s="52"/>
      <c r="F52" s="113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7" t="s">
        <v>76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77</v>
      </c>
      <c r="B55" s="118" t="str">
        <f>B21</f>
        <v>Each vial contains: Ceftriaxone Sodium USP equivalent to anhydrous Ceftriaxone 1gm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119" t="s">
        <v>78</v>
      </c>
      <c r="B56" s="238">
        <v>1000</v>
      </c>
      <c r="C56" s="52" t="str">
        <f>B20</f>
        <v>Ceftriaxone Sodium USP</v>
      </c>
      <c r="D56" s="52"/>
      <c r="E56" s="52"/>
      <c r="F56" s="52"/>
      <c r="G56" s="52"/>
      <c r="H56" s="120"/>
    </row>
    <row r="57" spans="1:8" ht="18.75" customHeight="1" x14ac:dyDescent="0.3">
      <c r="A57" s="118" t="s">
        <v>79</v>
      </c>
      <c r="B57" s="168">
        <v>1178.0884999999998</v>
      </c>
      <c r="C57" s="52"/>
      <c r="D57" s="52"/>
      <c r="E57" s="52"/>
      <c r="F57" s="52"/>
      <c r="G57" s="52"/>
      <c r="H57" s="120"/>
    </row>
    <row r="58" spans="1:8" ht="19.5" customHeight="1" x14ac:dyDescent="0.3">
      <c r="A58" s="52"/>
      <c r="B58" s="52"/>
      <c r="C58" s="52"/>
      <c r="D58" s="52"/>
      <c r="E58" s="52"/>
      <c r="F58" s="52"/>
      <c r="G58" s="52"/>
      <c r="H58" s="120"/>
    </row>
    <row r="59" spans="1:8" ht="27" customHeight="1" x14ac:dyDescent="0.4">
      <c r="A59" s="71" t="s">
        <v>80</v>
      </c>
      <c r="B59" s="72">
        <v>100</v>
      </c>
      <c r="C59" s="52"/>
      <c r="D59" s="121" t="s">
        <v>81</v>
      </c>
      <c r="E59" s="122" t="s">
        <v>54</v>
      </c>
      <c r="F59" s="122" t="s">
        <v>55</v>
      </c>
      <c r="G59" s="122" t="s">
        <v>82</v>
      </c>
      <c r="H59" s="75" t="s">
        <v>83</v>
      </c>
    </row>
    <row r="60" spans="1:8" ht="26.25" customHeight="1" x14ac:dyDescent="0.4">
      <c r="A60" s="73" t="s">
        <v>84</v>
      </c>
      <c r="B60" s="74">
        <v>2</v>
      </c>
      <c r="C60" s="254" t="s">
        <v>85</v>
      </c>
      <c r="D60" s="257">
        <v>1179.96</v>
      </c>
      <c r="E60" s="123">
        <v>1</v>
      </c>
      <c r="F60" s="124">
        <v>50748653</v>
      </c>
      <c r="G60" s="125">
        <f>IF(ISBLANK(F60),"-",(F60/$D$50*$D$47*$B$68)*($B$57/$D$60))</f>
        <v>1010.2723645540319</v>
      </c>
      <c r="H60" s="126">
        <f t="shared" ref="H60:H71" si="0">IF(ISBLANK(F60),"-",G60/$B$56)</f>
        <v>1.0102723645540319</v>
      </c>
    </row>
    <row r="61" spans="1:8" ht="26.25" customHeight="1" x14ac:dyDescent="0.4">
      <c r="A61" s="73" t="s">
        <v>86</v>
      </c>
      <c r="B61" s="74">
        <v>100</v>
      </c>
      <c r="C61" s="255"/>
      <c r="D61" s="258"/>
      <c r="E61" s="127">
        <v>2</v>
      </c>
      <c r="F61" s="84">
        <v>49750560</v>
      </c>
      <c r="G61" s="128">
        <f>IF(ISBLANK(F61),"-",(F61/$D$50*$D$47*$B$68)*($B$57/$D$60))</f>
        <v>990.40295491364532</v>
      </c>
      <c r="H61" s="129">
        <f t="shared" si="0"/>
        <v>0.99040295491364527</v>
      </c>
    </row>
    <row r="62" spans="1:8" ht="26.25" customHeight="1" x14ac:dyDescent="0.4">
      <c r="A62" s="73" t="s">
        <v>87</v>
      </c>
      <c r="B62" s="74">
        <v>1</v>
      </c>
      <c r="C62" s="255"/>
      <c r="D62" s="258"/>
      <c r="E62" s="127">
        <v>3</v>
      </c>
      <c r="F62" s="84">
        <v>50886704</v>
      </c>
      <c r="G62" s="128">
        <f>IF(ISBLANK(F62),"-",(F62/$D$50*$D$47*$B$68)*($B$57/$D$60))</f>
        <v>1013.0205973041514</v>
      </c>
      <c r="H62" s="129">
        <f t="shared" si="0"/>
        <v>1.0130205973041513</v>
      </c>
    </row>
    <row r="63" spans="1:8" ht="27" customHeight="1" x14ac:dyDescent="0.4">
      <c r="A63" s="73" t="s">
        <v>88</v>
      </c>
      <c r="B63" s="74">
        <v>1</v>
      </c>
      <c r="C63" s="256"/>
      <c r="D63" s="259"/>
      <c r="E63" s="130">
        <v>4</v>
      </c>
      <c r="F63" s="131"/>
      <c r="G63" s="128" t="str">
        <f>IF(ISBLANK(F63),"-",(F63/$D$50*$D$47*$B$68)*($B$57/$D$60))</f>
        <v>-</v>
      </c>
      <c r="H63" s="129" t="str">
        <f t="shared" si="0"/>
        <v>-</v>
      </c>
    </row>
    <row r="64" spans="1:8" ht="26.25" customHeight="1" x14ac:dyDescent="0.4">
      <c r="A64" s="73" t="s">
        <v>89</v>
      </c>
      <c r="B64" s="74">
        <v>1</v>
      </c>
      <c r="C64" s="254" t="s">
        <v>90</v>
      </c>
      <c r="D64" s="257">
        <v>1189.04</v>
      </c>
      <c r="E64" s="123">
        <v>1</v>
      </c>
      <c r="F64" s="124">
        <v>49786844</v>
      </c>
      <c r="G64" s="132">
        <f>IF(ISBLANK(F64),"-",(F64/$D$50*$D$47*$B$68)*($B$57/$D$64))</f>
        <v>983.55663253637385</v>
      </c>
      <c r="H64" s="133">
        <f t="shared" si="0"/>
        <v>0.98355663253637382</v>
      </c>
    </row>
    <row r="65" spans="1:8" ht="26.25" customHeight="1" x14ac:dyDescent="0.4">
      <c r="A65" s="73" t="s">
        <v>91</v>
      </c>
      <c r="B65" s="74">
        <v>1</v>
      </c>
      <c r="C65" s="255"/>
      <c r="D65" s="258"/>
      <c r="E65" s="127">
        <v>2</v>
      </c>
      <c r="F65" s="84">
        <v>50705498</v>
      </c>
      <c r="G65" s="134">
        <f>IF(ISBLANK(F65),"-",(F65/$D$50*$D$47*$B$68)*($B$57/$D$64))</f>
        <v>1001.7049657527966</v>
      </c>
      <c r="H65" s="135">
        <f t="shared" si="0"/>
        <v>1.0017049657527966</v>
      </c>
    </row>
    <row r="66" spans="1:8" ht="26.25" customHeight="1" x14ac:dyDescent="0.4">
      <c r="A66" s="73" t="s">
        <v>92</v>
      </c>
      <c r="B66" s="74">
        <v>1</v>
      </c>
      <c r="C66" s="255"/>
      <c r="D66" s="258"/>
      <c r="E66" s="127">
        <v>3</v>
      </c>
      <c r="F66" s="84">
        <v>50629501</v>
      </c>
      <c r="G66" s="134">
        <f>IF(ISBLANK(F66),"-",(F66/$D$50*$D$47*$B$68)*($B$57/$D$64))</f>
        <v>1000.2036182602167</v>
      </c>
      <c r="H66" s="135">
        <f t="shared" si="0"/>
        <v>1.0002036182602168</v>
      </c>
    </row>
    <row r="67" spans="1:8" ht="27" customHeight="1" x14ac:dyDescent="0.4">
      <c r="A67" s="73" t="s">
        <v>93</v>
      </c>
      <c r="B67" s="74">
        <v>1</v>
      </c>
      <c r="C67" s="256"/>
      <c r="D67" s="259"/>
      <c r="E67" s="130">
        <v>4</v>
      </c>
      <c r="F67" s="131"/>
      <c r="G67" s="136" t="str">
        <f>IF(ISBLANK(F67),"-",(F67/$D$50*$D$47*$B$68)*($B$57/$D$64))</f>
        <v>-</v>
      </c>
      <c r="H67" s="137" t="str">
        <f t="shared" si="0"/>
        <v>-</v>
      </c>
    </row>
    <row r="68" spans="1:8" ht="26.25" customHeight="1" x14ac:dyDescent="0.4">
      <c r="A68" s="73" t="s">
        <v>94</v>
      </c>
      <c r="B68" s="138">
        <f>(B67/B66)*(B65/B64)*(B63/B62)*(B61/B60)*B59</f>
        <v>5000</v>
      </c>
      <c r="C68" s="254" t="s">
        <v>95</v>
      </c>
      <c r="D68" s="257">
        <v>1171.2</v>
      </c>
      <c r="E68" s="123">
        <v>1</v>
      </c>
      <c r="F68" s="124">
        <v>50004309</v>
      </c>
      <c r="G68" s="132">
        <f>IF(ISBLANK(F68),"-",(F68/$D$50*$D$47*$B$68)*($B$57/$D$68))</f>
        <v>1002.8999404806175</v>
      </c>
      <c r="H68" s="129">
        <f t="shared" si="0"/>
        <v>1.0028999404806176</v>
      </c>
    </row>
    <row r="69" spans="1:8" ht="27" customHeight="1" x14ac:dyDescent="0.4">
      <c r="A69" s="115" t="s">
        <v>96</v>
      </c>
      <c r="B69" s="139">
        <f>(D47*B68)/B56*B57</f>
        <v>1178.0884999999998</v>
      </c>
      <c r="C69" s="255"/>
      <c r="D69" s="258"/>
      <c r="E69" s="127">
        <v>2</v>
      </c>
      <c r="F69" s="84">
        <v>50188910</v>
      </c>
      <c r="G69" s="134">
        <f>IF(ISBLANK(F69),"-",(F69/$D$50*$D$47*$B$68)*($B$57/$D$68))</f>
        <v>1006.6023480453869</v>
      </c>
      <c r="H69" s="129">
        <f t="shared" si="0"/>
        <v>1.006602348045387</v>
      </c>
    </row>
    <row r="70" spans="1:8" ht="26.25" customHeight="1" x14ac:dyDescent="0.4">
      <c r="A70" s="274" t="s">
        <v>69</v>
      </c>
      <c r="B70" s="275"/>
      <c r="C70" s="255"/>
      <c r="D70" s="258"/>
      <c r="E70" s="127">
        <v>3</v>
      </c>
      <c r="F70" s="84">
        <v>50434464</v>
      </c>
      <c r="G70" s="134">
        <f>IF(ISBLANK(F70),"-",(F70/$D$50*$D$47*$B$68)*($B$57/$D$68))</f>
        <v>1011.5272454574234</v>
      </c>
      <c r="H70" s="129">
        <f t="shared" si="0"/>
        <v>1.0115272454574233</v>
      </c>
    </row>
    <row r="71" spans="1:8" ht="27" customHeight="1" x14ac:dyDescent="0.4">
      <c r="A71" s="276"/>
      <c r="B71" s="277"/>
      <c r="C71" s="279"/>
      <c r="D71" s="259"/>
      <c r="E71" s="130">
        <v>4</v>
      </c>
      <c r="F71" s="131"/>
      <c r="G71" s="136" t="str">
        <f>IF(ISBLANK(F71),"-",(F71/$D$50*$D$47*$B$68)*($B$57/$D$68))</f>
        <v>-</v>
      </c>
      <c r="H71" s="140" t="str">
        <f t="shared" si="0"/>
        <v>-</v>
      </c>
    </row>
    <row r="72" spans="1:8" ht="26.25" customHeight="1" x14ac:dyDescent="0.4">
      <c r="A72" s="141"/>
      <c r="B72" s="141"/>
      <c r="C72" s="141"/>
      <c r="D72" s="141"/>
      <c r="E72" s="141"/>
      <c r="F72" s="142"/>
      <c r="G72" s="143" t="s">
        <v>62</v>
      </c>
      <c r="H72" s="144">
        <f>AVERAGE(H60:H71)</f>
        <v>1.0022434074782938</v>
      </c>
    </row>
    <row r="73" spans="1:8" ht="26.25" customHeight="1" x14ac:dyDescent="0.4">
      <c r="A73" s="52"/>
      <c r="B73" s="52"/>
      <c r="C73" s="141"/>
      <c r="D73" s="141"/>
      <c r="E73" s="141"/>
      <c r="F73" s="142"/>
      <c r="G73" s="145" t="s">
        <v>75</v>
      </c>
      <c r="H73" s="146">
        <f>STDEV(H60:H71)/H72</f>
        <v>9.8525836766054677E-3</v>
      </c>
    </row>
    <row r="74" spans="1:8" ht="27" customHeight="1" x14ac:dyDescent="0.4">
      <c r="A74" s="141"/>
      <c r="B74" s="141"/>
      <c r="C74" s="142"/>
      <c r="D74" s="142"/>
      <c r="E74" s="147"/>
      <c r="F74" s="142"/>
      <c r="G74" s="148" t="s">
        <v>19</v>
      </c>
      <c r="H74" s="149">
        <f>COUNT(H60:H71)</f>
        <v>9</v>
      </c>
    </row>
    <row r="75" spans="1:8" ht="18.75" customHeight="1" x14ac:dyDescent="0.3">
      <c r="A75" s="150"/>
      <c r="B75" s="150"/>
      <c r="C75" s="101"/>
      <c r="D75" s="101"/>
      <c r="E75" s="104"/>
      <c r="F75" s="101"/>
      <c r="G75" s="151"/>
      <c r="H75" s="152"/>
    </row>
    <row r="76" spans="1:8" ht="26.25" customHeight="1" x14ac:dyDescent="0.4">
      <c r="A76" s="59" t="s">
        <v>97</v>
      </c>
      <c r="B76" s="153" t="s">
        <v>98</v>
      </c>
      <c r="C76" s="280" t="str">
        <f>B20</f>
        <v>Ceftriaxone Sodium USP</v>
      </c>
      <c r="D76" s="280"/>
      <c r="E76" s="154" t="s">
        <v>99</v>
      </c>
      <c r="F76" s="154"/>
      <c r="G76" s="155">
        <f>H72</f>
        <v>1.0022434074782938</v>
      </c>
      <c r="H76" s="152"/>
    </row>
    <row r="77" spans="1:8" ht="19.5" customHeight="1" x14ac:dyDescent="0.3">
      <c r="A77" s="156"/>
      <c r="B77" s="156"/>
      <c r="C77" s="157"/>
      <c r="D77" s="157"/>
      <c r="E77" s="157"/>
      <c r="F77" s="157"/>
      <c r="G77" s="157"/>
      <c r="H77" s="157"/>
    </row>
    <row r="78" spans="1:8" ht="18.75" customHeight="1" x14ac:dyDescent="0.3">
      <c r="A78" s="52"/>
      <c r="B78" s="278" t="s">
        <v>25</v>
      </c>
      <c r="C78" s="278"/>
      <c r="D78" s="52"/>
      <c r="E78" s="158" t="s">
        <v>26</v>
      </c>
      <c r="F78" s="159"/>
      <c r="G78" s="278" t="s">
        <v>27</v>
      </c>
      <c r="H78" s="278"/>
    </row>
    <row r="79" spans="1:8" ht="60" customHeight="1" x14ac:dyDescent="0.3">
      <c r="A79" s="160" t="s">
        <v>28</v>
      </c>
      <c r="B79" s="161" t="s">
        <v>112</v>
      </c>
      <c r="C79" s="161"/>
      <c r="D79" s="52"/>
      <c r="E79" s="162"/>
      <c r="F79" s="163"/>
      <c r="G79" s="164"/>
      <c r="H79" s="164"/>
    </row>
    <row r="80" spans="1:8" ht="60" customHeight="1" x14ac:dyDescent="0.3">
      <c r="A80" s="160" t="s">
        <v>29</v>
      </c>
      <c r="B80" s="165"/>
      <c r="C80" s="165"/>
      <c r="D80" s="52"/>
      <c r="E80" s="166"/>
      <c r="F80" s="163"/>
      <c r="G80" s="167"/>
      <c r="H80" s="167"/>
    </row>
    <row r="250" spans="1:1" x14ac:dyDescent="0.2">
      <c r="A250">
        <v>5</v>
      </c>
    </row>
  </sheetData>
  <sheetProtection password="F258" sheet="1" objects="1" scenarios="1" formatCells="0" formatColumns="0"/>
  <mergeCells count="23">
    <mergeCell ref="B78:C78"/>
    <mergeCell ref="G78:H78"/>
    <mergeCell ref="C64:C67"/>
    <mergeCell ref="D64:D67"/>
    <mergeCell ref="C68:C71"/>
    <mergeCell ref="D68:D71"/>
    <mergeCell ref="A70:B71"/>
    <mergeCell ref="C76:D76"/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4" orientation="portrait" horizontalDpi="4294967295" verticalDpi="4294967295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Uniformity</vt:lpstr>
      <vt:lpstr>SST</vt:lpstr>
      <vt:lpstr>Ceftriaxone USP</vt:lpstr>
      <vt:lpstr>'Ceftriaxone USP'!Print_Area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2018-02-14T11:26:45Z</cp:lastPrinted>
  <dcterms:created xsi:type="dcterms:W3CDTF">2005-07-05T10:19:27Z</dcterms:created>
  <dcterms:modified xsi:type="dcterms:W3CDTF">2018-02-14T11:35:25Z</dcterms:modified>
</cp:coreProperties>
</file>