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Apr\"/>
    </mc:Choice>
  </mc:AlternateContent>
  <bookViews>
    <workbookView xWindow="0" yWindow="0" windowWidth="20490" windowHeight="7650" activeTab="3"/>
  </bookViews>
  <sheets>
    <sheet name="RD" sheetId="3" r:id="rId1"/>
    <sheet name="Magaldrate" sheetId="2" r:id="rId2"/>
    <sheet name="Al(OH)3" sheetId="4" r:id="rId3"/>
    <sheet name="Mg(OH)2" sheetId="5" r:id="rId4"/>
  </sheets>
  <externalReferences>
    <externalReference r:id="rId5"/>
  </externalReferences>
  <definedNames>
    <definedName name="_xlnm.Print_Area" localSheetId="2">'Al(OH)3'!$A$1:$J$71</definedName>
    <definedName name="_xlnm.Print_Area" localSheetId="1">Magaldrate!$A$1:$J$71</definedName>
    <definedName name="_xlnm.Print_Area" localSheetId="3">'Mg(OH)2'!$A$1:$I$68</definedName>
  </definedNames>
  <calcPr calcId="162913"/>
</workbook>
</file>

<file path=xl/calcChain.xml><?xml version="1.0" encoding="utf-8"?>
<calcChain xmlns="http://schemas.openxmlformats.org/spreadsheetml/2006/main">
  <c r="B58" i="5" l="1"/>
  <c r="B59" i="5"/>
  <c r="J60" i="4"/>
  <c r="J61" i="4"/>
  <c r="J62" i="4"/>
  <c r="J59" i="4"/>
  <c r="B62" i="4"/>
  <c r="B36" i="4"/>
  <c r="B38" i="4" l="1"/>
  <c r="B37" i="4" l="1"/>
  <c r="B61" i="4"/>
  <c r="B60" i="4"/>
  <c r="B59" i="4"/>
  <c r="B56" i="5" l="1"/>
  <c r="B38" i="5"/>
  <c r="B37" i="5"/>
  <c r="C37" i="5" s="1"/>
  <c r="E37" i="5" s="1"/>
  <c r="B36" i="5"/>
  <c r="C36" i="5" s="1"/>
  <c r="E36" i="5" s="1"/>
  <c r="B57" i="5"/>
  <c r="C38" i="5"/>
  <c r="E38" i="5" s="1"/>
  <c r="C39" i="5"/>
  <c r="E39" i="5" s="1"/>
  <c r="B46" i="5"/>
  <c r="B50" i="5"/>
  <c r="B52" i="5"/>
  <c r="E52" i="5"/>
  <c r="D60" i="5"/>
  <c r="D61" i="5" s="1"/>
  <c r="D62" i="5"/>
  <c r="E59" i="5" l="1"/>
  <c r="F59" i="5" s="1"/>
  <c r="G59" i="5" s="1"/>
  <c r="H59" i="5" s="1"/>
  <c r="I59" i="5" s="1"/>
  <c r="F39" i="5"/>
  <c r="G39" i="5"/>
  <c r="E57" i="5"/>
  <c r="G36" i="5"/>
  <c r="E42" i="5"/>
  <c r="F36" i="5"/>
  <c r="E40" i="5"/>
  <c r="E41" i="5" s="1"/>
  <c r="G38" i="5"/>
  <c r="F38" i="5"/>
  <c r="G37" i="5"/>
  <c r="F37" i="5"/>
  <c r="E56" i="5"/>
  <c r="E58" i="5"/>
  <c r="F40" i="5" l="1"/>
  <c r="G40" i="5"/>
  <c r="F57" i="5" s="1"/>
  <c r="G57" i="5" s="1"/>
  <c r="F58" i="5" l="1"/>
  <c r="G58" i="5" s="1"/>
  <c r="F56" i="5"/>
  <c r="G56" i="5" s="1"/>
  <c r="G62" i="5" l="1"/>
  <c r="G60" i="5"/>
  <c r="C67" i="4" l="1"/>
  <c r="D65" i="4"/>
  <c r="D63" i="4"/>
  <c r="D64" i="4" s="1"/>
  <c r="E62" i="4"/>
  <c r="F62" i="4" s="1"/>
  <c r="G62" i="4" s="1"/>
  <c r="H62" i="4" s="1"/>
  <c r="I62" i="4" s="1"/>
  <c r="E54" i="4"/>
  <c r="B54" i="4"/>
  <c r="B52" i="4"/>
  <c r="B46" i="4"/>
  <c r="G39" i="4"/>
  <c r="F39" i="4"/>
  <c r="E39" i="4"/>
  <c r="C39" i="4"/>
  <c r="C38" i="4"/>
  <c r="E38" i="4" s="1"/>
  <c r="C37" i="4"/>
  <c r="E37" i="4" s="1"/>
  <c r="C36" i="4"/>
  <c r="E36" i="4" s="1"/>
  <c r="D33" i="3"/>
  <c r="C33" i="3"/>
  <c r="B33" i="3"/>
  <c r="B18" i="3"/>
  <c r="C35" i="3" l="1"/>
  <c r="E59" i="4"/>
  <c r="F59" i="4" s="1"/>
  <c r="E61" i="4"/>
  <c r="F61" i="4" s="1"/>
  <c r="E42" i="4"/>
  <c r="E40" i="4"/>
  <c r="E41" i="4" s="1"/>
  <c r="G36" i="4"/>
  <c r="F36" i="4"/>
  <c r="G38" i="4"/>
  <c r="F38" i="4"/>
  <c r="G37" i="4"/>
  <c r="F37" i="4"/>
  <c r="E60" i="4"/>
  <c r="F60" i="4" s="1"/>
  <c r="C37" i="3"/>
  <c r="C39" i="3" s="1"/>
  <c r="B49" i="5" l="1"/>
  <c r="D50" i="5" s="1"/>
  <c r="B50" i="4"/>
  <c r="D52" i="4" s="1"/>
  <c r="B50" i="2"/>
  <c r="G40" i="4"/>
  <c r="G61" i="4" s="1"/>
  <c r="H61" i="4" s="1"/>
  <c r="F40" i="4"/>
  <c r="I61" i="4" l="1"/>
  <c r="H57" i="5"/>
  <c r="I57" i="5" s="1"/>
  <c r="H58" i="5"/>
  <c r="I58" i="5" s="1"/>
  <c r="H56" i="5"/>
  <c r="I56" i="5" s="1"/>
  <c r="G59" i="4"/>
  <c r="H59" i="4" s="1"/>
  <c r="I59" i="4" s="1"/>
  <c r="G60" i="4"/>
  <c r="H60" i="4" s="1"/>
  <c r="I60" i="4" s="1"/>
  <c r="H62" i="5" l="1"/>
  <c r="H60" i="5"/>
  <c r="H61" i="5" s="1"/>
  <c r="H65" i="4"/>
  <c r="H63" i="4"/>
  <c r="I63" i="4"/>
  <c r="I64" i="4" s="1"/>
  <c r="I65" i="4"/>
  <c r="I62" i="5" l="1"/>
  <c r="I60" i="5"/>
  <c r="I61" i="5" s="1"/>
  <c r="J63" i="4"/>
  <c r="J64" i="4" s="1"/>
  <c r="J65" i="4"/>
  <c r="H67" i="4" l="1"/>
  <c r="C67" i="2" l="1"/>
  <c r="D65" i="2"/>
  <c r="D63" i="2"/>
  <c r="D64" i="2" s="1"/>
  <c r="E54" i="2"/>
  <c r="B54" i="2"/>
  <c r="D52" i="2"/>
  <c r="B52" i="2"/>
  <c r="E48" i="2"/>
  <c r="B46" i="2"/>
  <c r="C39" i="2"/>
  <c r="E39" i="2" s="1"/>
  <c r="F39" i="2" s="1"/>
  <c r="C38" i="2"/>
  <c r="E38" i="2" s="1"/>
  <c r="C37" i="2"/>
  <c r="E37" i="2" s="1"/>
  <c r="C36" i="2"/>
  <c r="E36" i="2" s="1"/>
  <c r="G39" i="2" l="1"/>
  <c r="E62" i="2"/>
  <c r="F62" i="2" s="1"/>
  <c r="G62" i="2" s="1"/>
  <c r="H62" i="2" s="1"/>
  <c r="I62" i="2" s="1"/>
  <c r="J62" i="2" s="1"/>
  <c r="E61" i="2"/>
  <c r="F61" i="2" s="1"/>
  <c r="E60" i="2"/>
  <c r="F60" i="2" s="1"/>
  <c r="E59" i="2"/>
  <c r="F59" i="2" s="1"/>
  <c r="G38" i="2"/>
  <c r="F38" i="2"/>
  <c r="G37" i="2"/>
  <c r="F37" i="2"/>
  <c r="G36" i="2"/>
  <c r="F36" i="2"/>
  <c r="E40" i="2"/>
  <c r="E41" i="2" s="1"/>
  <c r="E42" i="2"/>
  <c r="G40" i="2" l="1"/>
  <c r="G61" i="2" s="1"/>
  <c r="H61" i="2" s="1"/>
  <c r="I61" i="2" s="1"/>
  <c r="J61" i="2" s="1"/>
  <c r="G59" i="2"/>
  <c r="H59" i="2" s="1"/>
  <c r="G60" i="2"/>
  <c r="H60" i="2" s="1"/>
  <c r="I60" i="2" s="1"/>
  <c r="J60" i="2" s="1"/>
  <c r="F40" i="2"/>
  <c r="H63" i="2" l="1"/>
  <c r="I59" i="2"/>
  <c r="I65" i="2" s="1"/>
  <c r="H65" i="2"/>
  <c r="J59" i="2" l="1"/>
  <c r="J63" i="2" s="1"/>
  <c r="I63" i="2"/>
  <c r="I64" i="2" s="1"/>
  <c r="J65" i="2" l="1"/>
  <c r="H67" i="2"/>
  <c r="J64" i="2"/>
</calcChain>
</file>

<file path=xl/sharedStrings.xml><?xml version="1.0" encoding="utf-8"?>
<sst xmlns="http://schemas.openxmlformats.org/spreadsheetml/2006/main" count="259" uniqueCount="83">
  <si>
    <t>Analysis Data</t>
  </si>
  <si>
    <t>GASTID SUSPENSION</t>
  </si>
  <si>
    <t>NDQD201801292</t>
  </si>
  <si>
    <t>n: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</si>
  <si>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</si>
  <si>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</si>
  <si>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</si>
  <si>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</si>
  <si>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</si>
  <si>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</si>
  <si>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</si>
  <si>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</si>
  <si>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</si>
  <si>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</si>
  <si>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</si>
  <si>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</si>
  <si>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</si>
  <si>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</si>
  <si>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</si>
  <si>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Standardisation of the titrant</t>
  </si>
  <si>
    <t>Volumetric solution:</t>
  </si>
  <si>
    <t>Standard:</t>
  </si>
  <si>
    <t xml:space="preserve"> Molecular Weight standard:</t>
  </si>
  <si>
    <t>Target Concentration of titrant: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</si>
  <si>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</si>
  <si>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</si>
  <si>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</si>
  <si>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</si>
  <si>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</si>
  <si>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</si>
  <si>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</si>
  <si>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</si>
  <si>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</si>
  <si>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</si>
  <si>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</si>
  <si>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</si>
  <si>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</si>
  <si>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</si>
  <si>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</si>
  <si>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</si>
  <si>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</si>
  <si>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Each</t>
  </si>
  <si>
    <t>contains</t>
  </si>
  <si>
    <t>Relative Density of sample:</t>
  </si>
  <si>
    <t>is equivalent to</t>
  </si>
  <si>
    <t>Each mL of</t>
  </si>
  <si>
    <t>Volume of Titrant in excess (mL):</t>
  </si>
  <si>
    <t>Actual Amount (mg)</t>
  </si>
  <si>
    <t>Sample</t>
  </si>
  <si>
    <t>Weight (g)</t>
  </si>
  <si>
    <t>Back titration titre (mL)</t>
  </si>
  <si>
    <t>Blank</t>
  </si>
  <si>
    <t>Vol in excess (mL)</t>
  </si>
  <si>
    <t>Titre Vol. (mL)</t>
  </si>
  <si>
    <t>Corrected Titre</t>
  </si>
  <si>
    <t>In sample</t>
  </si>
  <si>
    <t>Per Label Claim</t>
  </si>
  <si>
    <t>% content</t>
  </si>
  <si>
    <t>Comment:</t>
  </si>
  <si>
    <t xml:space="preserve">The content of </t>
  </si>
  <si>
    <t xml:space="preserve">in the sample as a percentage of the stated  label claim is </t>
  </si>
  <si>
    <t>Magaldrate</t>
  </si>
  <si>
    <t xml:space="preserve">Each 5 mL contains Magaldrate USP 480 mg </t>
  </si>
  <si>
    <t>1N HCL</t>
  </si>
  <si>
    <t>National Quality Control Laboratory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</si>
  <si>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</si>
  <si>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</si>
  <si>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</si>
  <si>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</si>
  <si>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</si>
  <si>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</si>
  <si>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</si>
  <si>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Blank Correction</t>
  </si>
  <si>
    <t>Deviation from target Value</t>
  </si>
  <si>
    <t>Magnesium Hydroxide</t>
  </si>
  <si>
    <t>Aluminium Hydroxide</t>
  </si>
  <si>
    <t>Zinc</t>
  </si>
  <si>
    <t>0.05M EDTA</t>
  </si>
  <si>
    <t>RUTTO   KENNEDY</t>
  </si>
  <si>
    <t>RUTTO  KENNEDY</t>
  </si>
  <si>
    <t>Sodium Carbonate</t>
  </si>
  <si>
    <t>Each 5 mL contains Magaldrate USP 480 mg and Simethicone USP 20 mg.</t>
  </si>
  <si>
    <t>content (mg/g)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</si>
</sst>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0.00000"/>
    <numFmt numFmtId="165" formatCode="0.0%"/>
    <numFmt numFmtId="166" formatCode="0.00\ &quot;M&quot;"/>
    <numFmt numFmtId="167" formatCode="0.0000"/>
    <numFmt numFmtId="168" formatCode="0.0\ &quot;mL&quot;"/>
    <numFmt numFmtId="169" formatCode="0.0000\ &quot;g&quot;"/>
    <numFmt numFmtId="170" formatCode="0.000"/>
    <numFmt numFmtId="171" formatCode="0\ &quot;mL&quot;"/>
    <numFmt numFmtId="172" formatCode="0.00\ &quot;mL&quot;"/>
    <numFmt numFmtId="173" formatCode="0.00\ &quot;mg&quot;"/>
    <numFmt numFmtId="174" formatCode="[$-409]d/mmm/yy;@"/>
    <numFmt numFmtId="175" formatCode="0.0000000"/>
    <numFmt numFmtId="176" formatCode="0.000000"/>
  </numFmts>
  <fonts count="1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0"/>
      <color rgb="FF000000"/>
      <name val="Arial"/>
      <family val="2"/>
    </font>
    <font>
      <b/>
      <sz val="36"/>
      <color rgb="FF000000"/>
      <name val="Book Antiqua"/>
      <family val="1"/>
    </font>
    <font>
      <b/>
      <sz val="28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2" borderId="0"/>
  </cellStyleXfs>
  <cellXfs count="34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/>
    <xf numFmtId="2" fontId="6" fillId="3" borderId="2" xfId="0" applyNumberFormat="1" applyFont="1" applyFill="1" applyBorder="1" applyAlignment="1" applyProtection="1">
      <alignment horizontal="center"/>
      <protection locked="0"/>
    </xf>
    <xf numFmtId="0" fontId="0" fillId="2" borderId="0" xfId="0" applyFill="1"/>
    <xf numFmtId="0" fontId="7" fillId="2" borderId="0" xfId="0" applyFont="1" applyFill="1"/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3" borderId="0" xfId="0" applyFont="1" applyFill="1" applyAlignment="1" applyProtection="1">
      <alignment vertical="center"/>
      <protection locked="0"/>
    </xf>
    <xf numFmtId="0" fontId="7" fillId="3" borderId="0" xfId="0" applyFont="1" applyFill="1" applyAlignment="1" applyProtection="1">
      <alignment horizontal="left" vertical="center"/>
      <protection locked="0"/>
    </xf>
    <xf numFmtId="0" fontId="7" fillId="3" borderId="0" xfId="0" applyFont="1" applyFill="1" applyAlignment="1" applyProtection="1">
      <alignment vertical="center"/>
      <protection locked="0"/>
    </xf>
    <xf numFmtId="0" fontId="7" fillId="3" borderId="0" xfId="0" applyFont="1" applyFill="1" applyProtection="1">
      <protection locked="0"/>
    </xf>
    <xf numFmtId="15" fontId="7" fillId="3" borderId="0" xfId="0" applyNumberFormat="1" applyFont="1" applyFill="1" applyAlignment="1" applyProtection="1">
      <alignment horizontal="left" vertical="center"/>
      <protection locked="0"/>
    </xf>
    <xf numFmtId="15" fontId="7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right" vertical="center"/>
    </xf>
    <xf numFmtId="2" fontId="9" fillId="3" borderId="0" xfId="0" applyNumberFormat="1" applyFont="1" applyFill="1" applyAlignment="1" applyProtection="1">
      <alignment horizontal="lef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/>
    <xf numFmtId="0" fontId="7" fillId="2" borderId="7" xfId="0" applyFont="1" applyFill="1" applyBorder="1" applyAlignment="1">
      <alignment horizontal="right" vertical="center"/>
    </xf>
    <xf numFmtId="2" fontId="9" fillId="2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166" fontId="9" fillId="3" borderId="0" xfId="0" applyNumberFormat="1" applyFont="1" applyFill="1" applyAlignment="1" applyProtection="1">
      <alignment horizontal="center"/>
      <protection locked="0"/>
    </xf>
    <xf numFmtId="2" fontId="7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centerContinuous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9" xfId="0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/>
    </xf>
    <xf numFmtId="2" fontId="9" fillId="3" borderId="10" xfId="0" applyNumberFormat="1" applyFont="1" applyFill="1" applyBorder="1" applyAlignment="1" applyProtection="1">
      <alignment horizontal="center"/>
      <protection locked="0"/>
    </xf>
    <xf numFmtId="167" fontId="7" fillId="2" borderId="11" xfId="0" applyNumberFormat="1" applyFont="1" applyFill="1" applyBorder="1" applyAlignment="1">
      <alignment horizontal="center"/>
    </xf>
    <xf numFmtId="164" fontId="7" fillId="2" borderId="11" xfId="0" applyNumberFormat="1" applyFont="1" applyFill="1" applyBorder="1" applyAlignment="1">
      <alignment horizontal="center"/>
    </xf>
    <xf numFmtId="10" fontId="7" fillId="2" borderId="10" xfId="0" applyNumberFormat="1" applyFont="1" applyFill="1" applyBorder="1" applyAlignment="1">
      <alignment horizontal="center"/>
    </xf>
    <xf numFmtId="164" fontId="7" fillId="2" borderId="10" xfId="0" applyNumberFormat="1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2" fontId="9" fillId="3" borderId="12" xfId="0" applyNumberFormat="1" applyFont="1" applyFill="1" applyBorder="1" applyAlignment="1" applyProtection="1">
      <alignment horizontal="center"/>
      <protection locked="0"/>
    </xf>
    <xf numFmtId="167" fontId="7" fillId="2" borderId="6" xfId="0" applyNumberFormat="1" applyFont="1" applyFill="1" applyBorder="1" applyAlignment="1">
      <alignment horizontal="center"/>
    </xf>
    <xf numFmtId="164" fontId="7" fillId="2" borderId="6" xfId="0" applyNumberFormat="1" applyFont="1" applyFill="1" applyBorder="1" applyAlignment="1">
      <alignment horizontal="center"/>
    </xf>
    <xf numFmtId="10" fontId="7" fillId="2" borderId="12" xfId="0" applyNumberFormat="1" applyFont="1" applyFill="1" applyBorder="1" applyAlignment="1">
      <alignment horizontal="center"/>
    </xf>
    <xf numFmtId="164" fontId="7" fillId="2" borderId="12" xfId="0" applyNumberFormat="1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2" fontId="9" fillId="3" borderId="13" xfId="0" applyNumberFormat="1" applyFont="1" applyFill="1" applyBorder="1" applyAlignment="1" applyProtection="1">
      <alignment horizontal="center"/>
      <protection locked="0"/>
    </xf>
    <xf numFmtId="167" fontId="7" fillId="2" borderId="14" xfId="0" applyNumberFormat="1" applyFont="1" applyFill="1" applyBorder="1" applyAlignment="1">
      <alignment horizontal="center"/>
    </xf>
    <xf numFmtId="164" fontId="7" fillId="2" borderId="14" xfId="0" applyNumberFormat="1" applyFont="1" applyFill="1" applyBorder="1" applyAlignment="1">
      <alignment horizontal="center"/>
    </xf>
    <xf numFmtId="10" fontId="7" fillId="2" borderId="13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0" fontId="7" fillId="2" borderId="15" xfId="0" applyFont="1" applyFill="1" applyBorder="1" applyAlignment="1">
      <alignment horizontal="right"/>
    </xf>
    <xf numFmtId="164" fontId="8" fillId="6" borderId="10" xfId="0" applyNumberFormat="1" applyFont="1" applyFill="1" applyBorder="1" applyAlignment="1">
      <alignment horizontal="center"/>
    </xf>
    <xf numFmtId="10" fontId="8" fillId="6" borderId="16" xfId="0" applyNumberFormat="1" applyFont="1" applyFill="1" applyBorder="1" applyAlignment="1">
      <alignment horizontal="center"/>
    </xf>
    <xf numFmtId="167" fontId="8" fillId="6" borderId="17" xfId="0" applyNumberFormat="1" applyFont="1" applyFill="1" applyBorder="1" applyAlignment="1">
      <alignment horizontal="center"/>
    </xf>
    <xf numFmtId="2" fontId="7" fillId="2" borderId="18" xfId="0" applyNumberFormat="1" applyFont="1" applyFill="1" applyBorder="1"/>
    <xf numFmtId="164" fontId="7" fillId="7" borderId="18" xfId="0" applyNumberFormat="1" applyFont="1" applyFill="1" applyBorder="1"/>
    <xf numFmtId="0" fontId="7" fillId="2" borderId="19" xfId="0" applyFont="1" applyFill="1" applyBorder="1" applyAlignment="1">
      <alignment horizontal="right"/>
    </xf>
    <xf numFmtId="10" fontId="7" fillId="8" borderId="12" xfId="0" applyNumberFormat="1" applyFont="1" applyFill="1" applyBorder="1" applyAlignment="1">
      <alignment horizontal="center"/>
    </xf>
    <xf numFmtId="10" fontId="7" fillId="2" borderId="0" xfId="0" applyNumberFormat="1" applyFont="1" applyFill="1" applyAlignment="1">
      <alignment horizontal="center"/>
    </xf>
    <xf numFmtId="0" fontId="7" fillId="2" borderId="20" xfId="0" applyFont="1" applyFill="1" applyBorder="1" applyAlignment="1">
      <alignment horizontal="right"/>
    </xf>
    <xf numFmtId="0" fontId="7" fillId="6" borderId="1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2" fontId="7" fillId="2" borderId="21" xfId="0" applyNumberFormat="1" applyFont="1" applyFill="1" applyBorder="1"/>
    <xf numFmtId="2" fontId="7" fillId="7" borderId="18" xfId="0" applyNumberFormat="1" applyFont="1" applyFill="1" applyBorder="1"/>
    <xf numFmtId="2" fontId="7" fillId="2" borderId="22" xfId="0" applyNumberFormat="1" applyFont="1" applyFill="1" applyBorder="1"/>
    <xf numFmtId="0" fontId="3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/>
    </xf>
    <xf numFmtId="167" fontId="8" fillId="2" borderId="0" xfId="0" applyNumberFormat="1" applyFont="1" applyFill="1" applyAlignment="1" applyProtection="1">
      <alignment horizontal="center"/>
      <protection locked="0"/>
    </xf>
    <xf numFmtId="0" fontId="7" fillId="2" borderId="0" xfId="0" applyFont="1" applyFill="1" applyAlignment="1">
      <alignment horizontal="right"/>
    </xf>
    <xf numFmtId="168" fontId="8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9" fontId="8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70" fontId="9" fillId="3" borderId="0" xfId="0" applyNumberFormat="1" applyFont="1" applyFill="1" applyAlignment="1" applyProtection="1">
      <alignment horizontal="center"/>
      <protection locked="0"/>
    </xf>
    <xf numFmtId="2" fontId="8" fillId="2" borderId="0" xfId="0" applyNumberFormat="1" applyFont="1" applyFill="1" applyAlignment="1">
      <alignment vertical="center"/>
    </xf>
    <xf numFmtId="2" fontId="8" fillId="2" borderId="17" xfId="0" applyNumberFormat="1" applyFont="1" applyFill="1" applyBorder="1" applyAlignment="1">
      <alignment horizontal="center" vertical="center"/>
    </xf>
    <xf numFmtId="2" fontId="8" fillId="2" borderId="23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/>
    </xf>
    <xf numFmtId="164" fontId="9" fillId="3" borderId="15" xfId="0" applyNumberFormat="1" applyFont="1" applyFill="1" applyBorder="1" applyAlignment="1" applyProtection="1">
      <alignment horizontal="center"/>
      <protection locked="0"/>
    </xf>
    <xf numFmtId="2" fontId="9" fillId="3" borderId="15" xfId="0" applyNumberFormat="1" applyFont="1" applyFill="1" applyBorder="1" applyAlignment="1" applyProtection="1">
      <alignment horizontal="center"/>
      <protection locked="0"/>
    </xf>
    <xf numFmtId="2" fontId="7" fillId="2" borderId="11" xfId="0" applyNumberFormat="1" applyFont="1" applyFill="1" applyBorder="1" applyAlignment="1">
      <alignment horizontal="center"/>
    </xf>
    <xf numFmtId="2" fontId="7" fillId="2" borderId="10" xfId="0" applyNumberFormat="1" applyFont="1" applyFill="1" applyBorder="1" applyAlignment="1">
      <alignment horizontal="center"/>
    </xf>
    <xf numFmtId="10" fontId="7" fillId="2" borderId="24" xfId="0" applyNumberFormat="1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164" fontId="9" fillId="3" borderId="19" xfId="0" applyNumberFormat="1" applyFont="1" applyFill="1" applyBorder="1" applyAlignment="1" applyProtection="1">
      <alignment horizontal="center"/>
      <protection locked="0"/>
    </xf>
    <xf numFmtId="2" fontId="9" fillId="3" borderId="19" xfId="0" applyNumberFormat="1" applyFont="1" applyFill="1" applyBorder="1" applyAlignment="1" applyProtection="1">
      <alignment horizontal="center"/>
      <protection locked="0"/>
    </xf>
    <xf numFmtId="2" fontId="7" fillId="2" borderId="6" xfId="0" applyNumberFormat="1" applyFont="1" applyFill="1" applyBorder="1" applyAlignment="1">
      <alignment horizontal="center"/>
    </xf>
    <xf numFmtId="2" fontId="7" fillId="2" borderId="12" xfId="0" applyNumberFormat="1" applyFont="1" applyFill="1" applyBorder="1" applyAlignment="1">
      <alignment horizontal="center"/>
    </xf>
    <xf numFmtId="10" fontId="7" fillId="2" borderId="25" xfId="0" applyNumberFormat="1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2" fontId="9" fillId="3" borderId="20" xfId="0" applyNumberFormat="1" applyFont="1" applyFill="1" applyBorder="1" applyAlignment="1" applyProtection="1">
      <alignment horizontal="center"/>
      <protection locked="0"/>
    </xf>
    <xf numFmtId="2" fontId="7" fillId="2" borderId="14" xfId="0" applyNumberFormat="1" applyFont="1" applyFill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10" fontId="7" fillId="2" borderId="26" xfId="0" applyNumberFormat="1" applyFont="1" applyFill="1" applyBorder="1" applyAlignment="1">
      <alignment horizontal="center"/>
    </xf>
    <xf numFmtId="0" fontId="7" fillId="2" borderId="27" xfId="0" applyFont="1" applyFill="1" applyBorder="1" applyAlignment="1">
      <alignment horizontal="right"/>
    </xf>
    <xf numFmtId="2" fontId="9" fillId="6" borderId="28" xfId="0" applyNumberFormat="1" applyFont="1" applyFill="1" applyBorder="1" applyAlignment="1">
      <alignment horizontal="center"/>
    </xf>
    <xf numFmtId="10" fontId="9" fillId="6" borderId="28" xfId="0" applyNumberFormat="1" applyFont="1" applyFill="1" applyBorder="1" applyAlignment="1">
      <alignment horizontal="center"/>
    </xf>
    <xf numFmtId="10" fontId="11" fillId="2" borderId="12" xfId="0" applyNumberFormat="1" applyFont="1" applyFill="1" applyBorder="1" applyAlignment="1">
      <alignment horizontal="center"/>
    </xf>
    <xf numFmtId="10" fontId="11" fillId="8" borderId="12" xfId="0" applyNumberFormat="1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7" fillId="2" borderId="3" xfId="0" applyFont="1" applyFill="1" applyBorder="1" applyAlignment="1" applyProtection="1">
      <alignment vertical="center"/>
      <protection locked="0"/>
    </xf>
    <xf numFmtId="0" fontId="7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8" fillId="2" borderId="6" xfId="0" applyFont="1" applyFill="1" applyBorder="1" applyAlignment="1" applyProtection="1">
      <alignment vertical="center"/>
      <protection locked="0"/>
    </xf>
    <xf numFmtId="0" fontId="8" fillId="2" borderId="6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0" fontId="7" fillId="2" borderId="0" xfId="0" applyFont="1" applyFill="1"/>
    <xf numFmtId="0" fontId="8" fillId="2" borderId="5" xfId="0" applyFont="1" applyFill="1" applyBorder="1" applyAlignment="1">
      <alignment horizontal="center" vertical="center"/>
    </xf>
    <xf numFmtId="170" fontId="9" fillId="2" borderId="0" xfId="0" applyNumberFormat="1" applyFont="1" applyFill="1" applyAlignment="1" applyProtection="1">
      <alignment horizontal="center"/>
      <protection locked="0"/>
    </xf>
    <xf numFmtId="167" fontId="7" fillId="2" borderId="24" xfId="0" applyNumberFormat="1" applyFont="1" applyFill="1" applyBorder="1" applyAlignment="1">
      <alignment horizontal="center" vertical="center"/>
    </xf>
    <xf numFmtId="167" fontId="7" fillId="2" borderId="25" xfId="0" applyNumberFormat="1" applyFont="1" applyFill="1" applyBorder="1" applyAlignment="1">
      <alignment horizontal="center" vertical="center"/>
    </xf>
    <xf numFmtId="167" fontId="7" fillId="2" borderId="26" xfId="0" applyNumberFormat="1" applyFont="1" applyFill="1" applyBorder="1" applyAlignment="1">
      <alignment horizontal="center" vertical="center"/>
    </xf>
    <xf numFmtId="2" fontId="7" fillId="2" borderId="10" xfId="0" applyNumberFormat="1" applyFont="1" applyFill="1" applyBorder="1" applyAlignment="1">
      <alignment horizontal="center" vertical="center"/>
    </xf>
    <xf numFmtId="2" fontId="7" fillId="2" borderId="12" xfId="0" applyNumberFormat="1" applyFont="1" applyFill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center" vertical="center"/>
    </xf>
    <xf numFmtId="0" fontId="7" fillId="2" borderId="4" xfId="0" applyFont="1" applyFill="1" applyBorder="1"/>
    <xf numFmtId="2" fontId="7" fillId="2" borderId="15" xfId="0" applyNumberFormat="1" applyFont="1" applyFill="1" applyBorder="1" applyAlignment="1">
      <alignment horizontal="center" vertical="center"/>
    </xf>
    <xf numFmtId="2" fontId="7" fillId="2" borderId="19" xfId="0" applyNumberFormat="1" applyFont="1" applyFill="1" applyBorder="1" applyAlignment="1">
      <alignment horizontal="center" vertical="center"/>
    </xf>
    <xf numFmtId="2" fontId="7" fillId="2" borderId="2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165" fontId="9" fillId="2" borderId="0" xfId="0" applyNumberFormat="1" applyFont="1" applyFill="1" applyAlignment="1">
      <alignment horizontal="center"/>
    </xf>
    <xf numFmtId="171" fontId="9" fillId="3" borderId="0" xfId="0" applyNumberFormat="1" applyFont="1" applyFill="1" applyAlignment="1" applyProtection="1">
      <alignment horizontal="center" vertical="center"/>
      <protection locked="0"/>
    </xf>
    <xf numFmtId="172" fontId="9" fillId="3" borderId="0" xfId="0" applyNumberFormat="1" applyFont="1" applyFill="1" applyAlignment="1" applyProtection="1">
      <alignment horizontal="center" vertical="center"/>
      <protection locked="0"/>
    </xf>
    <xf numFmtId="173" fontId="9" fillId="3" borderId="0" xfId="0" applyNumberFormat="1" applyFont="1" applyFill="1" applyAlignment="1" applyProtection="1">
      <alignment horizontal="center" vertical="center"/>
      <protection locked="0"/>
    </xf>
    <xf numFmtId="167" fontId="9" fillId="3" borderId="0" xfId="0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/>
    </xf>
    <xf numFmtId="0" fontId="1" fillId="2" borderId="0" xfId="1" applyFont="1" applyFill="1"/>
    <xf numFmtId="0" fontId="14" fillId="2" borderId="0" xfId="1" applyFill="1"/>
    <xf numFmtId="0" fontId="13" fillId="2" borderId="0" xfId="1" applyFont="1" applyFill="1" applyAlignment="1">
      <alignment vertical="center"/>
    </xf>
    <xf numFmtId="0" fontId="4" fillId="2" borderId="0" xfId="1" applyFont="1" applyFill="1" applyAlignment="1">
      <alignment horizontal="right"/>
    </xf>
    <xf numFmtId="0" fontId="5" fillId="2" borderId="0" xfId="1" applyFont="1" applyFill="1" applyProtection="1">
      <protection locked="0"/>
    </xf>
    <xf numFmtId="174" fontId="5" fillId="2" borderId="0" xfId="1" applyNumberFormat="1" applyFont="1" applyFill="1" applyProtection="1">
      <protection locked="0"/>
    </xf>
    <xf numFmtId="2" fontId="4" fillId="2" borderId="29" xfId="1" applyNumberFormat="1" applyFont="1" applyFill="1" applyBorder="1" applyAlignment="1">
      <alignment horizontal="center" wrapText="1"/>
    </xf>
    <xf numFmtId="2" fontId="4" fillId="2" borderId="10" xfId="1" applyNumberFormat="1" applyFont="1" applyFill="1" applyBorder="1" applyAlignment="1">
      <alignment horizontal="center" wrapText="1"/>
    </xf>
    <xf numFmtId="2" fontId="1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164" fontId="5" fillId="3" borderId="17" xfId="1" applyNumberFormat="1" applyFont="1" applyFill="1" applyBorder="1" applyAlignment="1" applyProtection="1">
      <alignment horizontal="center"/>
      <protection locked="0"/>
    </xf>
    <xf numFmtId="164" fontId="5" fillId="3" borderId="12" xfId="1" applyNumberFormat="1" applyFont="1" applyFill="1" applyBorder="1" applyAlignment="1" applyProtection="1">
      <alignment horizontal="center"/>
      <protection locked="0"/>
    </xf>
    <xf numFmtId="164" fontId="2" fillId="2" borderId="0" xfId="1" applyNumberFormat="1" applyFont="1" applyFill="1" applyAlignment="1">
      <alignment horizontal="center"/>
    </xf>
    <xf numFmtId="164" fontId="5" fillId="2" borderId="7" xfId="1" applyNumberFormat="1" applyFont="1" applyFill="1" applyBorder="1" applyAlignment="1">
      <alignment horizontal="center"/>
    </xf>
    <xf numFmtId="164" fontId="5" fillId="3" borderId="13" xfId="1" applyNumberFormat="1" applyFont="1" applyFill="1" applyBorder="1" applyAlignment="1" applyProtection="1">
      <alignment horizontal="center"/>
      <protection locked="0"/>
    </xf>
    <xf numFmtId="164" fontId="5" fillId="2" borderId="0" xfId="1" applyNumberFormat="1" applyFont="1" applyFill="1" applyAlignment="1">
      <alignment horizontal="center"/>
    </xf>
    <xf numFmtId="164" fontId="5" fillId="2" borderId="32" xfId="1" applyNumberFormat="1" applyFont="1" applyFill="1" applyBorder="1" applyAlignment="1">
      <alignment horizontal="center"/>
    </xf>
    <xf numFmtId="175" fontId="4" fillId="5" borderId="17" xfId="1" applyNumberFormat="1" applyFont="1" applyFill="1" applyBorder="1" applyAlignment="1">
      <alignment horizontal="center"/>
    </xf>
    <xf numFmtId="175" fontId="1" fillId="2" borderId="0" xfId="1" applyNumberFormat="1" applyFont="1" applyFill="1" applyAlignment="1">
      <alignment horizontal="center"/>
    </xf>
    <xf numFmtId="2" fontId="5" fillId="2" borderId="0" xfId="1" applyNumberFormat="1" applyFont="1" applyFill="1" applyAlignment="1">
      <alignment horizontal="center"/>
    </xf>
    <xf numFmtId="2" fontId="5" fillId="2" borderId="17" xfId="1" applyNumberFormat="1" applyFont="1" applyFill="1" applyBorder="1" applyAlignment="1">
      <alignment horizontal="center"/>
    </xf>
    <xf numFmtId="175" fontId="5" fillId="2" borderId="17" xfId="1" applyNumberFormat="1" applyFont="1" applyFill="1" applyBorder="1" applyAlignment="1">
      <alignment horizontal="center"/>
    </xf>
    <xf numFmtId="175" fontId="2" fillId="2" borderId="0" xfId="1" applyNumberFormat="1" applyFont="1" applyFill="1" applyAlignment="1">
      <alignment horizontal="center"/>
    </xf>
    <xf numFmtId="175" fontId="5" fillId="2" borderId="0" xfId="1" applyNumberFormat="1" applyFont="1" applyFill="1" applyAlignment="1">
      <alignment horizontal="center"/>
    </xf>
    <xf numFmtId="2" fontId="5" fillId="2" borderId="17" xfId="1" applyNumberFormat="1" applyFont="1" applyFill="1" applyBorder="1" applyAlignment="1">
      <alignment horizontal="center" wrapText="1"/>
    </xf>
    <xf numFmtId="167" fontId="4" fillId="5" borderId="31" xfId="1" applyNumberFormat="1" applyFont="1" applyFill="1" applyBorder="1" applyAlignment="1">
      <alignment horizontal="center" vertical="center"/>
    </xf>
    <xf numFmtId="2" fontId="2" fillId="2" borderId="0" xfId="1" applyNumberFormat="1" applyFont="1" applyFill="1" applyAlignment="1">
      <alignment horizontal="center" wrapText="1"/>
    </xf>
    <xf numFmtId="167" fontId="1" fillId="2" borderId="0" xfId="1" applyNumberFormat="1" applyFont="1" applyFill="1" applyAlignment="1">
      <alignment horizontal="center" vertical="center"/>
    </xf>
    <xf numFmtId="0" fontId="2" fillId="2" borderId="4" xfId="1" applyFont="1" applyFill="1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0" fontId="2" fillId="2" borderId="4" xfId="1" applyNumberFormat="1" applyFont="1" applyFill="1" applyBorder="1"/>
    <xf numFmtId="10" fontId="2" fillId="2" borderId="0" xfId="1" applyNumberFormat="1" applyFont="1" applyFill="1" applyAlignment="1">
      <alignment horizontal="center"/>
    </xf>
    <xf numFmtId="0" fontId="5" fillId="2" borderId="0" xfId="1" applyFont="1" applyFill="1"/>
    <xf numFmtId="0" fontId="4" fillId="2" borderId="5" xfId="1" applyFont="1" applyFill="1" applyBorder="1"/>
    <xf numFmtId="0" fontId="4" fillId="2" borderId="5" xfId="1" applyFont="1" applyFill="1" applyBorder="1" applyAlignment="1">
      <alignment horizontal="center"/>
    </xf>
    <xf numFmtId="0" fontId="5" fillId="2" borderId="5" xfId="1" applyFont="1" applyFill="1" applyBorder="1" applyAlignment="1">
      <alignment horizontal="center"/>
    </xf>
    <xf numFmtId="0" fontId="5" fillId="2" borderId="3" xfId="1" applyFont="1" applyFill="1" applyBorder="1"/>
    <xf numFmtId="0" fontId="4" fillId="2" borderId="6" xfId="1" applyFont="1" applyFill="1" applyBorder="1"/>
    <xf numFmtId="0" fontId="4" fillId="2" borderId="0" xfId="1" applyFont="1" applyFill="1"/>
    <xf numFmtId="0" fontId="5" fillId="2" borderId="6" xfId="1" applyFont="1" applyFill="1" applyBorder="1"/>
    <xf numFmtId="170" fontId="2" fillId="2" borderId="0" xfId="1" applyNumberFormat="1" applyFont="1" applyFill="1" applyAlignment="1">
      <alignment horizontal="center"/>
    </xf>
    <xf numFmtId="167" fontId="2" fillId="2" borderId="0" xfId="1" applyNumberFormat="1" applyFont="1" applyFill="1" applyAlignment="1">
      <alignment horizontal="center"/>
    </xf>
    <xf numFmtId="0" fontId="14" fillId="2" borderId="0" xfId="1" applyFill="1" applyAlignment="1">
      <alignment horizontal="center"/>
    </xf>
    <xf numFmtId="170" fontId="14" fillId="2" borderId="0" xfId="1" applyNumberFormat="1" applyFill="1"/>
    <xf numFmtId="0" fontId="14" fillId="2" borderId="0" xfId="1" applyFill="1" applyAlignment="1">
      <alignment horizontal="right"/>
    </xf>
    <xf numFmtId="170" fontId="9" fillId="3" borderId="15" xfId="0" applyNumberFormat="1" applyFont="1" applyFill="1" applyBorder="1" applyAlignment="1" applyProtection="1">
      <alignment horizontal="center"/>
      <protection locked="0"/>
    </xf>
    <xf numFmtId="0" fontId="7" fillId="2" borderId="0" xfId="1" applyFont="1" applyFill="1"/>
    <xf numFmtId="0" fontId="7" fillId="2" borderId="0" xfId="1" applyFont="1" applyFill="1" applyAlignment="1">
      <alignment horizontal="center" vertical="center"/>
    </xf>
    <xf numFmtId="2" fontId="7" fillId="2" borderId="0" xfId="1" applyNumberFormat="1" applyFont="1" applyFill="1" applyAlignment="1">
      <alignment horizontal="center" vertical="center"/>
    </xf>
    <xf numFmtId="0" fontId="7" fillId="2" borderId="6" xfId="1" applyFont="1" applyFill="1" applyBorder="1" applyAlignment="1">
      <alignment vertical="center"/>
    </xf>
    <xf numFmtId="0" fontId="7" fillId="2" borderId="0" xfId="1" applyFont="1" applyFill="1" applyAlignment="1">
      <alignment vertical="center"/>
    </xf>
    <xf numFmtId="0" fontId="8" fillId="2" borderId="6" xfId="1" applyFont="1" applyFill="1" applyBorder="1" applyAlignment="1">
      <alignment vertical="center"/>
    </xf>
    <xf numFmtId="0" fontId="8" fillId="2" borderId="6" xfId="1" applyFont="1" applyFill="1" applyBorder="1" applyAlignment="1" applyProtection="1">
      <alignment vertical="center"/>
      <protection locked="0"/>
    </xf>
    <xf numFmtId="0" fontId="8" fillId="2" borderId="0" xfId="1" applyFont="1" applyFill="1" applyAlignment="1">
      <alignment horizontal="right" vertical="center"/>
    </xf>
    <xf numFmtId="0" fontId="7" fillId="2" borderId="3" xfId="1" applyFont="1" applyFill="1" applyBorder="1" applyAlignment="1">
      <alignment vertical="center"/>
    </xf>
    <xf numFmtId="0" fontId="7" fillId="2" borderId="3" xfId="1" applyFont="1" applyFill="1" applyBorder="1" applyAlignment="1" applyProtection="1">
      <alignment vertical="center"/>
      <protection locked="0"/>
    </xf>
    <xf numFmtId="0" fontId="7" fillId="2" borderId="5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vertical="center"/>
    </xf>
    <xf numFmtId="0" fontId="10" fillId="2" borderId="4" xfId="1" applyFont="1" applyFill="1" applyBorder="1" applyAlignment="1">
      <alignment horizontal="left" vertical="center" wrapText="1"/>
    </xf>
    <xf numFmtId="0" fontId="11" fillId="2" borderId="0" xfId="1" applyFont="1" applyFill="1" applyAlignment="1">
      <alignment horizontal="center"/>
    </xf>
    <xf numFmtId="0" fontId="11" fillId="6" borderId="13" xfId="1" applyFont="1" applyFill="1" applyBorder="1" applyAlignment="1">
      <alignment horizontal="center"/>
    </xf>
    <xf numFmtId="0" fontId="7" fillId="2" borderId="20" xfId="1" applyFont="1" applyFill="1" applyBorder="1" applyAlignment="1">
      <alignment horizontal="right"/>
    </xf>
    <xf numFmtId="0" fontId="7" fillId="6" borderId="13" xfId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1" fillId="8" borderId="12" xfId="1" applyNumberFormat="1" applyFont="1" applyFill="1" applyBorder="1" applyAlignment="1">
      <alignment horizontal="center"/>
    </xf>
    <xf numFmtId="10" fontId="11" fillId="2" borderId="12" xfId="1" applyNumberFormat="1" applyFont="1" applyFill="1" applyBorder="1" applyAlignment="1">
      <alignment horizontal="center"/>
    </xf>
    <xf numFmtId="0" fontId="7" fillId="2" borderId="19" xfId="1" applyFont="1" applyFill="1" applyBorder="1" applyAlignment="1">
      <alignment horizontal="right"/>
    </xf>
    <xf numFmtId="10" fontId="7" fillId="8" borderId="12" xfId="1" applyNumberFormat="1" applyFont="1" applyFill="1" applyBorder="1" applyAlignment="1">
      <alignment horizontal="center"/>
    </xf>
    <xf numFmtId="2" fontId="9" fillId="2" borderId="0" xfId="1" applyNumberFormat="1" applyFont="1" applyFill="1" applyAlignment="1">
      <alignment horizontal="center"/>
    </xf>
    <xf numFmtId="2" fontId="9" fillId="6" borderId="28" xfId="1" applyNumberFormat="1" applyFont="1" applyFill="1" applyBorder="1" applyAlignment="1">
      <alignment horizontal="center"/>
    </xf>
    <xf numFmtId="0" fontId="7" fillId="2" borderId="27" xfId="1" applyFont="1" applyFill="1" applyBorder="1" applyAlignment="1">
      <alignment horizontal="right"/>
    </xf>
    <xf numFmtId="167" fontId="8" fillId="6" borderId="2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2" fontId="7" fillId="2" borderId="14" xfId="1" applyNumberFormat="1" applyFont="1" applyFill="1" applyBorder="1" applyAlignment="1">
      <alignment horizontal="center"/>
    </xf>
    <xf numFmtId="167" fontId="7" fillId="2" borderId="13" xfId="1" applyNumberFormat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2" fontId="9" fillId="3" borderId="13" xfId="1" applyNumberFormat="1" applyFont="1" applyFill="1" applyBorder="1" applyAlignment="1" applyProtection="1">
      <alignment horizontal="center"/>
      <protection locked="0"/>
    </xf>
    <xf numFmtId="2" fontId="9" fillId="3" borderId="20" xfId="1" applyNumberFormat="1" applyFont="1" applyFill="1" applyBorder="1" applyAlignment="1" applyProtection="1">
      <alignment horizontal="center"/>
      <protection locked="0"/>
    </xf>
    <xf numFmtId="0" fontId="7" fillId="2" borderId="20" xfId="1" applyFont="1" applyFill="1" applyBorder="1" applyAlignment="1">
      <alignment horizontal="center"/>
    </xf>
    <xf numFmtId="2" fontId="7" fillId="2" borderId="0" xfId="1" applyNumberFormat="1" applyFont="1" applyFill="1" applyAlignment="1">
      <alignment horizontal="center"/>
    </xf>
    <xf numFmtId="2" fontId="7" fillId="2" borderId="6" xfId="1" applyNumberFormat="1" applyFont="1" applyFill="1" applyBorder="1" applyAlignment="1">
      <alignment horizontal="center"/>
    </xf>
    <xf numFmtId="167" fontId="7" fillId="2" borderId="12" xfId="1" applyNumberFormat="1" applyFont="1" applyFill="1" applyBorder="1" applyAlignment="1">
      <alignment horizontal="center" vertical="center"/>
    </xf>
    <xf numFmtId="2" fontId="7" fillId="2" borderId="6" xfId="1" applyNumberFormat="1" applyFont="1" applyFill="1" applyBorder="1" applyAlignment="1">
      <alignment horizontal="center" vertical="center"/>
    </xf>
    <xf numFmtId="2" fontId="9" fillId="3" borderId="12" xfId="1" applyNumberFormat="1" applyFont="1" applyFill="1" applyBorder="1" applyAlignment="1" applyProtection="1">
      <alignment horizontal="center"/>
      <protection locked="0"/>
    </xf>
    <xf numFmtId="2" fontId="9" fillId="3" borderId="19" xfId="1" applyNumberFormat="1" applyFont="1" applyFill="1" applyBorder="1" applyAlignment="1" applyProtection="1">
      <alignment horizontal="center"/>
      <protection locked="0"/>
    </xf>
    <xf numFmtId="164" fontId="9" fillId="3" borderId="19" xfId="1" applyNumberFormat="1" applyFont="1" applyFill="1" applyBorder="1" applyAlignment="1" applyProtection="1">
      <alignment horizontal="center"/>
      <protection locked="0"/>
    </xf>
    <xf numFmtId="0" fontId="7" fillId="2" borderId="19" xfId="1" applyFont="1" applyFill="1" applyBorder="1" applyAlignment="1">
      <alignment horizontal="center"/>
    </xf>
    <xf numFmtId="2" fontId="7" fillId="2" borderId="11" xfId="1" applyNumberFormat="1" applyFont="1" applyFill="1" applyBorder="1" applyAlignment="1">
      <alignment horizontal="center"/>
    </xf>
    <xf numFmtId="167" fontId="7" fillId="2" borderId="10" xfId="1" applyNumberFormat="1" applyFont="1" applyFill="1" applyBorder="1" applyAlignment="1">
      <alignment horizontal="center" vertical="center"/>
    </xf>
    <xf numFmtId="2" fontId="7" fillId="2" borderId="11" xfId="1" applyNumberFormat="1" applyFont="1" applyFill="1" applyBorder="1" applyAlignment="1">
      <alignment horizontal="center" vertical="center"/>
    </xf>
    <xf numFmtId="2" fontId="9" fillId="3" borderId="10" xfId="1" applyNumberFormat="1" applyFont="1" applyFill="1" applyBorder="1" applyAlignment="1" applyProtection="1">
      <alignment horizontal="center"/>
      <protection locked="0"/>
    </xf>
    <xf numFmtId="2" fontId="9" fillId="3" borderId="15" xfId="1" applyNumberFormat="1" applyFont="1" applyFill="1" applyBorder="1" applyAlignment="1" applyProtection="1">
      <alignment horizontal="center"/>
      <protection locked="0"/>
    </xf>
    <xf numFmtId="164" fontId="9" fillId="3" borderId="15" xfId="1" applyNumberFormat="1" applyFont="1" applyFill="1" applyBorder="1" applyAlignment="1" applyProtection="1">
      <alignment horizontal="center"/>
      <protection locked="0"/>
    </xf>
    <xf numFmtId="0" fontId="7" fillId="2" borderId="15" xfId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 vertical="center"/>
    </xf>
    <xf numFmtId="2" fontId="8" fillId="2" borderId="8" xfId="1" applyNumberFormat="1" applyFont="1" applyFill="1" applyBorder="1" applyAlignment="1">
      <alignment vertical="center"/>
    </xf>
    <xf numFmtId="2" fontId="8" fillId="2" borderId="8" xfId="1" applyNumberFormat="1" applyFont="1" applyFill="1" applyBorder="1" applyAlignment="1">
      <alignment horizontal="center" vertical="center"/>
    </xf>
    <xf numFmtId="2" fontId="8" fillId="2" borderId="23" xfId="1" applyNumberFormat="1" applyFont="1" applyFill="1" applyBorder="1" applyAlignment="1">
      <alignment horizontal="center" vertical="center"/>
    </xf>
    <xf numFmtId="2" fontId="8" fillId="2" borderId="17" xfId="1" applyNumberFormat="1" applyFont="1" applyFill="1" applyBorder="1" applyAlignment="1">
      <alignment horizontal="center" vertical="center"/>
    </xf>
    <xf numFmtId="2" fontId="8" fillId="2" borderId="0" xfId="1" applyNumberFormat="1" applyFont="1" applyFill="1" applyAlignment="1">
      <alignment vertical="center"/>
    </xf>
    <xf numFmtId="170" fontId="9" fillId="3" borderId="0" xfId="1" applyNumberFormat="1" applyFont="1" applyFill="1" applyAlignment="1" applyProtection="1">
      <alignment horizontal="center"/>
      <protection locked="0"/>
    </xf>
    <xf numFmtId="0" fontId="7" fillId="2" borderId="0" xfId="1" applyFont="1" applyFill="1" applyAlignment="1">
      <alignment horizontal="right" vertical="center"/>
    </xf>
    <xf numFmtId="1" fontId="4" fillId="4" borderId="1" xfId="1" applyNumberFormat="1" applyFont="1" applyFill="1" applyBorder="1" applyAlignment="1">
      <alignment horizontal="center"/>
    </xf>
    <xf numFmtId="169" fontId="8" fillId="2" borderId="0" xfId="1" applyNumberFormat="1" applyFont="1" applyFill="1" applyAlignment="1">
      <alignment horizontal="center"/>
    </xf>
    <xf numFmtId="168" fontId="8" fillId="2" borderId="0" xfId="1" applyNumberFormat="1" applyFont="1" applyFill="1" applyAlignment="1">
      <alignment horizontal="center"/>
    </xf>
    <xf numFmtId="0" fontId="7" fillId="2" borderId="0" xfId="1" applyFont="1" applyFill="1" applyAlignment="1">
      <alignment horizontal="right"/>
    </xf>
    <xf numFmtId="167" fontId="8" fillId="2" borderId="0" xfId="1" applyNumberFormat="1" applyFont="1" applyFill="1" applyAlignment="1" applyProtection="1">
      <alignment horizontal="center"/>
      <protection locked="0"/>
    </xf>
    <xf numFmtId="0" fontId="7" fillId="2" borderId="0" xfId="1" applyFont="1" applyFill="1" applyAlignment="1">
      <alignment horizontal="left"/>
    </xf>
    <xf numFmtId="173" fontId="8" fillId="3" borderId="0" xfId="1" applyNumberFormat="1" applyFont="1" applyFill="1" applyAlignment="1" applyProtection="1">
      <alignment horizontal="center" vertical="center"/>
      <protection locked="0"/>
    </xf>
    <xf numFmtId="172" fontId="8" fillId="3" borderId="0" xfId="1" applyNumberFormat="1" applyFont="1" applyFill="1" applyAlignment="1" applyProtection="1">
      <alignment horizontal="center" vertical="center"/>
      <protection locked="0"/>
    </xf>
    <xf numFmtId="0" fontId="7" fillId="2" borderId="0" xfId="1" applyFont="1" applyFill="1" applyAlignment="1">
      <alignment horizontal="left" vertical="center"/>
    </xf>
    <xf numFmtId="0" fontId="8" fillId="2" borderId="0" xfId="1" applyFont="1" applyFill="1" applyAlignment="1">
      <alignment horizontal="left" vertical="center"/>
    </xf>
    <xf numFmtId="0" fontId="3" fillId="2" borderId="0" xfId="1" applyFont="1" applyFill="1" applyAlignment="1">
      <alignment vertical="center"/>
    </xf>
    <xf numFmtId="2" fontId="7" fillId="2" borderId="22" xfId="1" applyNumberFormat="1" applyFont="1" applyFill="1" applyBorder="1"/>
    <xf numFmtId="2" fontId="7" fillId="2" borderId="18" xfId="1" applyNumberFormat="1" applyFont="1" applyFill="1" applyBorder="1"/>
    <xf numFmtId="2" fontId="7" fillId="7" borderId="18" xfId="1" applyNumberFormat="1" applyFont="1" applyFill="1" applyBorder="1"/>
    <xf numFmtId="2" fontId="7" fillId="2" borderId="21" xfId="1" applyNumberFormat="1" applyFont="1" applyFill="1" applyBorder="1"/>
    <xf numFmtId="164" fontId="7" fillId="7" borderId="18" xfId="1" applyNumberFormat="1" applyFont="1" applyFill="1" applyBorder="1"/>
    <xf numFmtId="10" fontId="7" fillId="2" borderId="0" xfId="1" applyNumberFormat="1" applyFont="1" applyFill="1" applyAlignment="1">
      <alignment horizontal="center"/>
    </xf>
    <xf numFmtId="0" fontId="8" fillId="2" borderId="0" xfId="1" applyFont="1" applyFill="1" applyAlignment="1">
      <alignment vertical="center" wrapText="1"/>
    </xf>
    <xf numFmtId="167" fontId="8" fillId="6" borderId="17" xfId="1" applyNumberFormat="1" applyFont="1" applyFill="1" applyBorder="1" applyAlignment="1">
      <alignment horizontal="center"/>
    </xf>
    <xf numFmtId="10" fontId="8" fillId="6" borderId="16" xfId="1" applyNumberFormat="1" applyFont="1" applyFill="1" applyBorder="1" applyAlignment="1">
      <alignment horizontal="center"/>
    </xf>
    <xf numFmtId="164" fontId="8" fillId="6" borderId="10" xfId="1" applyNumberFormat="1" applyFont="1" applyFill="1" applyBorder="1" applyAlignment="1">
      <alignment horizontal="center"/>
    </xf>
    <xf numFmtId="0" fontId="7" fillId="2" borderId="15" xfId="1" applyFont="1" applyFill="1" applyBorder="1" applyAlignment="1">
      <alignment horizontal="right"/>
    </xf>
    <xf numFmtId="164" fontId="7" fillId="2" borderId="13" xfId="1" applyNumberFormat="1" applyFont="1" applyFill="1" applyBorder="1" applyAlignment="1">
      <alignment horizontal="center"/>
    </xf>
    <xf numFmtId="10" fontId="7" fillId="2" borderId="13" xfId="1" applyNumberFormat="1" applyFont="1" applyFill="1" applyBorder="1" applyAlignment="1">
      <alignment horizontal="center"/>
    </xf>
    <xf numFmtId="164" fontId="7" fillId="2" borderId="14" xfId="1" applyNumberFormat="1" applyFont="1" applyFill="1" applyBorder="1" applyAlignment="1">
      <alignment horizontal="center"/>
    </xf>
    <xf numFmtId="167" fontId="7" fillId="2" borderId="14" xfId="1" applyNumberFormat="1" applyFont="1" applyFill="1" applyBorder="1" applyAlignment="1">
      <alignment horizontal="center"/>
    </xf>
    <xf numFmtId="0" fontId="7" fillId="2" borderId="13" xfId="1" applyFont="1" applyFill="1" applyBorder="1" applyAlignment="1">
      <alignment horizontal="center"/>
    </xf>
    <xf numFmtId="164" fontId="7" fillId="2" borderId="12" xfId="1" applyNumberFormat="1" applyFont="1" applyFill="1" applyBorder="1" applyAlignment="1">
      <alignment horizontal="center"/>
    </xf>
    <xf numFmtId="10" fontId="7" fillId="2" borderId="12" xfId="1" applyNumberFormat="1" applyFont="1" applyFill="1" applyBorder="1" applyAlignment="1">
      <alignment horizontal="center"/>
    </xf>
    <xf numFmtId="164" fontId="7" fillId="2" borderId="6" xfId="1" applyNumberFormat="1" applyFont="1" applyFill="1" applyBorder="1" applyAlignment="1">
      <alignment horizontal="center"/>
    </xf>
    <xf numFmtId="167" fontId="7" fillId="2" borderId="6" xfId="1" applyNumberFormat="1" applyFont="1" applyFill="1" applyBorder="1" applyAlignment="1">
      <alignment horizontal="center"/>
    </xf>
    <xf numFmtId="0" fontId="7" fillId="2" borderId="12" xfId="1" applyFont="1" applyFill="1" applyBorder="1" applyAlignment="1">
      <alignment horizontal="center"/>
    </xf>
    <xf numFmtId="164" fontId="7" fillId="2" borderId="10" xfId="1" applyNumberFormat="1" applyFont="1" applyFill="1" applyBorder="1" applyAlignment="1">
      <alignment horizontal="center"/>
    </xf>
    <xf numFmtId="10" fontId="7" fillId="2" borderId="10" xfId="1" applyNumberFormat="1" applyFont="1" applyFill="1" applyBorder="1" applyAlignment="1">
      <alignment horizontal="center"/>
    </xf>
    <xf numFmtId="164" fontId="7" fillId="2" borderId="11" xfId="1" applyNumberFormat="1" applyFont="1" applyFill="1" applyBorder="1" applyAlignment="1">
      <alignment horizontal="center"/>
    </xf>
    <xf numFmtId="167" fontId="7" fillId="2" borderId="11" xfId="1" applyNumberFormat="1" applyFont="1" applyFill="1" applyBorder="1" applyAlignment="1">
      <alignment horizontal="center"/>
    </xf>
    <xf numFmtId="0" fontId="7" fillId="2" borderId="10" xfId="1" applyFont="1" applyFill="1" applyBorder="1" applyAlignment="1">
      <alignment horizontal="center"/>
    </xf>
    <xf numFmtId="2" fontId="8" fillId="2" borderId="9" xfId="1" applyNumberFormat="1" applyFont="1" applyFill="1" applyBorder="1" applyAlignment="1">
      <alignment horizontal="center" vertical="center"/>
    </xf>
    <xf numFmtId="2" fontId="8" fillId="2" borderId="5" xfId="1" applyNumberFormat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2" fontId="9" fillId="3" borderId="0" xfId="1" applyNumberFormat="1" applyFont="1" applyFill="1" applyAlignment="1" applyProtection="1">
      <alignment horizontal="center"/>
      <protection locked="0"/>
    </xf>
    <xf numFmtId="2" fontId="8" fillId="2" borderId="0" xfId="1" applyNumberFormat="1" applyFont="1" applyFill="1" applyAlignment="1">
      <alignment horizontal="centerContinuous"/>
    </xf>
    <xf numFmtId="2" fontId="7" fillId="2" borderId="0" xfId="1" applyNumberFormat="1" applyFont="1" applyFill="1" applyAlignment="1">
      <alignment horizontal="right"/>
    </xf>
    <xf numFmtId="0" fontId="10" fillId="2" borderId="0" xfId="1" applyFont="1" applyFill="1" applyAlignment="1">
      <alignment vertical="center" wrapText="1"/>
    </xf>
    <xf numFmtId="2" fontId="9" fillId="2" borderId="0" xfId="1" applyNumberFormat="1" applyFont="1" applyFill="1" applyAlignment="1" applyProtection="1">
      <alignment horizontal="center"/>
      <protection locked="0"/>
    </xf>
    <xf numFmtId="166" fontId="9" fillId="3" borderId="0" xfId="1" applyNumberFormat="1" applyFont="1" applyFill="1" applyAlignment="1" applyProtection="1">
      <alignment horizontal="center"/>
      <protection locked="0"/>
    </xf>
    <xf numFmtId="0" fontId="7" fillId="2" borderId="7" xfId="1" applyFont="1" applyFill="1" applyBorder="1" applyAlignment="1">
      <alignment horizontal="right" vertical="center"/>
    </xf>
    <xf numFmtId="2" fontId="9" fillId="3" borderId="0" xfId="1" applyNumberFormat="1" applyFont="1" applyFill="1" applyAlignment="1" applyProtection="1">
      <alignment horizontal="left"/>
      <protection locked="0"/>
    </xf>
    <xf numFmtId="0" fontId="8" fillId="2" borderId="0" xfId="1" applyFont="1" applyFill="1" applyAlignment="1">
      <alignment horizontal="right"/>
    </xf>
    <xf numFmtId="0" fontId="3" fillId="2" borderId="0" xfId="1" applyFont="1" applyFill="1" applyAlignment="1">
      <alignment horizontal="left" vertical="center"/>
    </xf>
    <xf numFmtId="15" fontId="7" fillId="2" borderId="0" xfId="1" applyNumberFormat="1" applyFont="1" applyFill="1" applyAlignment="1">
      <alignment horizontal="left" vertical="center"/>
    </xf>
    <xf numFmtId="0" fontId="8" fillId="2" borderId="0" xfId="1" applyFont="1" applyFill="1" applyAlignment="1">
      <alignment vertical="center"/>
    </xf>
    <xf numFmtId="0" fontId="7" fillId="3" borderId="0" xfId="1" applyFont="1" applyFill="1" applyProtection="1">
      <protection locked="0"/>
    </xf>
    <xf numFmtId="0" fontId="7" fillId="3" borderId="0" xfId="1" applyFont="1" applyFill="1" applyAlignment="1" applyProtection="1">
      <alignment vertical="center"/>
      <protection locked="0"/>
    </xf>
    <xf numFmtId="0" fontId="7" fillId="3" borderId="0" xfId="1" applyFont="1" applyFill="1" applyAlignment="1" applyProtection="1">
      <alignment horizontal="left" vertical="center"/>
      <protection locked="0"/>
    </xf>
    <xf numFmtId="0" fontId="8" fillId="3" borderId="0" xfId="1" applyFont="1" applyFill="1" applyAlignment="1" applyProtection="1">
      <alignment vertical="center"/>
      <protection locked="0"/>
    </xf>
    <xf numFmtId="170" fontId="9" fillId="3" borderId="19" xfId="0" applyNumberFormat="1" applyFont="1" applyFill="1" applyBorder="1" applyAlignment="1" applyProtection="1">
      <alignment horizontal="center"/>
      <protection locked="0"/>
    </xf>
    <xf numFmtId="0" fontId="15" fillId="2" borderId="0" xfId="1" applyFont="1" applyFill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0" fillId="2" borderId="29" xfId="1" applyFont="1" applyFill="1" applyBorder="1" applyAlignment="1">
      <alignment horizontal="center"/>
    </xf>
    <xf numFmtId="0" fontId="10" fillId="2" borderId="30" xfId="1" applyFont="1" applyFill="1" applyBorder="1" applyAlignment="1">
      <alignment horizontal="center"/>
    </xf>
    <xf numFmtId="0" fontId="10" fillId="2" borderId="31" xfId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2" fontId="8" fillId="2" borderId="29" xfId="0" applyNumberFormat="1" applyFont="1" applyFill="1" applyBorder="1" applyAlignment="1">
      <alignment horizontal="center" vertical="center"/>
    </xf>
    <xf numFmtId="2" fontId="8" fillId="2" borderId="31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0" fontId="10" fillId="2" borderId="29" xfId="1" applyFont="1" applyFill="1" applyBorder="1" applyAlignment="1">
      <alignment horizontal="center" vertical="center"/>
    </xf>
    <xf numFmtId="0" fontId="10" fillId="2" borderId="30" xfId="1" applyFont="1" applyFill="1" applyBorder="1" applyAlignment="1">
      <alignment horizontal="center" vertical="center"/>
    </xf>
    <xf numFmtId="0" fontId="10" fillId="2" borderId="3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2" fontId="8" fillId="2" borderId="29" xfId="1" applyNumberFormat="1" applyFont="1" applyFill="1" applyBorder="1" applyAlignment="1">
      <alignment horizontal="center" vertical="center"/>
    </xf>
    <xf numFmtId="2" fontId="8" fillId="2" borderId="31" xfId="1" applyNumberFormat="1" applyFont="1" applyFill="1" applyBorder="1" applyAlignment="1">
      <alignment horizontal="center" vertical="center"/>
    </xf>
    <xf numFmtId="176" fontId="9" fillId="3" borderId="15" xfId="0" applyNumberFormat="1" applyFont="1" applyFill="1" applyBorder="1" applyAlignment="1" applyProtection="1">
      <alignment horizontal="center"/>
      <protection locked="0"/>
    </xf>
    <xf numFmtId="2" fontId="7" fillId="2" borderId="15" xfId="0" applyNumberFormat="1" applyFont="1" applyFill="1" applyBorder="1" applyAlignment="1">
      <alignment horizontal="center"/>
    </xf>
    <xf numFmtId="2" fontId="7" fillId="2" borderId="19" xfId="0" applyNumberFormat="1" applyFont="1" applyFill="1" applyBorder="1" applyAlignment="1">
      <alignment horizontal="center"/>
    </xf>
    <xf numFmtId="2" fontId="7" fillId="2" borderId="20" xfId="0" applyNumberFormat="1" applyFont="1" applyFill="1" applyBorder="1" applyAlignment="1">
      <alignment horizontal="center"/>
    </xf>
    <xf numFmtId="2" fontId="7" fillId="2" borderId="33" xfId="0" applyNumberFormat="1" applyFont="1" applyFill="1" applyBorder="1" applyAlignment="1">
      <alignment horizontal="center"/>
    </xf>
    <xf numFmtId="2" fontId="7" fillId="2" borderId="34" xfId="0" applyNumberFormat="1" applyFont="1" applyFill="1" applyBorder="1" applyAlignment="1">
      <alignment horizontal="center"/>
    </xf>
    <xf numFmtId="2" fontId="7" fillId="2" borderId="35" xfId="0" applyNumberFormat="1" applyFont="1" applyFill="1" applyBorder="1" applyAlignment="1">
      <alignment horizontal="center"/>
    </xf>
    <xf numFmtId="2" fontId="7" fillId="2" borderId="15" xfId="1" applyNumberFormat="1" applyFont="1" applyFill="1" applyBorder="1" applyAlignment="1">
      <alignment horizontal="center"/>
    </xf>
    <xf numFmtId="2" fontId="7" fillId="2" borderId="19" xfId="1" applyNumberFormat="1" applyFont="1" applyFill="1" applyBorder="1" applyAlignment="1">
      <alignment horizontal="center"/>
    </xf>
    <xf numFmtId="2" fontId="7" fillId="2" borderId="20" xfId="1" applyNumberFormat="1" applyFont="1" applyFill="1" applyBorder="1" applyAlignment="1">
      <alignment horizontal="center"/>
    </xf>
    <xf numFmtId="2" fontId="7" fillId="2" borderId="33" xfId="1" applyNumberFormat="1" applyFont="1" applyFill="1" applyBorder="1" applyAlignment="1">
      <alignment horizontal="center"/>
    </xf>
    <xf numFmtId="2" fontId="7" fillId="2" borderId="34" xfId="1" applyNumberFormat="1" applyFont="1" applyFill="1" applyBorder="1" applyAlignment="1">
      <alignment horizontal="center"/>
    </xf>
    <xf numFmtId="2" fontId="7" fillId="2" borderId="35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1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9" zoomScale="60" workbookViewId="0">
      <selection activeCell="A44" sqref="A44:XFD59"/>
    </sheetView>
  </sheetViews>
  <sheetFormatPr defaultRowHeight="15" x14ac:dyDescent="0.3"/>
  <cols>
    <col min="1" max="1" width="25.140625" style="145" customWidth="1"/>
    <col min="2" max="2" width="20.42578125" style="145" customWidth="1"/>
    <col min="3" max="3" width="23" style="145" customWidth="1"/>
    <col min="4" max="4" width="24.42578125" style="145" customWidth="1"/>
    <col min="5" max="5" width="6.7109375" style="145" customWidth="1"/>
    <col min="6" max="6" width="18.85546875" style="145" customWidth="1"/>
    <col min="7" max="7" width="20.140625" style="145" customWidth="1"/>
    <col min="8" max="8" width="9" style="145" customWidth="1"/>
    <col min="9" max="9" width="26.42578125" style="145" customWidth="1"/>
    <col min="10" max="10" width="18.85546875" style="145" customWidth="1"/>
    <col min="11" max="11" width="20.140625" style="145" customWidth="1"/>
    <col min="12" max="256" width="9" style="145" customWidth="1"/>
    <col min="257" max="257" width="21" style="145" customWidth="1"/>
    <col min="258" max="258" width="18.85546875" style="145" customWidth="1"/>
    <col min="259" max="259" width="20.140625" style="145" customWidth="1"/>
    <col min="260" max="512" width="9" style="145" customWidth="1"/>
    <col min="513" max="513" width="21" style="145" customWidth="1"/>
    <col min="514" max="514" width="18.85546875" style="145" customWidth="1"/>
    <col min="515" max="515" width="20.140625" style="145" customWidth="1"/>
    <col min="516" max="768" width="9" style="145" customWidth="1"/>
    <col min="769" max="769" width="21" style="145" customWidth="1"/>
    <col min="770" max="770" width="18.85546875" style="145" customWidth="1"/>
    <col min="771" max="771" width="20.140625" style="145" customWidth="1"/>
    <col min="772" max="1024" width="9" style="145" customWidth="1"/>
    <col min="1025" max="1025" width="21" style="145" customWidth="1"/>
    <col min="1026" max="1026" width="18.85546875" style="145" customWidth="1"/>
    <col min="1027" max="1027" width="20.140625" style="145" customWidth="1"/>
    <col min="1028" max="1280" width="9" style="145" customWidth="1"/>
    <col min="1281" max="1281" width="21" style="145" customWidth="1"/>
    <col min="1282" max="1282" width="18.85546875" style="145" customWidth="1"/>
    <col min="1283" max="1283" width="20.140625" style="145" customWidth="1"/>
    <col min="1284" max="1536" width="9" style="145" customWidth="1"/>
    <col min="1537" max="1537" width="21" style="145" customWidth="1"/>
    <col min="1538" max="1538" width="18.85546875" style="145" customWidth="1"/>
    <col min="1539" max="1539" width="20.140625" style="145" customWidth="1"/>
    <col min="1540" max="1792" width="9" style="145" customWidth="1"/>
    <col min="1793" max="1793" width="21" style="145" customWidth="1"/>
    <col min="1794" max="1794" width="18.85546875" style="145" customWidth="1"/>
    <col min="1795" max="1795" width="20.140625" style="145" customWidth="1"/>
    <col min="1796" max="2048" width="9" style="145" customWidth="1"/>
    <col min="2049" max="2049" width="21" style="145" customWidth="1"/>
    <col min="2050" max="2050" width="18.85546875" style="145" customWidth="1"/>
    <col min="2051" max="2051" width="20.140625" style="145" customWidth="1"/>
    <col min="2052" max="2304" width="9" style="145" customWidth="1"/>
    <col min="2305" max="2305" width="21" style="145" customWidth="1"/>
    <col min="2306" max="2306" width="18.85546875" style="145" customWidth="1"/>
    <col min="2307" max="2307" width="20.140625" style="145" customWidth="1"/>
    <col min="2308" max="2560" width="9" style="145" customWidth="1"/>
    <col min="2561" max="2561" width="21" style="145" customWidth="1"/>
    <col min="2562" max="2562" width="18.85546875" style="145" customWidth="1"/>
    <col min="2563" max="2563" width="20.140625" style="145" customWidth="1"/>
    <col min="2564" max="2816" width="9" style="145" customWidth="1"/>
    <col min="2817" max="2817" width="21" style="145" customWidth="1"/>
    <col min="2818" max="2818" width="18.85546875" style="145" customWidth="1"/>
    <col min="2819" max="2819" width="20.140625" style="145" customWidth="1"/>
    <col min="2820" max="3072" width="9" style="145" customWidth="1"/>
    <col min="3073" max="3073" width="21" style="145" customWidth="1"/>
    <col min="3074" max="3074" width="18.85546875" style="145" customWidth="1"/>
    <col min="3075" max="3075" width="20.140625" style="145" customWidth="1"/>
    <col min="3076" max="3328" width="9" style="145" customWidth="1"/>
    <col min="3329" max="3329" width="21" style="145" customWidth="1"/>
    <col min="3330" max="3330" width="18.85546875" style="145" customWidth="1"/>
    <col min="3331" max="3331" width="20.140625" style="145" customWidth="1"/>
    <col min="3332" max="3584" width="9" style="145" customWidth="1"/>
    <col min="3585" max="3585" width="21" style="145" customWidth="1"/>
    <col min="3586" max="3586" width="18.85546875" style="145" customWidth="1"/>
    <col min="3587" max="3587" width="20.140625" style="145" customWidth="1"/>
    <col min="3588" max="3840" width="9" style="145" customWidth="1"/>
    <col min="3841" max="3841" width="21" style="145" customWidth="1"/>
    <col min="3842" max="3842" width="18.85546875" style="145" customWidth="1"/>
    <col min="3843" max="3843" width="20.140625" style="145" customWidth="1"/>
    <col min="3844" max="4096" width="9" style="145" customWidth="1"/>
    <col min="4097" max="4097" width="21" style="145" customWidth="1"/>
    <col min="4098" max="4098" width="18.85546875" style="145" customWidth="1"/>
    <col min="4099" max="4099" width="20.140625" style="145" customWidth="1"/>
    <col min="4100" max="4352" width="9" style="145" customWidth="1"/>
    <col min="4353" max="4353" width="21" style="145" customWidth="1"/>
    <col min="4354" max="4354" width="18.85546875" style="145" customWidth="1"/>
    <col min="4355" max="4355" width="20.140625" style="145" customWidth="1"/>
    <col min="4356" max="4608" width="9" style="145" customWidth="1"/>
    <col min="4609" max="4609" width="21" style="145" customWidth="1"/>
    <col min="4610" max="4610" width="18.85546875" style="145" customWidth="1"/>
    <col min="4611" max="4611" width="20.140625" style="145" customWidth="1"/>
    <col min="4612" max="4864" width="9" style="145" customWidth="1"/>
    <col min="4865" max="4865" width="21" style="145" customWidth="1"/>
    <col min="4866" max="4866" width="18.85546875" style="145" customWidth="1"/>
    <col min="4867" max="4867" width="20.140625" style="145" customWidth="1"/>
    <col min="4868" max="5120" width="9" style="145" customWidth="1"/>
    <col min="5121" max="5121" width="21" style="145" customWidth="1"/>
    <col min="5122" max="5122" width="18.85546875" style="145" customWidth="1"/>
    <col min="5123" max="5123" width="20.140625" style="145" customWidth="1"/>
    <col min="5124" max="5376" width="9" style="145" customWidth="1"/>
    <col min="5377" max="5377" width="21" style="145" customWidth="1"/>
    <col min="5378" max="5378" width="18.85546875" style="145" customWidth="1"/>
    <col min="5379" max="5379" width="20.140625" style="145" customWidth="1"/>
    <col min="5380" max="5632" width="9" style="145" customWidth="1"/>
    <col min="5633" max="5633" width="21" style="145" customWidth="1"/>
    <col min="5634" max="5634" width="18.85546875" style="145" customWidth="1"/>
    <col min="5635" max="5635" width="20.140625" style="145" customWidth="1"/>
    <col min="5636" max="5888" width="9" style="145" customWidth="1"/>
    <col min="5889" max="5889" width="21" style="145" customWidth="1"/>
    <col min="5890" max="5890" width="18.85546875" style="145" customWidth="1"/>
    <col min="5891" max="5891" width="20.140625" style="145" customWidth="1"/>
    <col min="5892" max="6144" width="9" style="145" customWidth="1"/>
    <col min="6145" max="6145" width="21" style="145" customWidth="1"/>
    <col min="6146" max="6146" width="18.85546875" style="145" customWidth="1"/>
    <col min="6147" max="6147" width="20.140625" style="145" customWidth="1"/>
    <col min="6148" max="6400" width="9" style="145" customWidth="1"/>
    <col min="6401" max="6401" width="21" style="145" customWidth="1"/>
    <col min="6402" max="6402" width="18.85546875" style="145" customWidth="1"/>
    <col min="6403" max="6403" width="20.140625" style="145" customWidth="1"/>
    <col min="6404" max="6656" width="9" style="145" customWidth="1"/>
    <col min="6657" max="6657" width="21" style="145" customWidth="1"/>
    <col min="6658" max="6658" width="18.85546875" style="145" customWidth="1"/>
    <col min="6659" max="6659" width="20.140625" style="145" customWidth="1"/>
    <col min="6660" max="6912" width="9" style="145" customWidth="1"/>
    <col min="6913" max="6913" width="21" style="145" customWidth="1"/>
    <col min="6914" max="6914" width="18.85546875" style="145" customWidth="1"/>
    <col min="6915" max="6915" width="20.140625" style="145" customWidth="1"/>
    <col min="6916" max="7168" width="9" style="145" customWidth="1"/>
    <col min="7169" max="7169" width="21" style="145" customWidth="1"/>
    <col min="7170" max="7170" width="18.85546875" style="145" customWidth="1"/>
    <col min="7171" max="7171" width="20.140625" style="145" customWidth="1"/>
    <col min="7172" max="7424" width="9" style="145" customWidth="1"/>
    <col min="7425" max="7425" width="21" style="145" customWidth="1"/>
    <col min="7426" max="7426" width="18.85546875" style="145" customWidth="1"/>
    <col min="7427" max="7427" width="20.140625" style="145" customWidth="1"/>
    <col min="7428" max="7680" width="9" style="145" customWidth="1"/>
    <col min="7681" max="7681" width="21" style="145" customWidth="1"/>
    <col min="7682" max="7682" width="18.85546875" style="145" customWidth="1"/>
    <col min="7683" max="7683" width="20.140625" style="145" customWidth="1"/>
    <col min="7684" max="7936" width="9" style="145" customWidth="1"/>
    <col min="7937" max="7937" width="21" style="145" customWidth="1"/>
    <col min="7938" max="7938" width="18.85546875" style="145" customWidth="1"/>
    <col min="7939" max="7939" width="20.140625" style="145" customWidth="1"/>
    <col min="7940" max="8192" width="9" style="145" customWidth="1"/>
    <col min="8193" max="8193" width="21" style="145" customWidth="1"/>
    <col min="8194" max="8194" width="18.85546875" style="145" customWidth="1"/>
    <col min="8195" max="8195" width="20.140625" style="145" customWidth="1"/>
    <col min="8196" max="8448" width="9" style="145" customWidth="1"/>
    <col min="8449" max="8449" width="21" style="145" customWidth="1"/>
    <col min="8450" max="8450" width="18.85546875" style="145" customWidth="1"/>
    <col min="8451" max="8451" width="20.140625" style="145" customWidth="1"/>
    <col min="8452" max="8704" width="9" style="145" customWidth="1"/>
    <col min="8705" max="8705" width="21" style="145" customWidth="1"/>
    <col min="8706" max="8706" width="18.85546875" style="145" customWidth="1"/>
    <col min="8707" max="8707" width="20.140625" style="145" customWidth="1"/>
    <col min="8708" max="8960" width="9" style="145" customWidth="1"/>
    <col min="8961" max="8961" width="21" style="145" customWidth="1"/>
    <col min="8962" max="8962" width="18.85546875" style="145" customWidth="1"/>
    <col min="8963" max="8963" width="20.140625" style="145" customWidth="1"/>
    <col min="8964" max="9216" width="9" style="145" customWidth="1"/>
    <col min="9217" max="9217" width="21" style="145" customWidth="1"/>
    <col min="9218" max="9218" width="18.85546875" style="145" customWidth="1"/>
    <col min="9219" max="9219" width="20.140625" style="145" customWidth="1"/>
    <col min="9220" max="9472" width="9" style="145" customWidth="1"/>
    <col min="9473" max="9473" width="21" style="145" customWidth="1"/>
    <col min="9474" max="9474" width="18.85546875" style="145" customWidth="1"/>
    <col min="9475" max="9475" width="20.140625" style="145" customWidth="1"/>
    <col min="9476" max="9728" width="9" style="145" customWidth="1"/>
    <col min="9729" max="9729" width="21" style="145" customWidth="1"/>
    <col min="9730" max="9730" width="18.85546875" style="145" customWidth="1"/>
    <col min="9731" max="9731" width="20.140625" style="145" customWidth="1"/>
    <col min="9732" max="9984" width="9" style="145" customWidth="1"/>
    <col min="9985" max="9985" width="21" style="145" customWidth="1"/>
    <col min="9986" max="9986" width="18.85546875" style="145" customWidth="1"/>
    <col min="9987" max="9987" width="20.140625" style="145" customWidth="1"/>
    <col min="9988" max="10240" width="9" style="145" customWidth="1"/>
    <col min="10241" max="10241" width="21" style="145" customWidth="1"/>
    <col min="10242" max="10242" width="18.85546875" style="145" customWidth="1"/>
    <col min="10243" max="10243" width="20.140625" style="145" customWidth="1"/>
    <col min="10244" max="10496" width="9" style="145" customWidth="1"/>
    <col min="10497" max="10497" width="21" style="145" customWidth="1"/>
    <col min="10498" max="10498" width="18.85546875" style="145" customWidth="1"/>
    <col min="10499" max="10499" width="20.140625" style="145" customWidth="1"/>
    <col min="10500" max="10752" width="9" style="145" customWidth="1"/>
    <col min="10753" max="10753" width="21" style="145" customWidth="1"/>
    <col min="10754" max="10754" width="18.85546875" style="145" customWidth="1"/>
    <col min="10755" max="10755" width="20.140625" style="145" customWidth="1"/>
    <col min="10756" max="11008" width="9" style="145" customWidth="1"/>
    <col min="11009" max="11009" width="21" style="145" customWidth="1"/>
    <col min="11010" max="11010" width="18.85546875" style="145" customWidth="1"/>
    <col min="11011" max="11011" width="20.140625" style="145" customWidth="1"/>
    <col min="11012" max="11264" width="9" style="145" customWidth="1"/>
    <col min="11265" max="11265" width="21" style="145" customWidth="1"/>
    <col min="11266" max="11266" width="18.85546875" style="145" customWidth="1"/>
    <col min="11267" max="11267" width="20.140625" style="145" customWidth="1"/>
    <col min="11268" max="11520" width="9" style="145" customWidth="1"/>
    <col min="11521" max="11521" width="21" style="145" customWidth="1"/>
    <col min="11522" max="11522" width="18.85546875" style="145" customWidth="1"/>
    <col min="11523" max="11523" width="20.140625" style="145" customWidth="1"/>
    <col min="11524" max="11776" width="9" style="145" customWidth="1"/>
    <col min="11777" max="11777" width="21" style="145" customWidth="1"/>
    <col min="11778" max="11778" width="18.85546875" style="145" customWidth="1"/>
    <col min="11779" max="11779" width="20.140625" style="145" customWidth="1"/>
    <col min="11780" max="12032" width="9" style="145" customWidth="1"/>
    <col min="12033" max="12033" width="21" style="145" customWidth="1"/>
    <col min="12034" max="12034" width="18.85546875" style="145" customWidth="1"/>
    <col min="12035" max="12035" width="20.140625" style="145" customWidth="1"/>
    <col min="12036" max="12288" width="9" style="145" customWidth="1"/>
    <col min="12289" max="12289" width="21" style="145" customWidth="1"/>
    <col min="12290" max="12290" width="18.85546875" style="145" customWidth="1"/>
    <col min="12291" max="12291" width="20.140625" style="145" customWidth="1"/>
    <col min="12292" max="12544" width="9" style="145" customWidth="1"/>
    <col min="12545" max="12545" width="21" style="145" customWidth="1"/>
    <col min="12546" max="12546" width="18.85546875" style="145" customWidth="1"/>
    <col min="12547" max="12547" width="20.140625" style="145" customWidth="1"/>
    <col min="12548" max="12800" width="9" style="145" customWidth="1"/>
    <col min="12801" max="12801" width="21" style="145" customWidth="1"/>
    <col min="12802" max="12802" width="18.85546875" style="145" customWidth="1"/>
    <col min="12803" max="12803" width="20.140625" style="145" customWidth="1"/>
    <col min="12804" max="13056" width="9" style="145" customWidth="1"/>
    <col min="13057" max="13057" width="21" style="145" customWidth="1"/>
    <col min="13058" max="13058" width="18.85546875" style="145" customWidth="1"/>
    <col min="13059" max="13059" width="20.140625" style="145" customWidth="1"/>
    <col min="13060" max="13312" width="9" style="145" customWidth="1"/>
    <col min="13313" max="13313" width="21" style="145" customWidth="1"/>
    <col min="13314" max="13314" width="18.85546875" style="145" customWidth="1"/>
    <col min="13315" max="13315" width="20.140625" style="145" customWidth="1"/>
    <col min="13316" max="13568" width="9" style="145" customWidth="1"/>
    <col min="13569" max="13569" width="21" style="145" customWidth="1"/>
    <col min="13570" max="13570" width="18.85546875" style="145" customWidth="1"/>
    <col min="13571" max="13571" width="20.140625" style="145" customWidth="1"/>
    <col min="13572" max="13824" width="9" style="145" customWidth="1"/>
    <col min="13825" max="13825" width="21" style="145" customWidth="1"/>
    <col min="13826" max="13826" width="18.85546875" style="145" customWidth="1"/>
    <col min="13827" max="13827" width="20.140625" style="145" customWidth="1"/>
    <col min="13828" max="14080" width="9" style="145" customWidth="1"/>
    <col min="14081" max="14081" width="21" style="145" customWidth="1"/>
    <col min="14082" max="14082" width="18.85546875" style="145" customWidth="1"/>
    <col min="14083" max="14083" width="20.140625" style="145" customWidth="1"/>
    <col min="14084" max="14336" width="9" style="145" customWidth="1"/>
    <col min="14337" max="14337" width="21" style="145" customWidth="1"/>
    <col min="14338" max="14338" width="18.85546875" style="145" customWidth="1"/>
    <col min="14339" max="14339" width="20.140625" style="145" customWidth="1"/>
    <col min="14340" max="14592" width="9" style="145" customWidth="1"/>
    <col min="14593" max="14593" width="21" style="145" customWidth="1"/>
    <col min="14594" max="14594" width="18.85546875" style="145" customWidth="1"/>
    <col min="14595" max="14595" width="20.140625" style="145" customWidth="1"/>
    <col min="14596" max="14848" width="9" style="145" customWidth="1"/>
    <col min="14849" max="14849" width="21" style="145" customWidth="1"/>
    <col min="14850" max="14850" width="18.85546875" style="145" customWidth="1"/>
    <col min="14851" max="14851" width="20.140625" style="145" customWidth="1"/>
    <col min="14852" max="15104" width="9" style="145" customWidth="1"/>
    <col min="15105" max="15105" width="21" style="145" customWidth="1"/>
    <col min="15106" max="15106" width="18.85546875" style="145" customWidth="1"/>
    <col min="15107" max="15107" width="20.140625" style="145" customWidth="1"/>
    <col min="15108" max="15360" width="9" style="145" customWidth="1"/>
    <col min="15361" max="15361" width="21" style="145" customWidth="1"/>
    <col min="15362" max="15362" width="18.85546875" style="145" customWidth="1"/>
    <col min="15363" max="15363" width="20.140625" style="145" customWidth="1"/>
    <col min="15364" max="15616" width="9" style="145" customWidth="1"/>
    <col min="15617" max="15617" width="21" style="145" customWidth="1"/>
    <col min="15618" max="15618" width="18.85546875" style="145" customWidth="1"/>
    <col min="15619" max="15619" width="20.140625" style="145" customWidth="1"/>
    <col min="15620" max="15872" width="9" style="145" customWidth="1"/>
    <col min="15873" max="15873" width="21" style="145" customWidth="1"/>
    <col min="15874" max="15874" width="18.85546875" style="145" customWidth="1"/>
    <col min="15875" max="15875" width="20.140625" style="145" customWidth="1"/>
    <col min="15876" max="16128" width="9" style="145" customWidth="1"/>
    <col min="16129" max="16129" width="21" style="145" customWidth="1"/>
    <col min="16130" max="16130" width="18.85546875" style="145" customWidth="1"/>
    <col min="16131" max="16131" width="20.140625" style="145" customWidth="1"/>
    <col min="16132" max="16132" width="9" style="145" customWidth="1"/>
    <col min="16133" max="16384" width="9.140625" style="146"/>
  </cols>
  <sheetData>
    <row r="1" spans="1:7" ht="12.75" customHeight="1" x14ac:dyDescent="0.3">
      <c r="A1" s="306" t="s">
        <v>64</v>
      </c>
      <c r="B1" s="306"/>
      <c r="C1" s="306"/>
      <c r="D1" s="306"/>
      <c r="E1" s="306"/>
      <c r="F1" s="306"/>
      <c r="G1" s="144"/>
    </row>
    <row r="2" spans="1:7" ht="12.75" customHeight="1" x14ac:dyDescent="0.3">
      <c r="A2" s="306"/>
      <c r="B2" s="306"/>
      <c r="C2" s="306"/>
      <c r="D2" s="306"/>
      <c r="E2" s="306"/>
      <c r="F2" s="306"/>
      <c r="G2" s="144"/>
    </row>
    <row r="3" spans="1:7" ht="12.75" customHeight="1" x14ac:dyDescent="0.3">
      <c r="A3" s="306"/>
      <c r="B3" s="306"/>
      <c r="C3" s="306"/>
      <c r="D3" s="306"/>
      <c r="E3" s="306"/>
      <c r="F3" s="306"/>
      <c r="G3" s="144"/>
    </row>
    <row r="4" spans="1:7" ht="12.75" customHeight="1" x14ac:dyDescent="0.3">
      <c r="A4" s="306"/>
      <c r="B4" s="306"/>
      <c r="C4" s="306"/>
      <c r="D4" s="306"/>
      <c r="E4" s="306"/>
      <c r="F4" s="306"/>
      <c r="G4" s="144"/>
    </row>
    <row r="5" spans="1:7" ht="12.75" customHeight="1" x14ac:dyDescent="0.3">
      <c r="A5" s="306"/>
      <c r="B5" s="306"/>
      <c r="C5" s="306"/>
      <c r="D5" s="306"/>
      <c r="E5" s="306"/>
      <c r="F5" s="306"/>
      <c r="G5" s="144"/>
    </row>
    <row r="6" spans="1:7" ht="12.75" customHeight="1" x14ac:dyDescent="0.3">
      <c r="A6" s="306"/>
      <c r="B6" s="306"/>
      <c r="C6" s="306"/>
      <c r="D6" s="306"/>
      <c r="E6" s="306"/>
      <c r="F6" s="306"/>
      <c r="G6" s="144"/>
    </row>
    <row r="7" spans="1:7" ht="12.75" customHeight="1" x14ac:dyDescent="0.3">
      <c r="A7" s="306"/>
      <c r="B7" s="306"/>
      <c r="C7" s="306"/>
      <c r="D7" s="306"/>
      <c r="E7" s="306"/>
      <c r="F7" s="306"/>
      <c r="G7" s="144"/>
    </row>
    <row r="8" spans="1:7" ht="15" customHeight="1" x14ac:dyDescent="0.3">
      <c r="A8" s="307" t="s">
        <v>10</v>
      </c>
      <c r="B8" s="307"/>
      <c r="C8" s="307"/>
      <c r="D8" s="307"/>
      <c r="E8" s="307"/>
      <c r="F8" s="307"/>
      <c r="G8" s="147"/>
    </row>
    <row r="9" spans="1:7" ht="12.75" customHeight="1" x14ac:dyDescent="0.3">
      <c r="A9" s="307"/>
      <c r="B9" s="307"/>
      <c r="C9" s="307"/>
      <c r="D9" s="307"/>
      <c r="E9" s="307"/>
      <c r="F9" s="307"/>
      <c r="G9" s="147"/>
    </row>
    <row r="10" spans="1:7" ht="12.75" customHeight="1" x14ac:dyDescent="0.3">
      <c r="A10" s="307"/>
      <c r="B10" s="307"/>
      <c r="C10" s="307"/>
      <c r="D10" s="307"/>
      <c r="E10" s="307"/>
      <c r="F10" s="307"/>
      <c r="G10" s="147"/>
    </row>
    <row r="11" spans="1:7" ht="12.75" customHeight="1" x14ac:dyDescent="0.3">
      <c r="A11" s="307"/>
      <c r="B11" s="307"/>
      <c r="C11" s="307"/>
      <c r="D11" s="307"/>
      <c r="E11" s="307"/>
      <c r="F11" s="307"/>
      <c r="G11" s="147"/>
    </row>
    <row r="12" spans="1:7" ht="12.75" customHeight="1" x14ac:dyDescent="0.3">
      <c r="A12" s="307"/>
      <c r="B12" s="307"/>
      <c r="C12" s="307"/>
      <c r="D12" s="307"/>
      <c r="E12" s="307"/>
      <c r="F12" s="307"/>
      <c r="G12" s="147"/>
    </row>
    <row r="13" spans="1:7" ht="12.75" customHeight="1" x14ac:dyDescent="0.3">
      <c r="A13" s="307"/>
      <c r="B13" s="307"/>
      <c r="C13" s="307"/>
      <c r="D13" s="307"/>
      <c r="E13" s="307"/>
      <c r="F13" s="307"/>
      <c r="G13" s="147"/>
    </row>
    <row r="14" spans="1:7" ht="12.75" customHeight="1" x14ac:dyDescent="0.3">
      <c r="A14" s="307"/>
      <c r="B14" s="307"/>
      <c r="C14" s="307"/>
      <c r="D14" s="307"/>
      <c r="E14" s="307"/>
      <c r="F14" s="307"/>
      <c r="G14" s="147"/>
    </row>
    <row r="15" spans="1:7" ht="13.5" customHeight="1" thickBot="1" x14ac:dyDescent="0.35"/>
    <row r="16" spans="1:7" ht="19.5" customHeight="1" thickBot="1" x14ac:dyDescent="0.35">
      <c r="A16" s="308" t="s">
        <v>11</v>
      </c>
      <c r="B16" s="309"/>
      <c r="C16" s="309"/>
      <c r="D16" s="309"/>
      <c r="E16" s="309"/>
      <c r="F16" s="310"/>
    </row>
    <row r="17" spans="1:13" ht="18.75" customHeight="1" x14ac:dyDescent="0.3">
      <c r="A17" s="311" t="s">
        <v>65</v>
      </c>
      <c r="B17" s="311"/>
      <c r="C17" s="311"/>
      <c r="D17" s="311"/>
      <c r="E17" s="311"/>
      <c r="F17" s="311"/>
    </row>
    <row r="18" spans="1:13" x14ac:dyDescent="0.3">
      <c r="B18" s="145" t="e">
        <f>[1]Relative!B13</f>
        <v>#REF!</v>
      </c>
    </row>
    <row r="20" spans="1:13" ht="16.5" customHeight="1" x14ac:dyDescent="0.3">
      <c r="A20" s="148" t="s">
        <v>13</v>
      </c>
      <c r="B20" s="149" t="s">
        <v>1</v>
      </c>
    </row>
    <row r="21" spans="1:13" ht="16.5" customHeight="1" x14ac:dyDescent="0.3">
      <c r="A21" s="148" t="s">
        <v>14</v>
      </c>
      <c r="B21" s="149" t="s">
        <v>2</v>
      </c>
    </row>
    <row r="22" spans="1:13" ht="16.5" customHeight="1" x14ac:dyDescent="0.3">
      <c r="A22" s="148" t="s">
        <v>15</v>
      </c>
      <c r="B22" s="149" t="s">
        <v>61</v>
      </c>
    </row>
    <row r="23" spans="1:13" ht="16.5" customHeight="1" x14ac:dyDescent="0.3">
      <c r="A23" s="148" t="s">
        <v>16</v>
      </c>
      <c r="B23" s="149" t="s">
        <v>62</v>
      </c>
    </row>
    <row r="24" spans="1:13" ht="16.5" customHeight="1" x14ac:dyDescent="0.3">
      <c r="A24" s="148" t="s">
        <v>17</v>
      </c>
      <c r="B24" s="150">
        <v>43130</v>
      </c>
    </row>
    <row r="25" spans="1:13" ht="16.5" customHeight="1" x14ac:dyDescent="0.3">
      <c r="A25" s="148" t="s">
        <v>18</v>
      </c>
      <c r="B25" s="150">
        <v>43130</v>
      </c>
    </row>
    <row r="27" spans="1:13" ht="13.5" customHeight="1" thickBot="1" x14ac:dyDescent="0.35"/>
    <row r="28" spans="1:13" ht="17.25" customHeight="1" thickBot="1" x14ac:dyDescent="0.35">
      <c r="B28" s="151" t="s">
        <v>66</v>
      </c>
      <c r="C28" s="152" t="s">
        <v>67</v>
      </c>
      <c r="D28" s="152" t="s">
        <v>68</v>
      </c>
      <c r="E28" s="153"/>
      <c r="F28" s="153"/>
      <c r="G28" s="153"/>
      <c r="H28" s="154"/>
      <c r="I28" s="153"/>
      <c r="J28" s="153"/>
      <c r="K28" s="153"/>
      <c r="L28" s="146"/>
      <c r="M28" s="146"/>
    </row>
    <row r="29" spans="1:13" ht="16.5" customHeight="1" thickBot="1" x14ac:dyDescent="0.35">
      <c r="B29" s="155">
        <v>15.451980000000001</v>
      </c>
      <c r="C29" s="156">
        <v>27.22091</v>
      </c>
      <c r="D29" s="156">
        <v>28.809229999999999</v>
      </c>
      <c r="E29" s="157"/>
      <c r="F29" s="157"/>
      <c r="G29" s="157"/>
      <c r="H29" s="154"/>
      <c r="I29" s="157"/>
      <c r="J29" s="157"/>
      <c r="K29" s="157"/>
      <c r="L29" s="146"/>
      <c r="M29" s="146"/>
    </row>
    <row r="30" spans="1:13" ht="15.75" customHeight="1" x14ac:dyDescent="0.3">
      <c r="B30" s="158"/>
      <c r="C30" s="156">
        <v>27.216809999999999</v>
      </c>
      <c r="D30" s="156">
        <v>28.82489</v>
      </c>
      <c r="E30" s="157"/>
      <c r="F30" s="157"/>
      <c r="G30" s="157"/>
      <c r="H30" s="154"/>
      <c r="I30" s="157"/>
      <c r="J30" s="157"/>
      <c r="K30" s="157"/>
      <c r="L30" s="146"/>
      <c r="M30" s="146"/>
    </row>
    <row r="31" spans="1:13" ht="16.5" customHeight="1" thickBot="1" x14ac:dyDescent="0.35">
      <c r="B31" s="158"/>
      <c r="C31" s="159">
        <v>27.21556</v>
      </c>
      <c r="D31" s="159">
        <v>28.823029999999999</v>
      </c>
      <c r="E31" s="157"/>
      <c r="F31" s="157"/>
      <c r="G31" s="157"/>
      <c r="H31" s="154"/>
      <c r="I31" s="157"/>
      <c r="J31" s="157"/>
      <c r="K31" s="157"/>
      <c r="L31" s="146"/>
      <c r="M31" s="146"/>
    </row>
    <row r="32" spans="1:13" ht="16.5" customHeight="1" thickBot="1" x14ac:dyDescent="0.35">
      <c r="B32" s="158"/>
      <c r="C32" s="160"/>
      <c r="D32" s="161"/>
      <c r="E32" s="157"/>
      <c r="F32" s="157"/>
      <c r="G32" s="157"/>
      <c r="H32" s="154"/>
      <c r="I32" s="157"/>
      <c r="J32" s="157"/>
      <c r="K32" s="157"/>
      <c r="L32" s="146"/>
      <c r="M32" s="146"/>
    </row>
    <row r="33" spans="1:13" ht="17.25" customHeight="1" thickBot="1" x14ac:dyDescent="0.35">
      <c r="B33" s="162">
        <f>AVERAGE(B29:B32)</f>
        <v>15.451980000000001</v>
      </c>
      <c r="C33" s="162">
        <f>AVERAGE(C29:C32)</f>
        <v>27.217759999999998</v>
      </c>
      <c r="D33" s="162">
        <f>AVERAGE(D29:D32)</f>
        <v>28.819050000000001</v>
      </c>
      <c r="E33" s="163"/>
      <c r="F33" s="163"/>
      <c r="G33" s="163"/>
      <c r="H33" s="154"/>
      <c r="I33" s="163"/>
      <c r="J33" s="163"/>
      <c r="K33" s="163"/>
      <c r="L33" s="146"/>
      <c r="M33" s="146"/>
    </row>
    <row r="34" spans="1:13" ht="16.5" customHeight="1" thickBot="1" x14ac:dyDescent="0.35">
      <c r="B34" s="164"/>
      <c r="C34" s="164"/>
      <c r="D34" s="164"/>
      <c r="E34" s="154"/>
      <c r="F34" s="154"/>
      <c r="G34" s="154"/>
      <c r="H34" s="154"/>
      <c r="I34" s="154"/>
      <c r="J34" s="154"/>
      <c r="K34" s="154"/>
      <c r="L34" s="146"/>
      <c r="M34" s="146"/>
    </row>
    <row r="35" spans="1:13" ht="16.5" customHeight="1" thickBot="1" x14ac:dyDescent="0.35">
      <c r="B35" s="165" t="s">
        <v>69</v>
      </c>
      <c r="C35" s="166">
        <f>C33-B33</f>
        <v>11.765779999999998</v>
      </c>
      <c r="D35" s="164"/>
      <c r="E35" s="154"/>
      <c r="F35" s="167"/>
      <c r="G35" s="154"/>
      <c r="H35" s="154"/>
      <c r="I35" s="154"/>
      <c r="J35" s="167"/>
      <c r="K35" s="154"/>
      <c r="L35" s="146"/>
      <c r="M35" s="146"/>
    </row>
    <row r="36" spans="1:13" ht="16.5" customHeight="1" thickBot="1" x14ac:dyDescent="0.35">
      <c r="B36" s="164"/>
      <c r="C36" s="168"/>
      <c r="D36" s="164"/>
      <c r="E36" s="154"/>
      <c r="F36" s="167"/>
      <c r="G36" s="154"/>
      <c r="H36" s="154"/>
      <c r="I36" s="154"/>
      <c r="J36" s="167"/>
      <c r="K36" s="154"/>
      <c r="L36" s="146"/>
      <c r="M36" s="146"/>
    </row>
    <row r="37" spans="1:13" ht="16.5" customHeight="1" thickBot="1" x14ac:dyDescent="0.35">
      <c r="B37" s="165" t="s">
        <v>70</v>
      </c>
      <c r="C37" s="166">
        <f>D33-B33</f>
        <v>13.36707</v>
      </c>
      <c r="D37" s="164"/>
      <c r="E37" s="154"/>
      <c r="F37" s="167"/>
      <c r="G37" s="154"/>
      <c r="H37" s="154"/>
      <c r="I37" s="154"/>
      <c r="J37" s="167"/>
      <c r="K37" s="154"/>
      <c r="L37" s="146"/>
      <c r="M37" s="146"/>
    </row>
    <row r="38" spans="1:13" ht="16.5" customHeight="1" thickBot="1" x14ac:dyDescent="0.35">
      <c r="B38" s="164"/>
      <c r="C38" s="168"/>
      <c r="D38" s="164"/>
      <c r="E38" s="154"/>
      <c r="F38" s="167"/>
      <c r="G38" s="154"/>
      <c r="H38" s="154"/>
      <c r="I38" s="154"/>
      <c r="J38" s="167"/>
      <c r="K38" s="154"/>
      <c r="L38" s="146"/>
      <c r="M38" s="146"/>
    </row>
    <row r="39" spans="1:13" ht="32.25" customHeight="1" thickBot="1" x14ac:dyDescent="0.35">
      <c r="B39" s="169" t="s">
        <v>71</v>
      </c>
      <c r="C39" s="170">
        <f>C37/C35</f>
        <v>1.1360972243234195</v>
      </c>
      <c r="D39" s="164"/>
      <c r="E39" s="171"/>
      <c r="F39" s="172"/>
      <c r="G39" s="154"/>
      <c r="H39" s="154"/>
      <c r="I39" s="171"/>
      <c r="J39" s="172"/>
      <c r="K39" s="154"/>
      <c r="L39" s="146"/>
      <c r="M39" s="146"/>
    </row>
    <row r="40" spans="1:13" ht="14.25" customHeight="1" thickBot="1" x14ac:dyDescent="0.35">
      <c r="A40" s="173"/>
      <c r="B40" s="174"/>
      <c r="C40" s="175"/>
      <c r="D40" s="176"/>
      <c r="E40" s="175"/>
      <c r="G40" s="154"/>
      <c r="H40" s="154"/>
      <c r="I40" s="177"/>
      <c r="J40" s="146"/>
    </row>
    <row r="41" spans="1:13" ht="16.5" customHeight="1" x14ac:dyDescent="0.3">
      <c r="A41" s="178"/>
      <c r="B41" s="179" t="s">
        <v>4</v>
      </c>
      <c r="C41" s="179"/>
      <c r="D41" s="180" t="s">
        <v>5</v>
      </c>
      <c r="E41" s="181"/>
      <c r="F41" s="180" t="s">
        <v>6</v>
      </c>
      <c r="G41" s="154"/>
      <c r="H41" s="154"/>
      <c r="I41" s="177"/>
      <c r="J41" s="146"/>
    </row>
    <row r="42" spans="1:13" ht="59.25" customHeight="1" x14ac:dyDescent="0.3">
      <c r="A42" s="148" t="s">
        <v>7</v>
      </c>
      <c r="B42" s="182"/>
      <c r="C42" s="178"/>
      <c r="D42" s="182"/>
      <c r="E42" s="178"/>
      <c r="F42" s="182"/>
      <c r="G42" s="154"/>
      <c r="H42" s="154"/>
      <c r="I42" s="177"/>
      <c r="J42" s="146"/>
    </row>
    <row r="43" spans="1:13" ht="59.25" customHeight="1" x14ac:dyDescent="0.3">
      <c r="A43" s="148" t="s">
        <v>8</v>
      </c>
      <c r="B43" s="183"/>
      <c r="C43" s="184"/>
      <c r="D43" s="183"/>
      <c r="E43" s="178"/>
      <c r="F43" s="185"/>
      <c r="G43" s="154"/>
      <c r="H43" s="154"/>
      <c r="I43" s="177"/>
    </row>
    <row r="44" spans="1:13" ht="13.5" customHeight="1" x14ac:dyDescent="0.3">
      <c r="A44" s="154"/>
      <c r="B44" s="154"/>
      <c r="C44" s="154"/>
      <c r="D44" s="177"/>
      <c r="F44" s="154"/>
      <c r="G44" s="154"/>
      <c r="H44" s="154"/>
      <c r="I44" s="177"/>
    </row>
    <row r="45" spans="1:13" ht="13.5" customHeight="1" x14ac:dyDescent="0.3">
      <c r="A45" s="154"/>
      <c r="B45" s="154"/>
      <c r="C45" s="154"/>
      <c r="D45" s="177"/>
      <c r="F45" s="154"/>
      <c r="G45" s="154"/>
      <c r="H45" s="154"/>
      <c r="I45" s="177"/>
    </row>
    <row r="47" spans="1:13" ht="13.5" customHeight="1" x14ac:dyDescent="0.3">
      <c r="A47" s="186"/>
      <c r="B47" s="186"/>
      <c r="C47" s="186"/>
      <c r="F47" s="186"/>
      <c r="G47" s="186"/>
      <c r="H47" s="186"/>
    </row>
    <row r="48" spans="1:13" ht="13.5" customHeight="1" x14ac:dyDescent="0.3">
      <c r="A48" s="187"/>
      <c r="B48" s="187"/>
      <c r="C48" s="187"/>
      <c r="F48" s="187"/>
      <c r="G48" s="187"/>
      <c r="H48" s="187"/>
    </row>
    <row r="49" spans="1:8" x14ac:dyDescent="0.3">
      <c r="B49" s="188"/>
      <c r="C49" s="188"/>
      <c r="G49" s="188"/>
      <c r="H49" s="188"/>
    </row>
    <row r="50" spans="1:8" x14ac:dyDescent="0.3">
      <c r="A50" s="189"/>
      <c r="F50" s="189"/>
    </row>
    <row r="51" spans="1:8" x14ac:dyDescent="0.3">
      <c r="C51" s="190"/>
    </row>
    <row r="52" spans="1:8" x14ac:dyDescent="0.3">
      <c r="C52" s="190"/>
    </row>
    <row r="57" spans="1:8" ht="13.5" customHeight="1" x14ac:dyDescent="0.3">
      <c r="C57" s="154"/>
    </row>
    <row r="250" spans="1:1" x14ac:dyDescent="0.3">
      <c r="A250" s="145">
        <v>0</v>
      </c>
    </row>
  </sheetData>
  <sheetProtection password="F258" sheet="1" objects="1" scenarios="1" formatCells="0" formatColumns="0"/>
  <mergeCells count="4">
    <mergeCell ref="A1:F7"/>
    <mergeCell ref="A8:F14"/>
    <mergeCell ref="A16:F16"/>
    <mergeCell ref="A17:F1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6" zoomScale="55" zoomScaleNormal="75" workbookViewId="0">
      <selection activeCell="B62" sqref="B62"/>
    </sheetView>
  </sheetViews>
  <sheetFormatPr defaultRowHeight="15" x14ac:dyDescent="0.3"/>
  <cols>
    <col min="1" max="1" width="37.42578125" style="2" customWidth="1"/>
    <col min="2" max="2" width="28.28515625" style="2" customWidth="1"/>
    <col min="3" max="3" width="31.42578125" style="2" customWidth="1"/>
    <col min="4" max="4" width="26.7109375" style="2" customWidth="1"/>
    <col min="5" max="5" width="29.85546875" style="2" customWidth="1"/>
    <col min="6" max="6" width="25.28515625" style="2" customWidth="1"/>
    <col min="7" max="7" width="27.7109375" style="2" customWidth="1"/>
    <col min="8" max="8" width="27.28515625" style="2" customWidth="1"/>
    <col min="9" max="9" width="28.28515625" style="1" customWidth="1"/>
    <col min="10" max="10" width="22" style="1" customWidth="1"/>
    <col min="11" max="11" width="17.140625" style="1" customWidth="1"/>
    <col min="12" max="12" width="18.42578125" style="1" customWidth="1"/>
    <col min="13" max="13" width="9" style="1" customWidth="1"/>
  </cols>
  <sheetData>
    <row r="1" spans="1:9" x14ac:dyDescent="0.3">
      <c r="A1" s="316" t="s">
        <v>9</v>
      </c>
      <c r="B1" s="316"/>
      <c r="C1" s="316"/>
      <c r="D1" s="316"/>
      <c r="E1" s="316"/>
      <c r="F1" s="316"/>
      <c r="G1" s="316"/>
      <c r="H1" s="316"/>
      <c r="I1" s="316"/>
    </row>
    <row r="2" spans="1:9" x14ac:dyDescent="0.3">
      <c r="A2" s="316"/>
      <c r="B2" s="316"/>
      <c r="C2" s="316"/>
      <c r="D2" s="316"/>
      <c r="E2" s="316"/>
      <c r="F2" s="316"/>
      <c r="G2" s="316"/>
      <c r="H2" s="316"/>
      <c r="I2" s="316"/>
    </row>
    <row r="3" spans="1:9" x14ac:dyDescent="0.3">
      <c r="A3" s="316"/>
      <c r="B3" s="316"/>
      <c r="C3" s="316"/>
      <c r="D3" s="316"/>
      <c r="E3" s="316"/>
      <c r="F3" s="316"/>
      <c r="G3" s="316"/>
      <c r="H3" s="316"/>
      <c r="I3" s="316"/>
    </row>
    <row r="4" spans="1:9" x14ac:dyDescent="0.3">
      <c r="A4" s="316"/>
      <c r="B4" s="316"/>
      <c r="C4" s="316"/>
      <c r="D4" s="316"/>
      <c r="E4" s="316"/>
      <c r="F4" s="316"/>
      <c r="G4" s="316"/>
      <c r="H4" s="316"/>
      <c r="I4" s="316"/>
    </row>
    <row r="5" spans="1:9" x14ac:dyDescent="0.3">
      <c r="A5" s="316"/>
      <c r="B5" s="316"/>
      <c r="C5" s="316"/>
      <c r="D5" s="316"/>
      <c r="E5" s="316"/>
      <c r="F5" s="316"/>
      <c r="G5" s="316"/>
      <c r="H5" s="316"/>
      <c r="I5" s="316"/>
    </row>
    <row r="6" spans="1:9" x14ac:dyDescent="0.3">
      <c r="A6" s="316"/>
      <c r="B6" s="316"/>
      <c r="C6" s="316"/>
      <c r="D6" s="316"/>
      <c r="E6" s="316"/>
      <c r="F6" s="316"/>
      <c r="G6" s="316"/>
      <c r="H6" s="316"/>
      <c r="I6" s="316"/>
    </row>
    <row r="7" spans="1:9" x14ac:dyDescent="0.3">
      <c r="A7" s="316"/>
      <c r="B7" s="316"/>
      <c r="C7" s="316"/>
      <c r="D7" s="316"/>
      <c r="E7" s="316"/>
      <c r="F7" s="316"/>
      <c r="G7" s="316"/>
      <c r="H7" s="316"/>
      <c r="I7" s="316"/>
    </row>
    <row r="8" spans="1:9" x14ac:dyDescent="0.3">
      <c r="A8" s="317" t="s">
        <v>10</v>
      </c>
      <c r="B8" s="317"/>
      <c r="C8" s="317"/>
      <c r="D8" s="317"/>
      <c r="E8" s="317"/>
      <c r="F8" s="317"/>
      <c r="G8" s="317"/>
      <c r="H8" s="317"/>
      <c r="I8" s="317"/>
    </row>
    <row r="9" spans="1:9" x14ac:dyDescent="0.3">
      <c r="A9" s="317"/>
      <c r="B9" s="317"/>
      <c r="C9" s="317"/>
      <c r="D9" s="317"/>
      <c r="E9" s="317"/>
      <c r="F9" s="317"/>
      <c r="G9" s="317"/>
      <c r="H9" s="317"/>
      <c r="I9" s="317"/>
    </row>
    <row r="10" spans="1:9" x14ac:dyDescent="0.3">
      <c r="A10" s="317"/>
      <c r="B10" s="317"/>
      <c r="C10" s="317"/>
      <c r="D10" s="317"/>
      <c r="E10" s="317"/>
      <c r="F10" s="317"/>
      <c r="G10" s="317"/>
      <c r="H10" s="317"/>
      <c r="I10" s="317"/>
    </row>
    <row r="11" spans="1:9" x14ac:dyDescent="0.3">
      <c r="A11" s="317"/>
      <c r="B11" s="317"/>
      <c r="C11" s="317"/>
      <c r="D11" s="317"/>
      <c r="E11" s="317"/>
      <c r="F11" s="317"/>
      <c r="G11" s="317"/>
      <c r="H11" s="317"/>
      <c r="I11" s="317"/>
    </row>
    <row r="12" spans="1:9" x14ac:dyDescent="0.3">
      <c r="A12" s="317"/>
      <c r="B12" s="317"/>
      <c r="C12" s="317"/>
      <c r="D12" s="317"/>
      <c r="E12" s="317"/>
      <c r="F12" s="317"/>
      <c r="G12" s="317"/>
      <c r="H12" s="317"/>
      <c r="I12" s="317"/>
    </row>
    <row r="13" spans="1:9" x14ac:dyDescent="0.3">
      <c r="A13" s="317"/>
      <c r="B13" s="317"/>
      <c r="C13" s="317"/>
      <c r="D13" s="317"/>
      <c r="E13" s="317"/>
      <c r="F13" s="317"/>
      <c r="G13" s="317"/>
      <c r="H13" s="317"/>
      <c r="I13" s="317"/>
    </row>
    <row r="14" spans="1:9" x14ac:dyDescent="0.3">
      <c r="A14" s="317"/>
      <c r="B14" s="317"/>
      <c r="C14" s="317"/>
      <c r="D14" s="317"/>
      <c r="E14" s="317"/>
      <c r="F14" s="317"/>
      <c r="G14" s="317"/>
      <c r="H14" s="317"/>
      <c r="I14" s="317"/>
    </row>
    <row r="15" spans="1:9" ht="19.5" customHeight="1" x14ac:dyDescent="0.3"/>
    <row r="16" spans="1:9" ht="19.5" customHeight="1" x14ac:dyDescent="0.3">
      <c r="A16" s="318" t="s">
        <v>11</v>
      </c>
      <c r="B16" s="319"/>
      <c r="C16" s="319"/>
      <c r="D16" s="319"/>
      <c r="E16" s="319"/>
      <c r="F16" s="319"/>
      <c r="G16" s="319"/>
      <c r="H16" s="319"/>
      <c r="I16" s="320"/>
    </row>
    <row r="17" spans="1:14" ht="18.75" x14ac:dyDescent="0.3">
      <c r="A17" s="321" t="s">
        <v>12</v>
      </c>
      <c r="B17" s="321"/>
      <c r="C17" s="321"/>
      <c r="D17" s="321"/>
      <c r="E17" s="321"/>
      <c r="F17" s="321"/>
      <c r="G17" s="321"/>
      <c r="H17" s="321"/>
    </row>
    <row r="18" spans="1:14" ht="18.75" x14ac:dyDescent="0.3">
      <c r="A18" s="8" t="s">
        <v>13</v>
      </c>
      <c r="B18" s="9" t="s">
        <v>1</v>
      </c>
      <c r="C18" s="9"/>
      <c r="D18" s="9"/>
      <c r="E18" s="9"/>
    </row>
    <row r="19" spans="1:14" ht="18.75" x14ac:dyDescent="0.3">
      <c r="A19" s="8" t="s">
        <v>14</v>
      </c>
      <c r="B19" s="10" t="s">
        <v>2</v>
      </c>
      <c r="C19" s="7">
        <v>32</v>
      </c>
    </row>
    <row r="20" spans="1:14" ht="18.75" x14ac:dyDescent="0.3">
      <c r="A20" s="8" t="s">
        <v>15</v>
      </c>
      <c r="B20" s="10" t="s">
        <v>61</v>
      </c>
      <c r="C20" s="10"/>
    </row>
    <row r="21" spans="1:14" ht="18.75" x14ac:dyDescent="0.3">
      <c r="A21" s="8" t="s">
        <v>16</v>
      </c>
      <c r="B21" s="11" t="s">
        <v>81</v>
      </c>
      <c r="C21" s="11"/>
      <c r="D21" s="11"/>
      <c r="E21" s="11"/>
      <c r="F21" s="11"/>
      <c r="G21" s="11"/>
      <c r="H21" s="11"/>
      <c r="I21" s="12"/>
    </row>
    <row r="22" spans="1:14" ht="18.75" x14ac:dyDescent="0.3">
      <c r="A22" s="8" t="s">
        <v>17</v>
      </c>
      <c r="B22" s="13">
        <v>43130</v>
      </c>
    </row>
    <row r="23" spans="1:14" ht="18.75" x14ac:dyDescent="0.3">
      <c r="A23" s="8" t="s">
        <v>18</v>
      </c>
      <c r="B23" s="13">
        <v>43201</v>
      </c>
    </row>
    <row r="24" spans="1:14" ht="18.75" x14ac:dyDescent="0.3">
      <c r="A24" s="8"/>
      <c r="B24" s="14"/>
    </row>
    <row r="25" spans="1:14" ht="18.75" x14ac:dyDescent="0.3">
      <c r="A25" s="15" t="s">
        <v>0</v>
      </c>
      <c r="B25" s="16" t="s">
        <v>19</v>
      </c>
    </row>
    <row r="26" spans="1:14" ht="18.75" x14ac:dyDescent="0.3">
      <c r="A26" s="15"/>
      <c r="B26" s="16"/>
    </row>
    <row r="27" spans="1:14" ht="26.25" customHeight="1" x14ac:dyDescent="0.4">
      <c r="A27" s="17" t="s">
        <v>20</v>
      </c>
      <c r="B27" s="18" t="s">
        <v>63</v>
      </c>
      <c r="C27" s="19"/>
      <c r="I27" s="20"/>
      <c r="J27" s="20"/>
      <c r="K27" s="20"/>
      <c r="L27" s="21"/>
      <c r="M27" s="21"/>
      <c r="N27" s="22"/>
    </row>
    <row r="28" spans="1:14" ht="26.25" customHeight="1" x14ac:dyDescent="0.4">
      <c r="A28" s="23" t="s">
        <v>21</v>
      </c>
      <c r="B28" s="18" t="s">
        <v>80</v>
      </c>
      <c r="C28" s="19"/>
      <c r="D28" s="24"/>
      <c r="E28" s="25"/>
      <c r="F28" s="25"/>
      <c r="G28" s="25"/>
      <c r="I28" s="20"/>
      <c r="J28" s="20"/>
      <c r="K28" s="20"/>
      <c r="L28" s="21"/>
      <c r="M28" s="21"/>
      <c r="N28" s="22"/>
    </row>
    <row r="29" spans="1:14" ht="26.25" customHeight="1" x14ac:dyDescent="0.4">
      <c r="A29" s="26" t="s">
        <v>22</v>
      </c>
      <c r="B29" s="19">
        <v>105.99</v>
      </c>
      <c r="C29" s="27"/>
      <c r="D29" s="28"/>
      <c r="E29" s="28"/>
      <c r="F29" s="28"/>
      <c r="G29" s="28"/>
      <c r="H29" s="29"/>
      <c r="I29" s="20"/>
      <c r="J29" s="20"/>
      <c r="K29" s="20"/>
      <c r="L29" s="21"/>
      <c r="M29" s="21"/>
      <c r="N29" s="22"/>
    </row>
    <row r="30" spans="1:14" ht="26.25" customHeight="1" x14ac:dyDescent="0.4">
      <c r="A30" s="30" t="s">
        <v>23</v>
      </c>
      <c r="B30" s="31">
        <v>1</v>
      </c>
      <c r="C30" s="27"/>
      <c r="D30" s="28"/>
      <c r="E30" s="28"/>
      <c r="F30" s="28"/>
      <c r="G30" s="28"/>
      <c r="H30" s="29"/>
      <c r="I30" s="20"/>
      <c r="J30" s="20"/>
      <c r="K30" s="20"/>
      <c r="L30" s="21"/>
      <c r="M30" s="21"/>
      <c r="N30" s="22"/>
    </row>
    <row r="31" spans="1:14" ht="26.25" customHeight="1" x14ac:dyDescent="0.4">
      <c r="A31" s="30"/>
      <c r="C31" s="27"/>
      <c r="D31" s="28"/>
      <c r="E31" s="28"/>
      <c r="F31" s="28"/>
      <c r="G31" s="28"/>
      <c r="H31" s="29"/>
      <c r="I31" s="20"/>
      <c r="J31" s="20"/>
      <c r="K31" s="20"/>
      <c r="L31" s="21"/>
      <c r="M31" s="21"/>
      <c r="N31" s="22"/>
    </row>
    <row r="32" spans="1:14" ht="26.25" customHeight="1" x14ac:dyDescent="0.4">
      <c r="A32" s="32" t="s">
        <v>24</v>
      </c>
      <c r="B32" s="19">
        <v>2</v>
      </c>
      <c r="C32" s="33" t="s">
        <v>25</v>
      </c>
      <c r="D32" s="19">
        <v>1</v>
      </c>
      <c r="E32" s="6"/>
      <c r="I32" s="20"/>
      <c r="J32" s="20"/>
      <c r="K32" s="20"/>
      <c r="L32" s="21"/>
      <c r="M32" s="21"/>
      <c r="N32" s="22"/>
    </row>
    <row r="33" spans="1:14" ht="18.75" x14ac:dyDescent="0.3">
      <c r="A33" s="34"/>
      <c r="B33" s="35"/>
      <c r="I33" s="20"/>
      <c r="J33" s="20"/>
      <c r="K33" s="20"/>
      <c r="L33" s="21"/>
      <c r="M33" s="21"/>
      <c r="N33" s="22"/>
    </row>
    <row r="34" spans="1:14" ht="19.5" customHeight="1" x14ac:dyDescent="0.3">
      <c r="A34" s="34"/>
      <c r="B34" s="35"/>
      <c r="I34" s="20"/>
      <c r="J34" s="20"/>
      <c r="K34" s="20"/>
      <c r="L34" s="21"/>
      <c r="M34" s="21"/>
      <c r="N34" s="22"/>
    </row>
    <row r="35" spans="1:14" ht="19.5" customHeight="1" x14ac:dyDescent="0.3">
      <c r="A35" s="36" t="s">
        <v>26</v>
      </c>
      <c r="B35" s="36" t="s">
        <v>27</v>
      </c>
      <c r="C35" s="37" t="s">
        <v>28</v>
      </c>
      <c r="D35" s="36" t="s">
        <v>29</v>
      </c>
      <c r="E35" s="38" t="s">
        <v>30</v>
      </c>
      <c r="F35" s="38" t="s">
        <v>31</v>
      </c>
      <c r="G35" s="36" t="s">
        <v>32</v>
      </c>
      <c r="H35" s="6"/>
      <c r="J35" s="20"/>
      <c r="K35" s="20"/>
      <c r="L35" s="21"/>
      <c r="M35" s="21"/>
      <c r="N35" s="22"/>
    </row>
    <row r="36" spans="1:14" ht="26.25" customHeight="1" x14ac:dyDescent="0.4">
      <c r="A36" s="39" t="s">
        <v>33</v>
      </c>
      <c r="B36" s="40">
        <v>1001.69</v>
      </c>
      <c r="C36" s="41">
        <f>IF(ISBLANK(B36), "-",B36/$B$29*($B$32/$D$32))</f>
        <v>18.901594490046232</v>
      </c>
      <c r="D36" s="40">
        <v>19</v>
      </c>
      <c r="E36" s="42">
        <f>IF(ISBLANK(B36), "-",C36/D36)</f>
        <v>0.9948207626340122</v>
      </c>
      <c r="F36" s="43">
        <f>IF(ISBLANK(B36), "-",(E36-$B$30)/$B$30)</f>
        <v>-5.1792373659877988E-3</v>
      </c>
      <c r="G36" s="44">
        <f>IF(ISBLANK(B36),"-",E36/$B$30)</f>
        <v>0.9948207626340122</v>
      </c>
      <c r="H36" s="6"/>
      <c r="J36" s="20"/>
      <c r="K36" s="20"/>
      <c r="L36" s="21"/>
      <c r="M36" s="21"/>
      <c r="N36" s="22"/>
    </row>
    <row r="37" spans="1:14" ht="26.25" customHeight="1" x14ac:dyDescent="0.4">
      <c r="A37" s="45" t="s">
        <v>34</v>
      </c>
      <c r="B37" s="46">
        <v>1034.26</v>
      </c>
      <c r="C37" s="47">
        <f>IF(ISBLANK(B37), "-",B37/$B$29*($B$32/$D$32))</f>
        <v>19.516180771770923</v>
      </c>
      <c r="D37" s="46">
        <v>19.600000000000001</v>
      </c>
      <c r="E37" s="48">
        <f>IF(ISBLANK(B37), "-",C37/D37)</f>
        <v>0.99572350876382254</v>
      </c>
      <c r="F37" s="49">
        <f>IF(ISBLANK(B37), "-",(E37-$B$30)/$B$30)</f>
        <v>-4.2764912361774599E-3</v>
      </c>
      <c r="G37" s="50">
        <f>IF(ISBLANK(B37),"-",E37/$B$30)</f>
        <v>0.99572350876382254</v>
      </c>
      <c r="H37" s="6"/>
      <c r="J37" s="20"/>
      <c r="K37" s="20"/>
      <c r="L37" s="21"/>
      <c r="M37" s="21"/>
      <c r="N37" s="22"/>
    </row>
    <row r="38" spans="1:14" ht="26.25" customHeight="1" x14ac:dyDescent="0.4">
      <c r="A38" s="45" t="s">
        <v>35</v>
      </c>
      <c r="B38" s="46">
        <v>1046.7</v>
      </c>
      <c r="C38" s="47">
        <f>IF(ISBLANK(B38), "-",B38/$B$29*($B$32/$D$32))</f>
        <v>19.750919898103596</v>
      </c>
      <c r="D38" s="46">
        <v>19.8</v>
      </c>
      <c r="E38" s="48">
        <f>IF(ISBLANK(B38), "-",C38/D38)</f>
        <v>0.99752120697492908</v>
      </c>
      <c r="F38" s="49">
        <f>IF(ISBLANK(B38), "-",(E38-$B$30)/$B$30)</f>
        <v>-2.4787930250709245E-3</v>
      </c>
      <c r="G38" s="50">
        <f>IF(ISBLANK(B38),"-",E38/$B$30)</f>
        <v>0.99752120697492908</v>
      </c>
      <c r="H38" s="6"/>
      <c r="J38" s="20"/>
      <c r="K38" s="20"/>
      <c r="L38" s="21"/>
      <c r="M38" s="21"/>
      <c r="N38" s="22"/>
    </row>
    <row r="39" spans="1:14" ht="27" customHeight="1" x14ac:dyDescent="0.4">
      <c r="A39" s="51" t="s">
        <v>36</v>
      </c>
      <c r="B39" s="52"/>
      <c r="C39" s="53" t="str">
        <f>IF(ISBLANK(B39), "-",B39/$B$29*($B$32/$D$32))</f>
        <v>-</v>
      </c>
      <c r="D39" s="52"/>
      <c r="E39" s="54" t="str">
        <f>IF(ISBLANK(B39), "-",C39/D39)</f>
        <v>-</v>
      </c>
      <c r="F39" s="55" t="str">
        <f>IF(ISBLANK(B39), "-",(E39-$B$30)/$B$30)</f>
        <v>-</v>
      </c>
      <c r="G39" s="56" t="str">
        <f>IF(ISBLANK(B39),"-",E39/$B$30)</f>
        <v>-</v>
      </c>
      <c r="H39" s="6"/>
      <c r="J39" s="20"/>
      <c r="K39" s="20"/>
      <c r="L39" s="21"/>
      <c r="M39" s="21"/>
      <c r="N39" s="22"/>
    </row>
    <row r="40" spans="1:14" ht="19.5" customHeight="1" x14ac:dyDescent="0.3">
      <c r="A40" s="6"/>
      <c r="B40" s="6"/>
      <c r="C40" s="6"/>
      <c r="D40" s="57" t="s">
        <v>37</v>
      </c>
      <c r="E40" s="58">
        <f>AVERAGE(E36:E39)</f>
        <v>0.99602182612425461</v>
      </c>
      <c r="F40" s="59">
        <f>AVERAGE(F36:F39)</f>
        <v>-3.9781738757453944E-3</v>
      </c>
      <c r="G40" s="60">
        <f>AVERAGE(G36:G39)</f>
        <v>0.99602182612425461</v>
      </c>
      <c r="H40" s="6"/>
      <c r="L40" s="21"/>
      <c r="M40" s="21"/>
      <c r="N40" s="22"/>
    </row>
    <row r="41" spans="1:14" ht="18.75" x14ac:dyDescent="0.3">
      <c r="A41" s="6"/>
      <c r="B41" s="61"/>
      <c r="C41" s="62"/>
      <c r="D41" s="63" t="s">
        <v>38</v>
      </c>
      <c r="E41" s="64">
        <f>STDEV(E36:E39)/E40</f>
        <v>1.3802069814478947E-3</v>
      </c>
      <c r="F41" s="65"/>
      <c r="G41" s="6"/>
      <c r="H41" s="6"/>
    </row>
    <row r="42" spans="1:14" ht="19.5" customHeight="1" x14ac:dyDescent="0.3">
      <c r="A42" s="6"/>
      <c r="B42" s="61"/>
      <c r="C42" s="62"/>
      <c r="D42" s="66" t="s">
        <v>3</v>
      </c>
      <c r="E42" s="67">
        <f>COUNT(E36:E39)</f>
        <v>3</v>
      </c>
      <c r="F42" s="68"/>
      <c r="G42" s="6"/>
      <c r="H42" s="6"/>
    </row>
    <row r="43" spans="1:14" ht="18.75" x14ac:dyDescent="0.3">
      <c r="A43" s="69"/>
      <c r="B43" s="70"/>
      <c r="C43" s="61"/>
      <c r="D43" s="61"/>
      <c r="E43" s="61"/>
      <c r="F43" s="71"/>
      <c r="G43" s="6"/>
      <c r="H43" s="6"/>
    </row>
    <row r="45" spans="1:14" ht="18.75" x14ac:dyDescent="0.3">
      <c r="A45" s="72" t="s">
        <v>0</v>
      </c>
      <c r="B45" s="16" t="s">
        <v>39</v>
      </c>
    </row>
    <row r="46" spans="1:14" ht="18.75" x14ac:dyDescent="0.3">
      <c r="A46" s="7" t="s">
        <v>40</v>
      </c>
      <c r="B46" s="73" t="str">
        <f>B21</f>
        <v>Each 5 mL contains Magaldrate USP 480 mg and Simethicone USP 20 mg.</v>
      </c>
    </row>
    <row r="47" spans="1:14" ht="18.75" x14ac:dyDescent="0.3">
      <c r="B47" s="73"/>
    </row>
    <row r="48" spans="1:14" ht="26.25" customHeight="1" x14ac:dyDescent="0.3">
      <c r="A48" s="34" t="s">
        <v>41</v>
      </c>
      <c r="B48" s="141">
        <v>5</v>
      </c>
      <c r="C48" s="7" t="s">
        <v>42</v>
      </c>
      <c r="D48" s="142">
        <v>480</v>
      </c>
      <c r="E48" s="7" t="str">
        <f>B20</f>
        <v>Magaldrate</v>
      </c>
      <c r="H48" s="74"/>
    </row>
    <row r="49" spans="1:10" ht="18.75" x14ac:dyDescent="0.3">
      <c r="A49" s="34"/>
      <c r="H49" s="74"/>
    </row>
    <row r="50" spans="1:10" ht="26.25" customHeight="1" x14ac:dyDescent="0.4">
      <c r="A50" s="75" t="s">
        <v>43</v>
      </c>
      <c r="B50" s="143">
        <f>RD!C39</f>
        <v>1.1360972243234195</v>
      </c>
      <c r="C50" s="6"/>
      <c r="D50" s="6"/>
      <c r="E50" s="6"/>
      <c r="F50" s="6"/>
      <c r="G50" s="6"/>
      <c r="H50" s="6"/>
    </row>
    <row r="51" spans="1:10" ht="18.75" x14ac:dyDescent="0.3">
      <c r="A51" s="75"/>
      <c r="B51" s="76"/>
      <c r="C51" s="6"/>
      <c r="D51" s="6"/>
      <c r="E51" s="6"/>
      <c r="F51" s="6"/>
      <c r="G51" s="6"/>
      <c r="H51" s="6"/>
    </row>
    <row r="52" spans="1:10" s="4" customFormat="1" ht="18.75" x14ac:dyDescent="0.3">
      <c r="A52" s="77" t="s">
        <v>41</v>
      </c>
      <c r="B52" s="78">
        <f>B48</f>
        <v>5</v>
      </c>
      <c r="C52" s="79" t="s">
        <v>44</v>
      </c>
      <c r="D52" s="80">
        <f>B50*B48</f>
        <v>5.6804861216170979</v>
      </c>
    </row>
    <row r="53" spans="1:10" s="4" customFormat="1" ht="18.75" x14ac:dyDescent="0.3">
      <c r="A53" s="77"/>
      <c r="B53" s="78"/>
      <c r="C53" s="79"/>
      <c r="D53" s="80"/>
    </row>
    <row r="54" spans="1:10" ht="26.25" customHeight="1" x14ac:dyDescent="0.4">
      <c r="A54" s="34" t="s">
        <v>45</v>
      </c>
      <c r="B54" s="81" t="str">
        <f>B27</f>
        <v>1N HCL</v>
      </c>
      <c r="C54" s="82" t="s">
        <v>44</v>
      </c>
      <c r="D54" s="83">
        <v>35.4</v>
      </c>
      <c r="E54" s="6" t="str">
        <f>B20</f>
        <v>Magaldrate</v>
      </c>
      <c r="H54" s="74"/>
    </row>
    <row r="55" spans="1:10" ht="26.25" customHeight="1" x14ac:dyDescent="0.4">
      <c r="A55" s="34"/>
      <c r="B55" s="81"/>
      <c r="C55" s="82"/>
      <c r="D55" s="125"/>
      <c r="E55" s="6"/>
      <c r="H55" s="74"/>
    </row>
    <row r="56" spans="1:10" ht="27" customHeight="1" x14ac:dyDescent="0.4">
      <c r="A56" s="34" t="s">
        <v>46</v>
      </c>
      <c r="B56" s="140">
        <v>20</v>
      </c>
      <c r="C56" s="82"/>
      <c r="D56" s="125"/>
      <c r="E56" s="6"/>
      <c r="H56" s="74"/>
    </row>
    <row r="57" spans="1:10" ht="19.5" customHeight="1" x14ac:dyDescent="0.3">
      <c r="C57" s="6"/>
      <c r="D57" s="6"/>
      <c r="E57" s="6"/>
      <c r="F57" s="6"/>
      <c r="G57" s="6"/>
      <c r="H57" s="313" t="s">
        <v>47</v>
      </c>
      <c r="I57" s="314"/>
      <c r="J57" s="84"/>
    </row>
    <row r="58" spans="1:10" ht="19.5" customHeight="1" x14ac:dyDescent="0.3">
      <c r="A58" s="85" t="s">
        <v>48</v>
      </c>
      <c r="B58" s="36" t="s">
        <v>49</v>
      </c>
      <c r="C58" s="36" t="s">
        <v>50</v>
      </c>
      <c r="D58" s="36" t="s">
        <v>51</v>
      </c>
      <c r="E58" s="36" t="s">
        <v>52</v>
      </c>
      <c r="F58" s="36" t="s">
        <v>53</v>
      </c>
      <c r="G58" s="86" t="s">
        <v>54</v>
      </c>
      <c r="H58" s="36" t="s">
        <v>55</v>
      </c>
      <c r="I58" s="36" t="s">
        <v>56</v>
      </c>
      <c r="J58" s="36" t="s">
        <v>57</v>
      </c>
    </row>
    <row r="59" spans="1:10" ht="26.25" customHeight="1" x14ac:dyDescent="0.4">
      <c r="A59" s="87" t="s">
        <v>33</v>
      </c>
      <c r="B59" s="88">
        <v>7.1338900000000001</v>
      </c>
      <c r="C59" s="191">
        <v>2.2999999999999998</v>
      </c>
      <c r="D59" s="89">
        <v>20.399999999999999</v>
      </c>
      <c r="E59" s="133">
        <f>IF(ISBLANK(B59),"-",(C59/$D$63*$B$56))</f>
        <v>2.2549019607843137</v>
      </c>
      <c r="F59" s="129">
        <f>IF(ISBLANK(B59),"-",B$56-E59)</f>
        <v>17.745098039215687</v>
      </c>
      <c r="G59" s="126">
        <f>IF(ISBLANK(B59), "-",F59*$G$40)</f>
        <v>17.674504953773539</v>
      </c>
      <c r="H59" s="90">
        <f>IF(ISBLANK(B59),"-",G59*$D$54)</f>
        <v>625.67747536358331</v>
      </c>
      <c r="I59" s="91">
        <f>IF(ISBLANK(B59),"-",H59*$D$52/B59)</f>
        <v>498.20675892272777</v>
      </c>
      <c r="J59" s="92">
        <f>IF(ISBLANK(B59),"-",I59/$D$48)</f>
        <v>1.0379307477556829</v>
      </c>
    </row>
    <row r="60" spans="1:10" ht="26.25" customHeight="1" x14ac:dyDescent="0.4">
      <c r="A60" s="93" t="s">
        <v>34</v>
      </c>
      <c r="B60" s="94">
        <v>6.87704</v>
      </c>
      <c r="C60" s="305">
        <v>3.1</v>
      </c>
      <c r="D60" s="95">
        <v>20.399999999999999</v>
      </c>
      <c r="E60" s="134">
        <f>IF(ISBLANK(B60),"-",(C60/$D$63*$B$56))</f>
        <v>3.0392156862745101</v>
      </c>
      <c r="F60" s="130">
        <f>IF(ISBLANK(B60),"-",B$56-E60)</f>
        <v>16.96078431372549</v>
      </c>
      <c r="G60" s="127">
        <f>IF(ISBLANK(B60), "-",F60*$G$40)</f>
        <v>16.893311364656476</v>
      </c>
      <c r="H60" s="96">
        <f>IF(ISBLANK(B60),"-",G60*$D$54)</f>
        <v>598.02322230883919</v>
      </c>
      <c r="I60" s="97">
        <f>IF(ISBLANK(B60),"-",H60*$D$52/B60)</f>
        <v>493.97162365350459</v>
      </c>
      <c r="J60" s="98">
        <f>IF(ISBLANK(B60),"-",I60/$D$48)</f>
        <v>1.0291075492781345</v>
      </c>
    </row>
    <row r="61" spans="1:10" ht="26.25" customHeight="1" x14ac:dyDescent="0.4">
      <c r="A61" s="93" t="s">
        <v>35</v>
      </c>
      <c r="B61" s="94">
        <v>7.0133999999999999</v>
      </c>
      <c r="C61" s="305">
        <v>2.75</v>
      </c>
      <c r="D61" s="95">
        <v>20.399999999999999</v>
      </c>
      <c r="E61" s="134">
        <f>IF(ISBLANK(B61),"-",(C61/$D$63*$B$56))</f>
        <v>2.6960784313725492</v>
      </c>
      <c r="F61" s="130">
        <f>IF(ISBLANK(B61),"-",B$56-E61)</f>
        <v>17.303921568627452</v>
      </c>
      <c r="G61" s="127">
        <f>IF(ISBLANK(B61), "-",F61*$G$40)</f>
        <v>17.235083559895191</v>
      </c>
      <c r="H61" s="96">
        <f>IF(ISBLANK(B61),"-",G61*$D$54)</f>
        <v>610.12195802028975</v>
      </c>
      <c r="I61" s="97">
        <f>IF(ISBLANK(B61),"-",H61*$D$52/B61)</f>
        <v>494.16678287679383</v>
      </c>
      <c r="J61" s="98">
        <f>IF(ISBLANK(B61),"-",I61/$D$48)</f>
        <v>1.0295141309933205</v>
      </c>
    </row>
    <row r="62" spans="1:10" ht="27" customHeight="1" x14ac:dyDescent="0.4">
      <c r="A62" s="99" t="s">
        <v>36</v>
      </c>
      <c r="B62" s="94"/>
      <c r="C62" s="100"/>
      <c r="D62" s="100"/>
      <c r="E62" s="135" t="str">
        <f>IF(ISBLANK(B62),"-",(C62/$D$63*$B$56))</f>
        <v>-</v>
      </c>
      <c r="F62" s="131" t="str">
        <f>IF(ISBLANK(B62),"-",B$56-E62)</f>
        <v>-</v>
      </c>
      <c r="G62" s="128" t="str">
        <f>IF(ISBLANK(B62), "-",F62*$G$40)</f>
        <v>-</v>
      </c>
      <c r="H62" s="101" t="str">
        <f>IF(ISBLANK(B62),"-",G62*$D$54)</f>
        <v>-</v>
      </c>
      <c r="I62" s="102" t="str">
        <f>IF(ISBLANK(B62),"-",H62*$D$52/B62)</f>
        <v>-</v>
      </c>
      <c r="J62" s="103" t="str">
        <f>IF(ISBLANK(B62),"-",I62/$D$48)</f>
        <v>-</v>
      </c>
    </row>
    <row r="63" spans="1:10" ht="26.25" customHeight="1" x14ac:dyDescent="0.4">
      <c r="C63" s="104" t="s">
        <v>37</v>
      </c>
      <c r="D63" s="105">
        <f>AVERAGE(D59:D62)</f>
        <v>20.399999999999999</v>
      </c>
      <c r="G63" s="104" t="s">
        <v>37</v>
      </c>
      <c r="H63" s="105">
        <f>AVERAGE(H59:H62)</f>
        <v>611.27421856423734</v>
      </c>
      <c r="I63" s="105">
        <f>AVERAGE(I59:I62)</f>
        <v>495.4483884843421</v>
      </c>
      <c r="J63" s="106">
        <f>AVERAGE(J59:J62)</f>
        <v>1.0321841426757126</v>
      </c>
    </row>
    <row r="64" spans="1:10" ht="26.25" customHeight="1" x14ac:dyDescent="0.4">
      <c r="C64" s="63" t="s">
        <v>38</v>
      </c>
      <c r="D64" s="108">
        <f>IF(D63=0,"-",STDEV(D59:D62)/D63)</f>
        <v>0</v>
      </c>
      <c r="G64" s="63" t="s">
        <v>38</v>
      </c>
      <c r="H64" s="107"/>
      <c r="I64" s="108">
        <f>STDEV(I59:I62)/I63</f>
        <v>4.8255501214973136E-3</v>
      </c>
      <c r="J64" s="108">
        <f>STDEV(J59:J62)/J63</f>
        <v>4.8255501214973847E-3</v>
      </c>
    </row>
    <row r="65" spans="1:10" ht="27" customHeight="1" x14ac:dyDescent="0.4">
      <c r="C65" s="66" t="s">
        <v>3</v>
      </c>
      <c r="D65" s="109">
        <f>COUNT(D59:D62)</f>
        <v>3</v>
      </c>
      <c r="G65" s="66" t="s">
        <v>3</v>
      </c>
      <c r="H65" s="109">
        <f>COUNT(H59:H62)</f>
        <v>3</v>
      </c>
      <c r="I65" s="109">
        <f>COUNT(I59:I62)</f>
        <v>3</v>
      </c>
      <c r="J65" s="109">
        <f>COUNT(J59:J62)</f>
        <v>3</v>
      </c>
    </row>
    <row r="66" spans="1:10" ht="18.75" x14ac:dyDescent="0.3">
      <c r="H66" s="74"/>
      <c r="J66" s="22"/>
    </row>
    <row r="67" spans="1:10" ht="26.25" customHeight="1" x14ac:dyDescent="0.4">
      <c r="A67" s="136" t="s">
        <v>58</v>
      </c>
      <c r="B67" s="137" t="s">
        <v>59</v>
      </c>
      <c r="C67" s="315" t="str">
        <f>B20</f>
        <v>Magaldrate</v>
      </c>
      <c r="D67" s="315"/>
      <c r="E67" s="138" t="s">
        <v>60</v>
      </c>
      <c r="F67" s="138"/>
      <c r="G67" s="6"/>
      <c r="H67" s="139">
        <f>J63</f>
        <v>1.0321841426757126</v>
      </c>
    </row>
    <row r="68" spans="1:10" ht="19.5" customHeight="1" x14ac:dyDescent="0.3">
      <c r="A68" s="110"/>
      <c r="B68" s="110"/>
      <c r="C68" s="111"/>
      <c r="D68" s="111"/>
      <c r="E68" s="111"/>
      <c r="F68" s="111"/>
      <c r="G68" s="111"/>
      <c r="H68" s="111"/>
      <c r="I68" s="132"/>
      <c r="J68" s="132"/>
    </row>
    <row r="69" spans="1:10" ht="18.75" x14ac:dyDescent="0.3">
      <c r="B69" s="312" t="s">
        <v>4</v>
      </c>
      <c r="C69" s="312"/>
      <c r="E69" s="6"/>
      <c r="F69" s="112" t="s">
        <v>5</v>
      </c>
      <c r="G69" s="6"/>
      <c r="H69" s="6"/>
      <c r="I69" s="312" t="s">
        <v>6</v>
      </c>
      <c r="J69" s="312"/>
    </row>
    <row r="70" spans="1:10" ht="83.25" customHeight="1" x14ac:dyDescent="0.3">
      <c r="A70" s="113" t="s">
        <v>7</v>
      </c>
      <c r="B70" s="114" t="s">
        <v>79</v>
      </c>
      <c r="C70" s="114"/>
      <c r="E70" s="6"/>
      <c r="F70" s="115"/>
      <c r="G70" s="6"/>
      <c r="H70" s="6"/>
      <c r="I70" s="116"/>
      <c r="J70" s="116"/>
    </row>
    <row r="71" spans="1:10" ht="84" customHeight="1" x14ac:dyDescent="0.3">
      <c r="A71" s="113" t="s">
        <v>8</v>
      </c>
      <c r="B71" s="117"/>
      <c r="C71" s="117"/>
      <c r="E71" s="6"/>
      <c r="F71" s="118"/>
      <c r="G71" s="6"/>
      <c r="H71" s="6"/>
      <c r="I71" s="119"/>
      <c r="J71" s="119"/>
    </row>
    <row r="72" spans="1:10" ht="18.75" x14ac:dyDescent="0.3">
      <c r="A72" s="120"/>
      <c r="B72" s="120"/>
      <c r="C72" s="121"/>
      <c r="D72" s="121"/>
      <c r="E72" s="121"/>
      <c r="F72" s="122"/>
      <c r="G72" s="121"/>
      <c r="H72" s="121"/>
      <c r="I72" s="123"/>
    </row>
    <row r="73" spans="1:10" ht="18.75" x14ac:dyDescent="0.3">
      <c r="A73" s="120"/>
      <c r="B73" s="120"/>
      <c r="C73" s="121"/>
      <c r="D73" s="121"/>
      <c r="E73" s="121"/>
      <c r="F73" s="122"/>
      <c r="G73" s="121"/>
      <c r="H73" s="121"/>
      <c r="I73" s="123"/>
    </row>
    <row r="74" spans="1:10" ht="18.75" x14ac:dyDescent="0.3">
      <c r="A74" s="120"/>
      <c r="B74" s="120"/>
      <c r="C74" s="121"/>
      <c r="D74" s="121"/>
      <c r="E74" s="121"/>
      <c r="F74" s="122"/>
      <c r="G74" s="121"/>
      <c r="H74" s="121"/>
      <c r="I74" s="123"/>
    </row>
    <row r="75" spans="1:10" ht="18.75" x14ac:dyDescent="0.3">
      <c r="A75" s="120"/>
      <c r="B75" s="120"/>
      <c r="C75" s="121"/>
      <c r="D75" s="121"/>
      <c r="E75" s="121"/>
      <c r="F75" s="122"/>
      <c r="G75" s="121"/>
      <c r="H75" s="121"/>
      <c r="I75" s="123"/>
    </row>
    <row r="76" spans="1:10" ht="18.75" x14ac:dyDescent="0.3">
      <c r="A76" s="120"/>
      <c r="B76" s="120"/>
      <c r="C76" s="121"/>
      <c r="D76" s="121"/>
      <c r="E76" s="121"/>
      <c r="F76" s="122"/>
      <c r="G76" s="121"/>
      <c r="H76" s="121"/>
      <c r="I76" s="123"/>
    </row>
    <row r="77" spans="1:10" ht="18.75" x14ac:dyDescent="0.3">
      <c r="A77" s="120"/>
      <c r="B77" s="120"/>
      <c r="C77" s="121"/>
      <c r="D77" s="121"/>
      <c r="E77" s="121"/>
      <c r="F77" s="122"/>
      <c r="G77" s="121"/>
      <c r="H77" s="121"/>
      <c r="I77" s="123"/>
    </row>
    <row r="78" spans="1:10" ht="18.75" x14ac:dyDescent="0.3">
      <c r="A78" s="120"/>
      <c r="B78" s="120"/>
      <c r="C78" s="121"/>
      <c r="D78" s="121"/>
      <c r="E78" s="121"/>
      <c r="F78" s="122"/>
      <c r="G78" s="121"/>
      <c r="H78" s="121"/>
      <c r="I78" s="123"/>
    </row>
    <row r="79" spans="1:10" ht="18.75" x14ac:dyDescent="0.3">
      <c r="A79" s="120"/>
      <c r="B79" s="120"/>
      <c r="C79" s="121"/>
      <c r="D79" s="121"/>
      <c r="E79" s="121"/>
      <c r="F79" s="122"/>
      <c r="G79" s="121"/>
      <c r="H79" s="121"/>
      <c r="I79" s="123"/>
    </row>
    <row r="80" spans="1:10" ht="18.75" x14ac:dyDescent="0.3">
      <c r="A80" s="120"/>
      <c r="B80" s="120"/>
      <c r="C80" s="121"/>
      <c r="D80" s="121"/>
      <c r="E80" s="121"/>
      <c r="F80" s="122"/>
      <c r="G80" s="121"/>
      <c r="H80" s="121"/>
      <c r="I80" s="123"/>
    </row>
    <row r="250" spans="1:1" x14ac:dyDescent="0.3">
      <c r="A250" s="2">
        <v>0</v>
      </c>
    </row>
  </sheetData>
  <sheetProtection formatCells="0" formatColumns="0"/>
  <mergeCells count="8">
    <mergeCell ref="B69:C69"/>
    <mergeCell ref="I69:J69"/>
    <mergeCell ref="H57:I57"/>
    <mergeCell ref="C67:D67"/>
    <mergeCell ref="A1:I7"/>
    <mergeCell ref="A8:I14"/>
    <mergeCell ref="A16:I16"/>
    <mergeCell ref="A17:H17"/>
  </mergeCells>
  <conditionalFormatting sqref="E41">
    <cfRule type="cellIs" dxfId="20" priority="1" operator="greaterThan">
      <formula>0.002</formula>
    </cfRule>
  </conditionalFormatting>
  <conditionalFormatting sqref="F41">
    <cfRule type="cellIs" dxfId="19" priority="2" operator="greaterThan">
      <formula>0.002</formula>
    </cfRule>
  </conditionalFormatting>
  <conditionalFormatting sqref="H64">
    <cfRule type="cellIs" dxfId="18" priority="3" operator="greaterThan">
      <formula>0.02</formula>
    </cfRule>
  </conditionalFormatting>
  <conditionalFormatting sqref="I64">
    <cfRule type="cellIs" dxfId="17" priority="4" operator="greaterThan">
      <formula>0.02</formula>
    </cfRule>
  </conditionalFormatting>
  <conditionalFormatting sqref="J64">
    <cfRule type="cellIs" dxfId="16" priority="5" operator="greaterThan">
      <formula>0.02</formula>
    </cfRule>
  </conditionalFormatting>
  <conditionalFormatting sqref="F40">
    <cfRule type="cellIs" dxfId="15" priority="6" operator="greaterThan">
      <formula>0.1</formula>
    </cfRule>
  </conditionalFormatting>
  <conditionalFormatting sqref="D64">
    <cfRule type="cellIs" dxfId="14" priority="7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31" orientation="landscape" r:id="rId1"/>
  <headerFooter alignWithMargins="0">
    <oddHeader>&amp;LVer 1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9" zoomScale="75" zoomScaleNormal="75" zoomScaleSheetLayoutView="75" workbookViewId="0">
      <selection activeCell="E54" sqref="E54"/>
    </sheetView>
  </sheetViews>
  <sheetFormatPr defaultRowHeight="15" x14ac:dyDescent="0.3"/>
  <cols>
    <col min="1" max="1" width="37.42578125" style="3" customWidth="1"/>
    <col min="2" max="2" width="28.28515625" style="3" customWidth="1"/>
    <col min="3" max="3" width="31.42578125" style="3" customWidth="1"/>
    <col min="4" max="4" width="26.7109375" style="3" customWidth="1"/>
    <col min="5" max="5" width="29.85546875" style="3" customWidth="1"/>
    <col min="6" max="6" width="25.28515625" style="3" customWidth="1"/>
    <col min="7" max="7" width="27.7109375" style="3" customWidth="1"/>
    <col min="8" max="8" width="27.28515625" style="3" customWidth="1"/>
    <col min="9" max="9" width="28.28515625" style="1" customWidth="1"/>
    <col min="10" max="10" width="22" style="1" customWidth="1"/>
    <col min="11" max="11" width="17.140625" style="1" customWidth="1"/>
    <col min="12" max="12" width="18.42578125" style="1" customWidth="1"/>
    <col min="13" max="13" width="9" style="1" customWidth="1"/>
    <col min="14" max="16384" width="9.140625" style="5"/>
  </cols>
  <sheetData>
    <row r="1" spans="1:9" x14ac:dyDescent="0.3">
      <c r="A1" s="316" t="s">
        <v>9</v>
      </c>
      <c r="B1" s="316"/>
      <c r="C1" s="316"/>
      <c r="D1" s="316"/>
      <c r="E1" s="316"/>
      <c r="F1" s="316"/>
      <c r="G1" s="316"/>
      <c r="H1" s="316"/>
      <c r="I1" s="316"/>
    </row>
    <row r="2" spans="1:9" x14ac:dyDescent="0.3">
      <c r="A2" s="316"/>
      <c r="B2" s="316"/>
      <c r="C2" s="316"/>
      <c r="D2" s="316"/>
      <c r="E2" s="316"/>
      <c r="F2" s="316"/>
      <c r="G2" s="316"/>
      <c r="H2" s="316"/>
      <c r="I2" s="316"/>
    </row>
    <row r="3" spans="1:9" x14ac:dyDescent="0.3">
      <c r="A3" s="316"/>
      <c r="B3" s="316"/>
      <c r="C3" s="316"/>
      <c r="D3" s="316"/>
      <c r="E3" s="316"/>
      <c r="F3" s="316"/>
      <c r="G3" s="316"/>
      <c r="H3" s="316"/>
      <c r="I3" s="316"/>
    </row>
    <row r="4" spans="1:9" x14ac:dyDescent="0.3">
      <c r="A4" s="316"/>
      <c r="B4" s="316"/>
      <c r="C4" s="316"/>
      <c r="D4" s="316"/>
      <c r="E4" s="316"/>
      <c r="F4" s="316"/>
      <c r="G4" s="316"/>
      <c r="H4" s="316"/>
      <c r="I4" s="316"/>
    </row>
    <row r="5" spans="1:9" x14ac:dyDescent="0.3">
      <c r="A5" s="316"/>
      <c r="B5" s="316"/>
      <c r="C5" s="316"/>
      <c r="D5" s="316"/>
      <c r="E5" s="316"/>
      <c r="F5" s="316"/>
      <c r="G5" s="316"/>
      <c r="H5" s="316"/>
      <c r="I5" s="316"/>
    </row>
    <row r="6" spans="1:9" x14ac:dyDescent="0.3">
      <c r="A6" s="316"/>
      <c r="B6" s="316"/>
      <c r="C6" s="316"/>
      <c r="D6" s="316"/>
      <c r="E6" s="316"/>
      <c r="F6" s="316"/>
      <c r="G6" s="316"/>
      <c r="H6" s="316"/>
      <c r="I6" s="316"/>
    </row>
    <row r="7" spans="1:9" x14ac:dyDescent="0.3">
      <c r="A7" s="316"/>
      <c r="B7" s="316"/>
      <c r="C7" s="316"/>
      <c r="D7" s="316"/>
      <c r="E7" s="316"/>
      <c r="F7" s="316"/>
      <c r="G7" s="316"/>
      <c r="H7" s="316"/>
      <c r="I7" s="316"/>
    </row>
    <row r="8" spans="1:9" x14ac:dyDescent="0.3">
      <c r="A8" s="317" t="s">
        <v>10</v>
      </c>
      <c r="B8" s="317"/>
      <c r="C8" s="317"/>
      <c r="D8" s="317"/>
      <c r="E8" s="317"/>
      <c r="F8" s="317"/>
      <c r="G8" s="317"/>
      <c r="H8" s="317"/>
      <c r="I8" s="317"/>
    </row>
    <row r="9" spans="1:9" x14ac:dyDescent="0.3">
      <c r="A9" s="317"/>
      <c r="B9" s="317"/>
      <c r="C9" s="317"/>
      <c r="D9" s="317"/>
      <c r="E9" s="317"/>
      <c r="F9" s="317"/>
      <c r="G9" s="317"/>
      <c r="H9" s="317"/>
      <c r="I9" s="317"/>
    </row>
    <row r="10" spans="1:9" x14ac:dyDescent="0.3">
      <c r="A10" s="317"/>
      <c r="B10" s="317"/>
      <c r="C10" s="317"/>
      <c r="D10" s="317"/>
      <c r="E10" s="317"/>
      <c r="F10" s="317"/>
      <c r="G10" s="317"/>
      <c r="H10" s="317"/>
      <c r="I10" s="317"/>
    </row>
    <row r="11" spans="1:9" x14ac:dyDescent="0.3">
      <c r="A11" s="317"/>
      <c r="B11" s="317"/>
      <c r="C11" s="317"/>
      <c r="D11" s="317"/>
      <c r="E11" s="317"/>
      <c r="F11" s="317"/>
      <c r="G11" s="317"/>
      <c r="H11" s="317"/>
      <c r="I11" s="317"/>
    </row>
    <row r="12" spans="1:9" x14ac:dyDescent="0.3">
      <c r="A12" s="317"/>
      <c r="B12" s="317"/>
      <c r="C12" s="317"/>
      <c r="D12" s="317"/>
      <c r="E12" s="317"/>
      <c r="F12" s="317"/>
      <c r="G12" s="317"/>
      <c r="H12" s="317"/>
      <c r="I12" s="317"/>
    </row>
    <row r="13" spans="1:9" x14ac:dyDescent="0.3">
      <c r="A13" s="317"/>
      <c r="B13" s="317"/>
      <c r="C13" s="317"/>
      <c r="D13" s="317"/>
      <c r="E13" s="317"/>
      <c r="F13" s="317"/>
      <c r="G13" s="317"/>
      <c r="H13" s="317"/>
      <c r="I13" s="317"/>
    </row>
    <row r="14" spans="1:9" x14ac:dyDescent="0.3">
      <c r="A14" s="317"/>
      <c r="B14" s="317"/>
      <c r="C14" s="317"/>
      <c r="D14" s="317"/>
      <c r="E14" s="317"/>
      <c r="F14" s="317"/>
      <c r="G14" s="317"/>
      <c r="H14" s="317"/>
      <c r="I14" s="317"/>
    </row>
    <row r="15" spans="1:9" ht="19.5" customHeight="1" thickBot="1" x14ac:dyDescent="0.35"/>
    <row r="16" spans="1:9" ht="19.5" customHeight="1" thickBot="1" x14ac:dyDescent="0.35">
      <c r="A16" s="318" t="s">
        <v>11</v>
      </c>
      <c r="B16" s="319"/>
      <c r="C16" s="319"/>
      <c r="D16" s="319"/>
      <c r="E16" s="319"/>
      <c r="F16" s="319"/>
      <c r="G16" s="319"/>
      <c r="H16" s="319"/>
      <c r="I16" s="320"/>
    </row>
    <row r="17" spans="1:14" ht="18.75" x14ac:dyDescent="0.3">
      <c r="A17" s="321" t="s">
        <v>12</v>
      </c>
      <c r="B17" s="321"/>
      <c r="C17" s="321"/>
      <c r="D17" s="321"/>
      <c r="E17" s="321"/>
      <c r="F17" s="321"/>
      <c r="G17" s="321"/>
      <c r="H17" s="321"/>
    </row>
    <row r="18" spans="1:14" ht="18.75" x14ac:dyDescent="0.3">
      <c r="A18" s="8" t="s">
        <v>13</v>
      </c>
      <c r="B18" s="9" t="s">
        <v>1</v>
      </c>
      <c r="C18" s="9"/>
      <c r="D18" s="9"/>
      <c r="E18" s="9"/>
    </row>
    <row r="19" spans="1:14" ht="18.75" x14ac:dyDescent="0.3">
      <c r="A19" s="8" t="s">
        <v>14</v>
      </c>
      <c r="B19" s="10" t="s">
        <v>2</v>
      </c>
      <c r="C19" s="29">
        <v>32</v>
      </c>
    </row>
    <row r="20" spans="1:14" ht="18.75" x14ac:dyDescent="0.3">
      <c r="A20" s="8" t="s">
        <v>15</v>
      </c>
      <c r="B20" s="10" t="s">
        <v>75</v>
      </c>
      <c r="C20" s="10"/>
    </row>
    <row r="21" spans="1:14" ht="18.75" x14ac:dyDescent="0.3">
      <c r="A21" s="8" t="s">
        <v>16</v>
      </c>
      <c r="B21" s="11" t="s">
        <v>62</v>
      </c>
      <c r="C21" s="11"/>
      <c r="D21" s="11"/>
      <c r="E21" s="11"/>
      <c r="F21" s="11"/>
      <c r="G21" s="11"/>
      <c r="H21" s="11"/>
      <c r="I21" s="12"/>
    </row>
    <row r="22" spans="1:14" ht="18.75" x14ac:dyDescent="0.3">
      <c r="A22" s="8" t="s">
        <v>17</v>
      </c>
      <c r="B22" s="13">
        <v>43130</v>
      </c>
    </row>
    <row r="23" spans="1:14" ht="18.75" x14ac:dyDescent="0.3">
      <c r="A23" s="8" t="s">
        <v>18</v>
      </c>
      <c r="B23" s="13">
        <v>43201</v>
      </c>
    </row>
    <row r="24" spans="1:14" ht="18.75" x14ac:dyDescent="0.3">
      <c r="A24" s="8"/>
      <c r="B24" s="14"/>
    </row>
    <row r="25" spans="1:14" ht="18.75" x14ac:dyDescent="0.3">
      <c r="A25" s="15" t="s">
        <v>0</v>
      </c>
      <c r="B25" s="16" t="s">
        <v>19</v>
      </c>
    </row>
    <row r="26" spans="1:14" ht="18.75" x14ac:dyDescent="0.3">
      <c r="A26" s="15"/>
      <c r="B26" s="16"/>
    </row>
    <row r="27" spans="1:14" ht="26.25" customHeight="1" x14ac:dyDescent="0.4">
      <c r="A27" s="113" t="s">
        <v>20</v>
      </c>
      <c r="B27" s="18" t="s">
        <v>77</v>
      </c>
      <c r="C27" s="19"/>
      <c r="I27" s="21"/>
      <c r="J27" s="21"/>
      <c r="K27" s="21"/>
      <c r="L27" s="21"/>
      <c r="M27" s="21"/>
      <c r="N27" s="138"/>
    </row>
    <row r="28" spans="1:14" ht="26.25" customHeight="1" x14ac:dyDescent="0.4">
      <c r="A28" s="136" t="s">
        <v>21</v>
      </c>
      <c r="B28" s="18" t="s">
        <v>76</v>
      </c>
      <c r="C28" s="19"/>
      <c r="D28" s="138"/>
      <c r="E28" s="138"/>
      <c r="F28" s="138"/>
      <c r="G28" s="138"/>
      <c r="I28" s="21"/>
      <c r="J28" s="21"/>
      <c r="K28" s="21"/>
      <c r="L28" s="21"/>
      <c r="M28" s="21"/>
      <c r="N28" s="138"/>
    </row>
    <row r="29" spans="1:14" ht="26.25" customHeight="1" x14ac:dyDescent="0.4">
      <c r="A29" s="26" t="s">
        <v>22</v>
      </c>
      <c r="B29" s="19">
        <v>65.400000000000006</v>
      </c>
      <c r="C29" s="27"/>
      <c r="D29" s="28"/>
      <c r="E29" s="28"/>
      <c r="F29" s="28"/>
      <c r="G29" s="28"/>
      <c r="H29" s="29"/>
      <c r="I29" s="21"/>
      <c r="J29" s="21"/>
      <c r="K29" s="21"/>
      <c r="L29" s="21"/>
      <c r="M29" s="21"/>
      <c r="N29" s="138"/>
    </row>
    <row r="30" spans="1:14" ht="26.25" customHeight="1" x14ac:dyDescent="0.4">
      <c r="A30" s="34" t="s">
        <v>23</v>
      </c>
      <c r="B30" s="31">
        <v>0.05</v>
      </c>
      <c r="C30" s="27"/>
      <c r="D30" s="28"/>
      <c r="E30" s="28"/>
      <c r="F30" s="28"/>
      <c r="G30" s="28"/>
      <c r="H30" s="29"/>
      <c r="I30" s="21"/>
      <c r="J30" s="21"/>
      <c r="K30" s="21"/>
      <c r="L30" s="21"/>
      <c r="M30" s="21"/>
      <c r="N30" s="138"/>
    </row>
    <row r="31" spans="1:14" ht="26.25" customHeight="1" x14ac:dyDescent="0.4">
      <c r="A31" s="34"/>
      <c r="C31" s="27"/>
      <c r="D31" s="28"/>
      <c r="E31" s="28"/>
      <c r="F31" s="28"/>
      <c r="G31" s="28"/>
      <c r="H31" s="29"/>
      <c r="I31" s="21"/>
      <c r="J31" s="21"/>
      <c r="K31" s="21"/>
      <c r="L31" s="21"/>
      <c r="M31" s="21"/>
      <c r="N31" s="138"/>
    </row>
    <row r="32" spans="1:14" ht="26.25" customHeight="1" x14ac:dyDescent="0.4">
      <c r="A32" s="32" t="s">
        <v>24</v>
      </c>
      <c r="B32" s="19">
        <v>1</v>
      </c>
      <c r="C32" s="33" t="s">
        <v>25</v>
      </c>
      <c r="D32" s="19">
        <v>1</v>
      </c>
      <c r="E32" s="138"/>
      <c r="I32" s="21"/>
      <c r="J32" s="21"/>
      <c r="K32" s="21"/>
      <c r="L32" s="21"/>
      <c r="M32" s="21"/>
      <c r="N32" s="138"/>
    </row>
    <row r="33" spans="1:14" ht="18.75" x14ac:dyDescent="0.3">
      <c r="A33" s="34"/>
      <c r="B33" s="35"/>
      <c r="I33" s="21"/>
      <c r="J33" s="21"/>
      <c r="K33" s="21"/>
      <c r="L33" s="21"/>
      <c r="M33" s="21"/>
      <c r="N33" s="138"/>
    </row>
    <row r="34" spans="1:14" ht="19.5" customHeight="1" thickBot="1" x14ac:dyDescent="0.35">
      <c r="A34" s="34"/>
      <c r="B34" s="35"/>
      <c r="I34" s="21"/>
      <c r="J34" s="21"/>
      <c r="K34" s="21"/>
      <c r="L34" s="21"/>
      <c r="M34" s="21"/>
      <c r="N34" s="138"/>
    </row>
    <row r="35" spans="1:14" ht="19.5" customHeight="1" thickBot="1" x14ac:dyDescent="0.35">
      <c r="A35" s="36" t="s">
        <v>26</v>
      </c>
      <c r="B35" s="36" t="s">
        <v>27</v>
      </c>
      <c r="C35" s="37" t="s">
        <v>28</v>
      </c>
      <c r="D35" s="36" t="s">
        <v>29</v>
      </c>
      <c r="E35" s="38" t="s">
        <v>30</v>
      </c>
      <c r="F35" s="38" t="s">
        <v>31</v>
      </c>
      <c r="G35" s="36" t="s">
        <v>32</v>
      </c>
      <c r="H35" s="138"/>
      <c r="J35" s="21"/>
      <c r="K35" s="21"/>
      <c r="L35" s="21"/>
      <c r="M35" s="21"/>
      <c r="N35" s="138"/>
    </row>
    <row r="36" spans="1:14" ht="26.25" customHeight="1" x14ac:dyDescent="0.4">
      <c r="A36" s="39" t="s">
        <v>33</v>
      </c>
      <c r="B36" s="40">
        <f>25*100.86/100</f>
        <v>25.215</v>
      </c>
      <c r="C36" s="41">
        <f>IF(ISBLANK(B36), "-",B36/$B$29*($B$32/$D$32))</f>
        <v>0.38555045871559629</v>
      </c>
      <c r="D36" s="40">
        <v>7.5</v>
      </c>
      <c r="E36" s="42">
        <f>IF(ISBLANK(B36), "-",C36/D36)</f>
        <v>5.1406727828746175E-2</v>
      </c>
      <c r="F36" s="43">
        <f>IF(ISBLANK(B36), "-",(E36-$B$30)/$B$30)</f>
        <v>2.8134556574923447E-2</v>
      </c>
      <c r="G36" s="44">
        <f>IF(ISBLANK(B36),"-",E36/$B$30)</f>
        <v>1.0281345565749234</v>
      </c>
      <c r="H36" s="138"/>
      <c r="J36" s="21"/>
      <c r="K36" s="21"/>
      <c r="L36" s="21"/>
      <c r="M36" s="21"/>
      <c r="N36" s="138"/>
    </row>
    <row r="37" spans="1:14" ht="26.25" customHeight="1" x14ac:dyDescent="0.4">
      <c r="A37" s="45" t="s">
        <v>34</v>
      </c>
      <c r="B37" s="46">
        <f>25*101.13/100</f>
        <v>25.282499999999999</v>
      </c>
      <c r="C37" s="47">
        <f>IF(ISBLANK(B37), "-",B37/$B$29*($B$32/$D$32))</f>
        <v>0.38658256880733938</v>
      </c>
      <c r="D37" s="46">
        <v>7.5</v>
      </c>
      <c r="E37" s="48">
        <f>IF(ISBLANK(B37), "-",C37/D37)</f>
        <v>5.1544342507645252E-2</v>
      </c>
      <c r="F37" s="49">
        <f>IF(ISBLANK(B37), "-",(E37-$B$30)/$B$30)</f>
        <v>3.0886850152904988E-2</v>
      </c>
      <c r="G37" s="50">
        <f>IF(ISBLANK(B37),"-",E37/$B$30)</f>
        <v>1.0308868501529049</v>
      </c>
      <c r="H37" s="138"/>
      <c r="J37" s="21"/>
      <c r="K37" s="21"/>
      <c r="L37" s="21"/>
      <c r="M37" s="21"/>
      <c r="N37" s="138"/>
    </row>
    <row r="38" spans="1:14" ht="26.25" customHeight="1" x14ac:dyDescent="0.4">
      <c r="A38" s="45" t="s">
        <v>35</v>
      </c>
      <c r="B38" s="46">
        <f>25*101.25/100</f>
        <v>25.3125</v>
      </c>
      <c r="C38" s="47">
        <f>IF(ISBLANK(B38), "-",B38/$B$29*($B$32/$D$32))</f>
        <v>0.38704128440366969</v>
      </c>
      <c r="D38" s="46">
        <v>7.5</v>
      </c>
      <c r="E38" s="48">
        <f>IF(ISBLANK(B38), "-",C38/D38)</f>
        <v>5.1605504587155959E-2</v>
      </c>
      <c r="F38" s="49">
        <f>IF(ISBLANK(B38), "-",(E38-$B$30)/$B$30)</f>
        <v>3.2110091743119129E-2</v>
      </c>
      <c r="G38" s="50">
        <f>IF(ISBLANK(B38),"-",E38/$B$30)</f>
        <v>1.0321100917431192</v>
      </c>
      <c r="H38" s="138"/>
      <c r="J38" s="21"/>
      <c r="K38" s="21"/>
      <c r="L38" s="21"/>
      <c r="M38" s="21"/>
      <c r="N38" s="138"/>
    </row>
    <row r="39" spans="1:14" ht="27" customHeight="1" thickBot="1" x14ac:dyDescent="0.45">
      <c r="A39" s="51" t="s">
        <v>36</v>
      </c>
      <c r="B39" s="52"/>
      <c r="C39" s="53" t="str">
        <f>IF(ISBLANK(B39), "-",B39/$B$29*($B$32/$D$32))</f>
        <v>-</v>
      </c>
      <c r="D39" s="52"/>
      <c r="E39" s="54" t="str">
        <f>IF(ISBLANK(B39), "-",C39/D39)</f>
        <v>-</v>
      </c>
      <c r="F39" s="55" t="str">
        <f>IF(ISBLANK(B39), "-",(E39-$B$30)/$B$30)</f>
        <v>-</v>
      </c>
      <c r="G39" s="56" t="str">
        <f>IF(ISBLANK(B39),"-",E39/$B$30)</f>
        <v>-</v>
      </c>
      <c r="H39" s="138"/>
      <c r="J39" s="21"/>
      <c r="K39" s="21"/>
      <c r="L39" s="21"/>
      <c r="M39" s="21"/>
      <c r="N39" s="138"/>
    </row>
    <row r="40" spans="1:14" ht="19.5" customHeight="1" thickBot="1" x14ac:dyDescent="0.35">
      <c r="A40" s="138"/>
      <c r="B40" s="138"/>
      <c r="C40" s="138"/>
      <c r="D40" s="57" t="s">
        <v>37</v>
      </c>
      <c r="E40" s="58">
        <f>AVERAGE(E36:E39)</f>
        <v>5.1518858307849129E-2</v>
      </c>
      <c r="F40" s="59">
        <f>AVERAGE(F36:F39)</f>
        <v>3.0377166156982521E-2</v>
      </c>
      <c r="G40" s="60">
        <f>AVERAGE(G36:G39)</f>
        <v>1.0303771661569825</v>
      </c>
      <c r="H40" s="138"/>
      <c r="L40" s="21"/>
      <c r="M40" s="21"/>
      <c r="N40" s="138"/>
    </row>
    <row r="41" spans="1:14" ht="18.75" x14ac:dyDescent="0.3">
      <c r="A41" s="138"/>
      <c r="B41" s="61"/>
      <c r="C41" s="62"/>
      <c r="D41" s="63" t="s">
        <v>38</v>
      </c>
      <c r="E41" s="64">
        <f>STDEV(E36:E39)/E40</f>
        <v>1.9761559512700721E-3</v>
      </c>
      <c r="F41" s="65"/>
      <c r="G41" s="138"/>
      <c r="H41" s="138"/>
    </row>
    <row r="42" spans="1:14" ht="19.5" customHeight="1" thickBot="1" x14ac:dyDescent="0.35">
      <c r="A42" s="138"/>
      <c r="B42" s="61"/>
      <c r="C42" s="62"/>
      <c r="D42" s="66" t="s">
        <v>3</v>
      </c>
      <c r="E42" s="67">
        <f>COUNT(E36:E39)</f>
        <v>3</v>
      </c>
      <c r="F42" s="82"/>
      <c r="G42" s="138"/>
      <c r="H42" s="138"/>
    </row>
    <row r="43" spans="1:14" ht="18.75" x14ac:dyDescent="0.3">
      <c r="A43" s="69"/>
      <c r="B43" s="70"/>
      <c r="C43" s="61"/>
      <c r="D43" s="61"/>
      <c r="E43" s="61"/>
      <c r="F43" s="71"/>
      <c r="G43" s="138"/>
      <c r="H43" s="138"/>
    </row>
    <row r="45" spans="1:14" ht="18.75" x14ac:dyDescent="0.3">
      <c r="A45" s="72" t="s">
        <v>0</v>
      </c>
      <c r="B45" s="16" t="s">
        <v>39</v>
      </c>
    </row>
    <row r="46" spans="1:14" ht="18.75" x14ac:dyDescent="0.3">
      <c r="A46" s="29" t="s">
        <v>40</v>
      </c>
      <c r="B46" s="73" t="str">
        <f>B21</f>
        <v xml:space="preserve">Each 5 mL contains Magaldrate USP 480 mg </v>
      </c>
    </row>
    <row r="47" spans="1:14" ht="18.75" x14ac:dyDescent="0.3">
      <c r="B47" s="73"/>
    </row>
    <row r="48" spans="1:14" ht="26.25" customHeight="1" x14ac:dyDescent="0.3">
      <c r="A48" s="34" t="s">
        <v>41</v>
      </c>
      <c r="B48" s="141">
        <v>5</v>
      </c>
      <c r="C48" s="29" t="s">
        <v>42</v>
      </c>
      <c r="D48" s="142">
        <v>480</v>
      </c>
      <c r="E48" s="29" t="s">
        <v>61</v>
      </c>
      <c r="H48" s="121"/>
    </row>
    <row r="49" spans="1:10" ht="18.75" x14ac:dyDescent="0.3">
      <c r="A49" s="34"/>
      <c r="H49" s="121"/>
    </row>
    <row r="50" spans="1:10" ht="26.25" customHeight="1" x14ac:dyDescent="0.4">
      <c r="A50" s="75" t="s">
        <v>43</v>
      </c>
      <c r="B50" s="143">
        <f>RD!C39</f>
        <v>1.1360972243234195</v>
      </c>
      <c r="C50" s="138"/>
      <c r="D50" s="138"/>
      <c r="E50" s="138"/>
      <c r="F50" s="138"/>
      <c r="G50" s="138"/>
      <c r="H50" s="138"/>
    </row>
    <row r="51" spans="1:10" ht="18.75" x14ac:dyDescent="0.3">
      <c r="A51" s="75"/>
      <c r="B51" s="76"/>
      <c r="C51" s="138"/>
      <c r="D51" s="138"/>
      <c r="E51" s="138"/>
      <c r="F51" s="138"/>
      <c r="G51" s="138"/>
      <c r="H51" s="138"/>
    </row>
    <row r="52" spans="1:10" s="4" customFormat="1" ht="18.75" x14ac:dyDescent="0.3">
      <c r="A52" s="137" t="s">
        <v>41</v>
      </c>
      <c r="B52" s="78">
        <f>B48</f>
        <v>5</v>
      </c>
      <c r="C52" s="82" t="s">
        <v>44</v>
      </c>
      <c r="D52" s="80">
        <f>B50*B48</f>
        <v>5.6804861216170979</v>
      </c>
    </row>
    <row r="53" spans="1:10" s="4" customFormat="1" ht="18.75" x14ac:dyDescent="0.3">
      <c r="A53" s="137"/>
      <c r="B53" s="78"/>
      <c r="C53" s="82"/>
      <c r="D53" s="80"/>
    </row>
    <row r="54" spans="1:10" ht="26.25" customHeight="1" x14ac:dyDescent="0.4">
      <c r="A54" s="34" t="s">
        <v>45</v>
      </c>
      <c r="B54" s="81" t="str">
        <f>B27</f>
        <v>0.05M EDTA</v>
      </c>
      <c r="C54" s="82" t="s">
        <v>44</v>
      </c>
      <c r="D54" s="83">
        <v>3.9</v>
      </c>
      <c r="E54" s="138" t="str">
        <f>B20</f>
        <v>Aluminium Hydroxide</v>
      </c>
      <c r="H54" s="121"/>
    </row>
    <row r="55" spans="1:10" ht="26.25" customHeight="1" x14ac:dyDescent="0.4">
      <c r="A55" s="34"/>
      <c r="B55" s="81"/>
      <c r="C55" s="82"/>
      <c r="D55" s="125"/>
      <c r="E55" s="138"/>
      <c r="H55" s="121"/>
    </row>
    <row r="56" spans="1:10" ht="27" customHeight="1" thickBot="1" x14ac:dyDescent="0.45">
      <c r="A56" s="34" t="s">
        <v>46</v>
      </c>
      <c r="B56" s="140">
        <v>25</v>
      </c>
      <c r="C56" s="82"/>
      <c r="D56" s="125"/>
      <c r="E56" s="138"/>
      <c r="H56" s="121"/>
    </row>
    <row r="57" spans="1:10" ht="19.5" customHeight="1" thickBot="1" x14ac:dyDescent="0.35">
      <c r="C57" s="138"/>
      <c r="D57" s="138"/>
      <c r="E57" s="138"/>
      <c r="F57" s="138"/>
      <c r="G57" s="138"/>
      <c r="H57" s="313" t="s">
        <v>47</v>
      </c>
      <c r="I57" s="314"/>
      <c r="J57" s="84"/>
    </row>
    <row r="58" spans="1:10" ht="19.5" customHeight="1" thickBot="1" x14ac:dyDescent="0.35">
      <c r="A58" s="85" t="s">
        <v>48</v>
      </c>
      <c r="B58" s="36" t="s">
        <v>49</v>
      </c>
      <c r="C58" s="36" t="s">
        <v>50</v>
      </c>
      <c r="D58" s="36" t="s">
        <v>51</v>
      </c>
      <c r="E58" s="36" t="s">
        <v>52</v>
      </c>
      <c r="F58" s="36" t="s">
        <v>53</v>
      </c>
      <c r="G58" s="86" t="s">
        <v>54</v>
      </c>
      <c r="H58" s="36" t="s">
        <v>55</v>
      </c>
      <c r="I58" s="36" t="s">
        <v>56</v>
      </c>
      <c r="J58" s="36" t="s">
        <v>82</v>
      </c>
    </row>
    <row r="59" spans="1:10" ht="26.25" customHeight="1" x14ac:dyDescent="0.4">
      <c r="A59" s="87" t="s">
        <v>33</v>
      </c>
      <c r="B59" s="331">
        <f>10.09017*10/100</f>
        <v>1.0090170000000001</v>
      </c>
      <c r="C59" s="89">
        <v>16.100000000000001</v>
      </c>
      <c r="D59" s="89">
        <v>23.7</v>
      </c>
      <c r="E59" s="133">
        <f>IF(ISBLANK(B59),"-",(C59/$D$63*$B$56))</f>
        <v>16.983122362869199</v>
      </c>
      <c r="F59" s="129">
        <f>IF(ISBLANK(B59),"-",B$56-E59)</f>
        <v>8.0168776371308006</v>
      </c>
      <c r="G59" s="126">
        <f>IF(ISBLANK(B59), "-",F59*$G$40)</f>
        <v>8.2604076611741206</v>
      </c>
      <c r="H59" s="90">
        <f>IF(ISBLANK(B59),"-",G59*$D$54)</f>
        <v>32.215589878579067</v>
      </c>
      <c r="I59" s="332">
        <f>IF(ISBLANK(B59),"-",H59*$D$52/B59)</f>
        <v>181.36484440299483</v>
      </c>
      <c r="J59" s="335">
        <f>1000/$D$48*I59</f>
        <v>377.8434258395726</v>
      </c>
    </row>
    <row r="60" spans="1:10" ht="26.25" customHeight="1" x14ac:dyDescent="0.4">
      <c r="A60" s="93" t="s">
        <v>34</v>
      </c>
      <c r="B60" s="94">
        <f>10*9.94875/100</f>
        <v>0.99487500000000006</v>
      </c>
      <c r="C60" s="95">
        <v>16.3</v>
      </c>
      <c r="D60" s="95">
        <v>23.7</v>
      </c>
      <c r="E60" s="134">
        <f>IF(ISBLANK(B60),"-",(C60/$D$63*$B$56))</f>
        <v>17.194092827004219</v>
      </c>
      <c r="F60" s="130">
        <f>IF(ISBLANK(B60),"-",B$56-E60)</f>
        <v>7.8059071729957807</v>
      </c>
      <c r="G60" s="127">
        <f>IF(ISBLANK(B60), "-",F60*$G$40)</f>
        <v>8.0430285121958551</v>
      </c>
      <c r="H60" s="96">
        <f>IF(ISBLANK(B60),"-",G60*$D$54)</f>
        <v>31.367811197563835</v>
      </c>
      <c r="I60" s="333">
        <f>IF(ISBLANK(B60),"-",H60*$D$52/B60)</f>
        <v>179.10231554041135</v>
      </c>
      <c r="J60" s="336">
        <f t="shared" ref="J60:J62" si="0">1000/$D$48*I60</f>
        <v>373.12982404252369</v>
      </c>
    </row>
    <row r="61" spans="1:10" ht="26.25" customHeight="1" x14ac:dyDescent="0.4">
      <c r="A61" s="93" t="s">
        <v>35</v>
      </c>
      <c r="B61" s="94">
        <f>11.47028*10/100</f>
        <v>1.1470280000000002</v>
      </c>
      <c r="C61" s="95">
        <v>15.2</v>
      </c>
      <c r="D61" s="95">
        <v>23.7</v>
      </c>
      <c r="E61" s="134">
        <f>IF(ISBLANK(B61),"-",(C61/$D$63*$B$56))</f>
        <v>16.033755274261601</v>
      </c>
      <c r="F61" s="130">
        <f>IF(ISBLANK(B61),"-",B$56-E61)</f>
        <v>8.9662447257383988</v>
      </c>
      <c r="G61" s="127">
        <f>IF(ISBLANK(B61), "-",F61*$G$40)</f>
        <v>9.2386138315763215</v>
      </c>
      <c r="H61" s="96">
        <f>IF(ISBLANK(B61),"-",G61*$D$54)</f>
        <v>36.03059394314765</v>
      </c>
      <c r="I61" s="333">
        <f>IF(ISBLANK(B61),"-",H61*$D$52/B61)</f>
        <v>178.43617492133694</v>
      </c>
      <c r="J61" s="336">
        <f t="shared" si="0"/>
        <v>371.74203108611863</v>
      </c>
    </row>
    <row r="62" spans="1:10" ht="27" customHeight="1" thickBot="1" x14ac:dyDescent="0.45">
      <c r="A62" s="99" t="s">
        <v>36</v>
      </c>
      <c r="B62" s="94">
        <f>10.42173*10/100</f>
        <v>1.042173</v>
      </c>
      <c r="C62" s="100">
        <v>16</v>
      </c>
      <c r="D62" s="100"/>
      <c r="E62" s="135">
        <f>IF(ISBLANK(B62),"-",(C62/$D$63*$B$56))</f>
        <v>16.877637130801688</v>
      </c>
      <c r="F62" s="131">
        <f>IF(ISBLANK(B62),"-",B$56-E62)</f>
        <v>8.1223628691983123</v>
      </c>
      <c r="G62" s="128">
        <f>IF(ISBLANK(B62), "-",F62*$G$40)</f>
        <v>8.3690972356632543</v>
      </c>
      <c r="H62" s="101">
        <f>IF(ISBLANK(B62),"-",G62*$D$54)</f>
        <v>32.639479219086688</v>
      </c>
      <c r="I62" s="334">
        <f>IF(ISBLANK(B62),"-",H62*$D$52/B62)</f>
        <v>177.90530815980802</v>
      </c>
      <c r="J62" s="337">
        <f t="shared" si="0"/>
        <v>370.63605866626671</v>
      </c>
    </row>
    <row r="63" spans="1:10" ht="26.25" customHeight="1" x14ac:dyDescent="0.4">
      <c r="C63" s="104" t="s">
        <v>37</v>
      </c>
      <c r="D63" s="105">
        <f>AVERAGE(D59:D62)</f>
        <v>23.7</v>
      </c>
      <c r="G63" s="104" t="s">
        <v>37</v>
      </c>
      <c r="H63" s="105">
        <f>AVERAGE(H59:H62)</f>
        <v>33.063368559594309</v>
      </c>
      <c r="I63" s="105">
        <f>AVERAGE(I59:I62)</f>
        <v>179.20216075613777</v>
      </c>
      <c r="J63" s="105">
        <f>AVERAGE(J59:J62)</f>
        <v>373.33783490862044</v>
      </c>
    </row>
    <row r="64" spans="1:10" ht="26.25" customHeight="1" x14ac:dyDescent="0.4">
      <c r="C64" s="63" t="s">
        <v>38</v>
      </c>
      <c r="D64" s="108">
        <f>IF(D63=0,"-",STDEV(D59:D62)/D63)</f>
        <v>0</v>
      </c>
      <c r="G64" s="63" t="s">
        <v>38</v>
      </c>
      <c r="H64" s="107"/>
      <c r="I64" s="108">
        <f>STDEV(I59:I62)/I63</f>
        <v>8.4970369464533058E-3</v>
      </c>
      <c r="J64" s="108">
        <f>STDEV(J59:J62)/J63</f>
        <v>8.4970369464533388E-3</v>
      </c>
    </row>
    <row r="65" spans="1:10" ht="27" customHeight="1" thickBot="1" x14ac:dyDescent="0.45">
      <c r="C65" s="66" t="s">
        <v>3</v>
      </c>
      <c r="D65" s="109">
        <f>COUNT(D59:D62)</f>
        <v>3</v>
      </c>
      <c r="G65" s="66" t="s">
        <v>3</v>
      </c>
      <c r="H65" s="109">
        <f>COUNT(H59:H62)</f>
        <v>4</v>
      </c>
      <c r="I65" s="109">
        <f>COUNT(I59:I62)</f>
        <v>4</v>
      </c>
      <c r="J65" s="109">
        <f>COUNT(J59:J62)</f>
        <v>4</v>
      </c>
    </row>
    <row r="66" spans="1:10" ht="18.75" x14ac:dyDescent="0.3">
      <c r="H66" s="121"/>
      <c r="J66" s="138"/>
    </row>
    <row r="67" spans="1:10" ht="26.25" customHeight="1" x14ac:dyDescent="0.4">
      <c r="A67" s="136" t="s">
        <v>58</v>
      </c>
      <c r="B67" s="137" t="s">
        <v>59</v>
      </c>
      <c r="C67" s="315" t="str">
        <f>B20</f>
        <v>Aluminium Hydroxide</v>
      </c>
      <c r="D67" s="315"/>
      <c r="E67" s="138" t="s">
        <v>60</v>
      </c>
      <c r="F67" s="138"/>
      <c r="G67" s="138"/>
      <c r="H67" s="139">
        <f>J63</f>
        <v>373.33783490862044</v>
      </c>
    </row>
    <row r="68" spans="1:10" ht="19.5" customHeight="1" thickBot="1" x14ac:dyDescent="0.35">
      <c r="A68" s="110"/>
      <c r="B68" s="110"/>
      <c r="C68" s="111"/>
      <c r="D68" s="111"/>
      <c r="E68" s="111"/>
      <c r="F68" s="111"/>
      <c r="G68" s="111"/>
      <c r="H68" s="111"/>
      <c r="I68" s="132"/>
      <c r="J68" s="132"/>
    </row>
    <row r="69" spans="1:10" ht="18.75" x14ac:dyDescent="0.3">
      <c r="B69" s="312" t="s">
        <v>4</v>
      </c>
      <c r="C69" s="312"/>
      <c r="E69" s="138"/>
      <c r="F69" s="124" t="s">
        <v>5</v>
      </c>
      <c r="G69" s="138"/>
      <c r="H69" s="138"/>
      <c r="I69" s="312" t="s">
        <v>6</v>
      </c>
      <c r="J69" s="312"/>
    </row>
    <row r="70" spans="1:10" ht="83.25" customHeight="1" x14ac:dyDescent="0.3">
      <c r="A70" s="113" t="s">
        <v>7</v>
      </c>
      <c r="B70" s="114" t="s">
        <v>78</v>
      </c>
      <c r="C70" s="114"/>
      <c r="E70" s="138"/>
      <c r="F70" s="116"/>
      <c r="G70" s="138"/>
      <c r="H70" s="138"/>
      <c r="I70" s="116"/>
      <c r="J70" s="116"/>
    </row>
    <row r="71" spans="1:10" ht="84" customHeight="1" x14ac:dyDescent="0.3">
      <c r="A71" s="113" t="s">
        <v>8</v>
      </c>
      <c r="B71" s="117"/>
      <c r="C71" s="117"/>
      <c r="E71" s="138"/>
      <c r="F71" s="118"/>
      <c r="G71" s="138"/>
      <c r="H71" s="138"/>
      <c r="I71" s="119"/>
      <c r="J71" s="119"/>
    </row>
    <row r="72" spans="1:10" ht="18.75" x14ac:dyDescent="0.3">
      <c r="A72" s="121"/>
      <c r="B72" s="121"/>
      <c r="C72" s="121"/>
      <c r="D72" s="121"/>
      <c r="E72" s="121"/>
      <c r="F72" s="122"/>
      <c r="G72" s="121"/>
      <c r="H72" s="121"/>
      <c r="I72" s="138"/>
    </row>
    <row r="73" spans="1:10" ht="18.75" x14ac:dyDescent="0.3">
      <c r="A73" s="121"/>
      <c r="B73" s="121"/>
      <c r="C73" s="121"/>
      <c r="D73" s="121"/>
      <c r="E73" s="121"/>
      <c r="F73" s="122"/>
      <c r="G73" s="121"/>
      <c r="H73" s="121"/>
      <c r="I73" s="138"/>
    </row>
    <row r="74" spans="1:10" ht="18.75" x14ac:dyDescent="0.3">
      <c r="A74" s="121"/>
      <c r="B74" s="121"/>
      <c r="C74" s="121"/>
      <c r="D74" s="121"/>
      <c r="E74" s="121"/>
      <c r="F74" s="122"/>
      <c r="G74" s="121"/>
      <c r="H74" s="121"/>
      <c r="I74" s="138"/>
    </row>
    <row r="75" spans="1:10" ht="18.75" x14ac:dyDescent="0.3">
      <c r="A75" s="121"/>
      <c r="B75" s="121"/>
      <c r="C75" s="121"/>
      <c r="D75" s="121"/>
      <c r="E75" s="121"/>
      <c r="F75" s="122"/>
      <c r="G75" s="121"/>
      <c r="H75" s="121"/>
      <c r="I75" s="138"/>
    </row>
    <row r="76" spans="1:10" ht="18.75" x14ac:dyDescent="0.3">
      <c r="A76" s="121"/>
      <c r="B76" s="121"/>
      <c r="C76" s="121"/>
      <c r="D76" s="121"/>
      <c r="E76" s="121"/>
      <c r="F76" s="122"/>
      <c r="G76" s="121"/>
      <c r="H76" s="121"/>
      <c r="I76" s="138"/>
    </row>
    <row r="77" spans="1:10" ht="18.75" x14ac:dyDescent="0.3">
      <c r="A77" s="121"/>
      <c r="B77" s="121"/>
      <c r="C77" s="121"/>
      <c r="D77" s="121"/>
      <c r="E77" s="121"/>
      <c r="F77" s="122"/>
      <c r="G77" s="121"/>
      <c r="H77" s="121"/>
      <c r="I77" s="138"/>
    </row>
    <row r="78" spans="1:10" ht="18.75" x14ac:dyDescent="0.3">
      <c r="A78" s="121"/>
      <c r="B78" s="121"/>
      <c r="C78" s="121"/>
      <c r="D78" s="121"/>
      <c r="E78" s="121"/>
      <c r="F78" s="122"/>
      <c r="G78" s="121"/>
      <c r="H78" s="121"/>
      <c r="I78" s="138"/>
    </row>
    <row r="79" spans="1:10" ht="18.75" x14ac:dyDescent="0.3">
      <c r="A79" s="121"/>
      <c r="B79" s="121"/>
      <c r="C79" s="121"/>
      <c r="D79" s="121"/>
      <c r="E79" s="121"/>
      <c r="F79" s="122"/>
      <c r="G79" s="121"/>
      <c r="H79" s="121"/>
      <c r="I79" s="138"/>
    </row>
    <row r="80" spans="1:10" ht="18.75" x14ac:dyDescent="0.3">
      <c r="A80" s="121"/>
      <c r="B80" s="121"/>
      <c r="C80" s="121"/>
      <c r="D80" s="121"/>
      <c r="E80" s="121"/>
      <c r="F80" s="122"/>
      <c r="G80" s="121"/>
      <c r="H80" s="121"/>
      <c r="I80" s="138"/>
    </row>
    <row r="250" spans="1:1" x14ac:dyDescent="0.3">
      <c r="A250" s="3">
        <v>0</v>
      </c>
    </row>
  </sheetData>
  <sheetProtection formatCells="0" formatColumns="0"/>
  <mergeCells count="8">
    <mergeCell ref="B69:C69"/>
    <mergeCell ref="I69:J69"/>
    <mergeCell ref="A1:I7"/>
    <mergeCell ref="A8:I14"/>
    <mergeCell ref="A16:I16"/>
    <mergeCell ref="A17:H17"/>
    <mergeCell ref="H57:I57"/>
    <mergeCell ref="C67:D67"/>
  </mergeCells>
  <conditionalFormatting sqref="E41">
    <cfRule type="cellIs" dxfId="13" priority="1" operator="greaterThan">
      <formula>0.002</formula>
    </cfRule>
  </conditionalFormatting>
  <conditionalFormatting sqref="F41">
    <cfRule type="cellIs" dxfId="12" priority="2" operator="greaterThan">
      <formula>0.002</formula>
    </cfRule>
  </conditionalFormatting>
  <conditionalFormatting sqref="H64">
    <cfRule type="cellIs" dxfId="11" priority="3" operator="greaterThan">
      <formula>0.02</formula>
    </cfRule>
  </conditionalFormatting>
  <conditionalFormatting sqref="I64">
    <cfRule type="cellIs" dxfId="10" priority="4" operator="greaterThan">
      <formula>0.02</formula>
    </cfRule>
  </conditionalFormatting>
  <conditionalFormatting sqref="J64">
    <cfRule type="cellIs" dxfId="9" priority="5" operator="greaterThan">
      <formula>0.02</formula>
    </cfRule>
  </conditionalFormatting>
  <conditionalFormatting sqref="F40">
    <cfRule type="cellIs" dxfId="8" priority="6" operator="greaterThan">
      <formula>0.1</formula>
    </cfRule>
  </conditionalFormatting>
  <conditionalFormatting sqref="D64">
    <cfRule type="cellIs" dxfId="7" priority="7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31" orientation="landscape" horizontalDpi="4294967295" verticalDpi="4294967295" r:id="rId1"/>
  <headerFooter alignWithMargins="0">
    <oddHeader>&amp;LVer 1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55" zoomScaleNormal="75" workbookViewId="0">
      <selection activeCell="E67" sqref="E67"/>
    </sheetView>
  </sheetViews>
  <sheetFormatPr defaultRowHeight="13.5" x14ac:dyDescent="0.25"/>
  <cols>
    <col min="1" max="1" width="37.42578125" style="175" customWidth="1"/>
    <col min="2" max="2" width="28.28515625" style="175" customWidth="1"/>
    <col min="3" max="3" width="29.140625" style="175" customWidth="1"/>
    <col min="4" max="4" width="26.7109375" style="175" customWidth="1"/>
    <col min="5" max="5" width="29.42578125" style="175" customWidth="1"/>
    <col min="6" max="6" width="37.5703125" style="175" customWidth="1"/>
    <col min="7" max="7" width="27.7109375" style="175" customWidth="1"/>
    <col min="8" max="8" width="27.28515625" style="175" customWidth="1"/>
    <col min="9" max="9" width="28.28515625" style="175" customWidth="1"/>
    <col min="10" max="10" width="19.42578125" style="175" customWidth="1"/>
    <col min="11" max="11" width="17.140625" style="175" customWidth="1"/>
    <col min="12" max="12" width="18.42578125" style="175" customWidth="1"/>
    <col min="13" max="13" width="9" style="175" customWidth="1"/>
    <col min="14" max="16384" width="9.140625" style="146"/>
  </cols>
  <sheetData>
    <row r="1" spans="1:9" x14ac:dyDescent="0.25">
      <c r="A1" s="323" t="s">
        <v>9</v>
      </c>
      <c r="B1" s="323"/>
      <c r="C1" s="323"/>
      <c r="D1" s="323"/>
      <c r="E1" s="323"/>
      <c r="F1" s="323"/>
      <c r="G1" s="323"/>
      <c r="H1" s="323"/>
      <c r="I1" s="323"/>
    </row>
    <row r="2" spans="1:9" x14ac:dyDescent="0.25">
      <c r="A2" s="323"/>
      <c r="B2" s="323"/>
      <c r="C2" s="323"/>
      <c r="D2" s="323"/>
      <c r="E2" s="323"/>
      <c r="F2" s="323"/>
      <c r="G2" s="323"/>
      <c r="H2" s="323"/>
      <c r="I2" s="323"/>
    </row>
    <row r="3" spans="1:9" x14ac:dyDescent="0.25">
      <c r="A3" s="323"/>
      <c r="B3" s="323"/>
      <c r="C3" s="323"/>
      <c r="D3" s="323"/>
      <c r="E3" s="323"/>
      <c r="F3" s="323"/>
      <c r="G3" s="323"/>
      <c r="H3" s="323"/>
      <c r="I3" s="323"/>
    </row>
    <row r="4" spans="1:9" x14ac:dyDescent="0.25">
      <c r="A4" s="323"/>
      <c r="B4" s="323"/>
      <c r="C4" s="323"/>
      <c r="D4" s="323"/>
      <c r="E4" s="323"/>
      <c r="F4" s="323"/>
      <c r="G4" s="323"/>
      <c r="H4" s="323"/>
      <c r="I4" s="323"/>
    </row>
    <row r="5" spans="1:9" x14ac:dyDescent="0.25">
      <c r="A5" s="323"/>
      <c r="B5" s="323"/>
      <c r="C5" s="323"/>
      <c r="D5" s="323"/>
      <c r="E5" s="323"/>
      <c r="F5" s="323"/>
      <c r="G5" s="323"/>
      <c r="H5" s="323"/>
      <c r="I5" s="323"/>
    </row>
    <row r="6" spans="1:9" x14ac:dyDescent="0.25">
      <c r="A6" s="323"/>
      <c r="B6" s="323"/>
      <c r="C6" s="323"/>
      <c r="D6" s="323"/>
      <c r="E6" s="323"/>
      <c r="F6" s="323"/>
      <c r="G6" s="323"/>
      <c r="H6" s="323"/>
      <c r="I6" s="323"/>
    </row>
    <row r="7" spans="1:9" x14ac:dyDescent="0.25">
      <c r="A7" s="323"/>
      <c r="B7" s="323"/>
      <c r="C7" s="323"/>
      <c r="D7" s="323"/>
      <c r="E7" s="323"/>
      <c r="F7" s="323"/>
      <c r="G7" s="323"/>
      <c r="H7" s="323"/>
      <c r="I7" s="323"/>
    </row>
    <row r="8" spans="1:9" x14ac:dyDescent="0.25">
      <c r="A8" s="324" t="s">
        <v>10</v>
      </c>
      <c r="B8" s="324"/>
      <c r="C8" s="324"/>
      <c r="D8" s="324"/>
      <c r="E8" s="324"/>
      <c r="F8" s="324"/>
      <c r="G8" s="324"/>
      <c r="H8" s="324"/>
      <c r="I8" s="324"/>
    </row>
    <row r="9" spans="1:9" x14ac:dyDescent="0.25">
      <c r="A9" s="324"/>
      <c r="B9" s="324"/>
      <c r="C9" s="324"/>
      <c r="D9" s="324"/>
      <c r="E9" s="324"/>
      <c r="F9" s="324"/>
      <c r="G9" s="324"/>
      <c r="H9" s="324"/>
      <c r="I9" s="324"/>
    </row>
    <row r="10" spans="1:9" x14ac:dyDescent="0.25">
      <c r="A10" s="324"/>
      <c r="B10" s="324"/>
      <c r="C10" s="324"/>
      <c r="D10" s="324"/>
      <c r="E10" s="324"/>
      <c r="F10" s="324"/>
      <c r="G10" s="324"/>
      <c r="H10" s="324"/>
      <c r="I10" s="324"/>
    </row>
    <row r="11" spans="1:9" x14ac:dyDescent="0.25">
      <c r="A11" s="324"/>
      <c r="B11" s="324"/>
      <c r="C11" s="324"/>
      <c r="D11" s="324"/>
      <c r="E11" s="324"/>
      <c r="F11" s="324"/>
      <c r="G11" s="324"/>
      <c r="H11" s="324"/>
      <c r="I11" s="324"/>
    </row>
    <row r="12" spans="1:9" x14ac:dyDescent="0.25">
      <c r="A12" s="324"/>
      <c r="B12" s="324"/>
      <c r="C12" s="324"/>
      <c r="D12" s="324"/>
      <c r="E12" s="324"/>
      <c r="F12" s="324"/>
      <c r="G12" s="324"/>
      <c r="H12" s="324"/>
      <c r="I12" s="324"/>
    </row>
    <row r="13" spans="1:9" x14ac:dyDescent="0.25">
      <c r="A13" s="324"/>
      <c r="B13" s="324"/>
      <c r="C13" s="324"/>
      <c r="D13" s="324"/>
      <c r="E13" s="324"/>
      <c r="F13" s="324"/>
      <c r="G13" s="324"/>
      <c r="H13" s="324"/>
      <c r="I13" s="324"/>
    </row>
    <row r="14" spans="1:9" x14ac:dyDescent="0.25">
      <c r="A14" s="324"/>
      <c r="B14" s="324"/>
      <c r="C14" s="324"/>
      <c r="D14" s="324"/>
      <c r="E14" s="324"/>
      <c r="F14" s="324"/>
      <c r="G14" s="324"/>
      <c r="H14" s="324"/>
      <c r="I14" s="324"/>
    </row>
    <row r="15" spans="1:9" ht="19.5" customHeight="1" thickBot="1" x14ac:dyDescent="0.3"/>
    <row r="16" spans="1:9" ht="19.5" customHeight="1" thickBot="1" x14ac:dyDescent="0.3">
      <c r="A16" s="325" t="s">
        <v>11</v>
      </c>
      <c r="B16" s="326"/>
      <c r="C16" s="326"/>
      <c r="D16" s="326"/>
      <c r="E16" s="326"/>
      <c r="F16" s="326"/>
      <c r="G16" s="326"/>
      <c r="H16" s="326"/>
      <c r="I16" s="327"/>
    </row>
    <row r="17" spans="1:14" ht="18.75" x14ac:dyDescent="0.25">
      <c r="A17" s="328" t="s">
        <v>12</v>
      </c>
      <c r="B17" s="328"/>
      <c r="C17" s="328"/>
      <c r="D17" s="328"/>
      <c r="E17" s="328"/>
      <c r="F17" s="328"/>
      <c r="G17" s="328"/>
      <c r="H17" s="328"/>
    </row>
    <row r="18" spans="1:14" ht="18.75" x14ac:dyDescent="0.25">
      <c r="A18" s="300" t="s">
        <v>13</v>
      </c>
      <c r="B18" s="9" t="s">
        <v>1</v>
      </c>
      <c r="C18" s="304"/>
      <c r="D18" s="304"/>
      <c r="E18" s="304"/>
    </row>
    <row r="19" spans="1:14" ht="18.75" x14ac:dyDescent="0.25">
      <c r="A19" s="300" t="s">
        <v>14</v>
      </c>
      <c r="B19" s="303" t="s">
        <v>2</v>
      </c>
      <c r="C19" s="196">
        <v>27</v>
      </c>
    </row>
    <row r="20" spans="1:14" ht="18.75" x14ac:dyDescent="0.25">
      <c r="A20" s="300" t="s">
        <v>15</v>
      </c>
      <c r="B20" s="303" t="s">
        <v>74</v>
      </c>
      <c r="C20" s="303"/>
    </row>
    <row r="21" spans="1:14" ht="18.75" x14ac:dyDescent="0.3">
      <c r="A21" s="300" t="s">
        <v>16</v>
      </c>
      <c r="B21" s="302" t="s">
        <v>62</v>
      </c>
      <c r="C21" s="302"/>
      <c r="D21" s="302"/>
      <c r="E21" s="302"/>
      <c r="F21" s="302"/>
      <c r="G21" s="302"/>
      <c r="H21" s="302"/>
      <c r="I21" s="301"/>
    </row>
    <row r="22" spans="1:14" ht="18.75" x14ac:dyDescent="0.25">
      <c r="A22" s="300" t="s">
        <v>17</v>
      </c>
      <c r="B22" s="13">
        <v>43130</v>
      </c>
    </row>
    <row r="23" spans="1:14" ht="18.75" x14ac:dyDescent="0.25">
      <c r="A23" s="300" t="s">
        <v>18</v>
      </c>
      <c r="B23" s="13">
        <v>43201</v>
      </c>
    </row>
    <row r="24" spans="1:14" ht="18.75" x14ac:dyDescent="0.25">
      <c r="A24" s="300"/>
      <c r="B24" s="299"/>
    </row>
    <row r="25" spans="1:14" ht="18.75" x14ac:dyDescent="0.25">
      <c r="A25" s="298" t="s">
        <v>0</v>
      </c>
      <c r="B25" s="258" t="s">
        <v>19</v>
      </c>
    </row>
    <row r="26" spans="1:14" ht="18.75" x14ac:dyDescent="0.25">
      <c r="A26" s="298"/>
      <c r="B26" s="258"/>
    </row>
    <row r="27" spans="1:14" ht="26.25" customHeight="1" x14ac:dyDescent="0.4">
      <c r="A27" s="199" t="s">
        <v>20</v>
      </c>
      <c r="B27" s="296" t="s">
        <v>77</v>
      </c>
      <c r="C27" s="289"/>
      <c r="I27" s="266"/>
      <c r="J27" s="266"/>
      <c r="K27" s="266"/>
      <c r="L27" s="266"/>
      <c r="M27" s="266"/>
      <c r="N27" s="192"/>
    </row>
    <row r="28" spans="1:14" ht="26.25" customHeight="1" x14ac:dyDescent="0.4">
      <c r="A28" s="297" t="s">
        <v>21</v>
      </c>
      <c r="B28" s="296" t="s">
        <v>76</v>
      </c>
      <c r="C28" s="289"/>
      <c r="D28" s="192"/>
      <c r="E28" s="192"/>
      <c r="F28" s="192"/>
      <c r="G28" s="192"/>
      <c r="I28" s="266"/>
      <c r="J28" s="266"/>
      <c r="K28" s="266"/>
      <c r="L28" s="266"/>
      <c r="M28" s="266"/>
      <c r="N28" s="192"/>
    </row>
    <row r="29" spans="1:14" ht="26.25" customHeight="1" x14ac:dyDescent="0.4">
      <c r="A29" s="295" t="s">
        <v>22</v>
      </c>
      <c r="B29" s="289">
        <v>65.400000000000006</v>
      </c>
      <c r="C29" s="293"/>
      <c r="D29" s="292"/>
      <c r="E29" s="292"/>
      <c r="F29" s="292"/>
      <c r="G29" s="292"/>
      <c r="H29" s="196"/>
      <c r="I29" s="266"/>
      <c r="J29" s="266"/>
      <c r="K29" s="266"/>
      <c r="L29" s="266"/>
      <c r="M29" s="266"/>
      <c r="N29" s="192"/>
    </row>
    <row r="30" spans="1:14" ht="26.25" customHeight="1" x14ac:dyDescent="0.4">
      <c r="A30" s="248" t="s">
        <v>23</v>
      </c>
      <c r="B30" s="294">
        <v>0.05</v>
      </c>
      <c r="C30" s="293"/>
      <c r="D30" s="292"/>
      <c r="E30" s="292"/>
      <c r="F30" s="292"/>
      <c r="G30" s="292"/>
      <c r="H30" s="196"/>
      <c r="I30" s="266"/>
      <c r="J30" s="266"/>
      <c r="K30" s="266"/>
      <c r="L30" s="266"/>
      <c r="M30" s="266"/>
      <c r="N30" s="192"/>
    </row>
    <row r="31" spans="1:14" ht="26.25" customHeight="1" x14ac:dyDescent="0.4">
      <c r="A31" s="248"/>
      <c r="C31" s="293"/>
      <c r="D31" s="292"/>
      <c r="E31" s="292"/>
      <c r="F31" s="292"/>
      <c r="G31" s="292"/>
      <c r="H31" s="196"/>
      <c r="I31" s="266"/>
      <c r="J31" s="266"/>
      <c r="K31" s="266"/>
      <c r="L31" s="266"/>
      <c r="M31" s="266"/>
      <c r="N31" s="192"/>
    </row>
    <row r="32" spans="1:14" ht="26.25" customHeight="1" x14ac:dyDescent="0.4">
      <c r="A32" s="291" t="s">
        <v>24</v>
      </c>
      <c r="B32" s="289">
        <v>1</v>
      </c>
      <c r="C32" s="290" t="s">
        <v>25</v>
      </c>
      <c r="D32" s="289">
        <v>1</v>
      </c>
      <c r="E32" s="192"/>
      <c r="I32" s="266"/>
      <c r="J32" s="266"/>
      <c r="K32" s="266"/>
      <c r="L32" s="266"/>
      <c r="M32" s="266"/>
      <c r="N32" s="192"/>
    </row>
    <row r="33" spans="1:14" ht="18.75" x14ac:dyDescent="0.3">
      <c r="A33" s="248"/>
      <c r="B33" s="288"/>
      <c r="I33" s="266"/>
      <c r="J33" s="266"/>
      <c r="K33" s="266"/>
      <c r="L33" s="266"/>
      <c r="M33" s="266"/>
      <c r="N33" s="192"/>
    </row>
    <row r="34" spans="1:14" ht="19.5" customHeight="1" thickBot="1" x14ac:dyDescent="0.35">
      <c r="A34" s="248"/>
      <c r="B34" s="288"/>
      <c r="I34" s="266"/>
      <c r="J34" s="266"/>
      <c r="K34" s="266"/>
      <c r="L34" s="266"/>
      <c r="M34" s="266"/>
      <c r="N34" s="192"/>
    </row>
    <row r="35" spans="1:14" ht="19.5" customHeight="1" thickBot="1" x14ac:dyDescent="0.35">
      <c r="A35" s="243" t="s">
        <v>26</v>
      </c>
      <c r="B35" s="243" t="s">
        <v>27</v>
      </c>
      <c r="C35" s="287" t="s">
        <v>28</v>
      </c>
      <c r="D35" s="243" t="s">
        <v>29</v>
      </c>
      <c r="E35" s="286" t="s">
        <v>30</v>
      </c>
      <c r="F35" s="286" t="s">
        <v>73</v>
      </c>
      <c r="G35" s="243" t="s">
        <v>32</v>
      </c>
      <c r="H35" s="192"/>
      <c r="J35" s="266"/>
      <c r="K35" s="266"/>
      <c r="L35" s="266"/>
      <c r="M35" s="266"/>
      <c r="N35" s="192"/>
    </row>
    <row r="36" spans="1:14" ht="26.25" customHeight="1" x14ac:dyDescent="0.4">
      <c r="A36" s="285" t="s">
        <v>33</v>
      </c>
      <c r="B36" s="237">
        <f>25*100/100</f>
        <v>25</v>
      </c>
      <c r="C36" s="284">
        <f>IF(ISBLANK(B36), "-",B36/$B$29*($B$32/$D$32))</f>
        <v>0.38226299694189597</v>
      </c>
      <c r="D36" s="237">
        <v>7.5</v>
      </c>
      <c r="E36" s="283">
        <f>IF(ISBLANK(B36), "-",C36/D36)</f>
        <v>5.0968399592252793E-2</v>
      </c>
      <c r="F36" s="282">
        <f>IF(ISBLANK(B36), "-",(E36-$B$30)/$B$30)</f>
        <v>1.9367991845055804E-2</v>
      </c>
      <c r="G36" s="281">
        <f>IF(ISBLANK(B36),"-",E36/$B$30)</f>
        <v>1.0193679918450558</v>
      </c>
      <c r="H36" s="192"/>
      <c r="J36" s="266"/>
      <c r="K36" s="266"/>
      <c r="L36" s="266"/>
      <c r="M36" s="266"/>
      <c r="N36" s="192"/>
    </row>
    <row r="37" spans="1:14" ht="26.25" customHeight="1" x14ac:dyDescent="0.4">
      <c r="A37" s="280" t="s">
        <v>34</v>
      </c>
      <c r="B37" s="230">
        <f>25*100.08/100</f>
        <v>25.02</v>
      </c>
      <c r="C37" s="279">
        <f>IF(ISBLANK(B37), "-",B37/$B$29*($B$32/$D$32))</f>
        <v>0.38256880733944948</v>
      </c>
      <c r="D37" s="230">
        <v>7.5</v>
      </c>
      <c r="E37" s="278">
        <f>IF(ISBLANK(B37), "-",C37/D37)</f>
        <v>5.10091743119266E-2</v>
      </c>
      <c r="F37" s="277">
        <f>IF(ISBLANK(B37), "-",(E37-$B$30)/$B$30)</f>
        <v>2.0183486238531945E-2</v>
      </c>
      <c r="G37" s="276">
        <f>IF(ISBLANK(B37),"-",E37/$B$30)</f>
        <v>1.0201834862385319</v>
      </c>
      <c r="H37" s="192"/>
      <c r="J37" s="266"/>
      <c r="K37" s="266"/>
      <c r="L37" s="266"/>
      <c r="M37" s="266"/>
      <c r="N37" s="192"/>
    </row>
    <row r="38" spans="1:14" ht="26.25" customHeight="1" x14ac:dyDescent="0.4">
      <c r="A38" s="280" t="s">
        <v>35</v>
      </c>
      <c r="B38" s="230">
        <f>25*100.08/100</f>
        <v>25.02</v>
      </c>
      <c r="C38" s="279">
        <f>IF(ISBLANK(B38), "-",B38/$B$29*($B$32/$D$32))</f>
        <v>0.38256880733944948</v>
      </c>
      <c r="D38" s="230">
        <v>7.5</v>
      </c>
      <c r="E38" s="278">
        <f>IF(ISBLANK(B38), "-",C38/D38)</f>
        <v>5.10091743119266E-2</v>
      </c>
      <c r="F38" s="277">
        <f>IF(ISBLANK(B38), "-",(E38-$B$30)/$B$30)</f>
        <v>2.0183486238531945E-2</v>
      </c>
      <c r="G38" s="276">
        <f>IF(ISBLANK(B38),"-",E38/$B$30)</f>
        <v>1.0201834862385319</v>
      </c>
      <c r="H38" s="192"/>
      <c r="J38" s="266"/>
      <c r="K38" s="266"/>
      <c r="L38" s="266"/>
      <c r="M38" s="266"/>
      <c r="N38" s="192"/>
    </row>
    <row r="39" spans="1:14" ht="27" customHeight="1" thickBot="1" x14ac:dyDescent="0.45">
      <c r="A39" s="275" t="s">
        <v>36</v>
      </c>
      <c r="B39" s="230"/>
      <c r="C39" s="274" t="str">
        <f>IF(ISBLANK(B39), "-",B39/$B$29*($B$32/$D$32))</f>
        <v>-</v>
      </c>
      <c r="D39" s="223"/>
      <c r="E39" s="273" t="str">
        <f>IF(ISBLANK(B39), "-",C39/D39)</f>
        <v>-</v>
      </c>
      <c r="F39" s="272" t="str">
        <f>IF(ISBLANK(B39), "-",(E39-$B$30)/$B$30)</f>
        <v>-</v>
      </c>
      <c r="G39" s="271" t="str">
        <f>IF(ISBLANK(B39),"-",E39/$B$30)</f>
        <v>-</v>
      </c>
      <c r="H39" s="192"/>
      <c r="J39" s="266"/>
      <c r="K39" s="266"/>
      <c r="L39" s="266"/>
      <c r="M39" s="266"/>
      <c r="N39" s="192"/>
    </row>
    <row r="40" spans="1:14" ht="19.5" customHeight="1" thickBot="1" x14ac:dyDescent="0.35">
      <c r="A40" s="192"/>
      <c r="B40" s="192"/>
      <c r="C40" s="192"/>
      <c r="D40" s="270" t="s">
        <v>37</v>
      </c>
      <c r="E40" s="269">
        <f>AVERAGE(E36:E39)</f>
        <v>5.0995582738701993E-2</v>
      </c>
      <c r="F40" s="268">
        <f>AVERAGE(F36:F39)</f>
        <v>1.9911654774039899E-2</v>
      </c>
      <c r="G40" s="267">
        <f>AVERAGE(G36:G39)</f>
        <v>1.0199116547740399</v>
      </c>
      <c r="H40" s="192"/>
      <c r="L40" s="266"/>
      <c r="M40" s="266"/>
      <c r="N40" s="192"/>
    </row>
    <row r="41" spans="1:14" ht="18.75" x14ac:dyDescent="0.3">
      <c r="A41" s="192"/>
      <c r="B41" s="261"/>
      <c r="C41" s="264"/>
      <c r="D41" s="213" t="s">
        <v>38</v>
      </c>
      <c r="E41" s="214">
        <f>STDEV(E36:E39)/E40</f>
        <v>4.6163401054613026E-4</v>
      </c>
      <c r="F41" s="265"/>
      <c r="G41" s="192"/>
      <c r="H41" s="192"/>
    </row>
    <row r="42" spans="1:14" ht="19.5" customHeight="1" thickBot="1" x14ac:dyDescent="0.35">
      <c r="A42" s="192"/>
      <c r="B42" s="261"/>
      <c r="C42" s="264"/>
      <c r="D42" s="208" t="s">
        <v>3</v>
      </c>
      <c r="E42" s="209">
        <f>COUNT(E36:E39)</f>
        <v>3</v>
      </c>
      <c r="F42" s="219"/>
      <c r="G42" s="192"/>
      <c r="H42" s="192"/>
    </row>
    <row r="43" spans="1:14" ht="18.75" x14ac:dyDescent="0.3">
      <c r="A43" s="263"/>
      <c r="B43" s="262"/>
      <c r="C43" s="261"/>
      <c r="D43" s="261"/>
      <c r="E43" s="261"/>
      <c r="F43" s="260"/>
      <c r="G43" s="192"/>
      <c r="H43" s="192"/>
    </row>
    <row r="45" spans="1:14" ht="18.75" x14ac:dyDescent="0.25">
      <c r="A45" s="259" t="s">
        <v>0</v>
      </c>
      <c r="B45" s="258" t="s">
        <v>39</v>
      </c>
    </row>
    <row r="46" spans="1:14" ht="18.75" x14ac:dyDescent="0.25">
      <c r="A46" s="196" t="s">
        <v>40</v>
      </c>
      <c r="B46" s="257" t="str">
        <f>B21</f>
        <v xml:space="preserve">Each 5 mL contains Magaldrate USP 480 mg </v>
      </c>
    </row>
    <row r="47" spans="1:14" ht="18.75" x14ac:dyDescent="0.25">
      <c r="A47" s="248" t="s">
        <v>41</v>
      </c>
      <c r="B47" s="256">
        <v>5</v>
      </c>
      <c r="C47" s="196" t="s">
        <v>42</v>
      </c>
      <c r="D47" s="255">
        <v>480</v>
      </c>
      <c r="E47" s="196" t="s">
        <v>61</v>
      </c>
      <c r="H47" s="193"/>
    </row>
    <row r="48" spans="1:14" ht="18.75" x14ac:dyDescent="0.25">
      <c r="A48" s="248"/>
      <c r="H48" s="193"/>
    </row>
    <row r="49" spans="1:10" ht="18.75" x14ac:dyDescent="0.3">
      <c r="A49" s="254" t="s">
        <v>43</v>
      </c>
      <c r="B49" s="253">
        <f>RD!C39</f>
        <v>1.1360972243234195</v>
      </c>
      <c r="C49" s="192"/>
      <c r="D49" s="192"/>
      <c r="E49" s="192"/>
      <c r="F49" s="192"/>
      <c r="G49" s="192"/>
      <c r="H49" s="192"/>
    </row>
    <row r="50" spans="1:10" s="249" customFormat="1" ht="18.75" x14ac:dyDescent="0.3">
      <c r="A50" s="252" t="s">
        <v>41</v>
      </c>
      <c r="B50" s="251">
        <f>B47</f>
        <v>5</v>
      </c>
      <c r="C50" s="219" t="s">
        <v>44</v>
      </c>
      <c r="D50" s="250">
        <f>B49*B47</f>
        <v>5.6804861216170979</v>
      </c>
    </row>
    <row r="51" spans="1:10" s="249" customFormat="1" ht="18.75" x14ac:dyDescent="0.3">
      <c r="A51" s="252"/>
      <c r="B51" s="251"/>
      <c r="C51" s="219"/>
      <c r="D51" s="250"/>
    </row>
    <row r="52" spans="1:10" ht="26.25" customHeight="1" x14ac:dyDescent="0.4">
      <c r="A52" s="248" t="s">
        <v>45</v>
      </c>
      <c r="B52" s="226" t="str">
        <f>B27</f>
        <v>0.05M EDTA</v>
      </c>
      <c r="C52" s="219" t="s">
        <v>44</v>
      </c>
      <c r="D52" s="247">
        <v>2.9159999999999999</v>
      </c>
      <c r="E52" s="192" t="str">
        <f>B20</f>
        <v>Magnesium Hydroxide</v>
      </c>
      <c r="H52" s="193"/>
    </row>
    <row r="53" spans="1:10" ht="19.5" customHeight="1" thickBot="1" x14ac:dyDescent="0.35">
      <c r="A53" s="192"/>
      <c r="B53" s="192"/>
      <c r="C53" s="192"/>
      <c r="D53" s="192"/>
      <c r="H53" s="193"/>
    </row>
    <row r="54" spans="1:10" ht="19.5" customHeight="1" thickBot="1" x14ac:dyDescent="0.35">
      <c r="C54" s="192"/>
      <c r="D54" s="192"/>
      <c r="E54" s="192"/>
      <c r="F54" s="192"/>
      <c r="G54" s="329" t="s">
        <v>47</v>
      </c>
      <c r="H54" s="330"/>
      <c r="J54" s="246"/>
    </row>
    <row r="55" spans="1:10" ht="19.5" customHeight="1" thickBot="1" x14ac:dyDescent="0.3">
      <c r="A55" s="245" t="s">
        <v>48</v>
      </c>
      <c r="B55" s="243" t="s">
        <v>49</v>
      </c>
      <c r="C55" s="244" t="s">
        <v>53</v>
      </c>
      <c r="D55" s="243" t="s">
        <v>51</v>
      </c>
      <c r="E55" s="243" t="s">
        <v>72</v>
      </c>
      <c r="F55" s="244" t="s">
        <v>54</v>
      </c>
      <c r="G55" s="243" t="s">
        <v>55</v>
      </c>
      <c r="H55" s="243" t="s">
        <v>56</v>
      </c>
      <c r="I55" s="242" t="s">
        <v>82</v>
      </c>
      <c r="J55" s="241"/>
    </row>
    <row r="56" spans="1:10" ht="26.25" customHeight="1" x14ac:dyDescent="0.4">
      <c r="A56" s="240" t="s">
        <v>33</v>
      </c>
      <c r="B56" s="239">
        <f>11.24306*10/100</f>
        <v>1.124306</v>
      </c>
      <c r="C56" s="238">
        <v>17.5</v>
      </c>
      <c r="D56" s="237">
        <v>0</v>
      </c>
      <c r="E56" s="236">
        <f>IF(ISBLANK(B56),"-",C56-$D$60)</f>
        <v>17.5</v>
      </c>
      <c r="F56" s="235">
        <f>IF(ISBLANK(B56), "-",E56*$G$40)</f>
        <v>17.848453958545697</v>
      </c>
      <c r="G56" s="234">
        <f>IF(ISBLANK(B56),"-",F56*$D$52)</f>
        <v>52.046091743119248</v>
      </c>
      <c r="H56" s="338">
        <f>IF(ISBLANK(B56),"-",G56*$D$50/B56)</f>
        <v>262.95964073054762</v>
      </c>
      <c r="I56" s="341">
        <f>IF(ISBLANK(B56),"-",H56*1000/$D$47)</f>
        <v>547.83258485530746</v>
      </c>
      <c r="J56" s="226"/>
    </row>
    <row r="57" spans="1:10" ht="26.25" customHeight="1" x14ac:dyDescent="0.4">
      <c r="A57" s="233" t="s">
        <v>34</v>
      </c>
      <c r="B57" s="232">
        <f>10.8561*10/100</f>
        <v>1.08561</v>
      </c>
      <c r="C57" s="231">
        <v>16.899999999999999</v>
      </c>
      <c r="D57" s="230">
        <v>0</v>
      </c>
      <c r="E57" s="229">
        <f>IF(ISBLANK(B57),"-",C57-$D$60)</f>
        <v>16.899999999999999</v>
      </c>
      <c r="F57" s="228">
        <f>IF(ISBLANK(B57), "-",E57*$G$40)</f>
        <v>17.236506965681272</v>
      </c>
      <c r="G57" s="227">
        <f>IF(ISBLANK(B57),"-",F57*$D$52)</f>
        <v>50.261654311926591</v>
      </c>
      <c r="H57" s="339">
        <f>IF(ISBLANK(B57),"-",G57*$D$50/B57)</f>
        <v>262.99557830935163</v>
      </c>
      <c r="I57" s="342">
        <f t="shared" ref="I57:I59" si="0">IF(ISBLANK(B57),"-",H57*1000/$D$47)</f>
        <v>547.90745481114925</v>
      </c>
      <c r="J57" s="226"/>
    </row>
    <row r="58" spans="1:10" ht="26.25" customHeight="1" x14ac:dyDescent="0.4">
      <c r="A58" s="233" t="s">
        <v>35</v>
      </c>
      <c r="B58" s="232">
        <f>12.0761*10/100</f>
        <v>1.2076099999999999</v>
      </c>
      <c r="C58" s="231">
        <v>18.7</v>
      </c>
      <c r="D58" s="230">
        <v>0</v>
      </c>
      <c r="E58" s="229">
        <f>IF(ISBLANK(B58),"-",C58-$D$60)</f>
        <v>18.7</v>
      </c>
      <c r="F58" s="228">
        <f>IF(ISBLANK(B58), "-",E58*$G$40)</f>
        <v>19.072347944274544</v>
      </c>
      <c r="G58" s="227">
        <f>IF(ISBLANK(B58),"-",F58*$D$52)</f>
        <v>55.61496660550457</v>
      </c>
      <c r="H58" s="339">
        <f>IF(ISBLANK(B58),"-",G58*$D$50/B58)</f>
        <v>261.60767628354114</v>
      </c>
      <c r="I58" s="342">
        <f t="shared" si="0"/>
        <v>545.01599225737732</v>
      </c>
      <c r="J58" s="226"/>
    </row>
    <row r="59" spans="1:10" ht="27" customHeight="1" thickBot="1" x14ac:dyDescent="0.45">
      <c r="A59" s="225" t="s">
        <v>36</v>
      </c>
      <c r="B59" s="232">
        <f>10.7222*10/100</f>
        <v>1.0722200000000002</v>
      </c>
      <c r="C59" s="224">
        <v>16.899999999999999</v>
      </c>
      <c r="D59" s="223"/>
      <c r="E59" s="222">
        <f>IF(ISBLANK(B59),"-",C59-$D$60)</f>
        <v>16.899999999999999</v>
      </c>
      <c r="F59" s="221">
        <f>IF(ISBLANK(B59), "-",E59*$G$40)</f>
        <v>17.236506965681272</v>
      </c>
      <c r="G59" s="220">
        <f>IF(ISBLANK(B59),"-",F59*$D$52)</f>
        <v>50.261654311926591</v>
      </c>
      <c r="H59" s="340">
        <f>IF(ISBLANK(B59),"-",G59*$D$50/B59)</f>
        <v>266.27989570089642</v>
      </c>
      <c r="I59" s="343">
        <f t="shared" si="0"/>
        <v>554.74978271020086</v>
      </c>
      <c r="J59" s="219"/>
    </row>
    <row r="60" spans="1:10" ht="26.25" customHeight="1" x14ac:dyDescent="0.4">
      <c r="C60" s="217" t="s">
        <v>37</v>
      </c>
      <c r="D60" s="218">
        <f>AVERAGE(D56:D59)</f>
        <v>0</v>
      </c>
      <c r="F60" s="217" t="s">
        <v>37</v>
      </c>
      <c r="G60" s="216">
        <f>AVERAGE(G56:G59)</f>
        <v>52.046091743119248</v>
      </c>
      <c r="H60" s="216">
        <f>AVERAGE(H56:H59)</f>
        <v>263.46069775608419</v>
      </c>
      <c r="I60" s="216">
        <f>AVERAGE(I56:I59)</f>
        <v>548.87645365850869</v>
      </c>
      <c r="J60" s="215"/>
    </row>
    <row r="61" spans="1:10" ht="26.25" customHeight="1" x14ac:dyDescent="0.4">
      <c r="C61" s="213" t="s">
        <v>38</v>
      </c>
      <c r="D61" s="214" t="str">
        <f>IF(D60=0,"-",STDEV(D56:D59)/D60)</f>
        <v>-</v>
      </c>
      <c r="F61" s="213" t="s">
        <v>38</v>
      </c>
      <c r="G61" s="212"/>
      <c r="H61" s="211">
        <f>STDEV(H56:H59)/H60</f>
        <v>7.5433394137136116E-3</v>
      </c>
      <c r="I61" s="211">
        <f>STDEV(I56:I59)/I60</f>
        <v>7.5433394137136428E-3</v>
      </c>
      <c r="J61" s="210"/>
    </row>
    <row r="62" spans="1:10" ht="27" customHeight="1" thickBot="1" x14ac:dyDescent="0.45">
      <c r="C62" s="208" t="s">
        <v>3</v>
      </c>
      <c r="D62" s="209">
        <f>COUNT(D56:D59)</f>
        <v>3</v>
      </c>
      <c r="F62" s="208" t="s">
        <v>3</v>
      </c>
      <c r="G62" s="207">
        <f>COUNT(G56:G59)</f>
        <v>4</v>
      </c>
      <c r="H62" s="207">
        <f>COUNT(H56:H59)</f>
        <v>4</v>
      </c>
      <c r="I62" s="207">
        <f>COUNT(I56:I59)</f>
        <v>4</v>
      </c>
      <c r="J62" s="206"/>
    </row>
    <row r="63" spans="1:10" ht="18.75" x14ac:dyDescent="0.3">
      <c r="H63" s="193"/>
      <c r="J63" s="192"/>
    </row>
    <row r="64" spans="1:10" ht="18.75" x14ac:dyDescent="0.25">
      <c r="H64" s="193"/>
    </row>
    <row r="65" spans="1:9" ht="19.5" customHeight="1" thickBot="1" x14ac:dyDescent="0.3">
      <c r="A65" s="205"/>
      <c r="B65" s="205"/>
      <c r="C65" s="204"/>
      <c r="D65" s="204"/>
      <c r="E65" s="204"/>
      <c r="F65" s="204"/>
      <c r="G65" s="204"/>
      <c r="H65" s="204"/>
    </row>
    <row r="66" spans="1:9" ht="18.75" x14ac:dyDescent="0.25">
      <c r="B66" s="322" t="s">
        <v>4</v>
      </c>
      <c r="C66" s="322"/>
      <c r="E66" s="203" t="s">
        <v>5</v>
      </c>
      <c r="F66" s="202"/>
      <c r="G66" s="322" t="s">
        <v>6</v>
      </c>
      <c r="H66" s="322"/>
    </row>
    <row r="67" spans="1:9" ht="83.25" customHeight="1" x14ac:dyDescent="0.25">
      <c r="A67" s="199" t="s">
        <v>7</v>
      </c>
      <c r="B67" s="201" t="s">
        <v>79</v>
      </c>
      <c r="C67" s="201"/>
      <c r="E67" s="200"/>
      <c r="F67" s="196"/>
      <c r="G67" s="200"/>
      <c r="H67" s="200"/>
    </row>
    <row r="68" spans="1:9" ht="84" customHeight="1" x14ac:dyDescent="0.25">
      <c r="A68" s="199" t="s">
        <v>8</v>
      </c>
      <c r="B68" s="198"/>
      <c r="C68" s="198"/>
      <c r="E68" s="197"/>
      <c r="F68" s="196"/>
      <c r="G68" s="195"/>
      <c r="H68" s="195"/>
    </row>
    <row r="69" spans="1:9" ht="18.75" x14ac:dyDescent="0.3">
      <c r="A69" s="193"/>
      <c r="B69" s="193"/>
      <c r="C69" s="193"/>
      <c r="D69" s="193"/>
      <c r="E69" s="193"/>
      <c r="F69" s="194"/>
      <c r="G69" s="193"/>
      <c r="H69" s="193"/>
      <c r="I69" s="192"/>
    </row>
    <row r="70" spans="1:9" ht="18.75" x14ac:dyDescent="0.3">
      <c r="A70" s="193"/>
      <c r="B70" s="193"/>
      <c r="C70" s="193"/>
      <c r="D70" s="193"/>
      <c r="E70" s="193"/>
      <c r="F70" s="194"/>
      <c r="G70" s="193"/>
      <c r="H70" s="193"/>
      <c r="I70" s="192"/>
    </row>
    <row r="71" spans="1:9" ht="18.75" x14ac:dyDescent="0.3">
      <c r="A71" s="193"/>
      <c r="B71" s="193"/>
      <c r="C71" s="193"/>
      <c r="D71" s="193"/>
      <c r="E71" s="193"/>
      <c r="F71" s="194"/>
      <c r="G71" s="193"/>
      <c r="H71" s="193"/>
      <c r="I71" s="192"/>
    </row>
    <row r="72" spans="1:9" ht="18.75" x14ac:dyDescent="0.3">
      <c r="A72" s="193"/>
      <c r="B72" s="193"/>
      <c r="C72" s="193"/>
      <c r="D72" s="193"/>
      <c r="E72" s="193"/>
      <c r="F72" s="194"/>
      <c r="G72" s="193"/>
      <c r="H72" s="193"/>
      <c r="I72" s="192"/>
    </row>
    <row r="73" spans="1:9" ht="18.75" x14ac:dyDescent="0.3">
      <c r="A73" s="193"/>
      <c r="B73" s="193"/>
      <c r="C73" s="193"/>
      <c r="D73" s="193"/>
      <c r="E73" s="193"/>
      <c r="F73" s="194"/>
      <c r="G73" s="193"/>
      <c r="H73" s="193"/>
      <c r="I73" s="192"/>
    </row>
    <row r="74" spans="1:9" ht="18.75" x14ac:dyDescent="0.3">
      <c r="A74" s="193"/>
      <c r="B74" s="193"/>
      <c r="C74" s="193"/>
      <c r="D74" s="193"/>
      <c r="E74" s="193"/>
      <c r="F74" s="194"/>
      <c r="G74" s="193"/>
      <c r="H74" s="193"/>
      <c r="I74" s="192"/>
    </row>
    <row r="75" spans="1:9" ht="18.75" x14ac:dyDescent="0.3">
      <c r="A75" s="193"/>
      <c r="B75" s="193"/>
      <c r="C75" s="193"/>
      <c r="D75" s="193"/>
      <c r="E75" s="193"/>
      <c r="F75" s="194"/>
      <c r="G75" s="193"/>
      <c r="H75" s="193"/>
      <c r="I75" s="192"/>
    </row>
    <row r="76" spans="1:9" ht="18.75" x14ac:dyDescent="0.3">
      <c r="A76" s="193"/>
      <c r="B76" s="193"/>
      <c r="C76" s="193"/>
      <c r="D76" s="193"/>
      <c r="E76" s="193"/>
      <c r="F76" s="194"/>
      <c r="G76" s="193"/>
      <c r="H76" s="193"/>
      <c r="I76" s="192"/>
    </row>
    <row r="77" spans="1:9" ht="18.75" x14ac:dyDescent="0.3">
      <c r="A77" s="193"/>
      <c r="B77" s="193"/>
      <c r="C77" s="193"/>
      <c r="D77" s="193"/>
      <c r="E77" s="193"/>
      <c r="F77" s="194"/>
      <c r="G77" s="193"/>
      <c r="H77" s="193"/>
      <c r="I77" s="192"/>
    </row>
    <row r="250" spans="1:1" x14ac:dyDescent="0.25">
      <c r="A250" s="175">
        <v>0</v>
      </c>
    </row>
  </sheetData>
  <sheetProtection formatCells="0" formatColumns="0"/>
  <mergeCells count="7">
    <mergeCell ref="B66:C66"/>
    <mergeCell ref="G66:H66"/>
    <mergeCell ref="A1:I7"/>
    <mergeCell ref="A8:I14"/>
    <mergeCell ref="A16:I16"/>
    <mergeCell ref="A17:H17"/>
    <mergeCell ref="G54:H54"/>
  </mergeCells>
  <conditionalFormatting sqref="E41">
    <cfRule type="cellIs" dxfId="6" priority="1" operator="greaterThan">
      <formula>0.002</formula>
    </cfRule>
  </conditionalFormatting>
  <conditionalFormatting sqref="F41">
    <cfRule type="cellIs" dxfId="5" priority="2" operator="greaterThan">
      <formula>0.002</formula>
    </cfRule>
  </conditionalFormatting>
  <conditionalFormatting sqref="G61">
    <cfRule type="cellIs" dxfId="4" priority="3" operator="greaterThan">
      <formula>0.02</formula>
    </cfRule>
  </conditionalFormatting>
  <conditionalFormatting sqref="H61">
    <cfRule type="cellIs" dxfId="3" priority="4" operator="greaterThan">
      <formula>0.02</formula>
    </cfRule>
  </conditionalFormatting>
  <conditionalFormatting sqref="I61">
    <cfRule type="cellIs" dxfId="2" priority="5" operator="greaterThan">
      <formula>0.02</formula>
    </cfRule>
  </conditionalFormatting>
  <conditionalFormatting sqref="J61">
    <cfRule type="cellIs" dxfId="1" priority="6" operator="greaterThan">
      <formula>0.02</formula>
    </cfRule>
  </conditionalFormatting>
  <conditionalFormatting sqref="F40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4" orientation="landscape" horizontalDpi="4294967295" verticalDpi="4294967295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RD</vt:lpstr>
      <vt:lpstr>Magaldrate</vt:lpstr>
      <vt:lpstr>Al(OH)3</vt:lpstr>
      <vt:lpstr>Mg(OH)2</vt:lpstr>
      <vt:lpstr>'Al(OH)3'!Print_Area</vt:lpstr>
      <vt:lpstr>Magaldrate!Print_Area</vt:lpstr>
      <vt:lpstr>'Mg(OH)2'!Print_Area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2018-04-27T07:33:55Z</cp:lastPrinted>
  <dcterms:created xsi:type="dcterms:W3CDTF">2005-07-05T10:19:27Z</dcterms:created>
  <dcterms:modified xsi:type="dcterms:W3CDTF">2018-04-27T08:46:30Z</dcterms:modified>
</cp:coreProperties>
</file>