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620" firstSheet="1" activeTab="3"/>
  </bookViews>
  <sheets>
    <sheet name="Uniformity (2)" sheetId="5" r:id="rId1"/>
    <sheet name="Content Uniformity at 343nm" sheetId="6" r:id="rId2"/>
    <sheet name="Content Uniformity at 356 nm" sheetId="7" r:id="rId3"/>
    <sheet name="ISOTRETINOIN" sheetId="4" r:id="rId4"/>
  </sheets>
  <definedNames>
    <definedName name="_xlnm.Print_Area" localSheetId="1">'Content Uniformity at 343nm'!$A$1:$G$136</definedName>
    <definedName name="_xlnm.Print_Area" localSheetId="2">'Content Uniformity at 356 nm'!$A$1:$G$134</definedName>
    <definedName name="_xlnm.Print_Area" localSheetId="3">ISOTRETINOIN!$A$1:$I$130</definedName>
    <definedName name="_xlnm.Print_Area" localSheetId="0">'Uniformity (2)'!$A$10:$G$52</definedName>
  </definedNames>
  <calcPr calcId="162913"/>
</workbook>
</file>

<file path=xl/calcChain.xml><?xml version="1.0" encoding="utf-8"?>
<calcChain xmlns="http://schemas.openxmlformats.org/spreadsheetml/2006/main">
  <c r="C129" i="7" l="1"/>
  <c r="B125" i="7"/>
  <c r="D109" i="7" s="1"/>
  <c r="F122" i="7"/>
  <c r="E122" i="7"/>
  <c r="F121" i="7"/>
  <c r="E121" i="7"/>
  <c r="F120" i="7"/>
  <c r="E120" i="7"/>
  <c r="F119" i="7"/>
  <c r="E119" i="7"/>
  <c r="F118" i="7"/>
  <c r="E118" i="7"/>
  <c r="F117" i="7"/>
  <c r="F124" i="7" s="1"/>
  <c r="E117" i="7"/>
  <c r="B107" i="7"/>
  <c r="F104" i="7"/>
  <c r="D104" i="7"/>
  <c r="G103" i="7"/>
  <c r="E103" i="7"/>
  <c r="G102" i="7"/>
  <c r="E102" i="7"/>
  <c r="G101" i="7"/>
  <c r="E101" i="7"/>
  <c r="G100" i="7"/>
  <c r="E100" i="7"/>
  <c r="B96" i="7"/>
  <c r="D106" i="7" s="1"/>
  <c r="B90" i="7"/>
  <c r="B91" i="7" s="1"/>
  <c r="C74" i="7"/>
  <c r="B67" i="7"/>
  <c r="C56" i="7"/>
  <c r="B55" i="7"/>
  <c r="B45" i="7"/>
  <c r="D48" i="7" s="1"/>
  <c r="F42" i="7"/>
  <c r="D42" i="7"/>
  <c r="G41" i="7"/>
  <c r="E41" i="7"/>
  <c r="B34" i="7"/>
  <c r="D44" i="7" s="1"/>
  <c r="D45" i="7" s="1"/>
  <c r="D46" i="7" s="1"/>
  <c r="B30" i="7"/>
  <c r="F106" i="7" l="1"/>
  <c r="D114" i="7"/>
  <c r="F44" i="7"/>
  <c r="F45" i="7" s="1"/>
  <c r="F46" i="7" s="1"/>
  <c r="G104" i="7"/>
  <c r="E104" i="7"/>
  <c r="D110" i="7"/>
  <c r="D111" i="7" s="1"/>
  <c r="D112" i="7"/>
  <c r="D113" i="7" s="1"/>
  <c r="G129" i="7"/>
  <c r="F125" i="7"/>
  <c r="D107" i="7"/>
  <c r="D108" i="7" s="1"/>
  <c r="F107" i="7"/>
  <c r="F108" i="7" s="1"/>
  <c r="E39" i="7"/>
  <c r="G38" i="7"/>
  <c r="D49" i="7"/>
  <c r="E40" i="7"/>
  <c r="E38" i="7"/>
  <c r="G39" i="7"/>
  <c r="F126" i="7"/>
  <c r="G40" i="7" l="1"/>
  <c r="G42" i="7" s="1"/>
  <c r="E42" i="7"/>
  <c r="D52" i="7"/>
  <c r="D50" i="7" l="1"/>
  <c r="E60" i="7" s="1"/>
  <c r="E66" i="7"/>
  <c r="E59" i="7"/>
  <c r="E65" i="7" l="1"/>
  <c r="G65" i="7" s="1"/>
  <c r="E63" i="7"/>
  <c r="E67" i="7"/>
  <c r="D51" i="7"/>
  <c r="E68" i="7"/>
  <c r="E61" i="7"/>
  <c r="E64" i="7"/>
  <c r="E62" i="7"/>
  <c r="E70" i="7" s="1"/>
  <c r="E71" i="7" s="1"/>
  <c r="G68" i="7"/>
  <c r="G61" i="7"/>
  <c r="G64" i="7"/>
  <c r="G62" i="7"/>
  <c r="G60" i="7"/>
  <c r="G59" i="7"/>
  <c r="G66" i="7"/>
  <c r="G63" i="7"/>
  <c r="G67" i="7"/>
  <c r="E72" i="7" l="1"/>
  <c r="F63" i="7"/>
  <c r="F64" i="7"/>
  <c r="F68" i="7"/>
  <c r="F60" i="7"/>
  <c r="F67" i="7"/>
  <c r="F65" i="7"/>
  <c r="F59" i="7"/>
  <c r="F61" i="7"/>
  <c r="F66" i="7"/>
  <c r="G70" i="7"/>
  <c r="C81" i="7"/>
  <c r="G72" i="7"/>
  <c r="F62" i="7"/>
  <c r="F70" i="7" l="1"/>
  <c r="F71" i="7" s="1"/>
  <c r="F72" i="7"/>
  <c r="C79" i="7"/>
  <c r="C82" i="7" s="1"/>
  <c r="C83" i="7" s="1"/>
  <c r="G74" i="7"/>
  <c r="G71" i="7"/>
  <c r="C129" i="6" l="1"/>
  <c r="B125" i="6"/>
  <c r="D109" i="6" s="1"/>
  <c r="F122" i="6"/>
  <c r="E122" i="6"/>
  <c r="F121" i="6"/>
  <c r="E121" i="6"/>
  <c r="F120" i="6"/>
  <c r="E120" i="6"/>
  <c r="F119" i="6"/>
  <c r="E119" i="6"/>
  <c r="F118" i="6"/>
  <c r="E118" i="6"/>
  <c r="F117" i="6"/>
  <c r="F126" i="6" s="1"/>
  <c r="E117" i="6"/>
  <c r="B107" i="6"/>
  <c r="F104" i="6"/>
  <c r="D104" i="6"/>
  <c r="G103" i="6"/>
  <c r="E103" i="6"/>
  <c r="G102" i="6"/>
  <c r="E102" i="6"/>
  <c r="G101" i="6"/>
  <c r="E101" i="6"/>
  <c r="G100" i="6"/>
  <c r="E100" i="6"/>
  <c r="B96" i="6"/>
  <c r="D106" i="6" s="1"/>
  <c r="B90" i="6"/>
  <c r="B91" i="6" s="1"/>
  <c r="C74" i="6"/>
  <c r="B67" i="6"/>
  <c r="C56" i="6"/>
  <c r="B55" i="6"/>
  <c r="B45" i="6"/>
  <c r="D48" i="6" s="1"/>
  <c r="D44" i="6"/>
  <c r="F42" i="6"/>
  <c r="D42" i="6"/>
  <c r="G41" i="6"/>
  <c r="E41" i="6"/>
  <c r="B34" i="6"/>
  <c r="F44" i="6" s="1"/>
  <c r="F45" i="6" s="1"/>
  <c r="B30" i="6"/>
  <c r="F106" i="6" l="1"/>
  <c r="E104" i="6"/>
  <c r="D110" i="6"/>
  <c r="D111" i="6" s="1"/>
  <c r="F46" i="6"/>
  <c r="G104" i="6"/>
  <c r="F124" i="6"/>
  <c r="F125" i="6" s="1"/>
  <c r="D114" i="6"/>
  <c r="D45" i="6"/>
  <c r="D46" i="6" s="1"/>
  <c r="D107" i="6"/>
  <c r="D108" i="6" s="1"/>
  <c r="D49" i="6"/>
  <c r="G40" i="6"/>
  <c r="G39" i="6"/>
  <c r="G38" i="6"/>
  <c r="F107" i="6"/>
  <c r="F108" i="6" s="1"/>
  <c r="D112" i="6"/>
  <c r="D113" i="6" s="1"/>
  <c r="G129" i="6"/>
  <c r="E38" i="6" l="1"/>
  <c r="E40" i="6"/>
  <c r="E39" i="6"/>
  <c r="G42" i="6"/>
  <c r="D52" i="6" l="1"/>
  <c r="D50" i="6"/>
  <c r="D51" i="6" s="1"/>
  <c r="E42" i="6"/>
  <c r="E64" i="6" l="1"/>
  <c r="G64" i="6" s="1"/>
  <c r="E62" i="6"/>
  <c r="E65" i="6"/>
  <c r="G65" i="6" s="1"/>
  <c r="E63" i="6"/>
  <c r="G63" i="6" s="1"/>
  <c r="E67" i="6"/>
  <c r="G67" i="6" s="1"/>
  <c r="E59" i="6"/>
  <c r="G59" i="6" s="1"/>
  <c r="E66" i="6"/>
  <c r="G66" i="6" s="1"/>
  <c r="E60" i="6"/>
  <c r="E68" i="6"/>
  <c r="G68" i="6" s="1"/>
  <c r="E61" i="6"/>
  <c r="G61" i="6" s="1"/>
  <c r="G62" i="6"/>
  <c r="E70" i="6" l="1"/>
  <c r="E71" i="6" s="1"/>
  <c r="E72" i="6"/>
  <c r="G60" i="6"/>
  <c r="G72" i="6" s="1"/>
  <c r="G70" i="6"/>
  <c r="C81" i="6"/>
  <c r="F60" i="6"/>
  <c r="F61" i="6" l="1"/>
  <c r="F70" i="6" s="1"/>
  <c r="F71" i="6" s="1"/>
  <c r="F65" i="6"/>
  <c r="F59" i="6"/>
  <c r="F62" i="6"/>
  <c r="F67" i="6"/>
  <c r="F64" i="6"/>
  <c r="F63" i="6"/>
  <c r="F68" i="6"/>
  <c r="F66" i="6"/>
  <c r="G74" i="6"/>
  <c r="C82" i="6"/>
  <c r="G71" i="6"/>
  <c r="C79" i="6"/>
  <c r="F72" i="6" l="1"/>
  <c r="C83" i="6"/>
  <c r="C43" i="5"/>
  <c r="B43" i="5"/>
  <c r="C42" i="5"/>
  <c r="B42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42" i="5" l="1"/>
  <c r="D43" i="5"/>
  <c r="B57" i="6" l="1"/>
  <c r="B57" i="7"/>
  <c r="D48" i="5"/>
  <c r="B47" i="5"/>
  <c r="C48" i="5"/>
  <c r="D47" i="5"/>
  <c r="C47" i="5"/>
  <c r="E40" i="5"/>
  <c r="E38" i="5"/>
  <c r="E36" i="5"/>
  <c r="E34" i="5"/>
  <c r="E32" i="5"/>
  <c r="E30" i="5"/>
  <c r="E28" i="5"/>
  <c r="E26" i="5"/>
  <c r="E24" i="5"/>
  <c r="E22" i="5"/>
  <c r="E29" i="5"/>
  <c r="E31" i="5"/>
  <c r="E21" i="5"/>
  <c r="E25" i="5"/>
  <c r="E27" i="5"/>
  <c r="E37" i="5"/>
  <c r="E39" i="5"/>
  <c r="E23" i="5"/>
  <c r="E33" i="5"/>
  <c r="E35" i="5"/>
  <c r="B57" i="4" l="1"/>
  <c r="B55" i="4" l="1"/>
  <c r="C56" i="4"/>
  <c r="C124" i="4"/>
  <c r="B116" i="4"/>
  <c r="D100" i="4" s="1"/>
  <c r="B98" i="4"/>
  <c r="F95" i="4"/>
  <c r="D95" i="4"/>
  <c r="B87" i="4"/>
  <c r="D97" i="4" s="1"/>
  <c r="B83" i="4"/>
  <c r="B81" i="4"/>
  <c r="B80" i="4"/>
  <c r="B79" i="4"/>
  <c r="C76" i="4"/>
  <c r="B68" i="4"/>
  <c r="B45" i="4"/>
  <c r="D48" i="4" s="1"/>
  <c r="D44" i="4"/>
  <c r="F42" i="4"/>
  <c r="D42" i="4"/>
  <c r="B34" i="4"/>
  <c r="F44" i="4" s="1"/>
  <c r="B30" i="4"/>
  <c r="I92" i="4" l="1"/>
  <c r="D101" i="4"/>
  <c r="F97" i="4"/>
  <c r="F98" i="4" s="1"/>
  <c r="F99" i="4" s="1"/>
  <c r="D45" i="4"/>
  <c r="E39" i="4" s="1"/>
  <c r="D98" i="4"/>
  <c r="D99" i="4" s="1"/>
  <c r="F45" i="4"/>
  <c r="B69" i="4"/>
  <c r="I39" i="4"/>
  <c r="F46" i="4"/>
  <c r="E41" i="4"/>
  <c r="G39" i="4"/>
  <c r="E40" i="4"/>
  <c r="G40" i="4"/>
  <c r="G41" i="4"/>
  <c r="E38" i="4"/>
  <c r="D49" i="4"/>
  <c r="G38" i="4"/>
  <c r="G94" i="4"/>
  <c r="E94" i="4"/>
  <c r="D46" i="4" l="1"/>
  <c r="E91" i="4"/>
  <c r="G93" i="4"/>
  <c r="D102" i="4"/>
  <c r="E93" i="4"/>
  <c r="E92" i="4"/>
  <c r="G92" i="4"/>
  <c r="G91" i="4"/>
  <c r="D50" i="4"/>
  <c r="E42" i="4"/>
  <c r="D52" i="4"/>
  <c r="G42" i="4"/>
  <c r="E95" i="4" l="1"/>
  <c r="D103" i="4"/>
  <c r="E113" i="4" s="1"/>
  <c r="F113" i="4" s="1"/>
  <c r="G95" i="4"/>
  <c r="D105" i="4"/>
  <c r="D51" i="4"/>
  <c r="G70" i="4"/>
  <c r="H70" i="4" s="1"/>
  <c r="G67" i="4"/>
  <c r="H67" i="4" s="1"/>
  <c r="G65" i="4"/>
  <c r="H65" i="4" s="1"/>
  <c r="G63" i="4"/>
  <c r="H63" i="4" s="1"/>
  <c r="G61" i="4"/>
  <c r="H61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G68" i="4"/>
  <c r="H68" i="4" s="1"/>
  <c r="D104" i="4" l="1"/>
  <c r="E109" i="4"/>
  <c r="F109" i="4" s="1"/>
  <c r="E108" i="4"/>
  <c r="E111" i="4"/>
  <c r="F111" i="4" s="1"/>
  <c r="E112" i="4"/>
  <c r="F112" i="4" s="1"/>
  <c r="E110" i="4"/>
  <c r="F110" i="4" s="1"/>
  <c r="F108" i="4"/>
  <c r="G74" i="4"/>
  <c r="G72" i="4"/>
  <c r="G73" i="4" s="1"/>
  <c r="H60" i="4"/>
  <c r="E119" i="4" l="1"/>
  <c r="E120" i="4"/>
  <c r="E115" i="4"/>
  <c r="E116" i="4" s="1"/>
  <c r="E117" i="4"/>
  <c r="H74" i="4"/>
  <c r="H72" i="4"/>
  <c r="F125" i="4"/>
  <c r="F120" i="4"/>
  <c r="F117" i="4"/>
  <c r="D125" i="4"/>
  <c r="F115" i="4"/>
  <c r="F119" i="4"/>
  <c r="G124" i="4" l="1"/>
  <c r="F116" i="4"/>
  <c r="G76" i="4"/>
  <c r="H73" i="4"/>
</calcChain>
</file>

<file path=xl/sharedStrings.xml><?xml version="1.0" encoding="utf-8"?>
<sst xmlns="http://schemas.openxmlformats.org/spreadsheetml/2006/main" count="516" uniqueCount="144">
  <si>
    <t>Analysis Data</t>
  </si>
  <si>
    <t>Reference Substance:</t>
  </si>
  <si>
    <t>A-CNOTREN CAPSULES</t>
  </si>
  <si>
    <t>% age Purity:</t>
  </si>
  <si>
    <t>NDQD201804384</t>
  </si>
  <si>
    <t>n: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</si>
  <si>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</si>
  <si>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</si>
  <si>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</si>
  <si>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</si>
  <si>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</si>
  <si>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</si>
  <si>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</si>
  <si>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</si>
  <si>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</si>
  <si>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</si>
  <si>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</si>
  <si>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</si>
  <si>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</si>
  <si>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</si>
  <si>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</si>
  <si>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</si>
  <si>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</si>
  <si>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</si>
  <si>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</si>
  <si>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</si>
  <si>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</si>
  <si>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</si>
  <si>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</si>
  <si>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</si>
  <si>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</si>
  <si>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</si>
  <si>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</si>
  <si>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</si>
  <si>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</si>
  <si>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</si>
  <si>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</si>
  <si>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</si>
  <si>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</si>
  <si>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</si>
  <si>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</si>
  <si>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</si>
  <si>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</si>
  <si>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</si>
  <si>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</si>
  <si>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</si>
  <si>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</si>
  <si>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</si>
  <si>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</si>
  <si>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</si>
  <si>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</si>
  <si>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</si>
  <si>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</si>
  <si>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</si>
  <si>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</si>
  <si>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</si>
  <si>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</si>
  <si>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</si>
  <si>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</si>
  <si>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</si>
  <si>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</si>
  <si>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</si>
  <si>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</si>
  <si>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</si>
  <si>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</si>
  <si>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</si>
  <si>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</si>
  <si>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</si>
  <si>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>If correction for water content is not needed please enter 0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</si>
  <si>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</si>
  <si>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</si>
  <si>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</si>
  <si>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</si>
  <si>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</si>
  <si>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</si>
  <si>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</si>
  <si>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</si>
  <si>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</si>
  <si>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</si>
  <si>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</si>
  <si>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</si>
  <si>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 xml:space="preserve">The amount  of </t>
  </si>
  <si>
    <t xml:space="preserve">dissolved as a percentage of the stated  label claim is </t>
  </si>
  <si>
    <t>Initial Standard dilution volume (mL):</t>
  </si>
  <si>
    <t xml:space="preserve">Std Response Deviation </t>
  </si>
  <si>
    <t>Mass of RS (mg):</t>
  </si>
  <si>
    <t>Mass of WRS as free base (mg):</t>
  </si>
  <si>
    <t>Desired Concentration (mg/mL):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</si>
  <si>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</si>
  <si>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</si>
  <si>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</si>
  <si>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</si>
  <si>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</si>
  <si>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</si>
  <si>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t>Assay Smp B</t>
  </si>
  <si>
    <t>Assay Smp C</t>
  </si>
  <si>
    <t>Desired Sample Weight (mg):</t>
  </si>
  <si>
    <t>Comment: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</si>
  <si>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</si>
  <si>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</si>
  <si>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Purity correction:</t>
  </si>
  <si>
    <t>Conc (mg/mL):</t>
  </si>
  <si>
    <t>Average Normalised Peak Area:</t>
  </si>
  <si>
    <t>Unit No.</t>
  </si>
  <si>
    <t>Range</t>
  </si>
  <si>
    <t>Minimum:</t>
  </si>
  <si>
    <t>Maximum:</t>
  </si>
  <si>
    <t>Range:</t>
  </si>
  <si>
    <t>Minimum</t>
  </si>
  <si>
    <t>Maximum</t>
  </si>
  <si>
    <t>ISOTRETINOIN</t>
  </si>
  <si>
    <t>A77-1</t>
  </si>
  <si>
    <t xml:space="preserve">CAREMOX - 500 CAPSULES </t>
  </si>
  <si>
    <t>NDQA201801317</t>
  </si>
  <si>
    <t>Amoxicillin Trihydrate BP</t>
  </si>
  <si>
    <t>Each capsule contains: Amoxicillin Trihydrate equivalent  to Amoxicillin BP 500 mg.</t>
  </si>
  <si>
    <t>2018-02-01 09:05:02</t>
  </si>
  <si>
    <t>2018-02-13 10:13:51</t>
  </si>
  <si>
    <t>Capsule No.</t>
  </si>
  <si>
    <t>Intact Capsule (mg)</t>
  </si>
  <si>
    <t>Empty Shell (mg)</t>
  </si>
  <si>
    <t>Capsule Content (mg)</t>
  </si>
  <si>
    <t>Each capsule contain 10mg of Isotretinoin</t>
  </si>
  <si>
    <t>If correction for water content is NOT needed, enter 0</t>
  </si>
  <si>
    <t>Initial Standard dilution (mL):</t>
  </si>
  <si>
    <t>Desired Concetration (mg/mL):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</si>
  <si>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</si>
  <si>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</si>
  <si>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</si>
  <si>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</si>
  <si>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</si>
  <si>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</si>
  <si>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</si>
  <si>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</si>
  <si>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>Determination of the Acceptance Value (AV)</t>
  </si>
  <si>
    <t>Calculation of acceptance value (AV)</t>
  </si>
  <si>
    <t>k</t>
  </si>
  <si>
    <t>s</t>
  </si>
  <si>
    <t xml:space="preserve">M </t>
  </si>
  <si>
    <r>
      <t>AV (</t>
    </r>
    <r>
      <rPr>
        <sz val="14"/>
        <color rgb="FF000000"/>
        <rFont val="Calibri"/>
      </rPr>
      <t>≤</t>
    </r>
    <r>
      <rPr>
        <sz val="14"/>
        <color rgb="FF000000"/>
        <rFont val="Book Antiqua"/>
      </rPr>
      <t xml:space="preserve"> 15)</t>
    </r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</si>
  <si>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</si>
  <si>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</si>
  <si>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tablet No.</t>
  </si>
  <si>
    <t>Each capsules contains 10mg Isotretinoin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</si>
</sst>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0.00000"/>
    <numFmt numFmtId="165" formatCode="0.0%"/>
    <numFmt numFmtId="166" formatCode="0.0000"/>
    <numFmt numFmtId="167" formatCode="dd\-mmm\-yy"/>
    <numFmt numFmtId="168" formatCode="0.0000\ &quot;mg&quot;"/>
    <numFmt numFmtId="169" formatCode="0.000"/>
    <numFmt numFmtId="170" formatCode="0.0\ &quot;%&quot;"/>
    <numFmt numFmtId="171" formatCode="dd\-mmm\-yyyy"/>
    <numFmt numFmtId="172" formatCode="0.0\ &quot;mg&quot;"/>
    <numFmt numFmtId="173" formatCode="0.00\ &quot;%&quot;"/>
    <numFmt numFmtId="174" formatCode="0\ &quot;%&quot;"/>
    <numFmt numFmtId="175" formatCode="0.0"/>
    <numFmt numFmtId="176" formatCode="0.00\ &quot;mg&quot;"/>
  </numFmts>
  <fonts count="30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14"/>
      <color rgb="FF000000"/>
      <name val="Calibri"/>
    </font>
    <font>
      <b/>
      <sz val="36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u/>
      <sz val="10"/>
      <color rgb="FF000000"/>
      <name val="Book Antiqua"/>
    </font>
    <font>
      <sz val="10"/>
      <color rgb="FF000000"/>
      <name val="Arial"/>
      <family val="2"/>
    </font>
    <font>
      <b/>
      <sz val="20"/>
      <color rgb="FF000000"/>
      <name val="Book Antiqua"/>
      <family val="1"/>
    </font>
    <font>
      <sz val="14"/>
      <color rgb="FF000000"/>
      <name val="Calibri"/>
    </font>
    <font>
      <sz val="20"/>
      <color rgb="FF000000"/>
      <name val="Book Antiqua"/>
      <family val="1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C0C0C0"/>
        <bgColor rgb="FFFFFFFF"/>
      </patternFill>
    </fill>
  </fills>
  <borders count="6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4">
    <xf numFmtId="0" fontId="0" fillId="0" borderId="0"/>
    <xf numFmtId="0" fontId="24" fillId="2" borderId="0"/>
    <xf numFmtId="0" fontId="24" fillId="2" borderId="0"/>
    <xf numFmtId="0" fontId="26" fillId="2" borderId="0"/>
  </cellStyleXfs>
  <cellXfs count="505">
    <xf numFmtId="0" fontId="0" fillId="2" borderId="0" xfId="0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2" fillId="2" borderId="0" xfId="0" applyFont="1" applyFill="1"/>
    <xf numFmtId="0" fontId="10" fillId="3" borderId="0" xfId="0" applyFont="1" applyFill="1" applyProtection="1">
      <protection locked="0"/>
    </xf>
    <xf numFmtId="171" fontId="12" fillId="3" borderId="0" xfId="0" applyNumberFormat="1" applyFont="1" applyFill="1" applyAlignment="1" applyProtection="1">
      <alignment horizontal="center"/>
      <protection locked="0"/>
    </xf>
    <xf numFmtId="167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2" fillId="3" borderId="0" xfId="0" applyFont="1" applyFill="1" applyAlignment="1" applyProtection="1">
      <alignment horizontal="center"/>
      <protection locked="0"/>
    </xf>
    <xf numFmtId="0" fontId="20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4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11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3" fillId="3" borderId="20" xfId="0" applyFont="1" applyFill="1" applyBorder="1" applyAlignment="1" applyProtection="1">
      <alignment horizontal="center"/>
      <protection locked="0"/>
    </xf>
    <xf numFmtId="0" fontId="10" fillId="2" borderId="18" xfId="0" applyFont="1" applyFill="1" applyBorder="1" applyAlignment="1">
      <alignment horizontal="right"/>
    </xf>
    <xf numFmtId="0" fontId="13" fillId="3" borderId="26" xfId="0" applyFont="1" applyFill="1" applyBorder="1" applyAlignment="1" applyProtection="1">
      <alignment horizontal="center"/>
      <protection locked="0"/>
    </xf>
    <xf numFmtId="0" fontId="11" fillId="2" borderId="20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11" fillId="2" borderId="4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0" fillId="2" borderId="24" xfId="0" applyFont="1" applyFill="1" applyBorder="1" applyAlignment="1">
      <alignment horizontal="center"/>
    </xf>
    <xf numFmtId="0" fontId="13" fillId="3" borderId="25" xfId="0" applyFont="1" applyFill="1" applyBorder="1" applyAlignment="1" applyProtection="1">
      <alignment horizontal="center"/>
      <protection locked="0"/>
    </xf>
    <xf numFmtId="169" fontId="10" fillId="2" borderId="22" xfId="0" applyNumberFormat="1" applyFont="1" applyFill="1" applyBorder="1" applyAlignment="1">
      <alignment horizontal="center"/>
    </xf>
    <xf numFmtId="169" fontId="10" fillId="2" borderId="23" xfId="0" applyNumberFormat="1" applyFont="1" applyFill="1" applyBorder="1" applyAlignment="1">
      <alignment horizontal="center"/>
    </xf>
    <xf numFmtId="0" fontId="14" fillId="2" borderId="9" xfId="0" applyFont="1" applyFill="1" applyBorder="1"/>
    <xf numFmtId="0" fontId="10" fillId="2" borderId="26" xfId="0" applyFont="1" applyFill="1" applyBorder="1" applyAlignment="1">
      <alignment horizontal="center"/>
    </xf>
    <xf numFmtId="0" fontId="13" fillId="3" borderId="18" xfId="0" applyFont="1" applyFill="1" applyBorder="1" applyAlignment="1" applyProtection="1">
      <alignment horizontal="center"/>
      <protection locked="0"/>
    </xf>
    <xf numFmtId="169" fontId="10" fillId="2" borderId="27" xfId="0" applyNumberFormat="1" applyFont="1" applyFill="1" applyBorder="1" applyAlignment="1">
      <alignment horizontal="center"/>
    </xf>
    <xf numFmtId="169" fontId="10" fillId="2" borderId="19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69" fontId="10" fillId="2" borderId="30" xfId="0" applyNumberFormat="1" applyFont="1" applyFill="1" applyBorder="1" applyAlignment="1">
      <alignment horizontal="center"/>
    </xf>
    <xf numFmtId="169" fontId="10" fillId="2" borderId="31" xfId="0" applyNumberFormat="1" applyFont="1" applyFill="1" applyBorder="1" applyAlignment="1">
      <alignment horizontal="center"/>
    </xf>
    <xf numFmtId="0" fontId="10" fillId="2" borderId="11" xfId="0" applyFont="1" applyFill="1" applyBorder="1"/>
    <xf numFmtId="0" fontId="10" fillId="2" borderId="26" xfId="0" applyFont="1" applyFill="1" applyBorder="1" applyAlignment="1">
      <alignment horizontal="right"/>
    </xf>
    <xf numFmtId="1" fontId="11" fillId="4" borderId="32" xfId="0" applyNumberFormat="1" applyFont="1" applyFill="1" applyBorder="1" applyAlignment="1">
      <alignment horizontal="center"/>
    </xf>
    <xf numFmtId="169" fontId="11" fillId="4" borderId="33" xfId="0" applyNumberFormat="1" applyFont="1" applyFill="1" applyBorder="1" applyAlignment="1">
      <alignment horizontal="center"/>
    </xf>
    <xf numFmtId="169" fontId="11" fillId="4" borderId="34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35" xfId="0" applyFont="1" applyFill="1" applyBorder="1" applyAlignment="1">
      <alignment horizontal="right"/>
    </xf>
    <xf numFmtId="0" fontId="13" fillId="3" borderId="12" xfId="0" applyFont="1" applyFill="1" applyBorder="1" applyAlignment="1" applyProtection="1">
      <alignment horizontal="center"/>
      <protection locked="0"/>
    </xf>
    <xf numFmtId="0" fontId="10" fillId="2" borderId="7" xfId="0" applyFont="1" applyFill="1" applyBorder="1" applyAlignment="1">
      <alignment horizontal="right"/>
    </xf>
    <xf numFmtId="2" fontId="10" fillId="4" borderId="3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6" xfId="0" applyFont="1" applyFill="1" applyBorder="1" applyAlignment="1">
      <alignment horizontal="center"/>
    </xf>
    <xf numFmtId="2" fontId="10" fillId="5" borderId="36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4" borderId="36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4" borderId="13" xfId="0" applyNumberFormat="1" applyFont="1" applyFill="1" applyBorder="1" applyAlignment="1">
      <alignment horizontal="center"/>
    </xf>
    <xf numFmtId="0" fontId="10" fillId="2" borderId="37" xfId="0" applyFont="1" applyFill="1" applyBorder="1" applyAlignment="1">
      <alignment horizontal="right"/>
    </xf>
    <xf numFmtId="166" fontId="13" fillId="3" borderId="36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5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1" xfId="0" applyFont="1" applyFill="1" applyBorder="1" applyAlignment="1">
      <alignment horizontal="right"/>
    </xf>
    <xf numFmtId="2" fontId="10" fillId="4" borderId="11" xfId="0" applyNumberFormat="1" applyFont="1" applyFill="1" applyBorder="1" applyAlignment="1">
      <alignment horizontal="center"/>
    </xf>
    <xf numFmtId="169" fontId="11" fillId="5" borderId="9" xfId="0" applyNumberFormat="1" applyFont="1" applyFill="1" applyBorder="1" applyAlignment="1">
      <alignment horizontal="center"/>
    </xf>
    <xf numFmtId="169" fontId="10" fillId="2" borderId="0" xfId="0" applyNumberFormat="1" applyFont="1" applyFill="1" applyAlignment="1">
      <alignment horizontal="center"/>
    </xf>
    <xf numFmtId="10" fontId="10" fillId="4" borderId="36" xfId="0" applyNumberFormat="1" applyFont="1" applyFill="1" applyBorder="1" applyAlignment="1">
      <alignment horizontal="center"/>
    </xf>
    <xf numFmtId="0" fontId="10" fillId="2" borderId="38" xfId="0" applyFont="1" applyFill="1" applyBorder="1" applyAlignment="1">
      <alignment horizontal="right"/>
    </xf>
    <xf numFmtId="0" fontId="10" fillId="5" borderId="11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9" xfId="0" applyNumberFormat="1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3" fillId="3" borderId="17" xfId="0" applyFont="1" applyFill="1" applyBorder="1" applyAlignment="1" applyProtection="1">
      <alignment horizontal="center"/>
      <protection locked="0"/>
    </xf>
    <xf numFmtId="0" fontId="10" fillId="2" borderId="10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center"/>
    </xf>
    <xf numFmtId="0" fontId="13" fillId="3" borderId="38" xfId="0" applyFont="1" applyFill="1" applyBorder="1" applyAlignment="1" applyProtection="1">
      <alignment horizontal="center"/>
      <protection locked="0"/>
    </xf>
    <xf numFmtId="0" fontId="12" fillId="2" borderId="26" xfId="0" applyFont="1" applyFill="1" applyBorder="1" applyAlignment="1">
      <alignment horizontal="center"/>
    </xf>
    <xf numFmtId="2" fontId="12" fillId="2" borderId="40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9" xfId="0" applyFont="1" applyFill="1" applyBorder="1" applyAlignment="1">
      <alignment horizontal="right"/>
    </xf>
    <xf numFmtId="0" fontId="10" fillId="2" borderId="36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3" xfId="0" applyFont="1" applyFill="1" applyBorder="1" applyAlignment="1">
      <alignment horizontal="right"/>
    </xf>
    <xf numFmtId="0" fontId="13" fillId="5" borderId="50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1" fillId="2" borderId="43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0" fontId="10" fillId="2" borderId="44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169" fontId="13" fillId="3" borderId="29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4" borderId="51" xfId="0" applyNumberFormat="1" applyFont="1" applyFill="1" applyBorder="1" applyAlignment="1">
      <alignment horizontal="center"/>
    </xf>
    <xf numFmtId="1" fontId="11" fillId="4" borderId="45" xfId="0" applyNumberFormat="1" applyFont="1" applyFill="1" applyBorder="1" applyAlignment="1">
      <alignment horizontal="center"/>
    </xf>
    <xf numFmtId="169" fontId="11" fillId="4" borderId="11" xfId="0" applyNumberFormat="1" applyFont="1" applyFill="1" applyBorder="1" applyAlignment="1">
      <alignment horizontal="center"/>
    </xf>
    <xf numFmtId="0" fontId="10" fillId="2" borderId="52" xfId="0" applyFont="1" applyFill="1" applyBorder="1" applyAlignment="1">
      <alignment horizontal="right"/>
    </xf>
    <xf numFmtId="0" fontId="13" fillId="3" borderId="46" xfId="0" applyFont="1" applyFill="1" applyBorder="1" applyAlignment="1" applyProtection="1">
      <alignment horizontal="center"/>
      <protection locked="0"/>
    </xf>
    <xf numFmtId="0" fontId="10" fillId="2" borderId="21" xfId="0" applyFont="1" applyFill="1" applyBorder="1" applyAlignment="1">
      <alignment horizontal="right"/>
    </xf>
    <xf numFmtId="2" fontId="10" fillId="4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5" borderId="41" xfId="0" applyNumberFormat="1" applyFont="1" applyFill="1" applyBorder="1" applyAlignment="1">
      <alignment horizontal="center"/>
    </xf>
    <xf numFmtId="166" fontId="10" fillId="4" borderId="41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5" borderId="4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47" xfId="0" applyFont="1" applyFill="1" applyBorder="1" applyAlignment="1">
      <alignment horizontal="right"/>
    </xf>
    <xf numFmtId="2" fontId="10" fillId="5" borderId="23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2" xfId="0" applyFont="1" applyFill="1" applyBorder="1" applyAlignment="1">
      <alignment horizontal="right"/>
    </xf>
    <xf numFmtId="169" fontId="11" fillId="5" borderId="1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4" borderId="36" xfId="0" applyNumberFormat="1" applyFont="1" applyFill="1" applyBorder="1" applyAlignment="1">
      <alignment horizontal="center"/>
    </xf>
    <xf numFmtId="0" fontId="11" fillId="5" borderId="13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 wrapText="1"/>
    </xf>
    <xf numFmtId="0" fontId="10" fillId="2" borderId="18" xfId="0" applyFont="1" applyFill="1" applyBorder="1" applyAlignment="1">
      <alignment horizontal="center"/>
    </xf>
    <xf numFmtId="0" fontId="10" fillId="2" borderId="18" xfId="0" applyFont="1" applyFill="1" applyBorder="1"/>
    <xf numFmtId="10" fontId="13" fillId="4" borderId="41" xfId="0" applyNumberFormat="1" applyFont="1" applyFill="1" applyBorder="1" applyAlignment="1">
      <alignment horizontal="center"/>
    </xf>
    <xf numFmtId="0" fontId="10" fillId="2" borderId="38" xfId="0" applyFont="1" applyFill="1" applyBorder="1"/>
    <xf numFmtId="0" fontId="16" fillId="2" borderId="5" xfId="0" applyFont="1" applyFill="1" applyBorder="1" applyAlignment="1">
      <alignment horizontal="left" vertical="center" wrapText="1"/>
    </xf>
    <xf numFmtId="0" fontId="10" fillId="2" borderId="5" xfId="0" applyFont="1" applyFill="1" applyBorder="1"/>
    <xf numFmtId="0" fontId="10" fillId="2" borderId="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4" xfId="0" applyFont="1" applyFill="1" applyBorder="1"/>
    <xf numFmtId="0" fontId="10" fillId="2" borderId="4" xfId="0" applyFont="1" applyFill="1" applyBorder="1"/>
    <xf numFmtId="0" fontId="11" fillId="2" borderId="7" xfId="0" applyFont="1" applyFill="1" applyBorder="1"/>
    <xf numFmtId="0" fontId="10" fillId="2" borderId="7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17" xfId="0" applyNumberFormat="1" applyFont="1" applyFill="1" applyBorder="1" applyAlignment="1">
      <alignment horizontal="center"/>
    </xf>
    <xf numFmtId="166" fontId="10" fillId="2" borderId="18" xfId="0" applyNumberFormat="1" applyFont="1" applyFill="1" applyBorder="1" applyAlignment="1">
      <alignment horizontal="center"/>
    </xf>
    <xf numFmtId="166" fontId="10" fillId="2" borderId="9" xfId="0" applyNumberFormat="1" applyFont="1" applyFill="1" applyBorder="1" applyAlignment="1">
      <alignment horizontal="center"/>
    </xf>
    <xf numFmtId="166" fontId="10" fillId="2" borderId="10" xfId="0" applyNumberFormat="1" applyFont="1" applyFill="1" applyBorder="1" applyAlignment="1">
      <alignment horizontal="center"/>
    </xf>
    <xf numFmtId="166" fontId="10" fillId="2" borderId="11" xfId="0" applyNumberFormat="1" applyFont="1" applyFill="1" applyBorder="1" applyAlignment="1">
      <alignment horizontal="center"/>
    </xf>
    <xf numFmtId="10" fontId="13" fillId="4" borderId="53" xfId="0" applyNumberFormat="1" applyFont="1" applyFill="1" applyBorder="1" applyAlignment="1">
      <alignment horizontal="center"/>
    </xf>
    <xf numFmtId="2" fontId="13" fillId="5" borderId="28" xfId="0" applyNumberFormat="1" applyFont="1" applyFill="1" applyBorder="1" applyAlignment="1">
      <alignment horizontal="center"/>
    </xf>
    <xf numFmtId="0" fontId="12" fillId="2" borderId="0" xfId="0" applyFont="1" applyFill="1"/>
    <xf numFmtId="10" fontId="13" fillId="4" borderId="53" xfId="0" applyNumberFormat="1" applyFont="1" applyFill="1" applyBorder="1" applyAlignment="1">
      <alignment horizontal="center"/>
    </xf>
    <xf numFmtId="169" fontId="10" fillId="2" borderId="12" xfId="0" applyNumberFormat="1" applyFont="1" applyFill="1" applyBorder="1" applyAlignment="1">
      <alignment horizontal="right"/>
    </xf>
    <xf numFmtId="0" fontId="10" fillId="2" borderId="10" xfId="0" applyFont="1" applyFill="1" applyBorder="1" applyAlignment="1">
      <alignment horizontal="right"/>
    </xf>
    <xf numFmtId="2" fontId="13" fillId="5" borderId="48" xfId="0" applyNumberFormat="1" applyFont="1" applyFill="1" applyBorder="1" applyAlignment="1">
      <alignment horizontal="center"/>
    </xf>
    <xf numFmtId="0" fontId="10" fillId="2" borderId="9" xfId="0" applyFont="1" applyFill="1" applyBorder="1"/>
    <xf numFmtId="0" fontId="13" fillId="5" borderId="24" xfId="0" applyFont="1" applyFill="1" applyBorder="1" applyAlignment="1">
      <alignment horizontal="center"/>
    </xf>
    <xf numFmtId="0" fontId="13" fillId="5" borderId="54" xfId="0" applyFont="1" applyFill="1" applyBorder="1" applyAlignment="1">
      <alignment horizontal="center"/>
    </xf>
    <xf numFmtId="2" fontId="13" fillId="4" borderId="53" xfId="0" applyNumberFormat="1" applyFont="1" applyFill="1" applyBorder="1" applyAlignment="1">
      <alignment horizontal="center"/>
    </xf>
    <xf numFmtId="2" fontId="13" fillId="5" borderId="50" xfId="0" applyNumberFormat="1" applyFont="1" applyFill="1" applyBorder="1" applyAlignment="1">
      <alignment horizontal="center"/>
    </xf>
    <xf numFmtId="166" fontId="10" fillId="2" borderId="38" xfId="0" applyNumberFormat="1" applyFont="1" applyFill="1" applyBorder="1" applyAlignment="1">
      <alignment horizontal="center"/>
    </xf>
    <xf numFmtId="173" fontId="10" fillId="2" borderId="9" xfId="0" applyNumberFormat="1" applyFont="1" applyFill="1" applyBorder="1" applyAlignment="1">
      <alignment horizontal="center" vertical="center"/>
    </xf>
    <xf numFmtId="173" fontId="10" fillId="2" borderId="10" xfId="0" applyNumberFormat="1" applyFont="1" applyFill="1" applyBorder="1" applyAlignment="1">
      <alignment horizontal="center" vertical="center"/>
    </xf>
    <xf numFmtId="173" fontId="10" fillId="2" borderId="11" xfId="0" applyNumberFormat="1" applyFont="1" applyFill="1" applyBorder="1" applyAlignment="1">
      <alignment horizontal="center" vertical="center"/>
    </xf>
    <xf numFmtId="173" fontId="13" fillId="5" borderId="28" xfId="0" applyNumberFormat="1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173" fontId="10" fillId="2" borderId="20" xfId="0" applyNumberFormat="1" applyFont="1" applyFill="1" applyBorder="1" applyAlignment="1">
      <alignment horizontal="center"/>
    </xf>
    <xf numFmtId="173" fontId="10" fillId="2" borderId="26" xfId="0" applyNumberFormat="1" applyFont="1" applyFill="1" applyBorder="1" applyAlignment="1">
      <alignment horizontal="center"/>
    </xf>
    <xf numFmtId="173" fontId="10" fillId="2" borderId="40" xfId="0" applyNumberFormat="1" applyFont="1" applyFill="1" applyBorder="1" applyAlignment="1">
      <alignment horizontal="center"/>
    </xf>
    <xf numFmtId="173" fontId="10" fillId="2" borderId="26" xfId="0" applyNumberFormat="1" applyFont="1" applyFill="1" applyBorder="1" applyAlignment="1">
      <alignment horizontal="center"/>
    </xf>
    <xf numFmtId="170" fontId="13" fillId="5" borderId="46" xfId="0" applyNumberFormat="1" applyFont="1" applyFill="1" applyBorder="1" applyAlignment="1">
      <alignment horizontal="center"/>
    </xf>
    <xf numFmtId="170" fontId="13" fillId="4" borderId="53" xfId="0" applyNumberFormat="1" applyFont="1" applyFill="1" applyBorder="1" applyAlignment="1">
      <alignment horizontal="center"/>
    </xf>
    <xf numFmtId="170" fontId="13" fillId="5" borderId="50" xfId="0" applyNumberFormat="1" applyFont="1" applyFill="1" applyBorder="1" applyAlignment="1">
      <alignment horizontal="center"/>
    </xf>
    <xf numFmtId="174" fontId="21" fillId="2" borderId="0" xfId="0" applyNumberFormat="1" applyFont="1" applyFill="1" applyAlignment="1">
      <alignment horizontal="center"/>
    </xf>
    <xf numFmtId="170" fontId="13" fillId="2" borderId="0" xfId="0" applyNumberFormat="1" applyFont="1" applyFill="1" applyAlignment="1">
      <alignment horizontal="center"/>
    </xf>
    <xf numFmtId="169" fontId="13" fillId="3" borderId="18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Alignment="1" applyProtection="1">
      <alignment horizontal="left"/>
      <protection locked="0"/>
    </xf>
    <xf numFmtId="175" fontId="13" fillId="4" borderId="53" xfId="0" applyNumberFormat="1" applyFont="1" applyFill="1" applyBorder="1" applyAlignment="1">
      <alignment horizontal="center"/>
    </xf>
    <xf numFmtId="175" fontId="13" fillId="5" borderId="50" xfId="0" applyNumberFormat="1" applyFont="1" applyFill="1" applyBorder="1" applyAlignment="1">
      <alignment horizontal="center"/>
    </xf>
    <xf numFmtId="169" fontId="13" fillId="3" borderId="9" xfId="0" applyNumberFormat="1" applyFont="1" applyFill="1" applyBorder="1" applyAlignment="1" applyProtection="1">
      <alignment horizontal="center"/>
      <protection locked="0"/>
    </xf>
    <xf numFmtId="169" fontId="13" fillId="3" borderId="10" xfId="0" applyNumberFormat="1" applyFont="1" applyFill="1" applyBorder="1" applyAlignment="1" applyProtection="1">
      <alignment horizontal="center"/>
      <protection locked="0"/>
    </xf>
    <xf numFmtId="169" fontId="13" fillId="3" borderId="11" xfId="0" applyNumberFormat="1" applyFont="1" applyFill="1" applyBorder="1" applyAlignment="1" applyProtection="1">
      <alignment horizontal="center"/>
      <protection locked="0"/>
    </xf>
    <xf numFmtId="0" fontId="2" fillId="2" borderId="0" xfId="1" applyFont="1" applyFill="1"/>
    <xf numFmtId="0" fontId="2" fillId="2" borderId="0" xfId="1" applyFont="1" applyFill="1" applyAlignment="1">
      <alignment horizontal="center"/>
    </xf>
    <xf numFmtId="10" fontId="2" fillId="2" borderId="0" xfId="1" applyNumberFormat="1" applyFont="1" applyFill="1"/>
    <xf numFmtId="164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1" fillId="2" borderId="0" xfId="1" applyFont="1" applyFill="1"/>
    <xf numFmtId="2" fontId="2" fillId="2" borderId="0" xfId="1" applyNumberFormat="1" applyFont="1" applyFill="1" applyAlignment="1">
      <alignment horizontal="center"/>
    </xf>
    <xf numFmtId="0" fontId="9" fillId="2" borderId="0" xfId="1" applyFont="1" applyFill="1" applyAlignment="1">
      <alignment horizontal="center" wrapText="1"/>
    </xf>
    <xf numFmtId="0" fontId="6" fillId="2" borderId="2" xfId="1" applyFont="1" applyFill="1" applyBorder="1"/>
    <xf numFmtId="171" fontId="2" fillId="2" borderId="0" xfId="1" applyNumberFormat="1" applyFont="1" applyFill="1" applyAlignment="1">
      <alignment horizontal="center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0" fontId="25" fillId="2" borderId="0" xfId="1" applyFont="1" applyFill="1" applyAlignment="1">
      <alignment horizontal="left"/>
    </xf>
    <xf numFmtId="164" fontId="1" fillId="2" borderId="8" xfId="1" applyNumberFormat="1" applyFont="1" applyFill="1" applyBorder="1" applyAlignment="1">
      <alignment horizontal="center"/>
    </xf>
    <xf numFmtId="164" fontId="1" fillId="2" borderId="16" xfId="1" applyNumberFormat="1" applyFont="1" applyFill="1" applyBorder="1" applyAlignment="1">
      <alignment horizontal="center"/>
    </xf>
    <xf numFmtId="0" fontId="1" fillId="2" borderId="8" xfId="1" applyFont="1" applyFill="1" applyBorder="1" applyAlignment="1">
      <alignment horizontal="center"/>
    </xf>
    <xf numFmtId="0" fontId="1" fillId="2" borderId="16" xfId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 wrapText="1"/>
    </xf>
    <xf numFmtId="0" fontId="2" fillId="2" borderId="49" xfId="1" applyFont="1" applyFill="1" applyBorder="1" applyAlignment="1">
      <alignment horizontal="center"/>
    </xf>
    <xf numFmtId="2" fontId="2" fillId="3" borderId="28" xfId="1" applyNumberFormat="1" applyFont="1" applyFill="1" applyBorder="1" applyAlignment="1" applyProtection="1">
      <alignment horizontal="center"/>
      <protection locked="0"/>
    </xf>
    <xf numFmtId="2" fontId="2" fillId="3" borderId="49" xfId="1" applyNumberFormat="1" applyFont="1" applyFill="1" applyBorder="1" applyAlignment="1" applyProtection="1">
      <alignment horizontal="center"/>
      <protection locked="0"/>
    </xf>
    <xf numFmtId="2" fontId="2" fillId="2" borderId="49" xfId="1" applyNumberFormat="1" applyFont="1" applyFill="1" applyBorder="1" applyAlignment="1">
      <alignment horizontal="center"/>
    </xf>
    <xf numFmtId="10" fontId="2" fillId="2" borderId="53" xfId="1" applyNumberFormat="1" applyFont="1" applyFill="1" applyBorder="1" applyAlignment="1">
      <alignment horizontal="center"/>
    </xf>
    <xf numFmtId="0" fontId="2" fillId="2" borderId="36" xfId="1" applyFont="1" applyFill="1" applyBorder="1" applyAlignment="1">
      <alignment horizontal="center"/>
    </xf>
    <xf numFmtId="2" fontId="2" fillId="3" borderId="53" xfId="1" applyNumberFormat="1" applyFont="1" applyFill="1" applyBorder="1" applyAlignment="1" applyProtection="1">
      <alignment horizontal="center"/>
      <protection locked="0"/>
    </xf>
    <xf numFmtId="2" fontId="2" fillId="3" borderId="36" xfId="1" applyNumberFormat="1" applyFont="1" applyFill="1" applyBorder="1" applyAlignment="1" applyProtection="1">
      <alignment horizontal="center"/>
      <protection locked="0"/>
    </xf>
    <xf numFmtId="2" fontId="2" fillId="2" borderId="36" xfId="1" applyNumberFormat="1" applyFont="1" applyFill="1" applyBorder="1" applyAlignment="1">
      <alignment horizontal="center"/>
    </xf>
    <xf numFmtId="2" fontId="2" fillId="3" borderId="53" xfId="1" applyNumberFormat="1" applyFont="1" applyFill="1" applyBorder="1" applyAlignment="1" applyProtection="1">
      <alignment horizontal="center" wrapText="1"/>
      <protection locked="0"/>
    </xf>
    <xf numFmtId="166" fontId="2" fillId="2" borderId="0" xfId="1" applyNumberFormat="1" applyFont="1" applyFill="1" applyAlignment="1">
      <alignment horizontal="center"/>
    </xf>
    <xf numFmtId="166" fontId="8" fillId="2" borderId="0" xfId="1" applyNumberFormat="1" applyFont="1" applyFill="1" applyAlignment="1">
      <alignment horizontal="center"/>
    </xf>
    <xf numFmtId="10" fontId="8" fillId="2" borderId="0" xfId="1" applyNumberFormat="1" applyFont="1" applyFill="1" applyAlignment="1">
      <alignment horizontal="center"/>
    </xf>
    <xf numFmtId="164" fontId="8" fillId="2" borderId="0" xfId="1" applyNumberFormat="1" applyFont="1" applyFill="1" applyAlignment="1">
      <alignment horizontal="center"/>
    </xf>
    <xf numFmtId="2" fontId="24" fillId="2" borderId="0" xfId="1" applyNumberFormat="1" applyFill="1" applyAlignment="1">
      <alignment horizontal="center"/>
    </xf>
    <xf numFmtId="164" fontId="24" fillId="2" borderId="0" xfId="1" applyNumberFormat="1" applyFill="1"/>
    <xf numFmtId="10" fontId="24" fillId="2" borderId="0" xfId="1" applyNumberFormat="1" applyFill="1"/>
    <xf numFmtId="2" fontId="24" fillId="2" borderId="0" xfId="1" applyNumberFormat="1" applyFill="1"/>
    <xf numFmtId="0" fontId="24" fillId="2" borderId="0" xfId="1" applyFill="1" applyAlignment="1">
      <alignment horizontal="right"/>
    </xf>
    <xf numFmtId="1" fontId="2" fillId="2" borderId="13" xfId="1" applyNumberFormat="1" applyFont="1" applyFill="1" applyBorder="1" applyAlignment="1">
      <alignment horizontal="center"/>
    </xf>
    <xf numFmtId="2" fontId="2" fillId="3" borderId="50" xfId="1" applyNumberFormat="1" applyFont="1" applyFill="1" applyBorder="1" applyAlignment="1" applyProtection="1">
      <alignment horizontal="center" wrapText="1"/>
      <protection locked="0"/>
    </xf>
    <xf numFmtId="2" fontId="2" fillId="3" borderId="13" xfId="1" applyNumberFormat="1" applyFont="1" applyFill="1" applyBorder="1" applyAlignment="1" applyProtection="1">
      <alignment horizontal="center"/>
      <protection locked="0"/>
    </xf>
    <xf numFmtId="2" fontId="2" fillId="2" borderId="13" xfId="1" applyNumberFormat="1" applyFont="1" applyFill="1" applyBorder="1" applyAlignment="1">
      <alignment horizontal="center"/>
    </xf>
    <xf numFmtId="10" fontId="2" fillId="2" borderId="50" xfId="1" applyNumberFormat="1" applyFont="1" applyFill="1" applyBorder="1" applyAlignment="1">
      <alignment horizontal="center"/>
    </xf>
    <xf numFmtId="0" fontId="2" fillId="2" borderId="43" xfId="1" applyFont="1" applyFill="1" applyBorder="1" applyAlignment="1">
      <alignment horizontal="right"/>
    </xf>
    <xf numFmtId="166" fontId="2" fillId="2" borderId="52" xfId="1" applyNumberFormat="1" applyFont="1" applyFill="1" applyBorder="1" applyAlignment="1">
      <alignment horizontal="center"/>
    </xf>
    <xf numFmtId="166" fontId="2" fillId="2" borderId="39" xfId="1" applyNumberFormat="1" applyFont="1" applyFill="1" applyBorder="1" applyAlignment="1">
      <alignment horizontal="center"/>
    </xf>
    <xf numFmtId="166" fontId="2" fillId="2" borderId="46" xfId="1" applyNumberFormat="1" applyFont="1" applyFill="1" applyBorder="1" applyAlignment="1">
      <alignment horizontal="center"/>
    </xf>
    <xf numFmtId="0" fontId="2" fillId="2" borderId="55" xfId="1" applyFont="1" applyFill="1" applyBorder="1" applyAlignment="1">
      <alignment horizontal="right"/>
    </xf>
    <xf numFmtId="166" fontId="1" fillId="2" borderId="32" xfId="1" applyNumberFormat="1" applyFont="1" applyFill="1" applyBorder="1" applyAlignment="1">
      <alignment horizontal="center"/>
    </xf>
    <xf numFmtId="166" fontId="1" fillId="2" borderId="56" xfId="1" applyNumberFormat="1" applyFont="1" applyFill="1" applyBorder="1" applyAlignment="1">
      <alignment horizontal="center"/>
    </xf>
    <xf numFmtId="166" fontId="1" fillId="2" borderId="42" xfId="1" applyNumberFormat="1" applyFont="1" applyFill="1" applyBorder="1" applyAlignment="1">
      <alignment horizontal="center"/>
    </xf>
    <xf numFmtId="164" fontId="2" fillId="2" borderId="0" xfId="1" applyNumberFormat="1" applyFont="1" applyFill="1"/>
    <xf numFmtId="0" fontId="1" fillId="2" borderId="8" xfId="1" applyFont="1" applyFill="1" applyBorder="1" applyAlignment="1">
      <alignment horizontal="center" vertical="center"/>
    </xf>
    <xf numFmtId="0" fontId="1" fillId="2" borderId="8" xfId="1" applyFont="1" applyFill="1" applyBorder="1" applyAlignment="1">
      <alignment horizontal="center" wrapText="1"/>
    </xf>
    <xf numFmtId="165" fontId="1" fillId="2" borderId="12" xfId="1" applyNumberFormat="1" applyFont="1" applyFill="1" applyBorder="1" applyAlignment="1">
      <alignment horizontal="center"/>
    </xf>
    <xf numFmtId="176" fontId="1" fillId="2" borderId="48" xfId="1" applyNumberFormat="1" applyFont="1" applyFill="1" applyBorder="1" applyAlignment="1">
      <alignment horizontal="center" vertical="center"/>
    </xf>
    <xf numFmtId="165" fontId="1" fillId="2" borderId="13" xfId="1" applyNumberFormat="1" applyFont="1" applyFill="1" applyBorder="1" applyAlignment="1">
      <alignment horizontal="center"/>
    </xf>
    <xf numFmtId="0" fontId="2" fillId="2" borderId="5" xfId="1" applyFont="1" applyFill="1" applyBorder="1"/>
    <xf numFmtId="0" fontId="2" fillId="2" borderId="0" xfId="1" applyFont="1" applyFill="1" applyAlignment="1">
      <alignment horizontal="right"/>
    </xf>
    <xf numFmtId="10" fontId="2" fillId="2" borderId="15" xfId="1" applyNumberFormat="1" applyFont="1" applyFill="1" applyBorder="1"/>
    <xf numFmtId="0" fontId="1" fillId="2" borderId="6" xfId="1" applyFont="1" applyFill="1" applyBorder="1" applyAlignment="1">
      <alignment horizontal="center"/>
    </xf>
    <xf numFmtId="0" fontId="2" fillId="2" borderId="6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4" xfId="1" applyFont="1" applyFill="1" applyBorder="1"/>
    <xf numFmtId="0" fontId="1" fillId="2" borderId="7" xfId="1" applyFont="1" applyFill="1" applyBorder="1"/>
    <xf numFmtId="0" fontId="2" fillId="2" borderId="7" xfId="1" applyFont="1" applyFill="1" applyBorder="1"/>
    <xf numFmtId="0" fontId="24" fillId="2" borderId="0" xfId="1" applyFill="1"/>
    <xf numFmtId="0" fontId="12" fillId="3" borderId="0" xfId="0" applyFont="1" applyFill="1" applyAlignment="1" applyProtection="1">
      <alignment horizontal="left"/>
      <protection locked="0"/>
    </xf>
    <xf numFmtId="0" fontId="24" fillId="2" borderId="0" xfId="2" applyFill="1"/>
    <xf numFmtId="0" fontId="10" fillId="2" borderId="0" xfId="2" applyFont="1" applyFill="1"/>
    <xf numFmtId="0" fontId="3" fillId="2" borderId="0" xfId="2" applyFont="1" applyFill="1"/>
    <xf numFmtId="0" fontId="11" fillId="2" borderId="0" xfId="2" applyFont="1" applyFill="1"/>
    <xf numFmtId="0" fontId="11" fillId="3" borderId="0" xfId="2" applyFont="1" applyFill="1" applyAlignment="1" applyProtection="1">
      <alignment horizontal="left"/>
      <protection locked="0"/>
    </xf>
    <xf numFmtId="0" fontId="12" fillId="3" borderId="0" xfId="2" applyFont="1" applyFill="1" applyProtection="1">
      <protection locked="0"/>
    </xf>
    <xf numFmtId="0" fontId="10" fillId="3" borderId="0" xfId="2" applyFont="1" applyFill="1" applyProtection="1">
      <protection locked="0"/>
    </xf>
    <xf numFmtId="167" fontId="12" fillId="3" borderId="0" xfId="2" applyNumberFormat="1" applyFont="1" applyFill="1" applyAlignment="1" applyProtection="1">
      <alignment horizontal="left"/>
      <protection locked="0"/>
    </xf>
    <xf numFmtId="0" fontId="12" fillId="2" borderId="0" xfId="2" applyFont="1" applyFill="1"/>
    <xf numFmtId="167" fontId="10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11" fillId="2" borderId="0" xfId="2" applyFont="1" applyFill="1" applyAlignment="1">
      <alignment horizontal="right"/>
    </xf>
    <xf numFmtId="0" fontId="10" fillId="2" borderId="0" xfId="2" applyFont="1" applyFill="1" applyAlignment="1">
      <alignment horizontal="right"/>
    </xf>
    <xf numFmtId="0" fontId="13" fillId="3" borderId="0" xfId="2" applyFont="1" applyFill="1" applyAlignment="1" applyProtection="1">
      <alignment horizontal="center"/>
      <protection locked="0"/>
    </xf>
    <xf numFmtId="0" fontId="12" fillId="3" borderId="0" xfId="2" applyFont="1" applyFill="1" applyAlignment="1" applyProtection="1">
      <alignment horizontal="center"/>
      <protection locked="0"/>
    </xf>
    <xf numFmtId="0" fontId="11" fillId="2" borderId="0" xfId="2" applyFont="1" applyFill="1" applyAlignment="1">
      <alignment horizontal="center"/>
    </xf>
    <xf numFmtId="0" fontId="15" fillId="2" borderId="0" xfId="2" applyFont="1" applyFill="1"/>
    <xf numFmtId="2" fontId="13" fillId="3" borderId="0" xfId="2" applyNumberFormat="1" applyFont="1" applyFill="1" applyAlignment="1" applyProtection="1">
      <alignment horizontal="center"/>
      <protection locked="0"/>
    </xf>
    <xf numFmtId="2" fontId="11" fillId="2" borderId="0" xfId="2" applyNumberFormat="1" applyFont="1" applyFill="1" applyAlignment="1">
      <alignment horizontal="center"/>
    </xf>
    <xf numFmtId="0" fontId="16" fillId="2" borderId="0" xfId="2" applyFont="1" applyFill="1" applyAlignment="1">
      <alignment horizontal="left" vertical="center" wrapText="1"/>
    </xf>
    <xf numFmtId="168" fontId="11" fillId="2" borderId="0" xfId="2" applyNumberFormat="1" applyFont="1" applyFill="1" applyAlignment="1">
      <alignment horizontal="center"/>
    </xf>
    <xf numFmtId="0" fontId="14" fillId="2" borderId="0" xfId="2" applyFont="1" applyFill="1"/>
    <xf numFmtId="0" fontId="10" fillId="2" borderId="17" xfId="2" applyFont="1" applyFill="1" applyBorder="1" applyAlignment="1">
      <alignment horizontal="right"/>
    </xf>
    <xf numFmtId="0" fontId="13" fillId="3" borderId="57" xfId="2" applyFont="1" applyFill="1" applyBorder="1" applyAlignment="1" applyProtection="1">
      <alignment horizontal="center"/>
      <protection locked="0"/>
    </xf>
    <xf numFmtId="0" fontId="10" fillId="2" borderId="18" xfId="2" applyFont="1" applyFill="1" applyBorder="1" applyAlignment="1">
      <alignment horizontal="right"/>
    </xf>
    <xf numFmtId="0" fontId="13" fillId="3" borderId="19" xfId="2" applyFont="1" applyFill="1" applyBorder="1" applyAlignment="1" applyProtection="1">
      <alignment horizontal="center"/>
      <protection locked="0"/>
    </xf>
    <xf numFmtId="0" fontId="11" fillId="2" borderId="20" xfId="2" applyFont="1" applyFill="1" applyBorder="1" applyAlignment="1">
      <alignment horizontal="center"/>
    </xf>
    <xf numFmtId="0" fontId="11" fillId="2" borderId="21" xfId="2" applyFont="1" applyFill="1" applyBorder="1" applyAlignment="1">
      <alignment horizontal="center"/>
    </xf>
    <xf numFmtId="0" fontId="11" fillId="2" borderId="22" xfId="2" applyFont="1" applyFill="1" applyBorder="1" applyAlignment="1">
      <alignment horizontal="center"/>
    </xf>
    <xf numFmtId="0" fontId="11" fillId="2" borderId="23" xfId="2" applyFont="1" applyFill="1" applyBorder="1" applyAlignment="1">
      <alignment horizontal="center"/>
    </xf>
    <xf numFmtId="0" fontId="10" fillId="2" borderId="24" xfId="2" applyFont="1" applyFill="1" applyBorder="1" applyAlignment="1">
      <alignment horizontal="center"/>
    </xf>
    <xf numFmtId="0" fontId="27" fillId="3" borderId="25" xfId="3" applyFont="1" applyFill="1" applyBorder="1" applyAlignment="1" applyProtection="1">
      <alignment horizontal="center"/>
      <protection locked="0"/>
    </xf>
    <xf numFmtId="169" fontId="10" fillId="2" borderId="22" xfId="2" applyNumberFormat="1" applyFont="1" applyFill="1" applyBorder="1" applyAlignment="1">
      <alignment horizontal="center"/>
    </xf>
    <xf numFmtId="0" fontId="13" fillId="3" borderId="25" xfId="2" applyFont="1" applyFill="1" applyBorder="1" applyAlignment="1" applyProtection="1">
      <alignment horizontal="center"/>
      <protection locked="0"/>
    </xf>
    <xf numFmtId="169" fontId="10" fillId="2" borderId="23" xfId="2" applyNumberFormat="1" applyFont="1" applyFill="1" applyBorder="1" applyAlignment="1">
      <alignment horizontal="center"/>
    </xf>
    <xf numFmtId="0" fontId="10" fillId="2" borderId="26" xfId="2" applyFont="1" applyFill="1" applyBorder="1" applyAlignment="1">
      <alignment horizontal="center"/>
    </xf>
    <xf numFmtId="0" fontId="27" fillId="3" borderId="18" xfId="3" applyFont="1" applyFill="1" applyBorder="1" applyAlignment="1" applyProtection="1">
      <alignment horizontal="center"/>
      <protection locked="0"/>
    </xf>
    <xf numFmtId="169" fontId="10" fillId="2" borderId="27" xfId="2" applyNumberFormat="1" applyFont="1" applyFill="1" applyBorder="1" applyAlignment="1">
      <alignment horizontal="center"/>
    </xf>
    <xf numFmtId="0" fontId="13" fillId="3" borderId="18" xfId="2" applyFont="1" applyFill="1" applyBorder="1" applyAlignment="1" applyProtection="1">
      <alignment horizontal="center"/>
      <protection locked="0"/>
    </xf>
    <xf numFmtId="169" fontId="10" fillId="2" borderId="19" xfId="2" applyNumberFormat="1" applyFont="1" applyFill="1" applyBorder="1" applyAlignment="1">
      <alignment horizontal="center"/>
    </xf>
    <xf numFmtId="0" fontId="10" fillId="2" borderId="28" xfId="2" applyFont="1" applyFill="1" applyBorder="1" applyAlignment="1">
      <alignment horizontal="center"/>
    </xf>
    <xf numFmtId="0" fontId="13" fillId="3" borderId="29" xfId="2" applyFont="1" applyFill="1" applyBorder="1" applyAlignment="1" applyProtection="1">
      <alignment horizontal="center"/>
      <protection locked="0"/>
    </xf>
    <xf numFmtId="169" fontId="10" fillId="2" borderId="30" xfId="2" applyNumberFormat="1" applyFont="1" applyFill="1" applyBorder="1" applyAlignment="1">
      <alignment horizontal="center"/>
    </xf>
    <xf numFmtId="169" fontId="10" fillId="2" borderId="31" xfId="2" applyNumberFormat="1" applyFont="1" applyFill="1" applyBorder="1" applyAlignment="1">
      <alignment horizontal="center"/>
    </xf>
    <xf numFmtId="0" fontId="10" fillId="2" borderId="26" xfId="2" applyFont="1" applyFill="1" applyBorder="1" applyAlignment="1">
      <alignment horizontal="right"/>
    </xf>
    <xf numFmtId="1" fontId="11" fillId="4" borderId="32" xfId="2" applyNumberFormat="1" applyFont="1" applyFill="1" applyBorder="1" applyAlignment="1">
      <alignment horizontal="center"/>
    </xf>
    <xf numFmtId="169" fontId="11" fillId="4" borderId="33" xfId="2" applyNumberFormat="1" applyFont="1" applyFill="1" applyBorder="1" applyAlignment="1">
      <alignment horizontal="center"/>
    </xf>
    <xf numFmtId="169" fontId="11" fillId="4" borderId="34" xfId="2" applyNumberFormat="1" applyFont="1" applyFill="1" applyBorder="1" applyAlignment="1">
      <alignment horizontal="center"/>
    </xf>
    <xf numFmtId="0" fontId="10" fillId="2" borderId="35" xfId="2" applyFont="1" applyFill="1" applyBorder="1" applyAlignment="1">
      <alignment horizontal="right"/>
    </xf>
    <xf numFmtId="0" fontId="13" fillId="3" borderId="12" xfId="2" applyFont="1" applyFill="1" applyBorder="1" applyAlignment="1" applyProtection="1">
      <alignment horizontal="center"/>
      <protection locked="0"/>
    </xf>
    <xf numFmtId="0" fontId="10" fillId="2" borderId="7" xfId="2" applyFont="1" applyFill="1" applyBorder="1" applyAlignment="1">
      <alignment horizontal="right"/>
    </xf>
    <xf numFmtId="2" fontId="10" fillId="4" borderId="36" xfId="2" applyNumberFormat="1" applyFont="1" applyFill="1" applyBorder="1" applyAlignment="1">
      <alignment horizontal="center"/>
    </xf>
    <xf numFmtId="0" fontId="10" fillId="2" borderId="0" xfId="2" applyFont="1" applyFill="1" applyAlignment="1">
      <alignment horizontal="center"/>
    </xf>
    <xf numFmtId="0" fontId="10" fillId="2" borderId="34" xfId="2" applyFont="1" applyFill="1" applyBorder="1" applyAlignment="1">
      <alignment horizontal="center"/>
    </xf>
    <xf numFmtId="2" fontId="10" fillId="5" borderId="36" xfId="2" applyNumberFormat="1" applyFont="1" applyFill="1" applyBorder="1" applyAlignment="1">
      <alignment horizontal="center"/>
    </xf>
    <xf numFmtId="2" fontId="10" fillId="2" borderId="0" xfId="2" applyNumberFormat="1" applyFont="1" applyFill="1" applyAlignment="1">
      <alignment horizontal="center"/>
    </xf>
    <xf numFmtId="2" fontId="10" fillId="4" borderId="13" xfId="2" applyNumberFormat="1" applyFont="1" applyFill="1" applyBorder="1" applyAlignment="1">
      <alignment horizontal="center"/>
    </xf>
    <xf numFmtId="0" fontId="10" fillId="2" borderId="37" xfId="2" applyFont="1" applyFill="1" applyBorder="1" applyAlignment="1">
      <alignment horizontal="right"/>
    </xf>
    <xf numFmtId="0" fontId="13" fillId="3" borderId="36" xfId="2" applyFont="1" applyFill="1" applyBorder="1" applyAlignment="1" applyProtection="1">
      <alignment horizontal="center"/>
      <protection locked="0"/>
    </xf>
    <xf numFmtId="1" fontId="10" fillId="2" borderId="0" xfId="2" applyNumberFormat="1" applyFont="1" applyFill="1" applyAlignment="1">
      <alignment horizontal="center"/>
    </xf>
    <xf numFmtId="0" fontId="10" fillId="2" borderId="25" xfId="2" applyFont="1" applyFill="1" applyBorder="1" applyAlignment="1">
      <alignment horizontal="right"/>
    </xf>
    <xf numFmtId="2" fontId="10" fillId="4" borderId="11" xfId="2" applyNumberFormat="1" applyFont="1" applyFill="1" applyBorder="1" applyAlignment="1">
      <alignment horizontal="center"/>
    </xf>
    <xf numFmtId="169" fontId="11" fillId="5" borderId="9" xfId="2" applyNumberFormat="1" applyFont="1" applyFill="1" applyBorder="1" applyAlignment="1">
      <alignment horizontal="center"/>
    </xf>
    <xf numFmtId="169" fontId="10" fillId="2" borderId="0" xfId="2" applyNumberFormat="1" applyFont="1" applyFill="1" applyAlignment="1">
      <alignment horizontal="center"/>
    </xf>
    <xf numFmtId="10" fontId="10" fillId="4" borderId="36" xfId="2" applyNumberFormat="1" applyFont="1" applyFill="1" applyBorder="1" applyAlignment="1">
      <alignment horizontal="center"/>
    </xf>
    <xf numFmtId="0" fontId="10" fillId="2" borderId="38" xfId="2" applyFont="1" applyFill="1" applyBorder="1" applyAlignment="1">
      <alignment horizontal="right"/>
    </xf>
    <xf numFmtId="0" fontId="10" fillId="5" borderId="11" xfId="2" applyFont="1" applyFill="1" applyBorder="1" applyAlignment="1">
      <alignment horizontal="center"/>
    </xf>
    <xf numFmtId="0" fontId="11" fillId="2" borderId="0" xfId="2" applyFont="1" applyFill="1" applyAlignment="1">
      <alignment horizontal="left"/>
    </xf>
    <xf numFmtId="0" fontId="10" fillId="2" borderId="0" xfId="2" applyFont="1" applyFill="1" applyAlignment="1">
      <alignment horizontal="left"/>
    </xf>
    <xf numFmtId="0" fontId="4" fillId="2" borderId="0" xfId="2" applyFont="1" applyFill="1"/>
    <xf numFmtId="0" fontId="6" fillId="2" borderId="0" xfId="2" applyFont="1" applyFill="1"/>
    <xf numFmtId="0" fontId="11" fillId="2" borderId="58" xfId="2" applyFont="1" applyFill="1" applyBorder="1" applyAlignment="1">
      <alignment horizontal="center"/>
    </xf>
    <xf numFmtId="0" fontId="11" fillId="5" borderId="39" xfId="2" applyFont="1" applyFill="1" applyBorder="1" applyAlignment="1">
      <alignment horizontal="center"/>
    </xf>
    <xf numFmtId="0" fontId="11" fillId="5" borderId="6" xfId="2" applyFont="1" applyFill="1" applyBorder="1" applyAlignment="1">
      <alignment horizontal="center"/>
    </xf>
    <xf numFmtId="0" fontId="11" fillId="5" borderId="59" xfId="2" applyFont="1" applyFill="1" applyBorder="1" applyAlignment="1">
      <alignment horizontal="center" wrapText="1"/>
    </xf>
    <xf numFmtId="0" fontId="11" fillId="5" borderId="20" xfId="2" applyFont="1" applyFill="1" applyBorder="1" applyAlignment="1">
      <alignment horizontal="center" wrapText="1"/>
    </xf>
    <xf numFmtId="0" fontId="10" fillId="2" borderId="25" xfId="2" applyFont="1" applyFill="1" applyBorder="1" applyAlignment="1">
      <alignment horizontal="center"/>
    </xf>
    <xf numFmtId="2" fontId="10" fillId="2" borderId="22" xfId="2" applyNumberFormat="1" applyFont="1" applyFill="1" applyBorder="1" applyAlignment="1">
      <alignment horizontal="center"/>
    </xf>
    <xf numFmtId="2" fontId="10" fillId="2" borderId="2" xfId="2" applyNumberFormat="1" applyFont="1" applyFill="1" applyBorder="1" applyAlignment="1">
      <alignment horizontal="center"/>
    </xf>
    <xf numFmtId="2" fontId="10" fillId="2" borderId="24" xfId="2" applyNumberFormat="1" applyFont="1" applyFill="1" applyBorder="1" applyAlignment="1">
      <alignment horizontal="center"/>
    </xf>
    <xf numFmtId="0" fontId="10" fillId="2" borderId="18" xfId="2" applyFont="1" applyFill="1" applyBorder="1" applyAlignment="1">
      <alignment horizontal="center"/>
    </xf>
    <xf numFmtId="2" fontId="10" fillId="2" borderId="27" xfId="2" applyNumberFormat="1" applyFont="1" applyFill="1" applyBorder="1" applyAlignment="1">
      <alignment horizontal="center"/>
    </xf>
    <xf numFmtId="2" fontId="10" fillId="2" borderId="60" xfId="2" applyNumberFormat="1" applyFont="1" applyFill="1" applyBorder="1" applyAlignment="1">
      <alignment horizontal="center"/>
    </xf>
    <xf numFmtId="2" fontId="10" fillId="2" borderId="26" xfId="2" applyNumberFormat="1" applyFont="1" applyFill="1" applyBorder="1" applyAlignment="1">
      <alignment horizontal="center"/>
    </xf>
    <xf numFmtId="0" fontId="10" fillId="2" borderId="38" xfId="2" applyFont="1" applyFill="1" applyBorder="1" applyAlignment="1">
      <alignment horizontal="center"/>
    </xf>
    <xf numFmtId="2" fontId="10" fillId="2" borderId="33" xfId="2" applyNumberFormat="1" applyFont="1" applyFill="1" applyBorder="1" applyAlignment="1">
      <alignment horizontal="center"/>
    </xf>
    <xf numFmtId="2" fontId="10" fillId="2" borderId="61" xfId="2" applyNumberFormat="1" applyFont="1" applyFill="1" applyBorder="1" applyAlignment="1">
      <alignment horizontal="center"/>
    </xf>
    <xf numFmtId="2" fontId="10" fillId="2" borderId="40" xfId="2" applyNumberFormat="1" applyFont="1" applyFill="1" applyBorder="1" applyAlignment="1">
      <alignment horizontal="center"/>
    </xf>
    <xf numFmtId="0" fontId="10" fillId="2" borderId="26" xfId="2" applyFont="1" applyFill="1" applyBorder="1"/>
    <xf numFmtId="10" fontId="11" fillId="2" borderId="0" xfId="2" applyNumberFormat="1" applyFont="1" applyFill="1" applyAlignment="1">
      <alignment horizontal="center"/>
    </xf>
    <xf numFmtId="2" fontId="11" fillId="6" borderId="41" xfId="2" applyNumberFormat="1" applyFont="1" applyFill="1" applyBorder="1" applyAlignment="1">
      <alignment horizontal="center"/>
    </xf>
    <xf numFmtId="2" fontId="13" fillId="6" borderId="41" xfId="2" applyNumberFormat="1" applyFont="1" applyFill="1" applyBorder="1" applyAlignment="1">
      <alignment horizontal="center"/>
    </xf>
    <xf numFmtId="10" fontId="11" fillId="4" borderId="41" xfId="2" applyNumberFormat="1" applyFont="1" applyFill="1" applyBorder="1" applyAlignment="1">
      <alignment horizontal="center"/>
    </xf>
    <xf numFmtId="10" fontId="13" fillId="4" borderId="41" xfId="2" applyNumberFormat="1" applyFont="1" applyFill="1" applyBorder="1" applyAlignment="1">
      <alignment horizontal="center"/>
    </xf>
    <xf numFmtId="10" fontId="11" fillId="2" borderId="5" xfId="2" applyNumberFormat="1" applyFont="1" applyFill="1" applyBorder="1" applyAlignment="1">
      <alignment horizontal="center"/>
    </xf>
    <xf numFmtId="2" fontId="11" fillId="6" borderId="42" xfId="2" applyNumberFormat="1" applyFont="1" applyFill="1" applyBorder="1" applyAlignment="1">
      <alignment horizontal="center"/>
    </xf>
    <xf numFmtId="2" fontId="13" fillId="6" borderId="42" xfId="2" applyNumberFormat="1" applyFont="1" applyFill="1" applyBorder="1" applyAlignment="1">
      <alignment horizontal="center"/>
    </xf>
    <xf numFmtId="0" fontId="6" fillId="2" borderId="0" xfId="2" applyFont="1" applyFill="1" applyAlignment="1">
      <alignment horizontal="center"/>
    </xf>
    <xf numFmtId="0" fontId="11" fillId="2" borderId="0" xfId="2" applyFont="1" applyFill="1" applyAlignment="1">
      <alignment horizontal="center"/>
    </xf>
    <xf numFmtId="170" fontId="11" fillId="2" borderId="0" xfId="2" applyNumberFormat="1" applyFont="1" applyFill="1" applyAlignment="1">
      <alignment horizontal="center"/>
    </xf>
    <xf numFmtId="165" fontId="11" fillId="2" borderId="0" xfId="2" applyNumberFormat="1" applyFont="1" applyFill="1" applyAlignment="1">
      <alignment horizontal="center"/>
    </xf>
    <xf numFmtId="0" fontId="10" fillId="2" borderId="1" xfId="2" applyFont="1" applyFill="1" applyBorder="1" applyAlignment="1">
      <alignment horizontal="right"/>
    </xf>
    <xf numFmtId="2" fontId="10" fillId="2" borderId="1" xfId="2" applyNumberFormat="1" applyFont="1" applyFill="1" applyBorder="1" applyAlignment="1">
      <alignment horizontal="center"/>
    </xf>
    <xf numFmtId="0" fontId="12" fillId="3" borderId="1" xfId="2" applyFont="1" applyFill="1" applyBorder="1" applyAlignment="1" applyProtection="1">
      <alignment horizontal="center"/>
      <protection locked="0"/>
    </xf>
    <xf numFmtId="1" fontId="11" fillId="4" borderId="1" xfId="2" applyNumberFormat="1" applyFont="1" applyFill="1" applyBorder="1" applyAlignment="1">
      <alignment horizontal="center"/>
    </xf>
    <xf numFmtId="0" fontId="11" fillId="2" borderId="0" xfId="2" applyFont="1" applyFill="1" applyAlignment="1" applyProtection="1">
      <alignment horizontal="center"/>
      <protection locked="0"/>
    </xf>
    <xf numFmtId="0" fontId="17" fillId="2" borderId="0" xfId="2" applyFont="1" applyFill="1"/>
    <xf numFmtId="0" fontId="13" fillId="3" borderId="20" xfId="2" applyFont="1" applyFill="1" applyBorder="1" applyAlignment="1" applyProtection="1">
      <alignment horizontal="center"/>
      <protection locked="0"/>
    </xf>
    <xf numFmtId="0" fontId="11" fillId="2" borderId="43" xfId="2" applyFont="1" applyFill="1" applyBorder="1" applyAlignment="1">
      <alignment horizontal="center"/>
    </xf>
    <xf numFmtId="0" fontId="11" fillId="2" borderId="35" xfId="2" applyFont="1" applyFill="1" applyBorder="1" applyAlignment="1">
      <alignment horizontal="center"/>
    </xf>
    <xf numFmtId="0" fontId="13" fillId="3" borderId="26" xfId="2" applyFont="1" applyFill="1" applyBorder="1" applyAlignment="1" applyProtection="1">
      <alignment horizontal="center"/>
      <protection locked="0"/>
    </xf>
    <xf numFmtId="169" fontId="10" fillId="2" borderId="2" xfId="2" applyNumberFormat="1" applyFont="1" applyFill="1" applyBorder="1" applyAlignment="1">
      <alignment horizontal="center"/>
    </xf>
    <xf numFmtId="0" fontId="13" fillId="3" borderId="44" xfId="2" applyFont="1" applyFill="1" applyBorder="1" applyAlignment="1" applyProtection="1">
      <alignment horizontal="center"/>
      <protection locked="0"/>
    </xf>
    <xf numFmtId="169" fontId="10" fillId="2" borderId="60" xfId="2" applyNumberFormat="1" applyFont="1" applyFill="1" applyBorder="1" applyAlignment="1">
      <alignment horizontal="center"/>
    </xf>
    <xf numFmtId="169" fontId="13" fillId="3" borderId="0" xfId="2" applyNumberFormat="1" applyFont="1" applyFill="1" applyAlignment="1" applyProtection="1">
      <alignment horizontal="center"/>
      <protection locked="0"/>
    </xf>
    <xf numFmtId="169" fontId="10" fillId="2" borderId="3" xfId="2" applyNumberFormat="1" applyFont="1" applyFill="1" applyBorder="1" applyAlignment="1">
      <alignment horizontal="center"/>
    </xf>
    <xf numFmtId="169" fontId="13" fillId="3" borderId="4" xfId="2" applyNumberFormat="1" applyFont="1" applyFill="1" applyBorder="1" applyAlignment="1" applyProtection="1">
      <alignment horizontal="center"/>
      <protection locked="0"/>
    </xf>
    <xf numFmtId="169" fontId="11" fillId="4" borderId="45" xfId="2" applyNumberFormat="1" applyFont="1" applyFill="1" applyBorder="1" applyAlignment="1">
      <alignment horizontal="center"/>
    </xf>
    <xf numFmtId="169" fontId="11" fillId="4" borderId="11" xfId="2" applyNumberFormat="1" applyFont="1" applyFill="1" applyBorder="1" applyAlignment="1">
      <alignment horizontal="center"/>
    </xf>
    <xf numFmtId="0" fontId="13" fillId="3" borderId="46" xfId="2" applyFont="1" applyFill="1" applyBorder="1" applyAlignment="1" applyProtection="1">
      <alignment horizontal="center"/>
      <protection locked="0"/>
    </xf>
    <xf numFmtId="2" fontId="10" fillId="4" borderId="41" xfId="2" applyNumberFormat="1" applyFont="1" applyFill="1" applyBorder="1" applyAlignment="1">
      <alignment horizontal="center"/>
    </xf>
    <xf numFmtId="2" fontId="10" fillId="5" borderId="41" xfId="2" applyNumberFormat="1" applyFont="1" applyFill="1" applyBorder="1" applyAlignment="1">
      <alignment horizontal="center"/>
    </xf>
    <xf numFmtId="0" fontId="2" fillId="2" borderId="0" xfId="2" applyFont="1" applyFill="1"/>
    <xf numFmtId="0" fontId="10" fillId="2" borderId="63" xfId="2" applyFont="1" applyFill="1" applyBorder="1" applyAlignment="1">
      <alignment horizontal="right"/>
    </xf>
    <xf numFmtId="166" fontId="10" fillId="5" borderId="41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10" fillId="2" borderId="21" xfId="2" applyFont="1" applyFill="1" applyBorder="1" applyAlignment="1">
      <alignment horizontal="right"/>
    </xf>
    <xf numFmtId="0" fontId="10" fillId="2" borderId="47" xfId="2" applyFont="1" applyFill="1" applyBorder="1" applyAlignment="1">
      <alignment horizontal="right"/>
    </xf>
    <xf numFmtId="2" fontId="10" fillId="5" borderId="23" xfId="2" applyNumberFormat="1" applyFont="1" applyFill="1" applyBorder="1" applyAlignment="1">
      <alignment horizontal="center"/>
    </xf>
    <xf numFmtId="0" fontId="10" fillId="2" borderId="12" xfId="2" applyFont="1" applyFill="1" applyBorder="1" applyAlignment="1">
      <alignment horizontal="right"/>
    </xf>
    <xf numFmtId="169" fontId="11" fillId="5" borderId="12" xfId="2" applyNumberFormat="1" applyFont="1" applyFill="1" applyBorder="1" applyAlignment="1">
      <alignment horizontal="center"/>
    </xf>
    <xf numFmtId="0" fontId="10" fillId="2" borderId="36" xfId="2" applyFont="1" applyFill="1" applyBorder="1" applyAlignment="1">
      <alignment horizontal="right"/>
    </xf>
    <xf numFmtId="10" fontId="11" fillId="4" borderId="36" xfId="2" applyNumberFormat="1" applyFont="1" applyFill="1" applyBorder="1" applyAlignment="1">
      <alignment horizontal="center"/>
    </xf>
    <xf numFmtId="0" fontId="10" fillId="2" borderId="13" xfId="2" applyFont="1" applyFill="1" applyBorder="1" applyAlignment="1">
      <alignment horizontal="right"/>
    </xf>
    <xf numFmtId="0" fontId="11" fillId="5" borderId="13" xfId="2" applyFont="1" applyFill="1" applyBorder="1" applyAlignment="1">
      <alignment horizontal="center"/>
    </xf>
    <xf numFmtId="0" fontId="11" fillId="2" borderId="39" xfId="2" applyFont="1" applyFill="1" applyBorder="1" applyAlignment="1">
      <alignment horizontal="center"/>
    </xf>
    <xf numFmtId="0" fontId="11" fillId="2" borderId="59" xfId="2" applyFont="1" applyFill="1" applyBorder="1"/>
    <xf numFmtId="0" fontId="11" fillId="2" borderId="20" xfId="2" applyFont="1" applyFill="1" applyBorder="1" applyAlignment="1">
      <alignment horizontal="center" wrapText="1"/>
    </xf>
    <xf numFmtId="169" fontId="13" fillId="3" borderId="27" xfId="2" applyNumberFormat="1" applyFont="1" applyFill="1" applyBorder="1" applyAlignment="1" applyProtection="1">
      <alignment horizontal="center"/>
      <protection locked="0"/>
    </xf>
    <xf numFmtId="10" fontId="10" fillId="2" borderId="23" xfId="2" applyNumberFormat="1" applyFont="1" applyFill="1" applyBorder="1" applyAlignment="1">
      <alignment horizontal="center"/>
    </xf>
    <xf numFmtId="10" fontId="10" fillId="2" borderId="19" xfId="2" applyNumberFormat="1" applyFont="1" applyFill="1" applyBorder="1" applyAlignment="1">
      <alignment horizontal="center"/>
    </xf>
    <xf numFmtId="0" fontId="10" fillId="2" borderId="29" xfId="2" applyFont="1" applyFill="1" applyBorder="1" applyAlignment="1">
      <alignment horizontal="center"/>
    </xf>
    <xf numFmtId="169" fontId="13" fillId="3" borderId="30" xfId="2" applyNumberFormat="1" applyFont="1" applyFill="1" applyBorder="1" applyAlignment="1" applyProtection="1">
      <alignment horizontal="center"/>
      <protection locked="0"/>
    </xf>
    <xf numFmtId="2" fontId="10" fillId="2" borderId="30" xfId="2" applyNumberFormat="1" applyFont="1" applyFill="1" applyBorder="1" applyAlignment="1">
      <alignment horizontal="center"/>
    </xf>
    <xf numFmtId="10" fontId="10" fillId="2" borderId="31" xfId="2" applyNumberFormat="1" applyFont="1" applyFill="1" applyBorder="1" applyAlignment="1">
      <alignment horizontal="center"/>
    </xf>
    <xf numFmtId="169" fontId="11" fillId="2" borderId="0" xfId="2" applyNumberFormat="1" applyFont="1" applyFill="1" applyAlignment="1">
      <alignment horizontal="center"/>
    </xf>
    <xf numFmtId="169" fontId="10" fillId="2" borderId="62" xfId="2" applyNumberFormat="1" applyFont="1" applyFill="1" applyBorder="1" applyAlignment="1">
      <alignment horizontal="right"/>
    </xf>
    <xf numFmtId="10" fontId="13" fillId="5" borderId="41" xfId="2" applyNumberFormat="1" applyFont="1" applyFill="1" applyBorder="1" applyAlignment="1">
      <alignment horizontal="center"/>
    </xf>
    <xf numFmtId="0" fontId="10" fillId="2" borderId="18" xfId="2" applyFont="1" applyFill="1" applyBorder="1"/>
    <xf numFmtId="0" fontId="10" fillId="2" borderId="64" xfId="2" applyFont="1" applyFill="1" applyBorder="1"/>
    <xf numFmtId="0" fontId="10" fillId="2" borderId="38" xfId="2" applyFont="1" applyFill="1" applyBorder="1"/>
    <xf numFmtId="0" fontId="10" fillId="2" borderId="65" xfId="2" applyFont="1" applyFill="1" applyBorder="1" applyAlignment="1">
      <alignment horizontal="center"/>
    </xf>
    <xf numFmtId="0" fontId="10" fillId="2" borderId="66" xfId="2" applyFont="1" applyFill="1" applyBorder="1" applyAlignment="1">
      <alignment horizontal="right"/>
    </xf>
    <xf numFmtId="0" fontId="13" fillId="5" borderId="13" xfId="2" applyFont="1" applyFill="1" applyBorder="1" applyAlignment="1">
      <alignment horizontal="center"/>
    </xf>
    <xf numFmtId="0" fontId="16" fillId="2" borderId="5" xfId="2" applyFont="1" applyFill="1" applyBorder="1" applyAlignment="1">
      <alignment horizontal="left" vertical="center" wrapText="1"/>
    </xf>
    <xf numFmtId="0" fontId="10" fillId="2" borderId="5" xfId="2" applyFont="1" applyFill="1" applyBorder="1"/>
    <xf numFmtId="0" fontId="11" fillId="2" borderId="6" xfId="2" applyFont="1" applyFill="1" applyBorder="1" applyAlignment="1">
      <alignment horizontal="center"/>
    </xf>
    <xf numFmtId="0" fontId="10" fillId="2" borderId="6" xfId="2" applyFont="1" applyFill="1" applyBorder="1" applyAlignment="1">
      <alignment horizontal="center"/>
    </xf>
    <xf numFmtId="0" fontId="10" fillId="2" borderId="4" xfId="2" applyFont="1" applyFill="1" applyBorder="1"/>
    <xf numFmtId="0" fontId="11" fillId="2" borderId="7" xfId="2" applyFont="1" applyFill="1" applyBorder="1"/>
    <xf numFmtId="0" fontId="10" fillId="2" borderId="7" xfId="2" applyFont="1" applyFill="1" applyBorder="1"/>
    <xf numFmtId="0" fontId="4" fillId="2" borderId="0" xfId="2" applyFont="1" applyFill="1" applyProtection="1">
      <protection locked="0"/>
    </xf>
    <xf numFmtId="0" fontId="29" fillId="3" borderId="0" xfId="2" applyFont="1" applyFill="1" applyProtection="1">
      <protection locked="0"/>
    </xf>
    <xf numFmtId="169" fontId="13" fillId="3" borderId="17" xfId="0" applyNumberFormat="1" applyFont="1" applyFill="1" applyBorder="1" applyAlignment="1" applyProtection="1">
      <alignment horizontal="center"/>
      <protection locked="0"/>
    </xf>
    <xf numFmtId="169" fontId="27" fillId="3" borderId="2" xfId="2" applyNumberFormat="1" applyFont="1" applyFill="1" applyBorder="1" applyAlignment="1" applyProtection="1">
      <alignment horizontal="center" wrapText="1"/>
      <protection locked="0"/>
    </xf>
    <xf numFmtId="169" fontId="27" fillId="3" borderId="60" xfId="2" applyNumberFormat="1" applyFont="1" applyFill="1" applyBorder="1" applyAlignment="1" applyProtection="1">
      <alignment horizontal="center" wrapText="1"/>
      <protection locked="0"/>
    </xf>
    <xf numFmtId="169" fontId="27" fillId="3" borderId="61" xfId="2" applyNumberFormat="1" applyFont="1" applyFill="1" applyBorder="1" applyAlignment="1" applyProtection="1">
      <alignment horizontal="center" wrapText="1"/>
      <protection locked="0"/>
    </xf>
    <xf numFmtId="0" fontId="27" fillId="3" borderId="2" xfId="2" applyFont="1" applyFill="1" applyBorder="1" applyAlignment="1" applyProtection="1">
      <alignment horizontal="center" wrapText="1"/>
      <protection locked="0"/>
    </xf>
    <xf numFmtId="0" fontId="27" fillId="3" borderId="60" xfId="2" applyFont="1" applyFill="1" applyBorder="1" applyAlignment="1" applyProtection="1">
      <alignment horizontal="center" wrapText="1"/>
      <protection locked="0"/>
    </xf>
    <xf numFmtId="0" fontId="27" fillId="3" borderId="61" xfId="2" applyFont="1" applyFill="1" applyBorder="1" applyAlignment="1" applyProtection="1">
      <alignment horizontal="center" wrapText="1"/>
      <protection locked="0"/>
    </xf>
    <xf numFmtId="169" fontId="13" fillId="3" borderId="25" xfId="2" applyNumberFormat="1" applyFont="1" applyFill="1" applyBorder="1" applyAlignment="1" applyProtection="1">
      <alignment horizontal="center"/>
      <protection locked="0"/>
    </xf>
    <xf numFmtId="169" fontId="13" fillId="3" borderId="18" xfId="2" applyNumberFormat="1" applyFont="1" applyFill="1" applyBorder="1" applyAlignment="1" applyProtection="1">
      <alignment horizontal="center"/>
      <protection locked="0"/>
    </xf>
    <xf numFmtId="0" fontId="1" fillId="2" borderId="0" xfId="1" applyFont="1" applyFill="1" applyAlignment="1">
      <alignment horizontal="right"/>
    </xf>
    <xf numFmtId="0" fontId="25" fillId="2" borderId="0" xfId="1" applyFont="1" applyFill="1" applyAlignment="1">
      <alignment horizontal="center"/>
    </xf>
    <xf numFmtId="168" fontId="1" fillId="2" borderId="9" xfId="1" applyNumberFormat="1" applyFont="1" applyFill="1" applyBorder="1" applyAlignment="1">
      <alignment horizontal="center" vertical="center"/>
    </xf>
    <xf numFmtId="168" fontId="1" fillId="2" borderId="11" xfId="1" applyNumberFormat="1" applyFont="1" applyFill="1" applyBorder="1" applyAlignment="1">
      <alignment horizontal="center" vertical="center"/>
    </xf>
    <xf numFmtId="0" fontId="1" fillId="2" borderId="6" xfId="1" applyFont="1" applyFill="1" applyBorder="1" applyAlignment="1">
      <alignment horizontal="center"/>
    </xf>
    <xf numFmtId="0" fontId="2" fillId="2" borderId="0" xfId="1" applyFont="1" applyFill="1" applyAlignment="1">
      <alignment horizontal="left" wrapText="1"/>
    </xf>
    <xf numFmtId="0" fontId="9" fillId="2" borderId="0" xfId="1" applyFont="1" applyFill="1" applyAlignment="1">
      <alignment horizontal="center" wrapText="1"/>
    </xf>
    <xf numFmtId="0" fontId="4" fillId="2" borderId="0" xfId="1" applyFont="1" applyFill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8" fillId="2" borderId="0" xfId="2" applyFont="1" applyFill="1" applyAlignment="1">
      <alignment horizontal="center" vertical="center"/>
    </xf>
    <xf numFmtId="0" fontId="19" fillId="2" borderId="0" xfId="2" applyFont="1" applyFill="1" applyAlignment="1">
      <alignment horizontal="center" vertical="center"/>
    </xf>
    <xf numFmtId="0" fontId="16" fillId="2" borderId="14" xfId="2" applyFont="1" applyFill="1" applyBorder="1" applyAlignment="1">
      <alignment horizontal="center"/>
    </xf>
    <xf numFmtId="0" fontId="16" fillId="2" borderId="15" xfId="2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 wrapText="1"/>
      <protection locked="0"/>
    </xf>
    <xf numFmtId="0" fontId="12" fillId="3" borderId="0" xfId="2" applyFont="1" applyFill="1" applyAlignment="1" applyProtection="1">
      <alignment horizontal="left"/>
      <protection locked="0"/>
    </xf>
    <xf numFmtId="0" fontId="16" fillId="2" borderId="14" xfId="2" applyFont="1" applyFill="1" applyBorder="1" applyAlignment="1">
      <alignment horizontal="left" vertical="center" wrapText="1"/>
    </xf>
    <xf numFmtId="0" fontId="16" fillId="2" borderId="15" xfId="2" applyFont="1" applyFill="1" applyBorder="1" applyAlignment="1">
      <alignment horizontal="left" vertical="center" wrapText="1"/>
    </xf>
    <xf numFmtId="0" fontId="16" fillId="2" borderId="16" xfId="2" applyFont="1" applyFill="1" applyBorder="1" applyAlignment="1">
      <alignment horizontal="left" vertical="center" wrapText="1"/>
    </xf>
    <xf numFmtId="0" fontId="11" fillId="2" borderId="43" xfId="2" applyFont="1" applyFill="1" applyBorder="1" applyAlignment="1">
      <alignment horizontal="center"/>
    </xf>
    <xf numFmtId="0" fontId="11" fillId="2" borderId="35" xfId="2" applyFont="1" applyFill="1" applyBorder="1" applyAlignment="1">
      <alignment horizontal="center"/>
    </xf>
    <xf numFmtId="0" fontId="11" fillId="2" borderId="48" xfId="2" applyFont="1" applyFill="1" applyBorder="1" applyAlignment="1">
      <alignment horizontal="center"/>
    </xf>
    <xf numFmtId="0" fontId="16" fillId="2" borderId="17" xfId="2" applyFont="1" applyFill="1" applyBorder="1" applyAlignment="1">
      <alignment horizontal="left" vertical="center" wrapText="1"/>
    </xf>
    <xf numFmtId="0" fontId="16" fillId="2" borderId="20" xfId="2" applyFont="1" applyFill="1" applyBorder="1" applyAlignment="1">
      <alignment horizontal="left" vertical="center" wrapText="1"/>
    </xf>
    <xf numFmtId="0" fontId="16" fillId="2" borderId="38" xfId="2" applyFont="1" applyFill="1" applyBorder="1" applyAlignment="1">
      <alignment horizontal="left" vertical="center" wrapText="1"/>
    </xf>
    <xf numFmtId="0" fontId="16" fillId="2" borderId="40" xfId="2" applyFont="1" applyFill="1" applyBorder="1" applyAlignment="1">
      <alignment horizontal="left" vertical="center" wrapText="1"/>
    </xf>
    <xf numFmtId="0" fontId="16" fillId="2" borderId="6" xfId="2" applyFont="1" applyFill="1" applyBorder="1" applyAlignment="1">
      <alignment horizontal="left" vertical="center" wrapText="1"/>
    </xf>
    <xf numFmtId="0" fontId="16" fillId="2" borderId="5" xfId="2" applyFont="1" applyFill="1" applyBorder="1" applyAlignment="1">
      <alignment horizontal="left" vertical="center" wrapText="1"/>
    </xf>
    <xf numFmtId="0" fontId="11" fillId="2" borderId="0" xfId="2" applyFont="1" applyFill="1" applyAlignment="1">
      <alignment horizontal="center"/>
    </xf>
    <xf numFmtId="0" fontId="11" fillId="2" borderId="62" xfId="2" applyFont="1" applyFill="1" applyBorder="1" applyAlignment="1">
      <alignment horizontal="center"/>
    </xf>
    <xf numFmtId="0" fontId="11" fillId="2" borderId="63" xfId="2" applyFont="1" applyFill="1" applyBorder="1" applyAlignment="1">
      <alignment horizontal="center"/>
    </xf>
    <xf numFmtId="0" fontId="13" fillId="3" borderId="0" xfId="2" applyFont="1" applyFill="1" applyAlignment="1" applyProtection="1">
      <alignment horizontal="left"/>
      <protection locked="0"/>
    </xf>
    <xf numFmtId="0" fontId="11" fillId="2" borderId="6" xfId="2" applyFont="1" applyFill="1" applyBorder="1" applyAlignment="1">
      <alignment horizontal="center"/>
    </xf>
    <xf numFmtId="0" fontId="16" fillId="2" borderId="14" xfId="2" applyFont="1" applyFill="1" applyBorder="1" applyAlignment="1">
      <alignment horizontal="justify" vertical="center" wrapText="1"/>
    </xf>
    <xf numFmtId="0" fontId="16" fillId="2" borderId="15" xfId="2" applyFont="1" applyFill="1" applyBorder="1" applyAlignment="1">
      <alignment horizontal="justify" vertical="center" wrapText="1"/>
    </xf>
    <xf numFmtId="0" fontId="16" fillId="2" borderId="16" xfId="2" applyFont="1" applyFill="1" applyBorder="1" applyAlignment="1">
      <alignment horizontal="justify" vertical="center" wrapText="1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6" fillId="2" borderId="17" xfId="0" applyFont="1" applyFill="1" applyBorder="1" applyAlignment="1">
      <alignment horizontal="left" vertical="center" wrapText="1"/>
    </xf>
    <xf numFmtId="0" fontId="16" fillId="2" borderId="20" xfId="0" applyFont="1" applyFill="1" applyBorder="1" applyAlignment="1">
      <alignment horizontal="left" vertical="center" wrapText="1"/>
    </xf>
    <xf numFmtId="0" fontId="16" fillId="2" borderId="38" xfId="0" applyFont="1" applyFill="1" applyBorder="1" applyAlignment="1">
      <alignment horizontal="left" vertical="center" wrapText="1"/>
    </xf>
    <xf numFmtId="0" fontId="16" fillId="2" borderId="40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6" fillId="2" borderId="14" xfId="0" applyFont="1" applyFill="1" applyBorder="1" applyAlignment="1">
      <alignment horizontal="justify" vertical="center" wrapText="1"/>
    </xf>
    <xf numFmtId="0" fontId="16" fillId="2" borderId="15" xfId="0" applyFont="1" applyFill="1" applyBorder="1" applyAlignment="1">
      <alignment horizontal="justify" vertical="center" wrapText="1"/>
    </xf>
    <xf numFmtId="0" fontId="16" fillId="2" borderId="16" xfId="0" applyFont="1" applyFill="1" applyBorder="1" applyAlignment="1">
      <alignment horizontal="justify" vertical="center" wrapText="1"/>
    </xf>
    <xf numFmtId="0" fontId="16" fillId="2" borderId="14" xfId="0" applyFont="1" applyFill="1" applyBorder="1" applyAlignment="1">
      <alignment horizontal="left" vertical="center" wrapText="1"/>
    </xf>
    <xf numFmtId="0" fontId="16" fillId="2" borderId="15" xfId="0" applyFont="1" applyFill="1" applyBorder="1" applyAlignment="1">
      <alignment horizontal="left" vertical="center" wrapText="1"/>
    </xf>
    <xf numFmtId="0" fontId="16" fillId="2" borderId="16" xfId="0" applyFont="1" applyFill="1" applyBorder="1" applyAlignment="1">
      <alignment horizontal="left" vertical="center" wrapText="1"/>
    </xf>
    <xf numFmtId="0" fontId="11" fillId="2" borderId="43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10" fontId="20" fillId="2" borderId="10" xfId="0" applyNumberFormat="1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left" vertical="center" wrapText="1"/>
    </xf>
    <xf numFmtId="0" fontId="16" fillId="2" borderId="5" xfId="0" applyFont="1" applyFill="1" applyBorder="1" applyAlignment="1">
      <alignment horizontal="left" vertical="center" wrapText="1"/>
    </xf>
    <xf numFmtId="0" fontId="11" fillId="2" borderId="6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38" xfId="0" applyFont="1" applyFill="1" applyBorder="1" applyAlignment="1">
      <alignment horizontal="center" vertical="center"/>
    </xf>
    <xf numFmtId="2" fontId="13" fillId="3" borderId="9" xfId="0" applyNumberFormat="1" applyFont="1" applyFill="1" applyBorder="1" applyAlignment="1" applyProtection="1">
      <alignment horizontal="center" vertical="center"/>
      <protection locked="0"/>
    </xf>
    <xf numFmtId="2" fontId="13" fillId="3" borderId="10" xfId="0" applyNumberFormat="1" applyFont="1" applyFill="1" applyBorder="1" applyAlignment="1" applyProtection="1">
      <alignment horizontal="center" vertical="center"/>
      <protection locked="0"/>
    </xf>
    <xf numFmtId="2" fontId="13" fillId="3" borderId="11" xfId="0" applyNumberFormat="1" applyFont="1" applyFill="1" applyBorder="1" applyAlignment="1" applyProtection="1">
      <alignment horizontal="center" vertical="center"/>
      <protection locked="0"/>
    </xf>
    <xf numFmtId="0" fontId="16" fillId="2" borderId="17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vertical="center" wrapText="1"/>
    </xf>
    <xf numFmtId="0" fontId="16" fillId="2" borderId="38" xfId="0" applyFont="1" applyFill="1" applyBorder="1" applyAlignment="1">
      <alignment horizontal="center" vertical="center" wrapText="1"/>
    </xf>
    <xf numFmtId="0" fontId="16" fillId="2" borderId="40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/>
    </xf>
    <xf numFmtId="0" fontId="11" fillId="2" borderId="43" xfId="0" applyFont="1" applyFill="1" applyBorder="1" applyAlignment="1">
      <alignment horizontal="center" vertical="center"/>
    </xf>
    <xf numFmtId="0" fontId="11" fillId="2" borderId="48" xfId="0" applyFont="1" applyFill="1" applyBorder="1" applyAlignment="1">
      <alignment horizontal="center" vertical="center"/>
    </xf>
    <xf numFmtId="0" fontId="16" fillId="2" borderId="14" xfId="0" applyFont="1" applyFill="1" applyBorder="1" applyAlignment="1">
      <alignment horizontal="center"/>
    </xf>
    <xf numFmtId="0" fontId="16" fillId="2" borderId="15" xfId="0" applyFont="1" applyFill="1" applyBorder="1" applyAlignment="1">
      <alignment horizontal="center"/>
    </xf>
    <xf numFmtId="0" fontId="16" fillId="2" borderId="16" xfId="0" applyFont="1" applyFill="1" applyBorder="1" applyAlignment="1">
      <alignment horizontal="center"/>
    </xf>
    <xf numFmtId="0" fontId="22" fillId="2" borderId="6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/>
      <protection locked="0"/>
    </xf>
    <xf numFmtId="0" fontId="11" fillId="2" borderId="3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</cellXfs>
  <cellStyles count="4">
    <cellStyle name="Normal" xfId="0" builtinId="0"/>
    <cellStyle name="Normal 2" xfId="1"/>
    <cellStyle name="Normal 2 2" xfId="3"/>
    <cellStyle name="Normal 3" xfId="2"/>
  </cellStyles>
  <dxfs count="35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topLeftCell="A22" workbookViewId="0">
      <selection activeCell="F31" sqref="F31"/>
    </sheetView>
  </sheetViews>
  <sheetFormatPr defaultColWidth="9.140625" defaultRowHeight="16.5" x14ac:dyDescent="0.3"/>
  <cols>
    <col min="1" max="1" width="13.140625" style="203" customWidth="1"/>
    <col min="2" max="2" width="17.85546875" style="249" customWidth="1"/>
    <col min="3" max="3" width="18.85546875" style="203" customWidth="1"/>
    <col min="4" max="4" width="19.7109375" style="201" customWidth="1"/>
    <col min="5" max="5" width="18.42578125" style="203" customWidth="1"/>
    <col min="6" max="6" width="6.42578125" style="198" customWidth="1"/>
    <col min="7" max="7" width="17.140625" style="198" customWidth="1"/>
    <col min="8" max="8" width="13.140625" style="198" customWidth="1"/>
    <col min="9" max="9" width="11" style="198" customWidth="1"/>
    <col min="10" max="10" width="15" style="198" customWidth="1"/>
    <col min="11" max="11" width="7.5703125" style="198" customWidth="1"/>
    <col min="12" max="12" width="13.140625" style="198" customWidth="1"/>
    <col min="13" max="13" width="11" style="198" customWidth="1"/>
    <col min="14" max="14" width="12.28515625" style="198" customWidth="1"/>
    <col min="15" max="15" width="6.5703125" style="198" customWidth="1"/>
    <col min="16" max="16" width="9.140625" style="198"/>
    <col min="17" max="16384" width="9.140625" style="257"/>
  </cols>
  <sheetData>
    <row r="1" spans="1:15" ht="15" x14ac:dyDescent="0.3">
      <c r="A1" s="193"/>
      <c r="B1" s="194"/>
      <c r="C1" s="193"/>
      <c r="D1" s="195"/>
      <c r="E1" s="196"/>
      <c r="F1" s="194"/>
      <c r="G1" s="196"/>
      <c r="H1" s="196"/>
      <c r="I1" s="194"/>
      <c r="J1" s="196"/>
      <c r="K1" s="197"/>
      <c r="L1" s="196"/>
      <c r="M1" s="194"/>
      <c r="N1" s="196"/>
      <c r="O1" s="194"/>
    </row>
    <row r="2" spans="1:15" ht="15" x14ac:dyDescent="0.3">
      <c r="A2" s="193"/>
      <c r="B2" s="194"/>
      <c r="C2" s="193"/>
      <c r="D2" s="195"/>
      <c r="E2" s="199"/>
      <c r="F2" s="194"/>
      <c r="G2" s="199"/>
      <c r="H2" s="199"/>
      <c r="I2" s="194"/>
      <c r="J2" s="199"/>
      <c r="K2" s="197"/>
      <c r="L2" s="199"/>
      <c r="M2" s="197"/>
      <c r="N2" s="199"/>
      <c r="O2" s="197"/>
    </row>
    <row r="3" spans="1:15" ht="15" x14ac:dyDescent="0.3">
      <c r="A3" s="193"/>
      <c r="B3" s="194"/>
      <c r="C3" s="193"/>
      <c r="D3" s="195"/>
      <c r="E3" s="199"/>
      <c r="F3" s="194"/>
      <c r="G3" s="199"/>
      <c r="H3" s="199"/>
      <c r="I3" s="194"/>
      <c r="J3" s="199"/>
      <c r="K3" s="197"/>
      <c r="L3" s="199"/>
      <c r="M3" s="197"/>
      <c r="N3" s="199"/>
      <c r="O3" s="197"/>
    </row>
    <row r="4" spans="1:15" ht="15" x14ac:dyDescent="0.3">
      <c r="A4" s="193"/>
      <c r="B4" s="194"/>
      <c r="C4" s="193"/>
      <c r="D4" s="195"/>
      <c r="E4" s="199"/>
      <c r="F4" s="194"/>
      <c r="G4" s="199"/>
      <c r="H4" s="199"/>
      <c r="I4" s="194"/>
      <c r="J4" s="199"/>
      <c r="K4" s="197"/>
      <c r="L4" s="199"/>
      <c r="M4" s="197"/>
      <c r="N4" s="199"/>
      <c r="O4" s="197"/>
    </row>
    <row r="5" spans="1:15" ht="15" x14ac:dyDescent="0.3">
      <c r="A5" s="193"/>
      <c r="B5" s="194"/>
      <c r="C5" s="193"/>
      <c r="D5" s="195"/>
      <c r="E5" s="199"/>
      <c r="F5" s="194"/>
      <c r="G5" s="199"/>
      <c r="H5" s="199"/>
      <c r="I5" s="194"/>
      <c r="J5" s="199"/>
      <c r="K5" s="197"/>
      <c r="L5" s="199"/>
      <c r="M5" s="197"/>
      <c r="N5" s="199"/>
      <c r="O5" s="197"/>
    </row>
    <row r="6" spans="1:15" ht="15" x14ac:dyDescent="0.3">
      <c r="A6" s="193"/>
      <c r="B6" s="194"/>
      <c r="C6" s="193"/>
      <c r="D6" s="195"/>
      <c r="E6" s="199"/>
      <c r="F6" s="194"/>
      <c r="G6" s="199"/>
      <c r="H6" s="199"/>
      <c r="I6" s="194"/>
      <c r="J6" s="199"/>
      <c r="K6" s="197"/>
      <c r="L6" s="199"/>
      <c r="M6" s="197"/>
      <c r="N6" s="199"/>
      <c r="O6" s="197"/>
    </row>
    <row r="7" spans="1:15" ht="15" x14ac:dyDescent="0.3">
      <c r="A7" s="193"/>
      <c r="B7" s="194"/>
      <c r="C7" s="193"/>
      <c r="D7" s="195"/>
      <c r="E7" s="199"/>
      <c r="F7" s="194"/>
      <c r="G7" s="199"/>
      <c r="H7" s="199"/>
      <c r="I7" s="194"/>
      <c r="J7" s="199"/>
      <c r="K7" s="197"/>
      <c r="L7" s="199"/>
      <c r="M7" s="197"/>
      <c r="N7" s="199"/>
      <c r="O7" s="197"/>
    </row>
    <row r="8" spans="1:15" ht="19.5" customHeight="1" x14ac:dyDescent="0.3">
      <c r="A8" s="437" t="s">
        <v>11</v>
      </c>
      <c r="B8" s="437"/>
      <c r="C8" s="437"/>
      <c r="D8" s="437"/>
      <c r="E8" s="437"/>
      <c r="F8" s="437"/>
      <c r="G8" s="437"/>
      <c r="H8" s="199"/>
      <c r="I8" s="194"/>
      <c r="J8" s="199"/>
      <c r="K8" s="197"/>
      <c r="L8" s="199"/>
      <c r="M8" s="197"/>
      <c r="N8" s="199"/>
      <c r="O8" s="197"/>
    </row>
    <row r="9" spans="1:15" ht="19.5" customHeight="1" x14ac:dyDescent="0.3">
      <c r="A9" s="200"/>
      <c r="B9" s="200"/>
      <c r="C9" s="200"/>
      <c r="D9" s="200"/>
      <c r="E9" s="200"/>
      <c r="F9" s="200"/>
      <c r="G9" s="200"/>
      <c r="H9" s="199"/>
      <c r="I9" s="194"/>
      <c r="J9" s="199"/>
      <c r="K9" s="197"/>
      <c r="L9" s="199"/>
      <c r="M9" s="197"/>
      <c r="N9" s="199"/>
      <c r="O9" s="197"/>
    </row>
    <row r="10" spans="1:15" ht="16.5" customHeight="1" x14ac:dyDescent="0.3">
      <c r="A10" s="438" t="s">
        <v>12</v>
      </c>
      <c r="B10" s="438"/>
      <c r="C10" s="438"/>
      <c r="D10" s="438"/>
      <c r="E10" s="438"/>
      <c r="F10" s="438"/>
      <c r="G10" s="438"/>
      <c r="H10" s="199"/>
      <c r="I10" s="194"/>
      <c r="J10" s="199"/>
      <c r="K10" s="197"/>
      <c r="L10" s="199"/>
      <c r="M10" s="197"/>
      <c r="N10" s="199"/>
      <c r="O10" s="197"/>
    </row>
    <row r="11" spans="1:15" ht="15" customHeight="1" x14ac:dyDescent="0.3">
      <c r="A11" s="431" t="s">
        <v>13</v>
      </c>
      <c r="B11" s="431"/>
      <c r="C11" s="193" t="s">
        <v>112</v>
      </c>
      <c r="E11" s="199"/>
      <c r="F11" s="194"/>
      <c r="G11" s="199"/>
      <c r="H11" s="199"/>
      <c r="I11" s="194"/>
      <c r="J11" s="199"/>
      <c r="K11" s="197"/>
      <c r="L11" s="199"/>
      <c r="M11" s="197"/>
      <c r="N11" s="199"/>
      <c r="O11" s="197"/>
    </row>
    <row r="12" spans="1:15" ht="15" customHeight="1" x14ac:dyDescent="0.3">
      <c r="A12" s="431" t="s">
        <v>14</v>
      </c>
      <c r="B12" s="431"/>
      <c r="C12" s="193" t="s">
        <v>113</v>
      </c>
      <c r="E12" s="199"/>
      <c r="F12" s="194"/>
      <c r="G12" s="199"/>
      <c r="H12" s="199"/>
      <c r="I12" s="194"/>
      <c r="J12" s="199"/>
      <c r="K12" s="197"/>
      <c r="L12" s="199"/>
      <c r="M12" s="197"/>
      <c r="N12" s="199"/>
      <c r="O12" s="197"/>
    </row>
    <row r="13" spans="1:15" ht="15" customHeight="1" x14ac:dyDescent="0.3">
      <c r="A13" s="431" t="s">
        <v>15</v>
      </c>
      <c r="B13" s="431"/>
      <c r="C13" s="193" t="s">
        <v>114</v>
      </c>
      <c r="E13" s="199"/>
      <c r="F13" s="194"/>
      <c r="G13" s="199"/>
      <c r="H13" s="199"/>
      <c r="I13" s="194"/>
      <c r="J13" s="199"/>
      <c r="K13" s="197"/>
      <c r="L13" s="199"/>
      <c r="M13" s="197"/>
      <c r="N13" s="199"/>
      <c r="O13" s="197"/>
    </row>
    <row r="14" spans="1:15" ht="15" customHeight="1" x14ac:dyDescent="0.3">
      <c r="A14" s="431" t="s">
        <v>16</v>
      </c>
      <c r="B14" s="431"/>
      <c r="C14" s="436" t="s">
        <v>115</v>
      </c>
      <c r="D14" s="436"/>
      <c r="E14" s="436"/>
      <c r="F14" s="436"/>
      <c r="G14" s="436"/>
      <c r="H14" s="199"/>
      <c r="I14" s="194"/>
      <c r="J14" s="199"/>
      <c r="K14" s="197"/>
      <c r="L14" s="199"/>
      <c r="M14" s="197"/>
      <c r="N14" s="199"/>
      <c r="O14" s="197"/>
    </row>
    <row r="15" spans="1:15" ht="15" customHeight="1" x14ac:dyDescent="0.3">
      <c r="A15" s="431" t="s">
        <v>17</v>
      </c>
      <c r="B15" s="431"/>
      <c r="C15" s="202" t="s">
        <v>116</v>
      </c>
      <c r="D15" s="193"/>
      <c r="E15" s="199"/>
      <c r="F15" s="194"/>
      <c r="G15" s="199"/>
      <c r="H15" s="199"/>
      <c r="I15" s="194"/>
      <c r="J15" s="199"/>
      <c r="K15" s="197"/>
      <c r="L15" s="199"/>
      <c r="M15" s="197"/>
      <c r="N15" s="199"/>
      <c r="O15" s="197"/>
    </row>
    <row r="16" spans="1:15" ht="15" customHeight="1" x14ac:dyDescent="0.3">
      <c r="A16" s="431" t="s">
        <v>18</v>
      </c>
      <c r="B16" s="431"/>
      <c r="C16" s="202" t="s">
        <v>117</v>
      </c>
      <c r="D16" s="193"/>
      <c r="E16" s="199"/>
      <c r="F16" s="194"/>
      <c r="G16" s="199"/>
      <c r="H16" s="199"/>
      <c r="I16" s="194"/>
      <c r="J16" s="199"/>
      <c r="K16" s="197"/>
      <c r="L16" s="199"/>
      <c r="M16" s="197"/>
      <c r="N16" s="199"/>
      <c r="O16" s="197"/>
    </row>
    <row r="17" spans="1:15" x14ac:dyDescent="0.3">
      <c r="B17" s="193"/>
      <c r="D17" s="193"/>
      <c r="E17" s="199"/>
      <c r="F17" s="194"/>
      <c r="G17" s="199"/>
      <c r="H17" s="199"/>
      <c r="I17" s="194"/>
      <c r="J17" s="199"/>
      <c r="K17" s="197"/>
      <c r="L17" s="199"/>
      <c r="M17" s="197"/>
      <c r="N17" s="199"/>
      <c r="O17" s="197"/>
    </row>
    <row r="18" spans="1:15" ht="15" customHeight="1" x14ac:dyDescent="0.3">
      <c r="A18" s="432" t="s">
        <v>0</v>
      </c>
      <c r="B18" s="432"/>
      <c r="C18" s="204" t="s">
        <v>19</v>
      </c>
      <c r="D18" s="193"/>
      <c r="E18" s="199"/>
      <c r="F18" s="194"/>
      <c r="G18" s="199"/>
      <c r="H18" s="199"/>
      <c r="I18" s="194"/>
      <c r="J18" s="199"/>
      <c r="K18" s="197"/>
      <c r="L18" s="199"/>
      <c r="M18" s="197"/>
      <c r="N18" s="199"/>
      <c r="O18" s="197"/>
    </row>
    <row r="19" spans="1:15" ht="15.75" customHeight="1" thickBot="1" x14ac:dyDescent="0.35">
      <c r="A19" s="198"/>
      <c r="B19" s="193"/>
      <c r="D19" s="193"/>
      <c r="E19" s="199"/>
      <c r="F19" s="194"/>
      <c r="G19" s="199"/>
      <c r="H19" s="199"/>
      <c r="I19" s="194"/>
      <c r="J19" s="199"/>
      <c r="K19" s="197"/>
      <c r="L19" s="199"/>
      <c r="M19" s="197"/>
      <c r="N19" s="199"/>
      <c r="O19" s="197"/>
    </row>
    <row r="20" spans="1:15" ht="15.75" customHeight="1" thickBot="1" x14ac:dyDescent="0.35">
      <c r="A20" s="205" t="s">
        <v>118</v>
      </c>
      <c r="B20" s="206" t="s">
        <v>119</v>
      </c>
      <c r="C20" s="207" t="s">
        <v>120</v>
      </c>
      <c r="D20" s="205" t="s">
        <v>121</v>
      </c>
      <c r="E20" s="208" t="s">
        <v>20</v>
      </c>
      <c r="G20" s="199"/>
      <c r="H20" s="209"/>
      <c r="I20" s="194"/>
      <c r="J20" s="199"/>
      <c r="K20" s="197"/>
      <c r="L20" s="209"/>
      <c r="M20" s="197"/>
      <c r="N20" s="209"/>
      <c r="O20" s="197"/>
    </row>
    <row r="21" spans="1:15" ht="15" x14ac:dyDescent="0.3">
      <c r="A21" s="210">
        <v>1</v>
      </c>
      <c r="B21" s="211">
        <v>296.87</v>
      </c>
      <c r="C21" s="212">
        <v>135.35</v>
      </c>
      <c r="D21" s="213">
        <f t="shared" ref="D21:D40" si="0">B21-C21</f>
        <v>161.52000000000001</v>
      </c>
      <c r="E21" s="214">
        <f t="shared" ref="E21:E40" si="1">(D21-$D$43)/$D$43</f>
        <v>1.0071321591274896E-2</v>
      </c>
      <c r="G21" s="199"/>
      <c r="H21" s="209"/>
      <c r="I21" s="194"/>
      <c r="J21" s="199"/>
      <c r="K21" s="197"/>
      <c r="L21" s="209"/>
      <c r="M21" s="197"/>
      <c r="N21" s="209"/>
      <c r="O21" s="197"/>
    </row>
    <row r="22" spans="1:15" ht="15" x14ac:dyDescent="0.3">
      <c r="A22" s="215">
        <v>2</v>
      </c>
      <c r="B22" s="216">
        <v>297.02</v>
      </c>
      <c r="C22" s="217">
        <v>135.47999999999999</v>
      </c>
      <c r="D22" s="218">
        <f t="shared" si="0"/>
        <v>161.54</v>
      </c>
      <c r="E22" s="214">
        <f t="shared" si="1"/>
        <v>1.019639233441387E-2</v>
      </c>
      <c r="G22" s="199"/>
      <c r="H22" s="209"/>
      <c r="I22" s="194"/>
      <c r="J22" s="199"/>
      <c r="K22" s="197"/>
      <c r="L22" s="209"/>
      <c r="M22" s="197"/>
      <c r="N22" s="209"/>
      <c r="O22" s="197"/>
    </row>
    <row r="23" spans="1:15" ht="15" x14ac:dyDescent="0.3">
      <c r="A23" s="215">
        <v>3</v>
      </c>
      <c r="B23" s="216">
        <v>293.06</v>
      </c>
      <c r="C23" s="217">
        <v>135.4</v>
      </c>
      <c r="D23" s="218">
        <f t="shared" si="0"/>
        <v>157.66</v>
      </c>
      <c r="E23" s="214">
        <f t="shared" si="1"/>
        <v>-1.4067331834569177E-2</v>
      </c>
      <c r="G23" s="199"/>
      <c r="H23" s="209"/>
      <c r="I23" s="194"/>
      <c r="J23" s="199"/>
      <c r="K23" s="197"/>
      <c r="L23" s="209"/>
      <c r="M23" s="197"/>
      <c r="N23" s="209"/>
      <c r="O23" s="197"/>
    </row>
    <row r="24" spans="1:15" ht="15" x14ac:dyDescent="0.3">
      <c r="A24" s="215">
        <v>4</v>
      </c>
      <c r="B24" s="216">
        <v>288.08</v>
      </c>
      <c r="C24" s="217">
        <v>135.44999999999999</v>
      </c>
      <c r="D24" s="218">
        <f t="shared" si="0"/>
        <v>152.63</v>
      </c>
      <c r="E24" s="214">
        <f t="shared" si="1"/>
        <v>-4.5522623734049819E-2</v>
      </c>
      <c r="G24" s="199"/>
      <c r="H24" s="209"/>
      <c r="I24" s="194"/>
      <c r="J24" s="199"/>
      <c r="K24" s="197"/>
      <c r="L24" s="209"/>
      <c r="M24" s="197"/>
      <c r="N24" s="209"/>
      <c r="O24" s="197"/>
    </row>
    <row r="25" spans="1:15" ht="15" x14ac:dyDescent="0.3">
      <c r="A25" s="215">
        <v>5</v>
      </c>
      <c r="B25" s="216">
        <v>300.97000000000003</v>
      </c>
      <c r="C25" s="217">
        <v>135.37</v>
      </c>
      <c r="D25" s="218">
        <f t="shared" si="0"/>
        <v>165.60000000000002</v>
      </c>
      <c r="E25" s="214">
        <f t="shared" si="1"/>
        <v>3.5585753191648931E-2</v>
      </c>
      <c r="G25" s="199"/>
      <c r="H25" s="209"/>
      <c r="I25" s="194"/>
      <c r="J25" s="199"/>
      <c r="K25" s="197"/>
      <c r="L25" s="209"/>
      <c r="M25" s="197"/>
      <c r="N25" s="209"/>
      <c r="O25" s="197"/>
    </row>
    <row r="26" spans="1:15" ht="15" x14ac:dyDescent="0.3">
      <c r="A26" s="215">
        <v>6</v>
      </c>
      <c r="B26" s="216">
        <v>298.27</v>
      </c>
      <c r="C26" s="217">
        <v>135.38</v>
      </c>
      <c r="D26" s="218">
        <f t="shared" si="0"/>
        <v>162.88999999999999</v>
      </c>
      <c r="E26" s="214">
        <f t="shared" si="1"/>
        <v>1.8638667496302275E-2</v>
      </c>
      <c r="G26" s="199"/>
      <c r="H26" s="209"/>
      <c r="I26" s="194"/>
      <c r="J26" s="199"/>
      <c r="K26" s="197"/>
      <c r="L26" s="209"/>
      <c r="M26" s="197"/>
      <c r="N26" s="209"/>
      <c r="O26" s="197"/>
    </row>
    <row r="27" spans="1:15" ht="15" x14ac:dyDescent="0.3">
      <c r="A27" s="215">
        <v>7</v>
      </c>
      <c r="B27" s="216">
        <v>300.29000000000002</v>
      </c>
      <c r="C27" s="217">
        <v>135.35</v>
      </c>
      <c r="D27" s="218">
        <f t="shared" si="0"/>
        <v>164.94000000000003</v>
      </c>
      <c r="E27" s="214">
        <f t="shared" si="1"/>
        <v>3.1458418668059047E-2</v>
      </c>
      <c r="G27" s="199"/>
      <c r="H27" s="209"/>
      <c r="I27" s="194"/>
      <c r="J27" s="199"/>
      <c r="K27" s="197"/>
      <c r="L27" s="209"/>
      <c r="M27" s="197"/>
      <c r="N27" s="209"/>
      <c r="O27" s="197"/>
    </row>
    <row r="28" spans="1:15" ht="15" x14ac:dyDescent="0.3">
      <c r="A28" s="215">
        <v>8</v>
      </c>
      <c r="B28" s="216">
        <v>293.47000000000003</v>
      </c>
      <c r="C28" s="217">
        <v>135.33000000000001</v>
      </c>
      <c r="D28" s="218">
        <f t="shared" si="0"/>
        <v>158.14000000000001</v>
      </c>
      <c r="E28" s="214">
        <f t="shared" si="1"/>
        <v>-1.106563399923095E-2</v>
      </c>
      <c r="G28" s="199"/>
      <c r="H28" s="209"/>
      <c r="I28" s="194"/>
      <c r="J28" s="199"/>
      <c r="K28" s="197"/>
      <c r="L28" s="209"/>
      <c r="M28" s="197"/>
      <c r="N28" s="209"/>
      <c r="O28" s="197"/>
    </row>
    <row r="29" spans="1:15" ht="15" x14ac:dyDescent="0.3">
      <c r="A29" s="215">
        <v>9</v>
      </c>
      <c r="B29" s="216">
        <v>298.5</v>
      </c>
      <c r="C29" s="217">
        <v>135.37</v>
      </c>
      <c r="D29" s="218">
        <f t="shared" si="0"/>
        <v>163.13</v>
      </c>
      <c r="E29" s="214">
        <f t="shared" si="1"/>
        <v>2.0139516413971388E-2</v>
      </c>
      <c r="G29" s="199"/>
      <c r="H29" s="209"/>
      <c r="I29" s="194"/>
      <c r="J29" s="199"/>
      <c r="K29" s="197"/>
      <c r="L29" s="209"/>
      <c r="M29" s="197"/>
      <c r="N29" s="209"/>
      <c r="O29" s="197"/>
    </row>
    <row r="30" spans="1:15" ht="15" x14ac:dyDescent="0.3">
      <c r="A30" s="215">
        <v>10</v>
      </c>
      <c r="B30" s="219">
        <v>302.14999999999998</v>
      </c>
      <c r="C30" s="217">
        <v>135.41</v>
      </c>
      <c r="D30" s="218">
        <f t="shared" si="0"/>
        <v>166.73999999999998</v>
      </c>
      <c r="E30" s="214">
        <f t="shared" si="1"/>
        <v>4.2714785550576687E-2</v>
      </c>
      <c r="G30" s="199"/>
      <c r="H30" s="209"/>
      <c r="I30" s="194"/>
      <c r="J30" s="199"/>
      <c r="K30" s="197"/>
      <c r="L30" s="209"/>
      <c r="M30" s="197"/>
      <c r="N30" s="209"/>
      <c r="O30" s="197"/>
    </row>
    <row r="31" spans="1:15" ht="15" x14ac:dyDescent="0.3">
      <c r="A31" s="215">
        <v>11</v>
      </c>
      <c r="B31" s="219">
        <v>289.68</v>
      </c>
      <c r="C31" s="217">
        <v>135.44999999999999</v>
      </c>
      <c r="D31" s="218">
        <f t="shared" si="0"/>
        <v>154.23000000000002</v>
      </c>
      <c r="E31" s="214">
        <f t="shared" si="1"/>
        <v>-3.5516964282922635E-2</v>
      </c>
      <c r="G31" s="220"/>
      <c r="H31" s="220"/>
      <c r="I31" s="220"/>
      <c r="J31" s="220"/>
      <c r="K31" s="197"/>
      <c r="L31" s="220"/>
      <c r="M31" s="197"/>
      <c r="N31" s="220"/>
      <c r="O31" s="197"/>
    </row>
    <row r="32" spans="1:15" ht="15" x14ac:dyDescent="0.3">
      <c r="A32" s="215">
        <v>12</v>
      </c>
      <c r="B32" s="219">
        <v>293.49</v>
      </c>
      <c r="C32" s="217">
        <v>135.47</v>
      </c>
      <c r="D32" s="218">
        <f t="shared" si="0"/>
        <v>158.02000000000001</v>
      </c>
      <c r="E32" s="214">
        <f t="shared" si="1"/>
        <v>-1.1816058458065506E-2</v>
      </c>
      <c r="G32" s="220"/>
      <c r="H32" s="220"/>
      <c r="I32" s="220"/>
      <c r="J32" s="220"/>
      <c r="K32" s="197"/>
      <c r="L32" s="220"/>
      <c r="M32" s="220"/>
      <c r="N32" s="220"/>
      <c r="O32" s="220"/>
    </row>
    <row r="33" spans="1:15" ht="15" x14ac:dyDescent="0.3">
      <c r="A33" s="215">
        <v>13</v>
      </c>
      <c r="B33" s="219">
        <v>290.86</v>
      </c>
      <c r="C33" s="217">
        <v>135.49</v>
      </c>
      <c r="D33" s="218">
        <f t="shared" si="0"/>
        <v>155.37</v>
      </c>
      <c r="E33" s="214">
        <f t="shared" si="1"/>
        <v>-2.8387931923994705E-2</v>
      </c>
      <c r="G33" s="221"/>
      <c r="H33" s="221"/>
      <c r="I33" s="221"/>
      <c r="J33" s="221"/>
      <c r="K33" s="222"/>
      <c r="L33" s="221"/>
      <c r="M33" s="221"/>
      <c r="N33" s="223"/>
      <c r="O33" s="221"/>
    </row>
    <row r="34" spans="1:15" ht="15" x14ac:dyDescent="0.3">
      <c r="A34" s="215">
        <v>14</v>
      </c>
      <c r="B34" s="219">
        <v>295.97000000000003</v>
      </c>
      <c r="C34" s="217">
        <v>135.47</v>
      </c>
      <c r="D34" s="218">
        <f t="shared" si="0"/>
        <v>160.50000000000003</v>
      </c>
      <c r="E34" s="214">
        <f t="shared" si="1"/>
        <v>3.6927136911815211E-3</v>
      </c>
      <c r="G34" s="224"/>
      <c r="H34" s="225"/>
      <c r="I34" s="225"/>
      <c r="J34" s="224"/>
      <c r="K34" s="226"/>
      <c r="L34" s="227"/>
      <c r="M34" s="225"/>
      <c r="N34" s="227"/>
      <c r="O34" s="225"/>
    </row>
    <row r="35" spans="1:15" ht="15" x14ac:dyDescent="0.3">
      <c r="A35" s="215">
        <v>15</v>
      </c>
      <c r="B35" s="219">
        <v>295.42</v>
      </c>
      <c r="C35" s="217">
        <v>135.51</v>
      </c>
      <c r="D35" s="218">
        <f t="shared" si="0"/>
        <v>159.91000000000003</v>
      </c>
      <c r="E35" s="214">
        <f t="shared" si="1"/>
        <v>3.1267685784032622E-6</v>
      </c>
      <c r="G35" s="224"/>
      <c r="J35" s="224"/>
      <c r="K35" s="226"/>
      <c r="L35" s="227"/>
      <c r="N35" s="227"/>
    </row>
    <row r="36" spans="1:15" ht="15" x14ac:dyDescent="0.3">
      <c r="A36" s="215">
        <v>16</v>
      </c>
      <c r="B36" s="219">
        <v>291.75</v>
      </c>
      <c r="C36" s="217">
        <v>135.47</v>
      </c>
      <c r="D36" s="218">
        <f t="shared" si="0"/>
        <v>156.28</v>
      </c>
      <c r="E36" s="214">
        <f t="shared" si="1"/>
        <v>-2.2697213111166223E-2</v>
      </c>
      <c r="G36" s="228"/>
      <c r="H36" s="228"/>
    </row>
    <row r="37" spans="1:15" ht="15" x14ac:dyDescent="0.3">
      <c r="A37" s="215">
        <v>17</v>
      </c>
      <c r="B37" s="219">
        <v>292.88</v>
      </c>
      <c r="C37" s="217">
        <v>135.5</v>
      </c>
      <c r="D37" s="218">
        <f t="shared" si="0"/>
        <v>157.38</v>
      </c>
      <c r="E37" s="214">
        <f t="shared" si="1"/>
        <v>-1.5818322238516414E-2</v>
      </c>
    </row>
    <row r="38" spans="1:15" ht="15" x14ac:dyDescent="0.3">
      <c r="A38" s="215">
        <v>18</v>
      </c>
      <c r="B38" s="219">
        <v>298.06</v>
      </c>
      <c r="C38" s="217">
        <v>135.5</v>
      </c>
      <c r="D38" s="218">
        <f t="shared" si="0"/>
        <v>162.56</v>
      </c>
      <c r="E38" s="214">
        <f t="shared" si="1"/>
        <v>1.6575000234507423E-2</v>
      </c>
    </row>
    <row r="39" spans="1:15" ht="15" x14ac:dyDescent="0.3">
      <c r="A39" s="215">
        <v>19</v>
      </c>
      <c r="B39" s="219">
        <v>293.33</v>
      </c>
      <c r="C39" s="217">
        <v>135.52000000000001</v>
      </c>
      <c r="D39" s="218">
        <f t="shared" si="0"/>
        <v>157.80999999999997</v>
      </c>
      <c r="E39" s="214">
        <f t="shared" si="1"/>
        <v>-1.3129301261026158E-2</v>
      </c>
    </row>
    <row r="40" spans="1:15" ht="14.25" customHeight="1" thickBot="1" x14ac:dyDescent="0.35">
      <c r="A40" s="229">
        <v>20</v>
      </c>
      <c r="B40" s="230">
        <v>296.93</v>
      </c>
      <c r="C40" s="231">
        <v>135.59</v>
      </c>
      <c r="D40" s="232">
        <f t="shared" si="0"/>
        <v>161.34</v>
      </c>
      <c r="E40" s="233">
        <f t="shared" si="1"/>
        <v>8.9456849030230615E-3</v>
      </c>
    </row>
    <row r="41" spans="1:15" ht="14.25" customHeight="1" thickBot="1" x14ac:dyDescent="0.35">
      <c r="B41" s="193"/>
      <c r="D41" s="197"/>
      <c r="G41" s="199"/>
    </row>
    <row r="42" spans="1:15" x14ac:dyDescent="0.3">
      <c r="A42" s="234" t="s">
        <v>21</v>
      </c>
      <c r="B42" s="235">
        <f>SUM(B21:B40)</f>
        <v>5907.05</v>
      </c>
      <c r="C42" s="236">
        <f>SUM(C21:C40)</f>
        <v>2708.86</v>
      </c>
      <c r="D42" s="237">
        <f>SUM(D21:D40)</f>
        <v>3198.1900000000005</v>
      </c>
    </row>
    <row r="43" spans="1:15" ht="15.75" customHeight="1" thickBot="1" x14ac:dyDescent="0.35">
      <c r="A43" s="238" t="s">
        <v>22</v>
      </c>
      <c r="B43" s="239">
        <f>AVERAGE(B21:B40)</f>
        <v>295.35250000000002</v>
      </c>
      <c r="C43" s="240">
        <f>AVERAGE(C21:C40)</f>
        <v>135.44300000000001</v>
      </c>
      <c r="D43" s="241">
        <f>AVERAGE(D21:D40)</f>
        <v>159.90950000000004</v>
      </c>
    </row>
    <row r="44" spans="1:15" x14ac:dyDescent="0.3">
      <c r="A44" s="193"/>
      <c r="B44" s="242"/>
      <c r="C44" s="242"/>
      <c r="D44" s="193"/>
    </row>
    <row r="45" spans="1:15" ht="14.25" customHeight="1" thickBot="1" x14ac:dyDescent="0.35">
      <c r="A45" s="193"/>
      <c r="B45" s="193"/>
      <c r="C45" s="193"/>
      <c r="D45" s="193"/>
    </row>
    <row r="46" spans="1:15" ht="30.75" customHeight="1" thickBot="1" x14ac:dyDescent="0.35">
      <c r="B46" s="243" t="s">
        <v>22</v>
      </c>
      <c r="C46" s="244" t="s">
        <v>23</v>
      </c>
    </row>
    <row r="47" spans="1:15" ht="15.75" customHeight="1" thickBot="1" x14ac:dyDescent="0.35">
      <c r="B47" s="433">
        <f>D43</f>
        <v>159.90950000000004</v>
      </c>
      <c r="C47" s="245">
        <f>-(IF(D43&gt;300, 7.5%, 10%))</f>
        <v>-0.1</v>
      </c>
      <c r="D47" s="246">
        <f>IF(D43&lt;300, D43*0.9, D43*0.925)</f>
        <v>143.91855000000004</v>
      </c>
    </row>
    <row r="48" spans="1:15" ht="15.75" customHeight="1" thickBot="1" x14ac:dyDescent="0.35">
      <c r="B48" s="434"/>
      <c r="C48" s="247">
        <f>+(IF(D43&gt;300, 7.5%, 10%))</f>
        <v>0.1</v>
      </c>
      <c r="D48" s="246">
        <f>IF(D43&lt;300, D43*1.1, D43*1.075)</f>
        <v>175.90045000000006</v>
      </c>
    </row>
    <row r="49" spans="1:7" ht="14.25" customHeight="1" thickBot="1" x14ac:dyDescent="0.35">
      <c r="A49" s="248"/>
      <c r="D49" s="250"/>
    </row>
    <row r="50" spans="1:7" ht="15" customHeight="1" x14ac:dyDescent="0.3">
      <c r="B50" s="435" t="s">
        <v>6</v>
      </c>
      <c r="C50" s="435"/>
      <c r="D50" s="193"/>
      <c r="E50" s="251" t="s">
        <v>7</v>
      </c>
      <c r="F50" s="252"/>
      <c r="G50" s="251" t="s">
        <v>8</v>
      </c>
    </row>
    <row r="51" spans="1:7" ht="15" customHeight="1" x14ac:dyDescent="0.3">
      <c r="A51" s="253" t="s">
        <v>9</v>
      </c>
      <c r="B51" s="254"/>
      <c r="C51" s="254"/>
      <c r="D51" s="193"/>
      <c r="E51" s="254"/>
      <c r="F51" s="193"/>
      <c r="G51" s="254"/>
    </row>
    <row r="52" spans="1:7" ht="15" customHeight="1" x14ac:dyDescent="0.3">
      <c r="A52" s="253" t="s">
        <v>10</v>
      </c>
      <c r="B52" s="255"/>
      <c r="C52" s="255"/>
      <c r="D52" s="193"/>
      <c r="E52" s="255"/>
      <c r="F52" s="193"/>
      <c r="G52" s="256"/>
    </row>
  </sheetData>
  <sheetProtection password="F258" sheet="1" formatColumns="0" formatRows="0" insertColumns="0" insertHyperlinks="0" deleteColumns="0" deleteRows="0" autoFilter="0" pivotTable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">
    <cfRule type="cellIs" dxfId="34" priority="1" operator="notBetween">
      <formula>IF(+$D$43&lt;300, -10.5%, -7.5%)</formula>
      <formula>IF(+$D$43&lt;300, 10.5%, 7.5%)</formula>
    </cfRule>
  </conditionalFormatting>
  <conditionalFormatting sqref="E22">
    <cfRule type="cellIs" dxfId="33" priority="2" operator="notBetween">
      <formula>IF(+$D$43&lt;300, -10.5%, -7.5%)</formula>
      <formula>IF(+$D$43&lt;300, 10.5%, 7.5%)</formula>
    </cfRule>
  </conditionalFormatting>
  <conditionalFormatting sqref="E23">
    <cfRule type="cellIs" dxfId="32" priority="3" operator="notBetween">
      <formula>IF(+$D$43&lt;300, -10.5%, -7.5%)</formula>
      <formula>IF(+$D$43&lt;300, 10.5%, 7.5%)</formula>
    </cfRule>
  </conditionalFormatting>
  <conditionalFormatting sqref="E24">
    <cfRule type="cellIs" dxfId="31" priority="4" operator="notBetween">
      <formula>IF(+$D$43&lt;300, -10.5%, -7.5%)</formula>
      <formula>IF(+$D$43&lt;300, 10.5%, 7.5%)</formula>
    </cfRule>
  </conditionalFormatting>
  <conditionalFormatting sqref="E25">
    <cfRule type="cellIs" dxfId="30" priority="5" operator="notBetween">
      <formula>IF(+$D$43&lt;300, -10.5%, -7.5%)</formula>
      <formula>IF(+$D$43&lt;300, 10.5%, 7.5%)</formula>
    </cfRule>
  </conditionalFormatting>
  <conditionalFormatting sqref="E26">
    <cfRule type="cellIs" dxfId="29" priority="6" operator="notBetween">
      <formula>IF(+$D$43&lt;300, -10.5%, -7.5%)</formula>
      <formula>IF(+$D$43&lt;300, 10.5%, 7.5%)</formula>
    </cfRule>
  </conditionalFormatting>
  <conditionalFormatting sqref="E27">
    <cfRule type="cellIs" dxfId="28" priority="7" operator="notBetween">
      <formula>IF(+$D$43&lt;300, -10.5%, -7.5%)</formula>
      <formula>IF(+$D$43&lt;300, 10.5%, 7.5%)</formula>
    </cfRule>
  </conditionalFormatting>
  <conditionalFormatting sqref="E28">
    <cfRule type="cellIs" dxfId="27" priority="8" operator="notBetween">
      <formula>IF(+$D$43&lt;300, -10.5%, -7.5%)</formula>
      <formula>IF(+$D$43&lt;300, 10.5%, 7.5%)</formula>
    </cfRule>
  </conditionalFormatting>
  <conditionalFormatting sqref="E29">
    <cfRule type="cellIs" dxfId="26" priority="9" operator="notBetween">
      <formula>IF(+$D$43&lt;300, -10.5%, -7.5%)</formula>
      <formula>IF(+$D$43&lt;300, 10.5%, 7.5%)</formula>
    </cfRule>
  </conditionalFormatting>
  <conditionalFormatting sqref="E30">
    <cfRule type="cellIs" dxfId="25" priority="10" operator="notBetween">
      <formula>IF(+$D$43&lt;300, -10.5%, -7.5%)</formula>
      <formula>IF(+$D$43&lt;300, 10.5%, 7.5%)</formula>
    </cfRule>
  </conditionalFormatting>
  <conditionalFormatting sqref="E31">
    <cfRule type="cellIs" dxfId="24" priority="11" operator="notBetween">
      <formula>IF(+$D$43&lt;300, -10.5%, -7.5%)</formula>
      <formula>IF(+$D$43&lt;300, 10.5%, 7.5%)</formula>
    </cfRule>
  </conditionalFormatting>
  <conditionalFormatting sqref="E32">
    <cfRule type="cellIs" dxfId="23" priority="12" operator="notBetween">
      <formula>IF(+$D$43&lt;300, -10.5%, -7.5%)</formula>
      <formula>IF(+$D$43&lt;300, 10.5%, 7.5%)</formula>
    </cfRule>
  </conditionalFormatting>
  <conditionalFormatting sqref="E33">
    <cfRule type="cellIs" dxfId="22" priority="13" operator="notBetween">
      <formula>IF(+$D$43&lt;300, -10.5%, -7.5%)</formula>
      <formula>IF(+$D$43&lt;300, 10.5%, 7.5%)</formula>
    </cfRule>
  </conditionalFormatting>
  <conditionalFormatting sqref="E34">
    <cfRule type="cellIs" dxfId="21" priority="14" operator="notBetween">
      <formula>IF(+$D$43&lt;300, -10.5%, -7.5%)</formula>
      <formula>IF(+$D$43&lt;300, 10.5%, 7.5%)</formula>
    </cfRule>
  </conditionalFormatting>
  <conditionalFormatting sqref="E35">
    <cfRule type="cellIs" dxfId="20" priority="15" operator="notBetween">
      <formula>IF(+$D$43&lt;300, -10.5%, -7.5%)</formula>
      <formula>IF(+$D$43&lt;300, 10.5%, 7.5%)</formula>
    </cfRule>
  </conditionalFormatting>
  <conditionalFormatting sqref="E36">
    <cfRule type="cellIs" dxfId="19" priority="16" operator="notBetween">
      <formula>IF(+$D$43&lt;300, -10.5%, -7.5%)</formula>
      <formula>IF(+$D$43&lt;300, 10.5%, 7.5%)</formula>
    </cfRule>
  </conditionalFormatting>
  <conditionalFormatting sqref="E37">
    <cfRule type="cellIs" dxfId="18" priority="17" operator="notBetween">
      <formula>IF(+$D$43&lt;300, -10.5%, -7.5%)</formula>
      <formula>IF(+$D$43&lt;300, 10.5%, 7.5%)</formula>
    </cfRule>
  </conditionalFormatting>
  <conditionalFormatting sqref="E38">
    <cfRule type="cellIs" dxfId="17" priority="18" operator="notBetween">
      <formula>IF(+$D$43&lt;300, -10.5%, -7.5%)</formula>
      <formula>IF(+$D$43&lt;300, 10.5%, 7.5%)</formula>
    </cfRule>
  </conditionalFormatting>
  <conditionalFormatting sqref="E39">
    <cfRule type="cellIs" dxfId="16" priority="19" operator="notBetween">
      <formula>IF(+$D$43&lt;300, -10.5%, -7.5%)</formula>
      <formula>IF(+$D$43&lt;300, 10.5%, 7.5%)</formula>
    </cfRule>
  </conditionalFormatting>
  <conditionalFormatting sqref="E40">
    <cfRule type="cellIs" dxfId="15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8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0"/>
  <sheetViews>
    <sheetView view="pageBreakPreview" topLeftCell="A25" zoomScale="60" zoomScaleNormal="70" workbookViewId="0">
      <selection activeCell="F52" sqref="F52"/>
    </sheetView>
  </sheetViews>
  <sheetFormatPr defaultRowHeight="12.75" x14ac:dyDescent="0.2"/>
  <cols>
    <col min="1" max="1" width="54.85546875" style="259" customWidth="1"/>
    <col min="2" max="2" width="39.42578125" style="259" customWidth="1"/>
    <col min="3" max="3" width="42.5703125" style="259" customWidth="1"/>
    <col min="4" max="4" width="21" style="259" customWidth="1"/>
    <col min="5" max="5" width="28.28515625" style="259" customWidth="1"/>
    <col min="6" max="6" width="23.85546875" style="259" customWidth="1"/>
    <col min="7" max="7" width="26" style="259" customWidth="1"/>
    <col min="8" max="9" width="9.140625" style="259"/>
    <col min="10" max="10" width="9.140625" style="259" customWidth="1"/>
    <col min="11" max="16384" width="9.140625" style="259"/>
  </cols>
  <sheetData>
    <row r="1" spans="1:7" x14ac:dyDescent="0.2">
      <c r="A1" s="440" t="s">
        <v>24</v>
      </c>
      <c r="B1" s="440"/>
      <c r="C1" s="440"/>
      <c r="D1" s="440"/>
      <c r="E1" s="440"/>
      <c r="F1" s="440"/>
      <c r="G1" s="440"/>
    </row>
    <row r="2" spans="1:7" x14ac:dyDescent="0.2">
      <c r="A2" s="440"/>
      <c r="B2" s="440"/>
      <c r="C2" s="440"/>
      <c r="D2" s="440"/>
      <c r="E2" s="440"/>
      <c r="F2" s="440"/>
      <c r="G2" s="440"/>
    </row>
    <row r="3" spans="1:7" x14ac:dyDescent="0.2">
      <c r="A3" s="440"/>
      <c r="B3" s="440"/>
      <c r="C3" s="440"/>
      <c r="D3" s="440"/>
      <c r="E3" s="440"/>
      <c r="F3" s="440"/>
      <c r="G3" s="440"/>
    </row>
    <row r="4" spans="1:7" x14ac:dyDescent="0.2">
      <c r="A4" s="440"/>
      <c r="B4" s="440"/>
      <c r="C4" s="440"/>
      <c r="D4" s="440"/>
      <c r="E4" s="440"/>
      <c r="F4" s="440"/>
      <c r="G4" s="440"/>
    </row>
    <row r="5" spans="1:7" x14ac:dyDescent="0.2">
      <c r="A5" s="440"/>
      <c r="B5" s="440"/>
      <c r="C5" s="440"/>
      <c r="D5" s="440"/>
      <c r="E5" s="440"/>
      <c r="F5" s="440"/>
      <c r="G5" s="440"/>
    </row>
    <row r="6" spans="1:7" x14ac:dyDescent="0.2">
      <c r="A6" s="440"/>
      <c r="B6" s="440"/>
      <c r="C6" s="440"/>
      <c r="D6" s="440"/>
      <c r="E6" s="440"/>
      <c r="F6" s="440"/>
      <c r="G6" s="440"/>
    </row>
    <row r="7" spans="1:7" x14ac:dyDescent="0.2">
      <c r="A7" s="440"/>
      <c r="B7" s="440"/>
      <c r="C7" s="440"/>
      <c r="D7" s="440"/>
      <c r="E7" s="440"/>
      <c r="F7" s="440"/>
      <c r="G7" s="440"/>
    </row>
    <row r="8" spans="1:7" x14ac:dyDescent="0.2">
      <c r="A8" s="441" t="s">
        <v>25</v>
      </c>
      <c r="B8" s="441"/>
      <c r="C8" s="441"/>
      <c r="D8" s="441"/>
      <c r="E8" s="441"/>
      <c r="F8" s="441"/>
      <c r="G8" s="441"/>
    </row>
    <row r="9" spans="1:7" x14ac:dyDescent="0.2">
      <c r="A9" s="441"/>
      <c r="B9" s="441"/>
      <c r="C9" s="441"/>
      <c r="D9" s="441"/>
      <c r="E9" s="441"/>
      <c r="F9" s="441"/>
      <c r="G9" s="441"/>
    </row>
    <row r="10" spans="1:7" x14ac:dyDescent="0.2">
      <c r="A10" s="441"/>
      <c r="B10" s="441"/>
      <c r="C10" s="441"/>
      <c r="D10" s="441"/>
      <c r="E10" s="441"/>
      <c r="F10" s="441"/>
      <c r="G10" s="441"/>
    </row>
    <row r="11" spans="1:7" x14ac:dyDescent="0.2">
      <c r="A11" s="441"/>
      <c r="B11" s="441"/>
      <c r="C11" s="441"/>
      <c r="D11" s="441"/>
      <c r="E11" s="441"/>
      <c r="F11" s="441"/>
      <c r="G11" s="441"/>
    </row>
    <row r="12" spans="1:7" x14ac:dyDescent="0.2">
      <c r="A12" s="441"/>
      <c r="B12" s="441"/>
      <c r="C12" s="441"/>
      <c r="D12" s="441"/>
      <c r="E12" s="441"/>
      <c r="F12" s="441"/>
      <c r="G12" s="441"/>
    </row>
    <row r="13" spans="1:7" x14ac:dyDescent="0.2">
      <c r="A13" s="441"/>
      <c r="B13" s="441"/>
      <c r="C13" s="441"/>
      <c r="D13" s="441"/>
      <c r="E13" s="441"/>
      <c r="F13" s="441"/>
      <c r="G13" s="441"/>
    </row>
    <row r="14" spans="1:7" x14ac:dyDescent="0.2">
      <c r="A14" s="441"/>
      <c r="B14" s="441"/>
      <c r="C14" s="441"/>
      <c r="D14" s="441"/>
      <c r="E14" s="441"/>
      <c r="F14" s="441"/>
      <c r="G14" s="441"/>
    </row>
    <row r="15" spans="1:7" ht="19.5" customHeight="1" thickBot="1" x14ac:dyDescent="0.35">
      <c r="A15" s="260"/>
      <c r="B15" s="260"/>
      <c r="C15" s="260"/>
      <c r="D15" s="260"/>
      <c r="E15" s="260"/>
      <c r="F15" s="260"/>
      <c r="G15" s="260"/>
    </row>
    <row r="16" spans="1:7" ht="19.5" customHeight="1" thickBot="1" x14ac:dyDescent="0.35">
      <c r="A16" s="442" t="s">
        <v>11</v>
      </c>
      <c r="B16" s="443"/>
      <c r="C16" s="443"/>
      <c r="D16" s="443"/>
      <c r="E16" s="443"/>
      <c r="F16" s="443"/>
      <c r="G16" s="443"/>
    </row>
    <row r="17" spans="1:7" ht="18.75" customHeight="1" x14ac:dyDescent="0.3">
      <c r="A17" s="261" t="s">
        <v>26</v>
      </c>
      <c r="B17" s="261"/>
      <c r="C17" s="260"/>
      <c r="D17" s="260"/>
      <c r="E17" s="260"/>
      <c r="F17" s="260"/>
      <c r="G17" s="260"/>
    </row>
    <row r="18" spans="1:7" ht="26.25" customHeight="1" x14ac:dyDescent="0.4">
      <c r="A18" s="262" t="s">
        <v>13</v>
      </c>
      <c r="B18" s="439" t="s">
        <v>2</v>
      </c>
      <c r="C18" s="439"/>
      <c r="D18" s="263"/>
      <c r="E18" s="263"/>
      <c r="F18" s="260"/>
      <c r="G18" s="260"/>
    </row>
    <row r="19" spans="1:7" ht="26.25" customHeight="1" x14ac:dyDescent="0.4">
      <c r="A19" s="262" t="s">
        <v>14</v>
      </c>
      <c r="B19" s="258" t="s">
        <v>4</v>
      </c>
      <c r="C19" s="260">
        <v>36</v>
      </c>
      <c r="E19" s="260"/>
      <c r="F19" s="260"/>
      <c r="G19" s="260"/>
    </row>
    <row r="20" spans="1:7" ht="26.25" customHeight="1" x14ac:dyDescent="0.4">
      <c r="A20" s="262" t="s">
        <v>15</v>
      </c>
      <c r="B20" s="444" t="s">
        <v>110</v>
      </c>
      <c r="C20" s="444"/>
      <c r="D20" s="260"/>
      <c r="E20" s="260"/>
      <c r="F20" s="260"/>
      <c r="G20" s="260"/>
    </row>
    <row r="21" spans="1:7" ht="26.25" customHeight="1" x14ac:dyDescent="0.4">
      <c r="A21" s="262" t="s">
        <v>16</v>
      </c>
      <c r="B21" s="421" t="s">
        <v>143</v>
      </c>
      <c r="C21" s="264"/>
      <c r="D21" s="265"/>
      <c r="E21" s="265"/>
      <c r="F21" s="265"/>
      <c r="G21" s="265"/>
    </row>
    <row r="22" spans="1:7" ht="26.25" customHeight="1" x14ac:dyDescent="0.4">
      <c r="A22" s="262" t="s">
        <v>17</v>
      </c>
      <c r="B22" s="9">
        <v>43220</v>
      </c>
      <c r="C22" s="267"/>
      <c r="D22" s="260"/>
      <c r="E22" s="260"/>
      <c r="F22" s="260"/>
      <c r="G22" s="260"/>
    </row>
    <row r="23" spans="1:7" ht="26.25" customHeight="1" x14ac:dyDescent="0.4">
      <c r="A23" s="262" t="s">
        <v>18</v>
      </c>
      <c r="B23" s="266"/>
      <c r="C23" s="267"/>
      <c r="D23" s="260"/>
      <c r="E23" s="260"/>
      <c r="F23" s="260"/>
      <c r="G23" s="260"/>
    </row>
    <row r="24" spans="1:7" ht="18.75" customHeight="1" x14ac:dyDescent="0.3">
      <c r="A24" s="262"/>
      <c r="B24" s="268"/>
      <c r="C24" s="260"/>
      <c r="D24" s="260"/>
      <c r="E24" s="260"/>
      <c r="F24" s="260"/>
      <c r="G24" s="260"/>
    </row>
    <row r="25" spans="1:7" ht="18.75" customHeight="1" x14ac:dyDescent="0.3">
      <c r="A25" s="269" t="s">
        <v>0</v>
      </c>
      <c r="B25" s="268"/>
      <c r="C25" s="260"/>
      <c r="D25" s="260"/>
      <c r="E25" s="260"/>
      <c r="F25" s="260"/>
      <c r="G25" s="260"/>
    </row>
    <row r="26" spans="1:7" ht="26.25" customHeight="1" x14ac:dyDescent="0.4">
      <c r="A26" s="270" t="s">
        <v>1</v>
      </c>
      <c r="B26" s="439" t="s">
        <v>110</v>
      </c>
      <c r="C26" s="439"/>
      <c r="D26" s="260"/>
      <c r="E26" s="260"/>
      <c r="F26" s="260"/>
      <c r="G26" s="260"/>
    </row>
    <row r="27" spans="1:7" ht="26.25" customHeight="1" x14ac:dyDescent="0.4">
      <c r="A27" s="271" t="s">
        <v>27</v>
      </c>
      <c r="B27" s="445" t="s">
        <v>111</v>
      </c>
      <c r="C27" s="445"/>
      <c r="D27" s="260"/>
      <c r="E27" s="260"/>
      <c r="F27" s="260"/>
      <c r="G27" s="260"/>
    </row>
    <row r="28" spans="1:7" ht="27" customHeight="1" thickBot="1" x14ac:dyDescent="0.45">
      <c r="A28" s="271" t="s">
        <v>3</v>
      </c>
      <c r="B28" s="272">
        <v>97.8</v>
      </c>
      <c r="C28" s="260"/>
      <c r="D28" s="260"/>
      <c r="E28" s="260"/>
      <c r="F28" s="260"/>
      <c r="G28" s="260"/>
    </row>
    <row r="29" spans="1:7" ht="27" customHeight="1" thickBot="1" x14ac:dyDescent="0.45">
      <c r="A29" s="271" t="s">
        <v>28</v>
      </c>
      <c r="B29" s="273">
        <v>0</v>
      </c>
      <c r="C29" s="446" t="s">
        <v>123</v>
      </c>
      <c r="D29" s="447"/>
      <c r="E29" s="447"/>
      <c r="F29" s="447"/>
      <c r="G29" s="448"/>
    </row>
    <row r="30" spans="1:7" ht="19.5" customHeight="1" thickBot="1" x14ac:dyDescent="0.35">
      <c r="A30" s="271" t="s">
        <v>29</v>
      </c>
      <c r="B30" s="274">
        <f>B28-B29</f>
        <v>97.8</v>
      </c>
      <c r="C30" s="275"/>
      <c r="D30" s="275"/>
      <c r="E30" s="275"/>
      <c r="F30" s="275"/>
      <c r="G30" s="275"/>
    </row>
    <row r="31" spans="1:7" ht="27" customHeight="1" thickBot="1" x14ac:dyDescent="0.45">
      <c r="A31" s="271" t="s">
        <v>30</v>
      </c>
      <c r="B31" s="276">
        <v>1</v>
      </c>
      <c r="C31" s="446" t="s">
        <v>31</v>
      </c>
      <c r="D31" s="447"/>
      <c r="E31" s="447"/>
      <c r="F31" s="447"/>
      <c r="G31" s="448"/>
    </row>
    <row r="32" spans="1:7" ht="27" customHeight="1" thickBot="1" x14ac:dyDescent="0.45">
      <c r="A32" s="271" t="s">
        <v>32</v>
      </c>
      <c r="B32" s="276">
        <v>1</v>
      </c>
      <c r="C32" s="446" t="s">
        <v>33</v>
      </c>
      <c r="D32" s="447"/>
      <c r="E32" s="447"/>
      <c r="F32" s="447"/>
      <c r="G32" s="448"/>
    </row>
    <row r="33" spans="1:7" ht="18.75" customHeight="1" x14ac:dyDescent="0.3">
      <c r="A33" s="271"/>
      <c r="B33" s="277"/>
      <c r="C33" s="278"/>
      <c r="D33" s="278"/>
      <c r="E33" s="278"/>
      <c r="F33" s="278"/>
      <c r="G33" s="278"/>
    </row>
    <row r="34" spans="1:7" ht="18.75" customHeight="1" x14ac:dyDescent="0.3">
      <c r="A34" s="271" t="s">
        <v>34</v>
      </c>
      <c r="B34" s="279">
        <f>B31/B32</f>
        <v>1</v>
      </c>
      <c r="C34" s="260" t="s">
        <v>35</v>
      </c>
      <c r="D34" s="260"/>
      <c r="E34" s="260"/>
      <c r="F34" s="260"/>
      <c r="G34" s="260"/>
    </row>
    <row r="35" spans="1:7" ht="19.5" customHeight="1" thickBot="1" x14ac:dyDescent="0.35">
      <c r="A35" s="271"/>
      <c r="B35" s="274"/>
      <c r="C35" s="280"/>
      <c r="D35" s="280"/>
      <c r="E35" s="280"/>
      <c r="F35" s="280"/>
      <c r="G35" s="260"/>
    </row>
    <row r="36" spans="1:7" ht="27" customHeight="1" thickBot="1" x14ac:dyDescent="0.45">
      <c r="A36" s="281" t="s">
        <v>124</v>
      </c>
      <c r="B36" s="282">
        <v>100</v>
      </c>
      <c r="C36" s="260"/>
      <c r="D36" s="449" t="s">
        <v>36</v>
      </c>
      <c r="E36" s="450"/>
      <c r="F36" s="449" t="s">
        <v>37</v>
      </c>
      <c r="G36" s="451"/>
    </row>
    <row r="37" spans="1:7" ht="26.25" customHeight="1" x14ac:dyDescent="0.4">
      <c r="A37" s="283" t="s">
        <v>38</v>
      </c>
      <c r="B37" s="284">
        <v>4</v>
      </c>
      <c r="C37" s="285" t="s">
        <v>39</v>
      </c>
      <c r="D37" s="286" t="s">
        <v>40</v>
      </c>
      <c r="E37" s="287" t="s">
        <v>41</v>
      </c>
      <c r="F37" s="286" t="s">
        <v>40</v>
      </c>
      <c r="G37" s="288" t="s">
        <v>41</v>
      </c>
    </row>
    <row r="38" spans="1:7" ht="26.25" customHeight="1" x14ac:dyDescent="0.4">
      <c r="A38" s="283" t="s">
        <v>42</v>
      </c>
      <c r="B38" s="284">
        <v>100</v>
      </c>
      <c r="C38" s="289">
        <v>1</v>
      </c>
      <c r="D38" s="290">
        <v>0.40400000000000003</v>
      </c>
      <c r="E38" s="291">
        <f>IF(ISBLANK(D38),"-",$D$48/$D$45*D38)</f>
        <v>0.40879558096024471</v>
      </c>
      <c r="F38" s="429">
        <v>0.36899999999999999</v>
      </c>
      <c r="G38" s="293">
        <f>IF(ISBLANK(F38),"-",$D$48/$F$45*F38)</f>
        <v>0.4001066951186984</v>
      </c>
    </row>
    <row r="39" spans="1:7" ht="26.25" customHeight="1" x14ac:dyDescent="0.4">
      <c r="A39" s="283" t="s">
        <v>43</v>
      </c>
      <c r="B39" s="284">
        <v>10</v>
      </c>
      <c r="C39" s="294">
        <v>2</v>
      </c>
      <c r="D39" s="295">
        <v>0.39900000000000002</v>
      </c>
      <c r="E39" s="296">
        <f>IF(ISBLANK(D39),"-",$D$48/$D$45*D39)</f>
        <v>0.40373622971073669</v>
      </c>
      <c r="F39" s="430">
        <v>0.37</v>
      </c>
      <c r="G39" s="298">
        <f>IF(ISBLANK(F39),"-",$D$48/$F$45*F39)</f>
        <v>0.40119099510546996</v>
      </c>
    </row>
    <row r="40" spans="1:7" ht="26.25" customHeight="1" x14ac:dyDescent="0.4">
      <c r="A40" s="283" t="s">
        <v>44</v>
      </c>
      <c r="B40" s="284">
        <v>25</v>
      </c>
      <c r="C40" s="294">
        <v>3</v>
      </c>
      <c r="D40" s="295">
        <v>0.40300000000000002</v>
      </c>
      <c r="E40" s="296">
        <f>IF(ISBLANK(D40),"-",$D$48/$D$45*D40)</f>
        <v>0.40778371071034308</v>
      </c>
      <c r="F40" s="430">
        <v>0.36799999999999999</v>
      </c>
      <c r="G40" s="298">
        <f>IF(ISBLANK(F40),"-",$D$48/$F$45*F40)</f>
        <v>0.39902239513192683</v>
      </c>
    </row>
    <row r="41" spans="1:7" ht="26.25" customHeight="1" x14ac:dyDescent="0.4">
      <c r="A41" s="283" t="s">
        <v>45</v>
      </c>
      <c r="B41" s="284">
        <v>1</v>
      </c>
      <c r="C41" s="299">
        <v>4</v>
      </c>
      <c r="D41" s="300"/>
      <c r="E41" s="301" t="str">
        <f>IF(ISBLANK(D41),"-",$D$48/$D$45*D41)</f>
        <v>-</v>
      </c>
      <c r="F41" s="300"/>
      <c r="G41" s="302" t="str">
        <f>IF(ISBLANK(F41),"-",$D$48/$F$45*F41)</f>
        <v>-</v>
      </c>
    </row>
    <row r="42" spans="1:7" ht="27" customHeight="1" thickBot="1" x14ac:dyDescent="0.45">
      <c r="A42" s="283" t="s">
        <v>46</v>
      </c>
      <c r="B42" s="284">
        <v>1</v>
      </c>
      <c r="C42" s="303" t="s">
        <v>47</v>
      </c>
      <c r="D42" s="304">
        <f>AVERAGE(D38:D41)</f>
        <v>0.40199999999999997</v>
      </c>
      <c r="E42" s="305">
        <f>AVERAGE(E38:E41)</f>
        <v>0.40677184046044146</v>
      </c>
      <c r="F42" s="304">
        <f>AVERAGE(F38:F41)</f>
        <v>0.36899999999999999</v>
      </c>
      <c r="G42" s="306">
        <f>AVERAGE(G38:G41)</f>
        <v>0.4001066951186984</v>
      </c>
    </row>
    <row r="43" spans="1:7" ht="26.25" customHeight="1" x14ac:dyDescent="0.4">
      <c r="A43" s="283" t="s">
        <v>48</v>
      </c>
      <c r="B43" s="284">
        <v>1</v>
      </c>
      <c r="C43" s="307" t="s">
        <v>49</v>
      </c>
      <c r="D43" s="308">
        <v>20.21</v>
      </c>
      <c r="E43" s="260"/>
      <c r="F43" s="308">
        <v>18.86</v>
      </c>
      <c r="G43" s="260"/>
    </row>
    <row r="44" spans="1:7" ht="26.25" customHeight="1" x14ac:dyDescent="0.4">
      <c r="A44" s="283" t="s">
        <v>50</v>
      </c>
      <c r="B44" s="284">
        <v>1</v>
      </c>
      <c r="C44" s="309" t="s">
        <v>51</v>
      </c>
      <c r="D44" s="310">
        <f>D43*$B$34</f>
        <v>20.21</v>
      </c>
      <c r="E44" s="311"/>
      <c r="F44" s="310">
        <f>F43*$B$34</f>
        <v>18.86</v>
      </c>
      <c r="G44" s="260"/>
    </row>
    <row r="45" spans="1:7" ht="19.5" customHeight="1" thickBot="1" x14ac:dyDescent="0.35">
      <c r="A45" s="283" t="s">
        <v>52</v>
      </c>
      <c r="B45" s="312">
        <f>(B44/B43)*(B42/B41)*(B40/B39)*(B38/B37)*B36</f>
        <v>6250</v>
      </c>
      <c r="C45" s="309" t="s">
        <v>53</v>
      </c>
      <c r="D45" s="313">
        <f>D44*$B$30/100</f>
        <v>19.76538</v>
      </c>
      <c r="E45" s="314"/>
      <c r="F45" s="313">
        <f>F44*$B$30/100</f>
        <v>18.445079999999997</v>
      </c>
      <c r="G45" s="260"/>
    </row>
    <row r="46" spans="1:7" ht="19.5" customHeight="1" thickBot="1" x14ac:dyDescent="0.35">
      <c r="A46" s="452" t="s">
        <v>54</v>
      </c>
      <c r="B46" s="453"/>
      <c r="C46" s="309" t="s">
        <v>55</v>
      </c>
      <c r="D46" s="310">
        <f>D45/$B$45</f>
        <v>3.1624608E-3</v>
      </c>
      <c r="E46" s="314"/>
      <c r="F46" s="315">
        <f>F45/$B$45</f>
        <v>2.9512127999999998E-3</v>
      </c>
      <c r="G46" s="260"/>
    </row>
    <row r="47" spans="1:7" ht="27" customHeight="1" thickBot="1" x14ac:dyDescent="0.45">
      <c r="A47" s="454"/>
      <c r="B47" s="455"/>
      <c r="C47" s="316" t="s">
        <v>125</v>
      </c>
      <c r="D47" s="317">
        <v>3.2000000000000002E-3</v>
      </c>
      <c r="E47" s="260"/>
      <c r="F47" s="318"/>
      <c r="G47" s="260"/>
    </row>
    <row r="48" spans="1:7" ht="18.75" customHeight="1" x14ac:dyDescent="0.3">
      <c r="A48" s="260"/>
      <c r="B48" s="260"/>
      <c r="C48" s="319" t="s">
        <v>56</v>
      </c>
      <c r="D48" s="313">
        <f>D47*$B$45</f>
        <v>20</v>
      </c>
      <c r="E48" s="260"/>
      <c r="F48" s="318"/>
      <c r="G48" s="260"/>
    </row>
    <row r="49" spans="1:7" ht="19.5" customHeight="1" thickBot="1" x14ac:dyDescent="0.35">
      <c r="A49" s="260"/>
      <c r="B49" s="260"/>
      <c r="C49" s="271" t="s">
        <v>57</v>
      </c>
      <c r="D49" s="320">
        <f>D48/B34</f>
        <v>20</v>
      </c>
      <c r="E49" s="260"/>
      <c r="F49" s="318"/>
      <c r="G49" s="260"/>
    </row>
    <row r="50" spans="1:7" ht="18.75" customHeight="1" x14ac:dyDescent="0.3">
      <c r="A50" s="260"/>
      <c r="B50" s="260"/>
      <c r="C50" s="281" t="s">
        <v>58</v>
      </c>
      <c r="D50" s="321">
        <f>AVERAGE(E38:E41,G38:G41)</f>
        <v>0.4034392677895699</v>
      </c>
      <c r="E50" s="260"/>
      <c r="F50" s="322"/>
      <c r="G50" s="260"/>
    </row>
    <row r="51" spans="1:7" ht="18.75" customHeight="1" x14ac:dyDescent="0.3">
      <c r="A51" s="260"/>
      <c r="B51" s="260"/>
      <c r="C51" s="283" t="s">
        <v>59</v>
      </c>
      <c r="D51" s="323">
        <f>STDEV(E38:E41,G38:G41)/D50</f>
        <v>1.011851229957267E-2</v>
      </c>
      <c r="E51" s="260"/>
      <c r="F51" s="322"/>
      <c r="G51" s="260"/>
    </row>
    <row r="52" spans="1:7" ht="19.5" customHeight="1" thickBot="1" x14ac:dyDescent="0.35">
      <c r="A52" s="260"/>
      <c r="B52" s="260"/>
      <c r="C52" s="324" t="s">
        <v>5</v>
      </c>
      <c r="D52" s="325">
        <f>COUNT(E38:E41,G38:G41)</f>
        <v>6</v>
      </c>
      <c r="E52" s="260"/>
      <c r="F52" s="322"/>
      <c r="G52" s="260"/>
    </row>
    <row r="53" spans="1:7" ht="18.75" customHeight="1" x14ac:dyDescent="0.3">
      <c r="A53" s="260"/>
      <c r="B53" s="260"/>
      <c r="C53" s="260"/>
      <c r="D53" s="260"/>
      <c r="E53" s="260"/>
      <c r="F53" s="260"/>
      <c r="G53" s="260"/>
    </row>
    <row r="54" spans="1:7" ht="18.75" customHeight="1" x14ac:dyDescent="0.3">
      <c r="A54" s="261" t="s">
        <v>0</v>
      </c>
      <c r="B54" s="326" t="s">
        <v>60</v>
      </c>
      <c r="C54" s="260"/>
      <c r="D54" s="260"/>
      <c r="E54" s="260"/>
      <c r="F54" s="260"/>
      <c r="G54" s="260"/>
    </row>
    <row r="55" spans="1:7" ht="18.75" customHeight="1" x14ac:dyDescent="0.3">
      <c r="A55" s="260" t="s">
        <v>61</v>
      </c>
      <c r="B55" s="327" t="str">
        <f>B21</f>
        <v>Each capsules contains 10mg Isotretinoin</v>
      </c>
      <c r="C55" s="260"/>
      <c r="D55" s="260"/>
      <c r="E55" s="260"/>
      <c r="F55" s="260"/>
      <c r="G55" s="260"/>
    </row>
    <row r="56" spans="1:7" ht="26.25" customHeight="1" x14ac:dyDescent="0.4">
      <c r="A56" s="327" t="s">
        <v>62</v>
      </c>
      <c r="B56" s="272">
        <v>10</v>
      </c>
      <c r="C56" s="260" t="str">
        <f>B20</f>
        <v>ISOTRETINOIN</v>
      </c>
      <c r="D56" s="260"/>
      <c r="E56" s="260"/>
      <c r="F56" s="260"/>
      <c r="G56" s="260"/>
    </row>
    <row r="57" spans="1:7" ht="17.25" customHeight="1" thickBot="1" x14ac:dyDescent="0.35">
      <c r="A57" s="328" t="s">
        <v>63</v>
      </c>
      <c r="B57" s="420">
        <f>'Uniformity (2)'!D43</f>
        <v>159.90950000000004</v>
      </c>
      <c r="C57" s="328"/>
      <c r="D57" s="329"/>
      <c r="E57" s="329"/>
      <c r="F57" s="329"/>
      <c r="G57" s="329"/>
    </row>
    <row r="58" spans="1:7" ht="57.75" customHeight="1" x14ac:dyDescent="0.4">
      <c r="A58" s="281" t="s">
        <v>126</v>
      </c>
      <c r="B58" s="282">
        <v>50</v>
      </c>
      <c r="C58" s="330" t="s">
        <v>127</v>
      </c>
      <c r="D58" s="331" t="s">
        <v>128</v>
      </c>
      <c r="E58" s="332" t="s">
        <v>129</v>
      </c>
      <c r="F58" s="333" t="s">
        <v>130</v>
      </c>
      <c r="G58" s="334" t="s">
        <v>131</v>
      </c>
    </row>
    <row r="59" spans="1:7" ht="26.25" customHeight="1" x14ac:dyDescent="0.4">
      <c r="A59" s="283" t="s">
        <v>38</v>
      </c>
      <c r="B59" s="284">
        <v>4</v>
      </c>
      <c r="C59" s="335">
        <v>1</v>
      </c>
      <c r="D59" s="426">
        <v>0.40200000000000002</v>
      </c>
      <c r="E59" s="336">
        <f t="shared" ref="E59:E68" si="0">IF(ISBLANK(D59),"-",D59/$D$50*$D$47*$B$67)</f>
        <v>9.9643250445734868</v>
      </c>
      <c r="F59" s="337">
        <f t="shared" ref="F59:F68" si="1">IF(ISBLANK(D59),"-",E59/$E$70*100)</f>
        <v>100.29940119760481</v>
      </c>
      <c r="G59" s="338">
        <f t="shared" ref="G59:G68" si="2">IF(ISBLANK(D59),"-",E59/$B$56*100)</f>
        <v>99.643250445734864</v>
      </c>
    </row>
    <row r="60" spans="1:7" ht="26.25" customHeight="1" x14ac:dyDescent="0.4">
      <c r="A60" s="283" t="s">
        <v>42</v>
      </c>
      <c r="B60" s="284">
        <v>100</v>
      </c>
      <c r="C60" s="339">
        <v>2</v>
      </c>
      <c r="D60" s="427">
        <v>0.40600000000000003</v>
      </c>
      <c r="E60" s="340">
        <f t="shared" si="0"/>
        <v>10.063472557454814</v>
      </c>
      <c r="F60" s="341">
        <f t="shared" si="1"/>
        <v>101.29740518962076</v>
      </c>
      <c r="G60" s="342">
        <f t="shared" si="2"/>
        <v>100.63472557454813</v>
      </c>
    </row>
    <row r="61" spans="1:7" ht="26.25" customHeight="1" x14ac:dyDescent="0.4">
      <c r="A61" s="283" t="s">
        <v>43</v>
      </c>
      <c r="B61" s="284">
        <v>10</v>
      </c>
      <c r="C61" s="339">
        <v>3</v>
      </c>
      <c r="D61" s="427">
        <v>0.40200000000000002</v>
      </c>
      <c r="E61" s="340">
        <f t="shared" si="0"/>
        <v>9.9643250445734868</v>
      </c>
      <c r="F61" s="341">
        <f t="shared" si="1"/>
        <v>100.29940119760481</v>
      </c>
      <c r="G61" s="342">
        <f t="shared" si="2"/>
        <v>99.643250445734864</v>
      </c>
    </row>
    <row r="62" spans="1:7" ht="26.25" customHeight="1" x14ac:dyDescent="0.4">
      <c r="A62" s="283" t="s">
        <v>44</v>
      </c>
      <c r="B62" s="284">
        <v>25</v>
      </c>
      <c r="C62" s="339">
        <v>4</v>
      </c>
      <c r="D62" s="427">
        <v>0.39800000000000002</v>
      </c>
      <c r="E62" s="340">
        <f t="shared" si="0"/>
        <v>9.8651775316921579</v>
      </c>
      <c r="F62" s="341">
        <f t="shared" si="1"/>
        <v>99.301397205588842</v>
      </c>
      <c r="G62" s="342">
        <f t="shared" si="2"/>
        <v>98.651775316921572</v>
      </c>
    </row>
    <row r="63" spans="1:7" ht="26.25" customHeight="1" x14ac:dyDescent="0.4">
      <c r="A63" s="283" t="s">
        <v>45</v>
      </c>
      <c r="B63" s="284">
        <v>1</v>
      </c>
      <c r="C63" s="339">
        <v>5</v>
      </c>
      <c r="D63" s="427">
        <v>0.39900000000000002</v>
      </c>
      <c r="E63" s="340">
        <f t="shared" si="0"/>
        <v>9.8899644099124888</v>
      </c>
      <c r="F63" s="341">
        <f t="shared" si="1"/>
        <v>99.550898203592823</v>
      </c>
      <c r="G63" s="342">
        <f t="shared" si="2"/>
        <v>98.899644099124885</v>
      </c>
    </row>
    <row r="64" spans="1:7" ht="26.25" customHeight="1" x14ac:dyDescent="0.4">
      <c r="A64" s="283" t="s">
        <v>46</v>
      </c>
      <c r="B64" s="284">
        <v>1</v>
      </c>
      <c r="C64" s="339">
        <v>6</v>
      </c>
      <c r="D64" s="427">
        <v>0.40699999999999997</v>
      </c>
      <c r="E64" s="340">
        <f t="shared" si="0"/>
        <v>10.088259435675145</v>
      </c>
      <c r="F64" s="341">
        <f t="shared" si="1"/>
        <v>101.54690618762474</v>
      </c>
      <c r="G64" s="342">
        <f t="shared" si="2"/>
        <v>100.88259435675144</v>
      </c>
    </row>
    <row r="65" spans="1:7" ht="26.25" customHeight="1" x14ac:dyDescent="0.4">
      <c r="A65" s="283" t="s">
        <v>48</v>
      </c>
      <c r="B65" s="284">
        <v>1</v>
      </c>
      <c r="C65" s="339">
        <v>7</v>
      </c>
      <c r="D65" s="427">
        <v>0.39400000000000002</v>
      </c>
      <c r="E65" s="340">
        <f t="shared" si="0"/>
        <v>9.7660300188108291</v>
      </c>
      <c r="F65" s="341">
        <f t="shared" si="1"/>
        <v>98.303393213572861</v>
      </c>
      <c r="G65" s="342">
        <f t="shared" si="2"/>
        <v>97.660300188108295</v>
      </c>
    </row>
    <row r="66" spans="1:7" ht="26.25" customHeight="1" x14ac:dyDescent="0.4">
      <c r="A66" s="283" t="s">
        <v>50</v>
      </c>
      <c r="B66" s="284">
        <v>1</v>
      </c>
      <c r="C66" s="339">
        <v>8</v>
      </c>
      <c r="D66" s="427">
        <v>0.39800000000000002</v>
      </c>
      <c r="E66" s="340">
        <f t="shared" si="0"/>
        <v>9.8651775316921579</v>
      </c>
      <c r="F66" s="341">
        <f t="shared" si="1"/>
        <v>99.301397205588842</v>
      </c>
      <c r="G66" s="342">
        <f t="shared" si="2"/>
        <v>98.651775316921572</v>
      </c>
    </row>
    <row r="67" spans="1:7" ht="27" customHeight="1" thickBot="1" x14ac:dyDescent="0.45">
      <c r="A67" s="283" t="s">
        <v>52</v>
      </c>
      <c r="B67" s="312">
        <f>(B66/B65)*(B64/B63)*(B62/B61)*(B60/B59)*B58</f>
        <v>3125</v>
      </c>
      <c r="C67" s="339">
        <v>9</v>
      </c>
      <c r="D67" s="427">
        <v>0.40799999999999997</v>
      </c>
      <c r="E67" s="340">
        <f t="shared" si="0"/>
        <v>10.113046313895476</v>
      </c>
      <c r="F67" s="341">
        <f t="shared" si="1"/>
        <v>101.79640718562872</v>
      </c>
      <c r="G67" s="342">
        <f t="shared" si="2"/>
        <v>101.13046313895475</v>
      </c>
    </row>
    <row r="68" spans="1:7" ht="27" customHeight="1" thickBot="1" x14ac:dyDescent="0.45">
      <c r="A68" s="452" t="s">
        <v>54</v>
      </c>
      <c r="B68" s="456"/>
      <c r="C68" s="343">
        <v>10</v>
      </c>
      <c r="D68" s="428">
        <v>0.39400000000000002</v>
      </c>
      <c r="E68" s="344">
        <f t="shared" si="0"/>
        <v>9.7660300188108291</v>
      </c>
      <c r="F68" s="345">
        <f t="shared" si="1"/>
        <v>98.303393213572861</v>
      </c>
      <c r="G68" s="346">
        <f t="shared" si="2"/>
        <v>97.660300188108295</v>
      </c>
    </row>
    <row r="69" spans="1:7" ht="19.5" customHeight="1" thickBot="1" x14ac:dyDescent="0.35">
      <c r="A69" s="454"/>
      <c r="B69" s="457"/>
      <c r="C69" s="339"/>
      <c r="D69" s="314"/>
      <c r="E69" s="260"/>
      <c r="F69" s="329"/>
      <c r="G69" s="347"/>
    </row>
    <row r="70" spans="1:7" ht="26.25" customHeight="1" x14ac:dyDescent="0.4">
      <c r="A70" s="329"/>
      <c r="B70" s="329"/>
      <c r="C70" s="339" t="s">
        <v>132</v>
      </c>
      <c r="D70" s="348"/>
      <c r="E70" s="349">
        <f>AVERAGE(E59:E68)</f>
        <v>9.9345807907090862</v>
      </c>
      <c r="F70" s="349">
        <f>AVERAGE(F59:F68)</f>
        <v>100</v>
      </c>
      <c r="G70" s="350">
        <f>AVERAGE(G59:G68)</f>
        <v>99.345807907090858</v>
      </c>
    </row>
    <row r="71" spans="1:7" ht="26.25" customHeight="1" x14ac:dyDescent="0.4">
      <c r="A71" s="329"/>
      <c r="B71" s="329"/>
      <c r="C71" s="339"/>
      <c r="D71" s="348"/>
      <c r="E71" s="351">
        <f>STDEV(E59:E68)/E70</f>
        <v>1.2656694863437611E-2</v>
      </c>
      <c r="F71" s="351">
        <f>STDEV(F59:F68)/F70</f>
        <v>1.2656694863437585E-2</v>
      </c>
      <c r="G71" s="352">
        <f>STDEV(G59:G68)/G70</f>
        <v>1.265669486343758E-2</v>
      </c>
    </row>
    <row r="72" spans="1:7" ht="27" customHeight="1" thickBot="1" x14ac:dyDescent="0.45">
      <c r="A72" s="329"/>
      <c r="B72" s="329"/>
      <c r="C72" s="343"/>
      <c r="D72" s="353"/>
      <c r="E72" s="354">
        <f>COUNT(E59:E68)</f>
        <v>10</v>
      </c>
      <c r="F72" s="354">
        <f>COUNT(F59:F68)</f>
        <v>10</v>
      </c>
      <c r="G72" s="355">
        <f>COUNT(G59:G68)</f>
        <v>10</v>
      </c>
    </row>
    <row r="73" spans="1:7" ht="18.75" customHeight="1" x14ac:dyDescent="0.3">
      <c r="A73" s="329"/>
      <c r="B73" s="260"/>
      <c r="C73" s="260"/>
      <c r="D73" s="311"/>
      <c r="E73" s="348"/>
      <c r="F73" s="260"/>
      <c r="G73" s="356"/>
    </row>
    <row r="74" spans="1:7" ht="18.75" customHeight="1" x14ac:dyDescent="0.3">
      <c r="A74" s="270" t="s">
        <v>133</v>
      </c>
      <c r="B74" s="271" t="s">
        <v>64</v>
      </c>
      <c r="C74" s="458" t="str">
        <f>B20</f>
        <v>ISOTRETINOIN</v>
      </c>
      <c r="D74" s="458"/>
      <c r="E74" s="260" t="s">
        <v>65</v>
      </c>
      <c r="F74" s="260"/>
      <c r="G74" s="358">
        <f>G70</f>
        <v>99.345807907090858</v>
      </c>
    </row>
    <row r="75" spans="1:7" ht="18.75" customHeight="1" x14ac:dyDescent="0.3">
      <c r="A75" s="270"/>
      <c r="B75" s="271"/>
      <c r="C75" s="274"/>
      <c r="D75" s="274"/>
      <c r="E75" s="260"/>
      <c r="F75" s="260"/>
      <c r="G75" s="359"/>
    </row>
    <row r="76" spans="1:7" ht="18.75" customHeight="1" x14ac:dyDescent="0.3">
      <c r="A76" s="261" t="s">
        <v>0</v>
      </c>
      <c r="B76" s="269" t="s">
        <v>134</v>
      </c>
      <c r="C76" s="260"/>
      <c r="D76" s="260"/>
      <c r="E76" s="260"/>
      <c r="F76" s="260"/>
      <c r="G76" s="329"/>
    </row>
    <row r="77" spans="1:7" ht="18.75" customHeight="1" x14ac:dyDescent="0.3">
      <c r="A77" s="261"/>
      <c r="B77" s="326"/>
      <c r="C77" s="260"/>
      <c r="D77" s="260"/>
      <c r="E77" s="260"/>
      <c r="F77" s="260"/>
      <c r="G77" s="329"/>
    </row>
    <row r="78" spans="1:7" ht="18.75" customHeight="1" x14ac:dyDescent="0.3">
      <c r="A78" s="329"/>
      <c r="B78" s="459" t="s">
        <v>135</v>
      </c>
      <c r="C78" s="460"/>
      <c r="D78" s="260"/>
      <c r="E78" s="329"/>
      <c r="F78" s="329"/>
      <c r="G78" s="329"/>
    </row>
    <row r="79" spans="1:7" ht="18.75" customHeight="1" x14ac:dyDescent="0.3">
      <c r="A79" s="329"/>
      <c r="B79" s="360" t="s">
        <v>22</v>
      </c>
      <c r="C79" s="361">
        <f>G70</f>
        <v>99.345807907090858</v>
      </c>
      <c r="D79" s="260"/>
      <c r="E79" s="329"/>
      <c r="F79" s="329"/>
      <c r="G79" s="329"/>
    </row>
    <row r="80" spans="1:7" ht="26.25" customHeight="1" x14ac:dyDescent="0.4">
      <c r="A80" s="329"/>
      <c r="B80" s="360" t="s">
        <v>136</v>
      </c>
      <c r="C80" s="362">
        <v>2.4</v>
      </c>
      <c r="D80" s="260"/>
      <c r="E80" s="329"/>
      <c r="F80" s="329"/>
      <c r="G80" s="329"/>
    </row>
    <row r="81" spans="1:7" ht="18.75" customHeight="1" x14ac:dyDescent="0.3">
      <c r="A81" s="329"/>
      <c r="B81" s="360" t="s">
        <v>137</v>
      </c>
      <c r="C81" s="361">
        <f>STDEV(G59:G68)</f>
        <v>1.2573895766417333</v>
      </c>
      <c r="D81" s="260"/>
      <c r="E81" s="329"/>
      <c r="F81" s="329"/>
      <c r="G81" s="329"/>
    </row>
    <row r="82" spans="1:7" ht="18.75" customHeight="1" x14ac:dyDescent="0.3">
      <c r="A82" s="329"/>
      <c r="B82" s="360" t="s">
        <v>138</v>
      </c>
      <c r="C82" s="361">
        <f>IF(OR(G70&lt;98.5,G70&gt;101.5),(IF(98.5&gt;G70,98.5,101.5)),C79)</f>
        <v>99.345807907090858</v>
      </c>
      <c r="D82" s="260"/>
      <c r="E82" s="329"/>
      <c r="F82" s="329"/>
      <c r="G82" s="329"/>
    </row>
    <row r="83" spans="1:7" ht="18.75" customHeight="1" x14ac:dyDescent="0.3">
      <c r="A83" s="329"/>
      <c r="B83" s="360" t="s">
        <v>139</v>
      </c>
      <c r="C83" s="363">
        <f>ABS(C82-C79)+(C80*C81)</f>
        <v>3.0177349839401599</v>
      </c>
      <c r="D83" s="260"/>
      <c r="E83" s="329"/>
      <c r="F83" s="329"/>
      <c r="G83" s="329"/>
    </row>
    <row r="84" spans="1:7" ht="18.75" customHeight="1" x14ac:dyDescent="0.3">
      <c r="A84" s="327"/>
      <c r="B84" s="364"/>
      <c r="C84" s="260"/>
      <c r="D84" s="260"/>
      <c r="E84" s="260"/>
      <c r="F84" s="260"/>
      <c r="G84" s="260"/>
    </row>
    <row r="85" spans="1:7" ht="18.75" customHeight="1" x14ac:dyDescent="0.3">
      <c r="A85" s="269" t="s">
        <v>66</v>
      </c>
      <c r="B85" s="269" t="s">
        <v>67</v>
      </c>
      <c r="C85" s="260"/>
      <c r="D85" s="260"/>
      <c r="E85" s="260"/>
      <c r="F85" s="260"/>
      <c r="G85" s="260"/>
    </row>
    <row r="86" spans="1:7" ht="18.75" customHeight="1" x14ac:dyDescent="0.3">
      <c r="A86" s="269"/>
      <c r="B86" s="269"/>
      <c r="C86" s="260"/>
      <c r="D86" s="260"/>
      <c r="E86" s="260"/>
      <c r="F86" s="260"/>
      <c r="G86" s="260"/>
    </row>
    <row r="87" spans="1:7" ht="26.25" customHeight="1" x14ac:dyDescent="0.4">
      <c r="A87" s="270" t="s">
        <v>1</v>
      </c>
      <c r="B87" s="461"/>
      <c r="C87" s="461"/>
      <c r="D87" s="260"/>
      <c r="E87" s="260"/>
      <c r="F87" s="260"/>
      <c r="G87" s="260"/>
    </row>
    <row r="88" spans="1:7" ht="26.25" customHeight="1" x14ac:dyDescent="0.4">
      <c r="A88" s="271" t="s">
        <v>27</v>
      </c>
      <c r="B88" s="445"/>
      <c r="C88" s="445"/>
      <c r="D88" s="260"/>
      <c r="E88" s="260"/>
      <c r="F88" s="260"/>
      <c r="G88" s="260"/>
    </row>
    <row r="89" spans="1:7" ht="27" customHeight="1" thickBot="1" x14ac:dyDescent="0.45">
      <c r="A89" s="271" t="s">
        <v>3</v>
      </c>
      <c r="B89" s="272"/>
      <c r="C89" s="260"/>
      <c r="D89" s="260"/>
      <c r="E89" s="260"/>
      <c r="F89" s="260"/>
      <c r="G89" s="260"/>
    </row>
    <row r="90" spans="1:7" ht="27" customHeight="1" thickBot="1" x14ac:dyDescent="0.45">
      <c r="A90" s="271" t="s">
        <v>28</v>
      </c>
      <c r="B90" s="272">
        <f>B33</f>
        <v>0</v>
      </c>
      <c r="C90" s="463" t="s">
        <v>68</v>
      </c>
      <c r="D90" s="464"/>
      <c r="E90" s="464"/>
      <c r="F90" s="464"/>
      <c r="G90" s="465"/>
    </row>
    <row r="91" spans="1:7" ht="18.75" customHeight="1" x14ac:dyDescent="0.3">
      <c r="A91" s="271" t="s">
        <v>29</v>
      </c>
      <c r="B91" s="274">
        <f>B89-B90</f>
        <v>0</v>
      </c>
      <c r="C91" s="275"/>
      <c r="D91" s="275"/>
      <c r="E91" s="275"/>
      <c r="F91" s="275"/>
      <c r="G91" s="365"/>
    </row>
    <row r="92" spans="1:7" ht="19.5" customHeight="1" thickBot="1" x14ac:dyDescent="0.35">
      <c r="A92" s="271"/>
      <c r="B92" s="274"/>
      <c r="C92" s="275"/>
      <c r="D92" s="275"/>
      <c r="E92" s="275"/>
      <c r="F92" s="275"/>
      <c r="G92" s="365"/>
    </row>
    <row r="93" spans="1:7" ht="27" customHeight="1" thickBot="1" x14ac:dyDescent="0.45">
      <c r="A93" s="271" t="s">
        <v>30</v>
      </c>
      <c r="B93" s="276">
        <v>1</v>
      </c>
      <c r="C93" s="446" t="s">
        <v>140</v>
      </c>
      <c r="D93" s="447"/>
      <c r="E93" s="447"/>
      <c r="F93" s="447"/>
      <c r="G93" s="447"/>
    </row>
    <row r="94" spans="1:7" ht="27" customHeight="1" thickBot="1" x14ac:dyDescent="0.45">
      <c r="A94" s="271" t="s">
        <v>32</v>
      </c>
      <c r="B94" s="276">
        <v>1</v>
      </c>
      <c r="C94" s="446" t="s">
        <v>141</v>
      </c>
      <c r="D94" s="447"/>
      <c r="E94" s="447"/>
      <c r="F94" s="447"/>
      <c r="G94" s="447"/>
    </row>
    <row r="95" spans="1:7" ht="18.75" customHeight="1" x14ac:dyDescent="0.3">
      <c r="A95" s="271"/>
      <c r="B95" s="277"/>
      <c r="C95" s="278"/>
      <c r="D95" s="278"/>
      <c r="E95" s="278"/>
      <c r="F95" s="278"/>
      <c r="G95" s="278"/>
    </row>
    <row r="96" spans="1:7" ht="18.75" customHeight="1" x14ac:dyDescent="0.3">
      <c r="A96" s="271" t="s">
        <v>34</v>
      </c>
      <c r="B96" s="279">
        <f>B93/B94</f>
        <v>1</v>
      </c>
      <c r="C96" s="260" t="s">
        <v>35</v>
      </c>
      <c r="D96" s="260"/>
      <c r="E96" s="260"/>
      <c r="F96" s="260"/>
      <c r="G96" s="260"/>
    </row>
    <row r="97" spans="1:7" ht="19.5" customHeight="1" thickBot="1" x14ac:dyDescent="0.35">
      <c r="A97" s="269"/>
      <c r="B97" s="269"/>
      <c r="C97" s="260"/>
      <c r="D97" s="260"/>
      <c r="E97" s="260"/>
      <c r="F97" s="260"/>
      <c r="G97" s="260"/>
    </row>
    <row r="98" spans="1:7" ht="27" customHeight="1" thickBot="1" x14ac:dyDescent="0.45">
      <c r="A98" s="281" t="s">
        <v>124</v>
      </c>
      <c r="B98" s="366">
        <v>1</v>
      </c>
      <c r="C98" s="260"/>
      <c r="D98" s="367" t="s">
        <v>36</v>
      </c>
      <c r="E98" s="368"/>
      <c r="F98" s="449" t="s">
        <v>37</v>
      </c>
      <c r="G98" s="451"/>
    </row>
    <row r="99" spans="1:7" ht="26.25" customHeight="1" x14ac:dyDescent="0.4">
      <c r="A99" s="283" t="s">
        <v>38</v>
      </c>
      <c r="B99" s="369">
        <v>1</v>
      </c>
      <c r="C99" s="285" t="s">
        <v>39</v>
      </c>
      <c r="D99" s="286" t="s">
        <v>40</v>
      </c>
      <c r="E99" s="287" t="s">
        <v>41</v>
      </c>
      <c r="F99" s="286" t="s">
        <v>40</v>
      </c>
      <c r="G99" s="288" t="s">
        <v>41</v>
      </c>
    </row>
    <row r="100" spans="1:7" ht="26.25" customHeight="1" x14ac:dyDescent="0.4">
      <c r="A100" s="283" t="s">
        <v>42</v>
      </c>
      <c r="B100" s="369">
        <v>1</v>
      </c>
      <c r="C100" s="289">
        <v>1</v>
      </c>
      <c r="D100" s="292"/>
      <c r="E100" s="370" t="str">
        <f>IF(ISBLANK(D100),"-",$D$110/$D$107*D100)</f>
        <v>-</v>
      </c>
      <c r="F100" s="371"/>
      <c r="G100" s="293" t="str">
        <f>IF(ISBLANK(F100),"-",$D$110/$F$107*F100)</f>
        <v>-</v>
      </c>
    </row>
    <row r="101" spans="1:7" ht="26.25" customHeight="1" x14ac:dyDescent="0.4">
      <c r="A101" s="283" t="s">
        <v>43</v>
      </c>
      <c r="B101" s="369">
        <v>1</v>
      </c>
      <c r="C101" s="294">
        <v>2</v>
      </c>
      <c r="D101" s="297"/>
      <c r="E101" s="372" t="str">
        <f>IF(ISBLANK(D101),"-",$D$110/$D$107*D101)</f>
        <v>-</v>
      </c>
      <c r="F101" s="272"/>
      <c r="G101" s="298" t="str">
        <f>IF(ISBLANK(F101),"-",$D$110/$F$107*F101)</f>
        <v>-</v>
      </c>
    </row>
    <row r="102" spans="1:7" ht="26.25" customHeight="1" x14ac:dyDescent="0.4">
      <c r="A102" s="283" t="s">
        <v>44</v>
      </c>
      <c r="B102" s="369">
        <v>1</v>
      </c>
      <c r="C102" s="294">
        <v>3</v>
      </c>
      <c r="D102" s="297"/>
      <c r="E102" s="372" t="str">
        <f>IF(ISBLANK(D102),"-",$D$110/$D$107*D102)</f>
        <v>-</v>
      </c>
      <c r="F102" s="373"/>
      <c r="G102" s="298" t="str">
        <f>IF(ISBLANK(F102),"-",$D$110/$F$107*F102)</f>
        <v>-</v>
      </c>
    </row>
    <row r="103" spans="1:7" ht="26.25" customHeight="1" x14ac:dyDescent="0.4">
      <c r="A103" s="283" t="s">
        <v>45</v>
      </c>
      <c r="B103" s="369">
        <v>1</v>
      </c>
      <c r="C103" s="299">
        <v>4</v>
      </c>
      <c r="D103" s="300"/>
      <c r="E103" s="374" t="str">
        <f>IF(ISBLANK(D103),"-",$D$110/$D$107*D103)</f>
        <v>-</v>
      </c>
      <c r="F103" s="375"/>
      <c r="G103" s="302" t="str">
        <f>IF(ISBLANK(F103),"-",$D$110/$F$107*F103)</f>
        <v>-</v>
      </c>
    </row>
    <row r="104" spans="1:7" ht="27" customHeight="1" thickBot="1" x14ac:dyDescent="0.45">
      <c r="A104" s="283" t="s">
        <v>46</v>
      </c>
      <c r="B104" s="369">
        <v>1</v>
      </c>
      <c r="C104" s="303" t="s">
        <v>47</v>
      </c>
      <c r="D104" s="376" t="e">
        <f>AVERAGE(D100:D103)</f>
        <v>#DIV/0!</v>
      </c>
      <c r="E104" s="305" t="e">
        <f>AVERAGE(E100:E103)</f>
        <v>#DIV/0!</v>
      </c>
      <c r="F104" s="376" t="e">
        <f>AVERAGE(F100:F103)</f>
        <v>#DIV/0!</v>
      </c>
      <c r="G104" s="377" t="e">
        <f>AVERAGE(G100:G103)</f>
        <v>#DIV/0!</v>
      </c>
    </row>
    <row r="105" spans="1:7" ht="26.25" customHeight="1" x14ac:dyDescent="0.4">
      <c r="A105" s="283" t="s">
        <v>48</v>
      </c>
      <c r="B105" s="369">
        <v>1</v>
      </c>
      <c r="C105" s="307" t="s">
        <v>49</v>
      </c>
      <c r="D105" s="378"/>
      <c r="E105" s="260"/>
      <c r="F105" s="308"/>
      <c r="G105" s="260"/>
    </row>
    <row r="106" spans="1:7" ht="26.25" customHeight="1" x14ac:dyDescent="0.4">
      <c r="A106" s="283" t="s">
        <v>50</v>
      </c>
      <c r="B106" s="369">
        <v>1</v>
      </c>
      <c r="C106" s="309" t="s">
        <v>51</v>
      </c>
      <c r="D106" s="379">
        <f>D105*$B$96</f>
        <v>0</v>
      </c>
      <c r="E106" s="311"/>
      <c r="F106" s="310">
        <f>F105*$B$96</f>
        <v>0</v>
      </c>
      <c r="G106" s="260"/>
    </row>
    <row r="107" spans="1:7" ht="19.5" customHeight="1" thickBot="1" x14ac:dyDescent="0.35">
      <c r="A107" s="283" t="s">
        <v>52</v>
      </c>
      <c r="B107" s="294">
        <f>(B106/B105)*(B104/B103)*(B102/B101)*(B100/B99)*B98</f>
        <v>1</v>
      </c>
      <c r="C107" s="309" t="s">
        <v>53</v>
      </c>
      <c r="D107" s="380">
        <f>D106*$B$91/100</f>
        <v>0</v>
      </c>
      <c r="E107" s="314"/>
      <c r="F107" s="313">
        <f>F106*$B$91/100</f>
        <v>0</v>
      </c>
      <c r="G107" s="260"/>
    </row>
    <row r="108" spans="1:7" ht="19.5" customHeight="1" thickBot="1" x14ac:dyDescent="0.35">
      <c r="A108" s="452" t="s">
        <v>54</v>
      </c>
      <c r="B108" s="453"/>
      <c r="C108" s="309" t="s">
        <v>55</v>
      </c>
      <c r="D108" s="379">
        <f>D107/$B$107</f>
        <v>0</v>
      </c>
      <c r="E108" s="314"/>
      <c r="F108" s="315">
        <f>F107/$B$107</f>
        <v>0</v>
      </c>
      <c r="G108" s="381"/>
    </row>
    <row r="109" spans="1:7" ht="19.5" customHeight="1" thickBot="1" x14ac:dyDescent="0.35">
      <c r="A109" s="454"/>
      <c r="B109" s="455"/>
      <c r="C109" s="382" t="s">
        <v>125</v>
      </c>
      <c r="D109" s="383">
        <f>$B$56/$B$125</f>
        <v>10</v>
      </c>
      <c r="E109" s="260"/>
      <c r="F109" s="318"/>
      <c r="G109" s="384"/>
    </row>
    <row r="110" spans="1:7" ht="18.75" customHeight="1" x14ac:dyDescent="0.3">
      <c r="A110" s="260"/>
      <c r="B110" s="260"/>
      <c r="C110" s="385" t="s">
        <v>56</v>
      </c>
      <c r="D110" s="379">
        <f>D109*$B$107</f>
        <v>10</v>
      </c>
      <c r="E110" s="260"/>
      <c r="F110" s="318"/>
      <c r="G110" s="381"/>
    </row>
    <row r="111" spans="1:7" ht="19.5" customHeight="1" thickBot="1" x14ac:dyDescent="0.35">
      <c r="A111" s="260"/>
      <c r="B111" s="260"/>
      <c r="C111" s="386" t="s">
        <v>57</v>
      </c>
      <c r="D111" s="387">
        <f>D110/B96</f>
        <v>10</v>
      </c>
      <c r="E111" s="260"/>
      <c r="F111" s="322"/>
      <c r="G111" s="381"/>
    </row>
    <row r="112" spans="1:7" ht="18.75" customHeight="1" x14ac:dyDescent="0.3">
      <c r="A112" s="260"/>
      <c r="B112" s="260"/>
      <c r="C112" s="388" t="s">
        <v>58</v>
      </c>
      <c r="D112" s="389" t="e">
        <f>AVERAGE(E100:E103,G100:G103)</f>
        <v>#DIV/0!</v>
      </c>
      <c r="E112" s="260"/>
      <c r="F112" s="322"/>
      <c r="G112" s="384"/>
    </row>
    <row r="113" spans="1:7" ht="18.75" customHeight="1" x14ac:dyDescent="0.3">
      <c r="A113" s="260"/>
      <c r="B113" s="260"/>
      <c r="C113" s="390" t="s">
        <v>59</v>
      </c>
      <c r="D113" s="391" t="e">
        <f>STDEV(E100:E103,G100:G103)/D112</f>
        <v>#DIV/0!</v>
      </c>
      <c r="E113" s="260"/>
      <c r="F113" s="322"/>
      <c r="G113" s="381"/>
    </row>
    <row r="114" spans="1:7" ht="19.5" customHeight="1" thickBot="1" x14ac:dyDescent="0.35">
      <c r="A114" s="260"/>
      <c r="B114" s="260"/>
      <c r="C114" s="392" t="s">
        <v>5</v>
      </c>
      <c r="D114" s="393">
        <f>COUNT(E100:E103,G100:G103)</f>
        <v>0</v>
      </c>
      <c r="E114" s="260"/>
      <c r="F114" s="322"/>
      <c r="G114" s="381"/>
    </row>
    <row r="115" spans="1:7" ht="19.5" customHeight="1" thickBot="1" x14ac:dyDescent="0.35">
      <c r="A115" s="261"/>
      <c r="B115" s="261"/>
      <c r="C115" s="261"/>
      <c r="D115" s="261"/>
      <c r="E115" s="261"/>
      <c r="F115" s="260"/>
      <c r="G115" s="260"/>
    </row>
    <row r="116" spans="1:7" ht="26.25" customHeight="1" x14ac:dyDescent="0.4">
      <c r="A116" s="281" t="s">
        <v>69</v>
      </c>
      <c r="B116" s="366">
        <v>1</v>
      </c>
      <c r="C116" s="367" t="s">
        <v>142</v>
      </c>
      <c r="D116" s="394" t="s">
        <v>40</v>
      </c>
      <c r="E116" s="395" t="s">
        <v>70</v>
      </c>
      <c r="F116" s="396" t="s">
        <v>71</v>
      </c>
      <c r="G116" s="260"/>
    </row>
    <row r="117" spans="1:7" ht="26.25" customHeight="1" x14ac:dyDescent="0.4">
      <c r="A117" s="283" t="s">
        <v>72</v>
      </c>
      <c r="B117" s="369">
        <v>1</v>
      </c>
      <c r="C117" s="339">
        <v>1</v>
      </c>
      <c r="D117" s="397"/>
      <c r="E117" s="336" t="str">
        <f t="shared" ref="E117:E122" si="3">IF(ISBLANK(D117),"-",D117/$D$112*$D$109*$B$125)</f>
        <v>-</v>
      </c>
      <c r="F117" s="398" t="str">
        <f t="shared" ref="F117:F122" si="4">IF(ISBLANK(D117), "-", E117/$B$56)</f>
        <v>-</v>
      </c>
      <c r="G117" s="260"/>
    </row>
    <row r="118" spans="1:7" ht="26.25" customHeight="1" x14ac:dyDescent="0.4">
      <c r="A118" s="283" t="s">
        <v>73</v>
      </c>
      <c r="B118" s="369">
        <v>1</v>
      </c>
      <c r="C118" s="339">
        <v>2</v>
      </c>
      <c r="D118" s="397"/>
      <c r="E118" s="340" t="str">
        <f t="shared" si="3"/>
        <v>-</v>
      </c>
      <c r="F118" s="399" t="str">
        <f t="shared" si="4"/>
        <v>-</v>
      </c>
      <c r="G118" s="260"/>
    </row>
    <row r="119" spans="1:7" ht="26.25" customHeight="1" x14ac:dyDescent="0.4">
      <c r="A119" s="283" t="s">
        <v>74</v>
      </c>
      <c r="B119" s="369">
        <v>1</v>
      </c>
      <c r="C119" s="339">
        <v>3</v>
      </c>
      <c r="D119" s="397"/>
      <c r="E119" s="340" t="str">
        <f t="shared" si="3"/>
        <v>-</v>
      </c>
      <c r="F119" s="399" t="str">
        <f t="shared" si="4"/>
        <v>-</v>
      </c>
      <c r="G119" s="260"/>
    </row>
    <row r="120" spans="1:7" ht="26.25" customHeight="1" x14ac:dyDescent="0.4">
      <c r="A120" s="283" t="s">
        <v>75</v>
      </c>
      <c r="B120" s="369">
        <v>1</v>
      </c>
      <c r="C120" s="339">
        <v>4</v>
      </c>
      <c r="D120" s="397"/>
      <c r="E120" s="340" t="str">
        <f t="shared" si="3"/>
        <v>-</v>
      </c>
      <c r="F120" s="399" t="str">
        <f t="shared" si="4"/>
        <v>-</v>
      </c>
      <c r="G120" s="260"/>
    </row>
    <row r="121" spans="1:7" ht="26.25" customHeight="1" x14ac:dyDescent="0.4">
      <c r="A121" s="283" t="s">
        <v>76</v>
      </c>
      <c r="B121" s="369">
        <v>1</v>
      </c>
      <c r="C121" s="339">
        <v>5</v>
      </c>
      <c r="D121" s="397"/>
      <c r="E121" s="340" t="str">
        <f t="shared" si="3"/>
        <v>-</v>
      </c>
      <c r="F121" s="399" t="str">
        <f t="shared" si="4"/>
        <v>-</v>
      </c>
      <c r="G121" s="260"/>
    </row>
    <row r="122" spans="1:7" ht="26.25" customHeight="1" x14ac:dyDescent="0.4">
      <c r="A122" s="283" t="s">
        <v>77</v>
      </c>
      <c r="B122" s="369">
        <v>1</v>
      </c>
      <c r="C122" s="400">
        <v>6</v>
      </c>
      <c r="D122" s="401"/>
      <c r="E122" s="402" t="str">
        <f t="shared" si="3"/>
        <v>-</v>
      </c>
      <c r="F122" s="403" t="str">
        <f t="shared" si="4"/>
        <v>-</v>
      </c>
      <c r="G122" s="260"/>
    </row>
    <row r="123" spans="1:7" ht="26.25" customHeight="1" x14ac:dyDescent="0.4">
      <c r="A123" s="283" t="s">
        <v>78</v>
      </c>
      <c r="B123" s="369">
        <v>1</v>
      </c>
      <c r="C123" s="339"/>
      <c r="D123" s="311"/>
      <c r="E123" s="260"/>
      <c r="F123" s="342"/>
      <c r="G123" s="260"/>
    </row>
    <row r="124" spans="1:7" ht="26.25" customHeight="1" x14ac:dyDescent="0.4">
      <c r="A124" s="283" t="s">
        <v>79</v>
      </c>
      <c r="B124" s="369">
        <v>1</v>
      </c>
      <c r="C124" s="339"/>
      <c r="D124" s="404"/>
      <c r="E124" s="405" t="s">
        <v>47</v>
      </c>
      <c r="F124" s="406" t="e">
        <f>AVERAGE(F117:F122)</f>
        <v>#DIV/0!</v>
      </c>
      <c r="G124" s="260"/>
    </row>
    <row r="125" spans="1:7" ht="27" customHeight="1" thickBot="1" x14ac:dyDescent="0.45">
      <c r="A125" s="283" t="s">
        <v>80</v>
      </c>
      <c r="B125" s="294">
        <f>(B124/B123)*(B122/B121)*(B120/B119)*(B118/B117)*B116</f>
        <v>1</v>
      </c>
      <c r="C125" s="407"/>
      <c r="D125" s="408"/>
      <c r="E125" s="271" t="s">
        <v>59</v>
      </c>
      <c r="F125" s="352" t="e">
        <f>STDEV(F117:F122)/F124</f>
        <v>#DIV/0!</v>
      </c>
      <c r="G125" s="260"/>
    </row>
    <row r="126" spans="1:7" ht="27" customHeight="1" thickBot="1" x14ac:dyDescent="0.45">
      <c r="A126" s="452" t="s">
        <v>54</v>
      </c>
      <c r="B126" s="453"/>
      <c r="C126" s="409"/>
      <c r="D126" s="410"/>
      <c r="E126" s="411" t="s">
        <v>5</v>
      </c>
      <c r="F126" s="412">
        <f>COUNT(F117:F122)</f>
        <v>0</v>
      </c>
      <c r="G126" s="260"/>
    </row>
    <row r="127" spans="1:7" ht="19.5" customHeight="1" thickBot="1" x14ac:dyDescent="0.35">
      <c r="A127" s="454"/>
      <c r="B127" s="455"/>
      <c r="C127" s="260"/>
      <c r="D127" s="260"/>
      <c r="E127" s="260"/>
      <c r="F127" s="311"/>
      <c r="G127" s="260"/>
    </row>
    <row r="128" spans="1:7" ht="18.75" customHeight="1" x14ac:dyDescent="0.3">
      <c r="A128" s="278"/>
      <c r="B128" s="278"/>
      <c r="C128" s="260"/>
      <c r="D128" s="260"/>
      <c r="E128" s="260"/>
      <c r="F128" s="311"/>
      <c r="G128" s="260"/>
    </row>
    <row r="129" spans="1:7" ht="18.75" customHeight="1" x14ac:dyDescent="0.3">
      <c r="A129" s="270" t="s">
        <v>133</v>
      </c>
      <c r="B129" s="271" t="s">
        <v>81</v>
      </c>
      <c r="C129" s="458" t="str">
        <f>B20</f>
        <v>ISOTRETINOIN</v>
      </c>
      <c r="D129" s="458"/>
      <c r="E129" s="260" t="s">
        <v>82</v>
      </c>
      <c r="F129" s="260"/>
      <c r="G129" s="359" t="e">
        <f>F124</f>
        <v>#DIV/0!</v>
      </c>
    </row>
    <row r="130" spans="1:7" ht="19.5" customHeight="1" thickBot="1" x14ac:dyDescent="0.35">
      <c r="A130" s="413"/>
      <c r="B130" s="413"/>
      <c r="C130" s="414"/>
      <c r="D130" s="414"/>
      <c r="E130" s="414"/>
      <c r="F130" s="414"/>
      <c r="G130" s="414"/>
    </row>
    <row r="131" spans="1:7" ht="18.75" customHeight="1" x14ac:dyDescent="0.3">
      <c r="A131" s="260"/>
      <c r="B131" s="462" t="s">
        <v>6</v>
      </c>
      <c r="C131" s="462"/>
      <c r="D131" s="260"/>
      <c r="E131" s="415" t="s">
        <v>7</v>
      </c>
      <c r="F131" s="416"/>
      <c r="G131" s="415" t="s">
        <v>8</v>
      </c>
    </row>
    <row r="132" spans="1:7" ht="60" customHeight="1" x14ac:dyDescent="0.3">
      <c r="A132" s="270" t="s">
        <v>9</v>
      </c>
      <c r="B132" s="417"/>
      <c r="C132" s="417"/>
      <c r="D132" s="260"/>
      <c r="E132" s="417"/>
      <c r="F132" s="260"/>
      <c r="G132" s="417"/>
    </row>
    <row r="133" spans="1:7" ht="60" customHeight="1" x14ac:dyDescent="0.3">
      <c r="A133" s="270" t="s">
        <v>10</v>
      </c>
      <c r="B133" s="418"/>
      <c r="C133" s="418"/>
      <c r="D133" s="260"/>
      <c r="E133" s="418"/>
      <c r="F133" s="260"/>
      <c r="G133" s="419"/>
    </row>
    <row r="250" spans="1:1" x14ac:dyDescent="0.2">
      <c r="A250" s="259">
        <v>0</v>
      </c>
    </row>
  </sheetData>
  <sheetProtection password="F258" sheet="1" objects="1" scenarios="1" formatCells="0" formatColumns="0"/>
  <mergeCells count="26">
    <mergeCell ref="C129:D129"/>
    <mergeCell ref="B131:C131"/>
    <mergeCell ref="C90:G90"/>
    <mergeCell ref="C93:G93"/>
    <mergeCell ref="C94:G94"/>
    <mergeCell ref="F98:G98"/>
    <mergeCell ref="A108:B109"/>
    <mergeCell ref="A126:B127"/>
    <mergeCell ref="B88:C88"/>
    <mergeCell ref="B27:C27"/>
    <mergeCell ref="C29:G29"/>
    <mergeCell ref="C31:G31"/>
    <mergeCell ref="C32:G32"/>
    <mergeCell ref="D36:E36"/>
    <mergeCell ref="F36:G36"/>
    <mergeCell ref="A46:B47"/>
    <mergeCell ref="A68:B69"/>
    <mergeCell ref="C74:D74"/>
    <mergeCell ref="B78:C78"/>
    <mergeCell ref="B87:C87"/>
    <mergeCell ref="B26:C26"/>
    <mergeCell ref="A1:G7"/>
    <mergeCell ref="A8:G14"/>
    <mergeCell ref="A16:G16"/>
    <mergeCell ref="B18:C18"/>
    <mergeCell ref="B20:C20"/>
  </mergeCells>
  <conditionalFormatting sqref="D51">
    <cfRule type="cellIs" dxfId="14" priority="1" operator="greaterThan">
      <formula>0.02</formula>
    </cfRule>
  </conditionalFormatting>
  <conditionalFormatting sqref="C83">
    <cfRule type="cellIs" dxfId="13" priority="2" operator="greaterThan">
      <formula>15</formula>
    </cfRule>
  </conditionalFormatting>
  <conditionalFormatting sqref="D113">
    <cfRule type="cellIs" dxfId="12" priority="3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2&amp;CPage &amp;P of &amp;N&amp;R&amp;D &amp;T</oddHeader>
    <oddFooter>&amp;LNQCL/ADDO/014</oddFooter>
  </headerFooter>
  <rowBreaks count="1" manualBreakCount="1">
    <brk id="84" max="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0"/>
  <sheetViews>
    <sheetView view="pageBreakPreview" topLeftCell="A15" zoomScale="70" zoomScaleNormal="70" zoomScaleSheetLayoutView="70" workbookViewId="0">
      <selection activeCell="D59" sqref="D59:D68"/>
    </sheetView>
  </sheetViews>
  <sheetFormatPr defaultRowHeight="12.75" x14ac:dyDescent="0.2"/>
  <cols>
    <col min="1" max="1" width="54.85546875" style="259" customWidth="1"/>
    <col min="2" max="2" width="39.42578125" style="259" customWidth="1"/>
    <col min="3" max="3" width="42.5703125" style="259" customWidth="1"/>
    <col min="4" max="4" width="21" style="259" customWidth="1"/>
    <col min="5" max="5" width="28.28515625" style="259" customWidth="1"/>
    <col min="6" max="6" width="23.85546875" style="259" customWidth="1"/>
    <col min="7" max="7" width="26" style="259" customWidth="1"/>
    <col min="8" max="9" width="9.140625" style="259"/>
    <col min="10" max="10" width="9.140625" style="259" customWidth="1"/>
    <col min="11" max="16384" width="9.140625" style="259"/>
  </cols>
  <sheetData>
    <row r="1" spans="1:7" x14ac:dyDescent="0.2">
      <c r="A1" s="440" t="s">
        <v>24</v>
      </c>
      <c r="B1" s="440"/>
      <c r="C1" s="440"/>
      <c r="D1" s="440"/>
      <c r="E1" s="440"/>
      <c r="F1" s="440"/>
      <c r="G1" s="440"/>
    </row>
    <row r="2" spans="1:7" x14ac:dyDescent="0.2">
      <c r="A2" s="440"/>
      <c r="B2" s="440"/>
      <c r="C2" s="440"/>
      <c r="D2" s="440"/>
      <c r="E2" s="440"/>
      <c r="F2" s="440"/>
      <c r="G2" s="440"/>
    </row>
    <row r="3" spans="1:7" x14ac:dyDescent="0.2">
      <c r="A3" s="440"/>
      <c r="B3" s="440"/>
      <c r="C3" s="440"/>
      <c r="D3" s="440"/>
      <c r="E3" s="440"/>
      <c r="F3" s="440"/>
      <c r="G3" s="440"/>
    </row>
    <row r="4" spans="1:7" x14ac:dyDescent="0.2">
      <c r="A4" s="440"/>
      <c r="B4" s="440"/>
      <c r="C4" s="440"/>
      <c r="D4" s="440"/>
      <c r="E4" s="440"/>
      <c r="F4" s="440"/>
      <c r="G4" s="440"/>
    </row>
    <row r="5" spans="1:7" x14ac:dyDescent="0.2">
      <c r="A5" s="440"/>
      <c r="B5" s="440"/>
      <c r="C5" s="440"/>
      <c r="D5" s="440"/>
      <c r="E5" s="440"/>
      <c r="F5" s="440"/>
      <c r="G5" s="440"/>
    </row>
    <row r="6" spans="1:7" x14ac:dyDescent="0.2">
      <c r="A6" s="440"/>
      <c r="B6" s="440"/>
      <c r="C6" s="440"/>
      <c r="D6" s="440"/>
      <c r="E6" s="440"/>
      <c r="F6" s="440"/>
      <c r="G6" s="440"/>
    </row>
    <row r="7" spans="1:7" x14ac:dyDescent="0.2">
      <c r="A7" s="440"/>
      <c r="B7" s="440"/>
      <c r="C7" s="440"/>
      <c r="D7" s="440"/>
      <c r="E7" s="440"/>
      <c r="F7" s="440"/>
      <c r="G7" s="440"/>
    </row>
    <row r="8" spans="1:7" x14ac:dyDescent="0.2">
      <c r="A8" s="441" t="s">
        <v>25</v>
      </c>
      <c r="B8" s="441"/>
      <c r="C8" s="441"/>
      <c r="D8" s="441"/>
      <c r="E8" s="441"/>
      <c r="F8" s="441"/>
      <c r="G8" s="441"/>
    </row>
    <row r="9" spans="1:7" x14ac:dyDescent="0.2">
      <c r="A9" s="441"/>
      <c r="B9" s="441"/>
      <c r="C9" s="441"/>
      <c r="D9" s="441"/>
      <c r="E9" s="441"/>
      <c r="F9" s="441"/>
      <c r="G9" s="441"/>
    </row>
    <row r="10" spans="1:7" x14ac:dyDescent="0.2">
      <c r="A10" s="441"/>
      <c r="B10" s="441"/>
      <c r="C10" s="441"/>
      <c r="D10" s="441"/>
      <c r="E10" s="441"/>
      <c r="F10" s="441"/>
      <c r="G10" s="441"/>
    </row>
    <row r="11" spans="1:7" x14ac:dyDescent="0.2">
      <c r="A11" s="441"/>
      <c r="B11" s="441"/>
      <c r="C11" s="441"/>
      <c r="D11" s="441"/>
      <c r="E11" s="441"/>
      <c r="F11" s="441"/>
      <c r="G11" s="441"/>
    </row>
    <row r="12" spans="1:7" x14ac:dyDescent="0.2">
      <c r="A12" s="441"/>
      <c r="B12" s="441"/>
      <c r="C12" s="441"/>
      <c r="D12" s="441"/>
      <c r="E12" s="441"/>
      <c r="F12" s="441"/>
      <c r="G12" s="441"/>
    </row>
    <row r="13" spans="1:7" x14ac:dyDescent="0.2">
      <c r="A13" s="441"/>
      <c r="B13" s="441"/>
      <c r="C13" s="441"/>
      <c r="D13" s="441"/>
      <c r="E13" s="441"/>
      <c r="F13" s="441"/>
      <c r="G13" s="441"/>
    </row>
    <row r="14" spans="1:7" x14ac:dyDescent="0.2">
      <c r="A14" s="441"/>
      <c r="B14" s="441"/>
      <c r="C14" s="441"/>
      <c r="D14" s="441"/>
      <c r="E14" s="441"/>
      <c r="F14" s="441"/>
      <c r="G14" s="441"/>
    </row>
    <row r="15" spans="1:7" ht="19.5" customHeight="1" thickBot="1" x14ac:dyDescent="0.35">
      <c r="A15" s="260"/>
      <c r="B15" s="260"/>
      <c r="C15" s="260"/>
      <c r="D15" s="260"/>
      <c r="E15" s="260"/>
      <c r="F15" s="260"/>
      <c r="G15" s="260"/>
    </row>
    <row r="16" spans="1:7" ht="19.5" customHeight="1" thickBot="1" x14ac:dyDescent="0.35">
      <c r="A16" s="442" t="s">
        <v>11</v>
      </c>
      <c r="B16" s="443"/>
      <c r="C16" s="443"/>
      <c r="D16" s="443"/>
      <c r="E16" s="443"/>
      <c r="F16" s="443"/>
      <c r="G16" s="443"/>
    </row>
    <row r="17" spans="1:7" ht="18.75" customHeight="1" x14ac:dyDescent="0.3">
      <c r="A17" s="261" t="s">
        <v>26</v>
      </c>
      <c r="B17" s="261"/>
      <c r="C17" s="260"/>
      <c r="D17" s="260"/>
      <c r="E17" s="260"/>
      <c r="F17" s="260"/>
      <c r="G17" s="260"/>
    </row>
    <row r="18" spans="1:7" ht="26.25" customHeight="1" x14ac:dyDescent="0.4">
      <c r="A18" s="262" t="s">
        <v>13</v>
      </c>
      <c r="B18" s="439" t="s">
        <v>2</v>
      </c>
      <c r="C18" s="439"/>
      <c r="D18" s="263"/>
      <c r="E18" s="263"/>
      <c r="F18" s="260"/>
      <c r="G18" s="260"/>
    </row>
    <row r="19" spans="1:7" ht="26.25" customHeight="1" x14ac:dyDescent="0.4">
      <c r="A19" s="262" t="s">
        <v>14</v>
      </c>
      <c r="B19" s="258" t="s">
        <v>4</v>
      </c>
      <c r="C19" s="260">
        <v>36</v>
      </c>
      <c r="E19" s="260"/>
      <c r="F19" s="260"/>
      <c r="G19" s="260"/>
    </row>
    <row r="20" spans="1:7" ht="26.25" customHeight="1" x14ac:dyDescent="0.4">
      <c r="A20" s="262" t="s">
        <v>15</v>
      </c>
      <c r="B20" s="444" t="s">
        <v>110</v>
      </c>
      <c r="C20" s="444"/>
      <c r="D20" s="260"/>
      <c r="E20" s="260"/>
      <c r="F20" s="260"/>
      <c r="G20" s="260"/>
    </row>
    <row r="21" spans="1:7" ht="26.25" customHeight="1" x14ac:dyDescent="0.4">
      <c r="A21" s="262" t="s">
        <v>16</v>
      </c>
      <c r="B21" s="421" t="s">
        <v>143</v>
      </c>
      <c r="C21" s="264"/>
      <c r="D21" s="265"/>
      <c r="E21" s="265"/>
      <c r="F21" s="265"/>
      <c r="G21" s="265"/>
    </row>
    <row r="22" spans="1:7" ht="26.25" customHeight="1" x14ac:dyDescent="0.4">
      <c r="A22" s="262" t="s">
        <v>17</v>
      </c>
      <c r="B22" s="9">
        <v>43220</v>
      </c>
      <c r="C22" s="267"/>
      <c r="D22" s="260"/>
      <c r="E22" s="260"/>
      <c r="F22" s="260"/>
      <c r="G22" s="260"/>
    </row>
    <row r="23" spans="1:7" ht="26.25" customHeight="1" x14ac:dyDescent="0.4">
      <c r="A23" s="262" t="s">
        <v>18</v>
      </c>
      <c r="B23" s="266"/>
      <c r="C23" s="267"/>
      <c r="D23" s="260"/>
      <c r="E23" s="260"/>
      <c r="F23" s="260"/>
      <c r="G23" s="260"/>
    </row>
    <row r="24" spans="1:7" ht="18.75" customHeight="1" x14ac:dyDescent="0.3">
      <c r="A24" s="262"/>
      <c r="B24" s="268"/>
      <c r="C24" s="260"/>
      <c r="D24" s="260"/>
      <c r="E24" s="260"/>
      <c r="F24" s="260"/>
      <c r="G24" s="260"/>
    </row>
    <row r="25" spans="1:7" ht="18.75" customHeight="1" x14ac:dyDescent="0.3">
      <c r="A25" s="269" t="s">
        <v>0</v>
      </c>
      <c r="B25" s="268"/>
      <c r="C25" s="260"/>
      <c r="D25" s="260"/>
      <c r="E25" s="260"/>
      <c r="F25" s="260"/>
      <c r="G25" s="260"/>
    </row>
    <row r="26" spans="1:7" ht="26.25" customHeight="1" x14ac:dyDescent="0.4">
      <c r="A26" s="270" t="s">
        <v>1</v>
      </c>
      <c r="B26" s="439" t="s">
        <v>110</v>
      </c>
      <c r="C26" s="439"/>
      <c r="D26" s="260"/>
      <c r="E26" s="260"/>
      <c r="F26" s="260"/>
      <c r="G26" s="260"/>
    </row>
    <row r="27" spans="1:7" ht="26.25" customHeight="1" x14ac:dyDescent="0.4">
      <c r="A27" s="271" t="s">
        <v>27</v>
      </c>
      <c r="B27" s="445" t="s">
        <v>111</v>
      </c>
      <c r="C27" s="445"/>
      <c r="D27" s="260"/>
      <c r="E27" s="260"/>
      <c r="F27" s="260"/>
      <c r="G27" s="260"/>
    </row>
    <row r="28" spans="1:7" ht="27" customHeight="1" thickBot="1" x14ac:dyDescent="0.45">
      <c r="A28" s="271" t="s">
        <v>3</v>
      </c>
      <c r="B28" s="272">
        <v>97.8</v>
      </c>
      <c r="C28" s="260"/>
      <c r="D28" s="260"/>
      <c r="E28" s="260"/>
      <c r="F28" s="260"/>
      <c r="G28" s="260"/>
    </row>
    <row r="29" spans="1:7" ht="27" customHeight="1" thickBot="1" x14ac:dyDescent="0.45">
      <c r="A29" s="271" t="s">
        <v>28</v>
      </c>
      <c r="B29" s="273">
        <v>0</v>
      </c>
      <c r="C29" s="446" t="s">
        <v>123</v>
      </c>
      <c r="D29" s="447"/>
      <c r="E29" s="447"/>
      <c r="F29" s="447"/>
      <c r="G29" s="448"/>
    </row>
    <row r="30" spans="1:7" ht="19.5" customHeight="1" thickBot="1" x14ac:dyDescent="0.35">
      <c r="A30" s="271" t="s">
        <v>29</v>
      </c>
      <c r="B30" s="357">
        <f>B28-B29</f>
        <v>97.8</v>
      </c>
      <c r="C30" s="275"/>
      <c r="D30" s="275"/>
      <c r="E30" s="275"/>
      <c r="F30" s="275"/>
      <c r="G30" s="275"/>
    </row>
    <row r="31" spans="1:7" ht="27" customHeight="1" thickBot="1" x14ac:dyDescent="0.45">
      <c r="A31" s="271" t="s">
        <v>30</v>
      </c>
      <c r="B31" s="276">
        <v>1</v>
      </c>
      <c r="C31" s="446" t="s">
        <v>31</v>
      </c>
      <c r="D31" s="447"/>
      <c r="E31" s="447"/>
      <c r="F31" s="447"/>
      <c r="G31" s="448"/>
    </row>
    <row r="32" spans="1:7" ht="27" customHeight="1" thickBot="1" x14ac:dyDescent="0.45">
      <c r="A32" s="271" t="s">
        <v>32</v>
      </c>
      <c r="B32" s="276">
        <v>1</v>
      </c>
      <c r="C32" s="446" t="s">
        <v>33</v>
      </c>
      <c r="D32" s="447"/>
      <c r="E32" s="447"/>
      <c r="F32" s="447"/>
      <c r="G32" s="448"/>
    </row>
    <row r="33" spans="1:7" ht="18.75" customHeight="1" x14ac:dyDescent="0.3">
      <c r="A33" s="271"/>
      <c r="B33" s="277"/>
      <c r="C33" s="278"/>
      <c r="D33" s="278"/>
      <c r="E33" s="278"/>
      <c r="F33" s="278"/>
      <c r="G33" s="278"/>
    </row>
    <row r="34" spans="1:7" ht="18.75" customHeight="1" x14ac:dyDescent="0.3">
      <c r="A34" s="271" t="s">
        <v>34</v>
      </c>
      <c r="B34" s="279">
        <f>B31/B32</f>
        <v>1</v>
      </c>
      <c r="C34" s="260" t="s">
        <v>35</v>
      </c>
      <c r="D34" s="260"/>
      <c r="E34" s="260"/>
      <c r="F34" s="260"/>
      <c r="G34" s="260"/>
    </row>
    <row r="35" spans="1:7" ht="19.5" customHeight="1" thickBot="1" x14ac:dyDescent="0.35">
      <c r="A35" s="271"/>
      <c r="B35" s="357"/>
      <c r="C35" s="280"/>
      <c r="D35" s="280"/>
      <c r="E35" s="280"/>
      <c r="F35" s="280"/>
      <c r="G35" s="260"/>
    </row>
    <row r="36" spans="1:7" ht="27" customHeight="1" thickBot="1" x14ac:dyDescent="0.45">
      <c r="A36" s="281" t="s">
        <v>124</v>
      </c>
      <c r="B36" s="282">
        <v>100</v>
      </c>
      <c r="C36" s="260"/>
      <c r="D36" s="449" t="s">
        <v>36</v>
      </c>
      <c r="E36" s="450"/>
      <c r="F36" s="449" t="s">
        <v>37</v>
      </c>
      <c r="G36" s="451"/>
    </row>
    <row r="37" spans="1:7" ht="26.25" customHeight="1" x14ac:dyDescent="0.4">
      <c r="A37" s="283" t="s">
        <v>38</v>
      </c>
      <c r="B37" s="284">
        <v>4</v>
      </c>
      <c r="C37" s="285" t="s">
        <v>39</v>
      </c>
      <c r="D37" s="286" t="s">
        <v>40</v>
      </c>
      <c r="E37" s="287" t="s">
        <v>41</v>
      </c>
      <c r="F37" s="286" t="s">
        <v>40</v>
      </c>
      <c r="G37" s="288" t="s">
        <v>41</v>
      </c>
    </row>
    <row r="38" spans="1:7" ht="26.25" customHeight="1" x14ac:dyDescent="0.4">
      <c r="A38" s="283" t="s">
        <v>42</v>
      </c>
      <c r="B38" s="284">
        <v>100</v>
      </c>
      <c r="C38" s="289">
        <v>1</v>
      </c>
      <c r="D38" s="290">
        <v>0.40100000000000002</v>
      </c>
      <c r="E38" s="291">
        <f>IF(ISBLANK(D38),"-",$D$48/$D$45*D38)</f>
        <v>0.40575997021053989</v>
      </c>
      <c r="F38" s="292">
        <v>0.38200000000000001</v>
      </c>
      <c r="G38" s="293">
        <f>IF(ISBLANK(F38),"-",$D$48/$F$45*F38)</f>
        <v>0.41420259494672845</v>
      </c>
    </row>
    <row r="39" spans="1:7" ht="26.25" customHeight="1" x14ac:dyDescent="0.4">
      <c r="A39" s="283" t="s">
        <v>43</v>
      </c>
      <c r="B39" s="284">
        <v>10</v>
      </c>
      <c r="C39" s="294">
        <v>2</v>
      </c>
      <c r="D39" s="295">
        <v>0.39800000000000002</v>
      </c>
      <c r="E39" s="296">
        <f>IF(ISBLANK(D39),"-",$D$48/$D$45*D39)</f>
        <v>0.40272435946083512</v>
      </c>
      <c r="F39" s="297">
        <v>0.38200000000000001</v>
      </c>
      <c r="G39" s="298">
        <f>IF(ISBLANK(F39),"-",$D$48/$F$45*F39)</f>
        <v>0.41420259494672845</v>
      </c>
    </row>
    <row r="40" spans="1:7" ht="26.25" customHeight="1" x14ac:dyDescent="0.4">
      <c r="A40" s="283" t="s">
        <v>44</v>
      </c>
      <c r="B40" s="284">
        <v>25</v>
      </c>
      <c r="C40" s="294">
        <v>3</v>
      </c>
      <c r="D40" s="295">
        <v>0.40100000000000002</v>
      </c>
      <c r="E40" s="296">
        <f>IF(ISBLANK(D40),"-",$D$48/$D$45*D40)</f>
        <v>0.40575997021053989</v>
      </c>
      <c r="F40" s="297">
        <v>0.38400000000000001</v>
      </c>
      <c r="G40" s="298">
        <f>IF(ISBLANK(F40),"-",$D$48/$F$45*F40)</f>
        <v>0.41637119492027153</v>
      </c>
    </row>
    <row r="41" spans="1:7" ht="26.25" customHeight="1" x14ac:dyDescent="0.4">
      <c r="A41" s="283" t="s">
        <v>45</v>
      </c>
      <c r="B41" s="284">
        <v>1</v>
      </c>
      <c r="C41" s="299">
        <v>4</v>
      </c>
      <c r="D41" s="300"/>
      <c r="E41" s="301" t="str">
        <f>IF(ISBLANK(D41),"-",$D$48/$D$45*D41)</f>
        <v>-</v>
      </c>
      <c r="F41" s="300"/>
      <c r="G41" s="302" t="str">
        <f>IF(ISBLANK(F41),"-",$D$48/$F$45*F41)</f>
        <v>-</v>
      </c>
    </row>
    <row r="42" spans="1:7" ht="27" customHeight="1" thickBot="1" x14ac:dyDescent="0.45">
      <c r="A42" s="283" t="s">
        <v>46</v>
      </c>
      <c r="B42" s="284">
        <v>1</v>
      </c>
      <c r="C42" s="303" t="s">
        <v>47</v>
      </c>
      <c r="D42" s="304">
        <f>AVERAGE(D38:D41)</f>
        <v>0.40000000000000008</v>
      </c>
      <c r="E42" s="305">
        <f>AVERAGE(E38:E41)</f>
        <v>0.40474809996063832</v>
      </c>
      <c r="F42" s="304">
        <f>AVERAGE(F38:F41)</f>
        <v>0.38266666666666671</v>
      </c>
      <c r="G42" s="306">
        <f>AVERAGE(G38:G41)</f>
        <v>0.41492546160457611</v>
      </c>
    </row>
    <row r="43" spans="1:7" ht="26.25" customHeight="1" x14ac:dyDescent="0.4">
      <c r="A43" s="283" t="s">
        <v>48</v>
      </c>
      <c r="B43" s="284">
        <v>1</v>
      </c>
      <c r="C43" s="307" t="s">
        <v>49</v>
      </c>
      <c r="D43" s="308">
        <v>20.21</v>
      </c>
      <c r="E43" s="260"/>
      <c r="F43" s="308">
        <v>18.86</v>
      </c>
      <c r="G43" s="260"/>
    </row>
    <row r="44" spans="1:7" ht="26.25" customHeight="1" x14ac:dyDescent="0.4">
      <c r="A44" s="283" t="s">
        <v>50</v>
      </c>
      <c r="B44" s="284">
        <v>1</v>
      </c>
      <c r="C44" s="309" t="s">
        <v>51</v>
      </c>
      <c r="D44" s="310">
        <f>D43*$B$34</f>
        <v>20.21</v>
      </c>
      <c r="E44" s="311"/>
      <c r="F44" s="310">
        <f>F43*$B$34</f>
        <v>18.86</v>
      </c>
      <c r="G44" s="260"/>
    </row>
    <row r="45" spans="1:7" ht="19.5" customHeight="1" thickBot="1" x14ac:dyDescent="0.35">
      <c r="A45" s="283" t="s">
        <v>52</v>
      </c>
      <c r="B45" s="312">
        <f>(B44/B43)*(B42/B41)*(B40/B39)*(B38/B37)*B36</f>
        <v>6250</v>
      </c>
      <c r="C45" s="309" t="s">
        <v>53</v>
      </c>
      <c r="D45" s="313">
        <f>D44*$B$30/100</f>
        <v>19.76538</v>
      </c>
      <c r="E45" s="314"/>
      <c r="F45" s="313">
        <f>F44*$B$30/100</f>
        <v>18.445079999999997</v>
      </c>
      <c r="G45" s="260"/>
    </row>
    <row r="46" spans="1:7" ht="19.5" customHeight="1" thickBot="1" x14ac:dyDescent="0.35">
      <c r="A46" s="452" t="s">
        <v>54</v>
      </c>
      <c r="B46" s="453"/>
      <c r="C46" s="309" t="s">
        <v>55</v>
      </c>
      <c r="D46" s="310">
        <f>D45/$B$45</f>
        <v>3.1624608E-3</v>
      </c>
      <c r="E46" s="314"/>
      <c r="F46" s="315">
        <f>F45/$B$45</f>
        <v>2.9512127999999998E-3</v>
      </c>
      <c r="G46" s="260"/>
    </row>
    <row r="47" spans="1:7" ht="27" customHeight="1" thickBot="1" x14ac:dyDescent="0.45">
      <c r="A47" s="454"/>
      <c r="B47" s="455"/>
      <c r="C47" s="316" t="s">
        <v>125</v>
      </c>
      <c r="D47" s="317">
        <v>3.2000000000000002E-3</v>
      </c>
      <c r="E47" s="260"/>
      <c r="F47" s="318"/>
      <c r="G47" s="260"/>
    </row>
    <row r="48" spans="1:7" ht="18.75" customHeight="1" x14ac:dyDescent="0.3">
      <c r="A48" s="260"/>
      <c r="B48" s="260"/>
      <c r="C48" s="319" t="s">
        <v>56</v>
      </c>
      <c r="D48" s="313">
        <f>D47*$B$45</f>
        <v>20</v>
      </c>
      <c r="E48" s="260"/>
      <c r="F48" s="318"/>
      <c r="G48" s="260"/>
    </row>
    <row r="49" spans="1:7" ht="19.5" customHeight="1" thickBot="1" x14ac:dyDescent="0.35">
      <c r="A49" s="260"/>
      <c r="B49" s="260"/>
      <c r="C49" s="271" t="s">
        <v>57</v>
      </c>
      <c r="D49" s="320">
        <f>D48/B34</f>
        <v>20</v>
      </c>
      <c r="E49" s="260"/>
      <c r="F49" s="318"/>
      <c r="G49" s="260"/>
    </row>
    <row r="50" spans="1:7" ht="18.75" customHeight="1" x14ac:dyDescent="0.3">
      <c r="A50" s="260"/>
      <c r="B50" s="260"/>
      <c r="C50" s="281" t="s">
        <v>58</v>
      </c>
      <c r="D50" s="321">
        <f>AVERAGE(E38:E41,G38:G41)</f>
        <v>0.40983678078260716</v>
      </c>
      <c r="E50" s="260"/>
      <c r="F50" s="322"/>
      <c r="G50" s="260"/>
    </row>
    <row r="51" spans="1:7" ht="18.75" customHeight="1" x14ac:dyDescent="0.3">
      <c r="A51" s="260"/>
      <c r="B51" s="260"/>
      <c r="C51" s="283" t="s">
        <v>59</v>
      </c>
      <c r="D51" s="323">
        <f>STDEV(E38:E41,G38:G41)/D50</f>
        <v>1.4001687208540321E-2</v>
      </c>
      <c r="E51" s="260"/>
      <c r="F51" s="322"/>
      <c r="G51" s="260"/>
    </row>
    <row r="52" spans="1:7" ht="19.5" customHeight="1" thickBot="1" x14ac:dyDescent="0.35">
      <c r="A52" s="260"/>
      <c r="B52" s="260"/>
      <c r="C52" s="324" t="s">
        <v>5</v>
      </c>
      <c r="D52" s="325">
        <f>COUNT(E38:E41,G38:G41)</f>
        <v>6</v>
      </c>
      <c r="E52" s="260"/>
      <c r="F52" s="322"/>
      <c r="G52" s="260"/>
    </row>
    <row r="53" spans="1:7" ht="18.75" customHeight="1" x14ac:dyDescent="0.3">
      <c r="A53" s="260"/>
      <c r="B53" s="260"/>
      <c r="C53" s="260"/>
      <c r="D53" s="260"/>
      <c r="E53" s="260"/>
      <c r="F53" s="260"/>
      <c r="G53" s="260"/>
    </row>
    <row r="54" spans="1:7" ht="18.75" customHeight="1" x14ac:dyDescent="0.3">
      <c r="A54" s="261" t="s">
        <v>0</v>
      </c>
      <c r="B54" s="326" t="s">
        <v>60</v>
      </c>
      <c r="C54" s="260"/>
      <c r="D54" s="260"/>
      <c r="E54" s="260"/>
      <c r="F54" s="260"/>
      <c r="G54" s="260"/>
    </row>
    <row r="55" spans="1:7" ht="18.75" customHeight="1" x14ac:dyDescent="0.3">
      <c r="A55" s="260" t="s">
        <v>61</v>
      </c>
      <c r="B55" s="327" t="str">
        <f>B21</f>
        <v>Each capsules contains 10mg Isotretinoin</v>
      </c>
      <c r="C55" s="260"/>
      <c r="D55" s="260"/>
      <c r="E55" s="260"/>
      <c r="F55" s="260"/>
      <c r="G55" s="260"/>
    </row>
    <row r="56" spans="1:7" ht="26.25" customHeight="1" x14ac:dyDescent="0.4">
      <c r="A56" s="327" t="s">
        <v>62</v>
      </c>
      <c r="B56" s="272">
        <v>10</v>
      </c>
      <c r="C56" s="260" t="str">
        <f>B20</f>
        <v>ISOTRETINOIN</v>
      </c>
      <c r="D56" s="260"/>
      <c r="E56" s="260"/>
      <c r="F56" s="260"/>
      <c r="G56" s="260"/>
    </row>
    <row r="57" spans="1:7" ht="17.25" customHeight="1" thickBot="1" x14ac:dyDescent="0.35">
      <c r="A57" s="328" t="s">
        <v>63</v>
      </c>
      <c r="B57" s="420">
        <f>'Uniformity (2)'!D43</f>
        <v>159.90950000000004</v>
      </c>
      <c r="C57" s="328"/>
      <c r="D57" s="329"/>
      <c r="E57" s="329"/>
      <c r="F57" s="329"/>
      <c r="G57" s="329"/>
    </row>
    <row r="58" spans="1:7" ht="57.75" customHeight="1" x14ac:dyDescent="0.4">
      <c r="A58" s="281" t="s">
        <v>126</v>
      </c>
      <c r="B58" s="282">
        <v>50</v>
      </c>
      <c r="C58" s="330" t="s">
        <v>127</v>
      </c>
      <c r="D58" s="331" t="s">
        <v>128</v>
      </c>
      <c r="E58" s="332" t="s">
        <v>129</v>
      </c>
      <c r="F58" s="333" t="s">
        <v>130</v>
      </c>
      <c r="G58" s="334" t="s">
        <v>131</v>
      </c>
    </row>
    <row r="59" spans="1:7" ht="26.25" customHeight="1" x14ac:dyDescent="0.4">
      <c r="A59" s="283" t="s">
        <v>38</v>
      </c>
      <c r="B59" s="284">
        <v>4</v>
      </c>
      <c r="C59" s="335">
        <v>1</v>
      </c>
      <c r="D59" s="423">
        <v>0.39600000000000002</v>
      </c>
      <c r="E59" s="336">
        <f t="shared" ref="E59:E68" si="0">IF(ISBLANK(D59),"-",D59/$D$50*$D$47*$B$67)</f>
        <v>9.6623831380828005</v>
      </c>
      <c r="F59" s="337">
        <f t="shared" ref="F59:F68" si="1">IF(ISBLANK(D59),"-",E59/$E$70*100)</f>
        <v>100.25316455696201</v>
      </c>
      <c r="G59" s="338">
        <f t="shared" ref="G59:G68" si="2">IF(ISBLANK(D59),"-",E59/$B$56*100)</f>
        <v>96.623831380828008</v>
      </c>
    </row>
    <row r="60" spans="1:7" ht="26.25" customHeight="1" x14ac:dyDescent="0.4">
      <c r="A60" s="283" t="s">
        <v>42</v>
      </c>
      <c r="B60" s="284">
        <v>100</v>
      </c>
      <c r="C60" s="339">
        <v>2</v>
      </c>
      <c r="D60" s="424">
        <v>0.39</v>
      </c>
      <c r="E60" s="340">
        <f t="shared" si="0"/>
        <v>9.515983393566394</v>
      </c>
      <c r="F60" s="341">
        <f t="shared" si="1"/>
        <v>98.73417721518986</v>
      </c>
      <c r="G60" s="342">
        <f t="shared" si="2"/>
        <v>95.15983393566394</v>
      </c>
    </row>
    <row r="61" spans="1:7" ht="26.25" customHeight="1" x14ac:dyDescent="0.4">
      <c r="A61" s="283" t="s">
        <v>43</v>
      </c>
      <c r="B61" s="284">
        <v>10</v>
      </c>
      <c r="C61" s="339">
        <v>3</v>
      </c>
      <c r="D61" s="424">
        <v>0.39300000000000002</v>
      </c>
      <c r="E61" s="340">
        <f t="shared" si="0"/>
        <v>9.5891832658245981</v>
      </c>
      <c r="F61" s="341">
        <f t="shared" si="1"/>
        <v>99.493670886075947</v>
      </c>
      <c r="G61" s="342">
        <f t="shared" si="2"/>
        <v>95.891832658245974</v>
      </c>
    </row>
    <row r="62" spans="1:7" ht="26.25" customHeight="1" x14ac:dyDescent="0.4">
      <c r="A62" s="283" t="s">
        <v>44</v>
      </c>
      <c r="B62" s="284">
        <v>25</v>
      </c>
      <c r="C62" s="339">
        <v>4</v>
      </c>
      <c r="D62" s="424">
        <v>0.39300000000000002</v>
      </c>
      <c r="E62" s="340">
        <f t="shared" si="0"/>
        <v>9.5891832658245981</v>
      </c>
      <c r="F62" s="341">
        <f t="shared" si="1"/>
        <v>99.493670886075947</v>
      </c>
      <c r="G62" s="342">
        <f t="shared" si="2"/>
        <v>95.891832658245974</v>
      </c>
    </row>
    <row r="63" spans="1:7" ht="26.25" customHeight="1" x14ac:dyDescent="0.4">
      <c r="A63" s="283" t="s">
        <v>45</v>
      </c>
      <c r="B63" s="284">
        <v>1</v>
      </c>
      <c r="C63" s="339">
        <v>5</v>
      </c>
      <c r="D63" s="424">
        <v>0.39600000000000002</v>
      </c>
      <c r="E63" s="340">
        <f t="shared" si="0"/>
        <v>9.6623831380828005</v>
      </c>
      <c r="F63" s="341">
        <f t="shared" si="1"/>
        <v>100.25316455696201</v>
      </c>
      <c r="G63" s="342">
        <f t="shared" si="2"/>
        <v>96.623831380828008</v>
      </c>
    </row>
    <row r="64" spans="1:7" ht="26.25" customHeight="1" x14ac:dyDescent="0.4">
      <c r="A64" s="283" t="s">
        <v>46</v>
      </c>
      <c r="B64" s="284">
        <v>1</v>
      </c>
      <c r="C64" s="339">
        <v>6</v>
      </c>
      <c r="D64" s="424">
        <v>0.39800000000000002</v>
      </c>
      <c r="E64" s="340">
        <f t="shared" si="0"/>
        <v>9.7111830529216032</v>
      </c>
      <c r="F64" s="341">
        <f t="shared" si="1"/>
        <v>100.75949367088606</v>
      </c>
      <c r="G64" s="342">
        <f t="shared" si="2"/>
        <v>97.111830529216036</v>
      </c>
    </row>
    <row r="65" spans="1:7" ht="26.25" customHeight="1" x14ac:dyDescent="0.4">
      <c r="A65" s="283" t="s">
        <v>48</v>
      </c>
      <c r="B65" s="284">
        <v>1</v>
      </c>
      <c r="C65" s="339">
        <v>7</v>
      </c>
      <c r="D65" s="424">
        <v>0.39500000000000002</v>
      </c>
      <c r="E65" s="340">
        <f t="shared" si="0"/>
        <v>9.6379831806633991</v>
      </c>
      <c r="F65" s="341">
        <f t="shared" si="1"/>
        <v>99.999999999999972</v>
      </c>
      <c r="G65" s="342">
        <f t="shared" si="2"/>
        <v>96.379831806633987</v>
      </c>
    </row>
    <row r="66" spans="1:7" ht="26.25" customHeight="1" x14ac:dyDescent="0.4">
      <c r="A66" s="283" t="s">
        <v>50</v>
      </c>
      <c r="B66" s="284">
        <v>1</v>
      </c>
      <c r="C66" s="339">
        <v>8</v>
      </c>
      <c r="D66" s="424">
        <v>0.39400000000000002</v>
      </c>
      <c r="E66" s="340">
        <f t="shared" si="0"/>
        <v>9.6135832232439977</v>
      </c>
      <c r="F66" s="341">
        <f t="shared" si="1"/>
        <v>99.746835443037952</v>
      </c>
      <c r="G66" s="342">
        <f t="shared" si="2"/>
        <v>96.135832232439981</v>
      </c>
    </row>
    <row r="67" spans="1:7" ht="27" customHeight="1" thickBot="1" x14ac:dyDescent="0.45">
      <c r="A67" s="283" t="s">
        <v>52</v>
      </c>
      <c r="B67" s="312">
        <f>(B66/B65)*(B64/B63)*(B62/B61)*(B60/B59)*B58</f>
        <v>3125</v>
      </c>
      <c r="C67" s="339">
        <v>9</v>
      </c>
      <c r="D67" s="424">
        <v>0.4</v>
      </c>
      <c r="E67" s="340">
        <f t="shared" si="0"/>
        <v>9.7599829677604042</v>
      </c>
      <c r="F67" s="341">
        <f t="shared" si="1"/>
        <v>101.26582278481011</v>
      </c>
      <c r="G67" s="342">
        <f t="shared" si="2"/>
        <v>97.599829677604049</v>
      </c>
    </row>
    <row r="68" spans="1:7" ht="27" customHeight="1" thickBot="1" x14ac:dyDescent="0.45">
      <c r="A68" s="452" t="s">
        <v>54</v>
      </c>
      <c r="B68" s="456"/>
      <c r="C68" s="343">
        <v>10</v>
      </c>
      <c r="D68" s="425">
        <v>0.39500000000000002</v>
      </c>
      <c r="E68" s="344">
        <f t="shared" si="0"/>
        <v>9.6379831806633991</v>
      </c>
      <c r="F68" s="345">
        <f t="shared" si="1"/>
        <v>99.999999999999972</v>
      </c>
      <c r="G68" s="346">
        <f t="shared" si="2"/>
        <v>96.379831806633987</v>
      </c>
    </row>
    <row r="69" spans="1:7" ht="19.5" customHeight="1" thickBot="1" x14ac:dyDescent="0.35">
      <c r="A69" s="454"/>
      <c r="B69" s="457"/>
      <c r="C69" s="339"/>
      <c r="D69" s="314"/>
      <c r="E69" s="260"/>
      <c r="F69" s="329"/>
      <c r="G69" s="347"/>
    </row>
    <row r="70" spans="1:7" ht="26.25" customHeight="1" x14ac:dyDescent="0.4">
      <c r="A70" s="329"/>
      <c r="B70" s="329"/>
      <c r="C70" s="339" t="s">
        <v>132</v>
      </c>
      <c r="D70" s="348"/>
      <c r="E70" s="349">
        <f>AVERAGE(E59:E68)</f>
        <v>9.6379831806634009</v>
      </c>
      <c r="F70" s="349">
        <f>AVERAGE(F59:F68)</f>
        <v>100</v>
      </c>
      <c r="G70" s="350">
        <f>AVERAGE(G59:G68)</f>
        <v>96.379831806633987</v>
      </c>
    </row>
    <row r="71" spans="1:7" ht="26.25" customHeight="1" x14ac:dyDescent="0.4">
      <c r="A71" s="329"/>
      <c r="B71" s="329"/>
      <c r="C71" s="339"/>
      <c r="D71" s="348"/>
      <c r="E71" s="351">
        <f>STDEV(E59:E68)/E70</f>
        <v>7.0604221648445202E-3</v>
      </c>
      <c r="F71" s="351">
        <f>STDEV(F59:F68)/F70</f>
        <v>7.0604221648444951E-3</v>
      </c>
      <c r="G71" s="352">
        <f>STDEV(G59:G68)/G70</f>
        <v>7.0604221648445532E-3</v>
      </c>
    </row>
    <row r="72" spans="1:7" ht="27" customHeight="1" thickBot="1" x14ac:dyDescent="0.45">
      <c r="A72" s="329"/>
      <c r="B72" s="329"/>
      <c r="C72" s="343"/>
      <c r="D72" s="353"/>
      <c r="E72" s="354">
        <f>COUNT(E59:E68)</f>
        <v>10</v>
      </c>
      <c r="F72" s="354">
        <f>COUNT(F59:F68)</f>
        <v>10</v>
      </c>
      <c r="G72" s="355">
        <f>COUNT(G59:G68)</f>
        <v>10</v>
      </c>
    </row>
    <row r="73" spans="1:7" ht="18.75" customHeight="1" x14ac:dyDescent="0.3">
      <c r="A73" s="329"/>
      <c r="B73" s="260"/>
      <c r="C73" s="260"/>
      <c r="D73" s="311"/>
      <c r="E73" s="348"/>
      <c r="F73" s="260"/>
      <c r="G73" s="356"/>
    </row>
    <row r="74" spans="1:7" ht="18.75" customHeight="1" x14ac:dyDescent="0.3">
      <c r="A74" s="270" t="s">
        <v>133</v>
      </c>
      <c r="B74" s="271" t="s">
        <v>64</v>
      </c>
      <c r="C74" s="458" t="str">
        <f>B20</f>
        <v>ISOTRETINOIN</v>
      </c>
      <c r="D74" s="458"/>
      <c r="E74" s="260" t="s">
        <v>65</v>
      </c>
      <c r="F74" s="260"/>
      <c r="G74" s="358">
        <f>G70</f>
        <v>96.379831806633987</v>
      </c>
    </row>
    <row r="75" spans="1:7" ht="18.75" customHeight="1" x14ac:dyDescent="0.3">
      <c r="A75" s="270"/>
      <c r="B75" s="271"/>
      <c r="C75" s="357"/>
      <c r="D75" s="357"/>
      <c r="E75" s="260"/>
      <c r="F75" s="260"/>
      <c r="G75" s="359"/>
    </row>
    <row r="76" spans="1:7" ht="18.75" customHeight="1" x14ac:dyDescent="0.3">
      <c r="A76" s="261" t="s">
        <v>0</v>
      </c>
      <c r="B76" s="269" t="s">
        <v>134</v>
      </c>
      <c r="C76" s="260"/>
      <c r="D76" s="260"/>
      <c r="E76" s="260"/>
      <c r="F76" s="260"/>
      <c r="G76" s="329"/>
    </row>
    <row r="77" spans="1:7" ht="18.75" customHeight="1" x14ac:dyDescent="0.3">
      <c r="A77" s="261"/>
      <c r="B77" s="326"/>
      <c r="C77" s="260"/>
      <c r="D77" s="260"/>
      <c r="E77" s="260"/>
      <c r="F77" s="260"/>
      <c r="G77" s="329"/>
    </row>
    <row r="78" spans="1:7" ht="18.75" customHeight="1" x14ac:dyDescent="0.3">
      <c r="A78" s="329"/>
      <c r="B78" s="459" t="s">
        <v>135</v>
      </c>
      <c r="C78" s="460"/>
      <c r="D78" s="260"/>
      <c r="E78" s="329"/>
      <c r="F78" s="329"/>
      <c r="G78" s="329"/>
    </row>
    <row r="79" spans="1:7" ht="18.75" customHeight="1" x14ac:dyDescent="0.3">
      <c r="A79" s="329"/>
      <c r="B79" s="360" t="s">
        <v>22</v>
      </c>
      <c r="C79" s="361">
        <f>G70</f>
        <v>96.379831806633987</v>
      </c>
      <c r="D79" s="260"/>
      <c r="E79" s="329"/>
      <c r="F79" s="329"/>
      <c r="G79" s="329"/>
    </row>
    <row r="80" spans="1:7" ht="26.25" customHeight="1" x14ac:dyDescent="0.4">
      <c r="A80" s="329"/>
      <c r="B80" s="360" t="s">
        <v>136</v>
      </c>
      <c r="C80" s="362">
        <v>2.4</v>
      </c>
      <c r="D80" s="260"/>
      <c r="E80" s="329"/>
      <c r="F80" s="329"/>
      <c r="G80" s="329"/>
    </row>
    <row r="81" spans="1:7" ht="18.75" customHeight="1" x14ac:dyDescent="0.3">
      <c r="A81" s="329"/>
      <c r="B81" s="360" t="s">
        <v>137</v>
      </c>
      <c r="C81" s="361">
        <f>STDEV(G59:G68)</f>
        <v>0.68048230073154869</v>
      </c>
      <c r="D81" s="260"/>
      <c r="E81" s="329"/>
      <c r="F81" s="329"/>
      <c r="G81" s="329"/>
    </row>
    <row r="82" spans="1:7" ht="18.75" customHeight="1" x14ac:dyDescent="0.3">
      <c r="A82" s="329"/>
      <c r="B82" s="360" t="s">
        <v>138</v>
      </c>
      <c r="C82" s="361">
        <f>IF(OR(G70&lt;98.5,G70&gt;101.5),(IF(98.5&gt;G70,98.5,101.5)),C79)</f>
        <v>98.5</v>
      </c>
      <c r="D82" s="260"/>
      <c r="E82" s="329"/>
      <c r="F82" s="329"/>
      <c r="G82" s="329"/>
    </row>
    <row r="83" spans="1:7" ht="18.75" customHeight="1" x14ac:dyDescent="0.3">
      <c r="A83" s="329"/>
      <c r="B83" s="360" t="s">
        <v>139</v>
      </c>
      <c r="C83" s="363">
        <f>ABS(C82-C79)+(C80*C81)</f>
        <v>3.7533257151217292</v>
      </c>
      <c r="D83" s="260"/>
      <c r="E83" s="329"/>
      <c r="F83" s="329"/>
      <c r="G83" s="329"/>
    </row>
    <row r="84" spans="1:7" ht="18.75" customHeight="1" x14ac:dyDescent="0.3">
      <c r="A84" s="327"/>
      <c r="B84" s="364"/>
      <c r="C84" s="260"/>
      <c r="D84" s="260"/>
      <c r="E84" s="260"/>
      <c r="F84" s="260"/>
      <c r="G84" s="260"/>
    </row>
    <row r="85" spans="1:7" ht="18.75" customHeight="1" x14ac:dyDescent="0.3">
      <c r="A85" s="269" t="s">
        <v>66</v>
      </c>
      <c r="B85" s="269" t="s">
        <v>67</v>
      </c>
      <c r="C85" s="260"/>
      <c r="D85" s="260"/>
      <c r="E85" s="260"/>
      <c r="F85" s="260"/>
      <c r="G85" s="260"/>
    </row>
    <row r="86" spans="1:7" ht="18.75" customHeight="1" x14ac:dyDescent="0.3">
      <c r="A86" s="269"/>
      <c r="B86" s="269"/>
      <c r="C86" s="260"/>
      <c r="D86" s="260"/>
      <c r="E86" s="260"/>
      <c r="F86" s="260"/>
      <c r="G86" s="260"/>
    </row>
    <row r="87" spans="1:7" ht="26.25" customHeight="1" x14ac:dyDescent="0.4">
      <c r="A87" s="270" t="s">
        <v>1</v>
      </c>
      <c r="B87" s="461"/>
      <c r="C87" s="461"/>
      <c r="D87" s="260"/>
      <c r="E87" s="260"/>
      <c r="F87" s="260"/>
      <c r="G87" s="260"/>
    </row>
    <row r="88" spans="1:7" ht="26.25" customHeight="1" x14ac:dyDescent="0.4">
      <c r="A88" s="271" t="s">
        <v>27</v>
      </c>
      <c r="B88" s="445"/>
      <c r="C88" s="445"/>
      <c r="D88" s="260"/>
      <c r="E88" s="260"/>
      <c r="F88" s="260"/>
      <c r="G88" s="260"/>
    </row>
    <row r="89" spans="1:7" ht="27" customHeight="1" thickBot="1" x14ac:dyDescent="0.45">
      <c r="A89" s="271" t="s">
        <v>3</v>
      </c>
      <c r="B89" s="272"/>
      <c r="C89" s="260"/>
      <c r="D89" s="260"/>
      <c r="E89" s="260"/>
      <c r="F89" s="260"/>
      <c r="G89" s="260"/>
    </row>
    <row r="90" spans="1:7" ht="27" customHeight="1" thickBot="1" x14ac:dyDescent="0.45">
      <c r="A90" s="271" t="s">
        <v>28</v>
      </c>
      <c r="B90" s="272">
        <f>B33</f>
        <v>0</v>
      </c>
      <c r="C90" s="463" t="s">
        <v>68</v>
      </c>
      <c r="D90" s="464"/>
      <c r="E90" s="464"/>
      <c r="F90" s="464"/>
      <c r="G90" s="465"/>
    </row>
    <row r="91" spans="1:7" ht="18.75" customHeight="1" x14ac:dyDescent="0.3">
      <c r="A91" s="271" t="s">
        <v>29</v>
      </c>
      <c r="B91" s="357">
        <f>B89-B90</f>
        <v>0</v>
      </c>
      <c r="C91" s="275"/>
      <c r="D91" s="275"/>
      <c r="E91" s="275"/>
      <c r="F91" s="275"/>
      <c r="G91" s="365"/>
    </row>
    <row r="92" spans="1:7" ht="19.5" customHeight="1" thickBot="1" x14ac:dyDescent="0.35">
      <c r="A92" s="271"/>
      <c r="B92" s="357"/>
      <c r="C92" s="275"/>
      <c r="D92" s="275"/>
      <c r="E92" s="275"/>
      <c r="F92" s="275"/>
      <c r="G92" s="365"/>
    </row>
    <row r="93" spans="1:7" ht="27" customHeight="1" thickBot="1" x14ac:dyDescent="0.45">
      <c r="A93" s="271" t="s">
        <v>30</v>
      </c>
      <c r="B93" s="276">
        <v>1</v>
      </c>
      <c r="C93" s="446" t="s">
        <v>140</v>
      </c>
      <c r="D93" s="447"/>
      <c r="E93" s="447"/>
      <c r="F93" s="447"/>
      <c r="G93" s="447"/>
    </row>
    <row r="94" spans="1:7" ht="27" customHeight="1" thickBot="1" x14ac:dyDescent="0.45">
      <c r="A94" s="271" t="s">
        <v>32</v>
      </c>
      <c r="B94" s="276">
        <v>1</v>
      </c>
      <c r="C94" s="446" t="s">
        <v>141</v>
      </c>
      <c r="D94" s="447"/>
      <c r="E94" s="447"/>
      <c r="F94" s="447"/>
      <c r="G94" s="447"/>
    </row>
    <row r="95" spans="1:7" ht="18.75" customHeight="1" x14ac:dyDescent="0.3">
      <c r="A95" s="271"/>
      <c r="B95" s="277"/>
      <c r="C95" s="278"/>
      <c r="D95" s="278"/>
      <c r="E95" s="278"/>
      <c r="F95" s="278"/>
      <c r="G95" s="278"/>
    </row>
    <row r="96" spans="1:7" ht="18.75" customHeight="1" x14ac:dyDescent="0.3">
      <c r="A96" s="271" t="s">
        <v>34</v>
      </c>
      <c r="B96" s="279">
        <f>B93/B94</f>
        <v>1</v>
      </c>
      <c r="C96" s="260" t="s">
        <v>35</v>
      </c>
      <c r="D96" s="260"/>
      <c r="E96" s="260"/>
      <c r="F96" s="260"/>
      <c r="G96" s="260"/>
    </row>
    <row r="97" spans="1:7" ht="19.5" customHeight="1" thickBot="1" x14ac:dyDescent="0.35">
      <c r="A97" s="269"/>
      <c r="B97" s="269"/>
      <c r="C97" s="260"/>
      <c r="D97" s="260"/>
      <c r="E97" s="260"/>
      <c r="F97" s="260"/>
      <c r="G97" s="260"/>
    </row>
    <row r="98" spans="1:7" ht="27" customHeight="1" thickBot="1" x14ac:dyDescent="0.45">
      <c r="A98" s="281" t="s">
        <v>124</v>
      </c>
      <c r="B98" s="366">
        <v>1</v>
      </c>
      <c r="C98" s="260"/>
      <c r="D98" s="367" t="s">
        <v>36</v>
      </c>
      <c r="E98" s="368"/>
      <c r="F98" s="449" t="s">
        <v>37</v>
      </c>
      <c r="G98" s="451"/>
    </row>
    <row r="99" spans="1:7" ht="26.25" customHeight="1" x14ac:dyDescent="0.4">
      <c r="A99" s="283" t="s">
        <v>38</v>
      </c>
      <c r="B99" s="369">
        <v>1</v>
      </c>
      <c r="C99" s="285" t="s">
        <v>39</v>
      </c>
      <c r="D99" s="286" t="s">
        <v>40</v>
      </c>
      <c r="E99" s="287" t="s">
        <v>41</v>
      </c>
      <c r="F99" s="286" t="s">
        <v>40</v>
      </c>
      <c r="G99" s="288" t="s">
        <v>41</v>
      </c>
    </row>
    <row r="100" spans="1:7" ht="26.25" customHeight="1" x14ac:dyDescent="0.4">
      <c r="A100" s="283" t="s">
        <v>42</v>
      </c>
      <c r="B100" s="369">
        <v>1</v>
      </c>
      <c r="C100" s="289">
        <v>1</v>
      </c>
      <c r="D100" s="292"/>
      <c r="E100" s="370" t="str">
        <f>IF(ISBLANK(D100),"-",$D$110/$D$107*D100)</f>
        <v>-</v>
      </c>
      <c r="F100" s="371"/>
      <c r="G100" s="293" t="str">
        <f>IF(ISBLANK(F100),"-",$D$110/$F$107*F100)</f>
        <v>-</v>
      </c>
    </row>
    <row r="101" spans="1:7" ht="26.25" customHeight="1" x14ac:dyDescent="0.4">
      <c r="A101" s="283" t="s">
        <v>43</v>
      </c>
      <c r="B101" s="369">
        <v>1</v>
      </c>
      <c r="C101" s="294">
        <v>2</v>
      </c>
      <c r="D101" s="297"/>
      <c r="E101" s="372" t="str">
        <f>IF(ISBLANK(D101),"-",$D$110/$D$107*D101)</f>
        <v>-</v>
      </c>
      <c r="F101" s="272"/>
      <c r="G101" s="298" t="str">
        <f>IF(ISBLANK(F101),"-",$D$110/$F$107*F101)</f>
        <v>-</v>
      </c>
    </row>
    <row r="102" spans="1:7" ht="26.25" customHeight="1" x14ac:dyDescent="0.4">
      <c r="A102" s="283" t="s">
        <v>44</v>
      </c>
      <c r="B102" s="369">
        <v>1</v>
      </c>
      <c r="C102" s="294">
        <v>3</v>
      </c>
      <c r="D102" s="297"/>
      <c r="E102" s="372" t="str">
        <f>IF(ISBLANK(D102),"-",$D$110/$D$107*D102)</f>
        <v>-</v>
      </c>
      <c r="F102" s="373"/>
      <c r="G102" s="298" t="str">
        <f>IF(ISBLANK(F102),"-",$D$110/$F$107*F102)</f>
        <v>-</v>
      </c>
    </row>
    <row r="103" spans="1:7" ht="26.25" customHeight="1" x14ac:dyDescent="0.4">
      <c r="A103" s="283" t="s">
        <v>45</v>
      </c>
      <c r="B103" s="369">
        <v>1</v>
      </c>
      <c r="C103" s="299">
        <v>4</v>
      </c>
      <c r="D103" s="300"/>
      <c r="E103" s="374" t="str">
        <f>IF(ISBLANK(D103),"-",$D$110/$D$107*D103)</f>
        <v>-</v>
      </c>
      <c r="F103" s="375"/>
      <c r="G103" s="302" t="str">
        <f>IF(ISBLANK(F103),"-",$D$110/$F$107*F103)</f>
        <v>-</v>
      </c>
    </row>
    <row r="104" spans="1:7" ht="27" customHeight="1" thickBot="1" x14ac:dyDescent="0.45">
      <c r="A104" s="283" t="s">
        <v>46</v>
      </c>
      <c r="B104" s="369">
        <v>1</v>
      </c>
      <c r="C104" s="303" t="s">
        <v>47</v>
      </c>
      <c r="D104" s="376" t="e">
        <f>AVERAGE(D100:D103)</f>
        <v>#DIV/0!</v>
      </c>
      <c r="E104" s="305" t="e">
        <f>AVERAGE(E100:E103)</f>
        <v>#DIV/0!</v>
      </c>
      <c r="F104" s="376" t="e">
        <f>AVERAGE(F100:F103)</f>
        <v>#DIV/0!</v>
      </c>
      <c r="G104" s="377" t="e">
        <f>AVERAGE(G100:G103)</f>
        <v>#DIV/0!</v>
      </c>
    </row>
    <row r="105" spans="1:7" ht="26.25" customHeight="1" x14ac:dyDescent="0.4">
      <c r="A105" s="283" t="s">
        <v>48</v>
      </c>
      <c r="B105" s="369">
        <v>1</v>
      </c>
      <c r="C105" s="307" t="s">
        <v>49</v>
      </c>
      <c r="D105" s="378"/>
      <c r="E105" s="260"/>
      <c r="F105" s="308"/>
      <c r="G105" s="260"/>
    </row>
    <row r="106" spans="1:7" ht="26.25" customHeight="1" x14ac:dyDescent="0.4">
      <c r="A106" s="283" t="s">
        <v>50</v>
      </c>
      <c r="B106" s="369">
        <v>1</v>
      </c>
      <c r="C106" s="309" t="s">
        <v>51</v>
      </c>
      <c r="D106" s="379">
        <f>D105*$B$96</f>
        <v>0</v>
      </c>
      <c r="E106" s="311"/>
      <c r="F106" s="310">
        <f>F105*$B$96</f>
        <v>0</v>
      </c>
      <c r="G106" s="260"/>
    </row>
    <row r="107" spans="1:7" ht="19.5" customHeight="1" thickBot="1" x14ac:dyDescent="0.35">
      <c r="A107" s="283" t="s">
        <v>52</v>
      </c>
      <c r="B107" s="294">
        <f>(B106/B105)*(B104/B103)*(B102/B101)*(B100/B99)*B98</f>
        <v>1</v>
      </c>
      <c r="C107" s="309" t="s">
        <v>53</v>
      </c>
      <c r="D107" s="380">
        <f>D106*$B$91/100</f>
        <v>0</v>
      </c>
      <c r="E107" s="314"/>
      <c r="F107" s="313">
        <f>F106*$B$91/100</f>
        <v>0</v>
      </c>
      <c r="G107" s="260"/>
    </row>
    <row r="108" spans="1:7" ht="19.5" customHeight="1" thickBot="1" x14ac:dyDescent="0.35">
      <c r="A108" s="452" t="s">
        <v>54</v>
      </c>
      <c r="B108" s="453"/>
      <c r="C108" s="309" t="s">
        <v>55</v>
      </c>
      <c r="D108" s="379">
        <f>D107/$B$107</f>
        <v>0</v>
      </c>
      <c r="E108" s="314"/>
      <c r="F108" s="315">
        <f>F107/$B$107</f>
        <v>0</v>
      </c>
      <c r="G108" s="381"/>
    </row>
    <row r="109" spans="1:7" ht="19.5" customHeight="1" thickBot="1" x14ac:dyDescent="0.35">
      <c r="A109" s="454"/>
      <c r="B109" s="455"/>
      <c r="C109" s="382" t="s">
        <v>125</v>
      </c>
      <c r="D109" s="383">
        <f>$B$56/$B$125</f>
        <v>10</v>
      </c>
      <c r="E109" s="260"/>
      <c r="F109" s="318"/>
      <c r="G109" s="384"/>
    </row>
    <row r="110" spans="1:7" ht="18.75" customHeight="1" x14ac:dyDescent="0.3">
      <c r="A110" s="260"/>
      <c r="B110" s="260"/>
      <c r="C110" s="385" t="s">
        <v>56</v>
      </c>
      <c r="D110" s="379">
        <f>D109*$B$107</f>
        <v>10</v>
      </c>
      <c r="E110" s="260"/>
      <c r="F110" s="318"/>
      <c r="G110" s="381"/>
    </row>
    <row r="111" spans="1:7" ht="19.5" customHeight="1" thickBot="1" x14ac:dyDescent="0.35">
      <c r="A111" s="260"/>
      <c r="B111" s="260"/>
      <c r="C111" s="386" t="s">
        <v>57</v>
      </c>
      <c r="D111" s="387">
        <f>D110/B96</f>
        <v>10</v>
      </c>
      <c r="E111" s="260"/>
      <c r="F111" s="322"/>
      <c r="G111" s="381"/>
    </row>
    <row r="112" spans="1:7" ht="18.75" customHeight="1" x14ac:dyDescent="0.3">
      <c r="A112" s="260"/>
      <c r="B112" s="260"/>
      <c r="C112" s="388" t="s">
        <v>58</v>
      </c>
      <c r="D112" s="389" t="e">
        <f>AVERAGE(E100:E103,G100:G103)</f>
        <v>#DIV/0!</v>
      </c>
      <c r="E112" s="260"/>
      <c r="F112" s="322"/>
      <c r="G112" s="384"/>
    </row>
    <row r="113" spans="1:7" ht="18.75" customHeight="1" x14ac:dyDescent="0.3">
      <c r="A113" s="260"/>
      <c r="B113" s="260"/>
      <c r="C113" s="390" t="s">
        <v>59</v>
      </c>
      <c r="D113" s="391" t="e">
        <f>STDEV(E100:E103,G100:G103)/D112</f>
        <v>#DIV/0!</v>
      </c>
      <c r="E113" s="260"/>
      <c r="F113" s="322"/>
      <c r="G113" s="381"/>
    </row>
    <row r="114" spans="1:7" ht="19.5" customHeight="1" thickBot="1" x14ac:dyDescent="0.35">
      <c r="A114" s="260"/>
      <c r="B114" s="260"/>
      <c r="C114" s="392" t="s">
        <v>5</v>
      </c>
      <c r="D114" s="393">
        <f>COUNT(E100:E103,G100:G103)</f>
        <v>0</v>
      </c>
      <c r="E114" s="260"/>
      <c r="F114" s="322"/>
      <c r="G114" s="381"/>
    </row>
    <row r="115" spans="1:7" ht="19.5" customHeight="1" thickBot="1" x14ac:dyDescent="0.35">
      <c r="A115" s="261"/>
      <c r="B115" s="261"/>
      <c r="C115" s="261"/>
      <c r="D115" s="261"/>
      <c r="E115" s="261"/>
      <c r="F115" s="260"/>
      <c r="G115" s="260"/>
    </row>
    <row r="116" spans="1:7" ht="26.25" customHeight="1" x14ac:dyDescent="0.4">
      <c r="A116" s="281" t="s">
        <v>69</v>
      </c>
      <c r="B116" s="366">
        <v>1</v>
      </c>
      <c r="C116" s="367" t="s">
        <v>142</v>
      </c>
      <c r="D116" s="394" t="s">
        <v>40</v>
      </c>
      <c r="E116" s="395" t="s">
        <v>70</v>
      </c>
      <c r="F116" s="396" t="s">
        <v>71</v>
      </c>
      <c r="G116" s="260"/>
    </row>
    <row r="117" spans="1:7" ht="26.25" customHeight="1" x14ac:dyDescent="0.4">
      <c r="A117" s="283" t="s">
        <v>72</v>
      </c>
      <c r="B117" s="369">
        <v>1</v>
      </c>
      <c r="C117" s="339">
        <v>1</v>
      </c>
      <c r="D117" s="397"/>
      <c r="E117" s="336" t="str">
        <f t="shared" ref="E117:E122" si="3">IF(ISBLANK(D117),"-",D117/$D$112*$D$109*$B$125)</f>
        <v>-</v>
      </c>
      <c r="F117" s="398" t="str">
        <f t="shared" ref="F117:F122" si="4">IF(ISBLANK(D117), "-", E117/$B$56)</f>
        <v>-</v>
      </c>
      <c r="G117" s="260"/>
    </row>
    <row r="118" spans="1:7" ht="26.25" customHeight="1" x14ac:dyDescent="0.4">
      <c r="A118" s="283" t="s">
        <v>73</v>
      </c>
      <c r="B118" s="369">
        <v>1</v>
      </c>
      <c r="C118" s="339">
        <v>2</v>
      </c>
      <c r="D118" s="397"/>
      <c r="E118" s="340" t="str">
        <f t="shared" si="3"/>
        <v>-</v>
      </c>
      <c r="F118" s="399" t="str">
        <f t="shared" si="4"/>
        <v>-</v>
      </c>
      <c r="G118" s="260"/>
    </row>
    <row r="119" spans="1:7" ht="26.25" customHeight="1" x14ac:dyDescent="0.4">
      <c r="A119" s="283" t="s">
        <v>74</v>
      </c>
      <c r="B119" s="369">
        <v>1</v>
      </c>
      <c r="C119" s="339">
        <v>3</v>
      </c>
      <c r="D119" s="397"/>
      <c r="E119" s="340" t="str">
        <f t="shared" si="3"/>
        <v>-</v>
      </c>
      <c r="F119" s="399" t="str">
        <f t="shared" si="4"/>
        <v>-</v>
      </c>
      <c r="G119" s="260"/>
    </row>
    <row r="120" spans="1:7" ht="26.25" customHeight="1" x14ac:dyDescent="0.4">
      <c r="A120" s="283" t="s">
        <v>75</v>
      </c>
      <c r="B120" s="369">
        <v>1</v>
      </c>
      <c r="C120" s="339">
        <v>4</v>
      </c>
      <c r="D120" s="397"/>
      <c r="E120" s="340" t="str">
        <f t="shared" si="3"/>
        <v>-</v>
      </c>
      <c r="F120" s="399" t="str">
        <f t="shared" si="4"/>
        <v>-</v>
      </c>
      <c r="G120" s="260"/>
    </row>
    <row r="121" spans="1:7" ht="26.25" customHeight="1" x14ac:dyDescent="0.4">
      <c r="A121" s="283" t="s">
        <v>76</v>
      </c>
      <c r="B121" s="369">
        <v>1</v>
      </c>
      <c r="C121" s="339">
        <v>5</v>
      </c>
      <c r="D121" s="397"/>
      <c r="E121" s="340" t="str">
        <f t="shared" si="3"/>
        <v>-</v>
      </c>
      <c r="F121" s="399" t="str">
        <f t="shared" si="4"/>
        <v>-</v>
      </c>
      <c r="G121" s="260"/>
    </row>
    <row r="122" spans="1:7" ht="26.25" customHeight="1" x14ac:dyDescent="0.4">
      <c r="A122" s="283" t="s">
        <v>77</v>
      </c>
      <c r="B122" s="369">
        <v>1</v>
      </c>
      <c r="C122" s="400">
        <v>6</v>
      </c>
      <c r="D122" s="401"/>
      <c r="E122" s="402" t="str">
        <f t="shared" si="3"/>
        <v>-</v>
      </c>
      <c r="F122" s="403" t="str">
        <f t="shared" si="4"/>
        <v>-</v>
      </c>
      <c r="G122" s="260"/>
    </row>
    <row r="123" spans="1:7" ht="26.25" customHeight="1" x14ac:dyDescent="0.4">
      <c r="A123" s="283" t="s">
        <v>78</v>
      </c>
      <c r="B123" s="369">
        <v>1</v>
      </c>
      <c r="C123" s="339"/>
      <c r="D123" s="311"/>
      <c r="E123" s="260"/>
      <c r="F123" s="342"/>
      <c r="G123" s="260"/>
    </row>
    <row r="124" spans="1:7" ht="26.25" customHeight="1" x14ac:dyDescent="0.4">
      <c r="A124" s="283" t="s">
        <v>79</v>
      </c>
      <c r="B124" s="369">
        <v>1</v>
      </c>
      <c r="C124" s="339"/>
      <c r="D124" s="404"/>
      <c r="E124" s="405" t="s">
        <v>47</v>
      </c>
      <c r="F124" s="406" t="e">
        <f>AVERAGE(F117:F122)</f>
        <v>#DIV/0!</v>
      </c>
      <c r="G124" s="260"/>
    </row>
    <row r="125" spans="1:7" ht="27" customHeight="1" thickBot="1" x14ac:dyDescent="0.45">
      <c r="A125" s="283" t="s">
        <v>80</v>
      </c>
      <c r="B125" s="294">
        <f>(B124/B123)*(B122/B121)*(B120/B119)*(B118/B117)*B116</f>
        <v>1</v>
      </c>
      <c r="C125" s="407"/>
      <c r="D125" s="408"/>
      <c r="E125" s="271" t="s">
        <v>59</v>
      </c>
      <c r="F125" s="352" t="e">
        <f>STDEV(F117:F122)/F124</f>
        <v>#DIV/0!</v>
      </c>
      <c r="G125" s="260"/>
    </row>
    <row r="126" spans="1:7" ht="27" customHeight="1" thickBot="1" x14ac:dyDescent="0.45">
      <c r="A126" s="452" t="s">
        <v>54</v>
      </c>
      <c r="B126" s="453"/>
      <c r="C126" s="409"/>
      <c r="D126" s="410"/>
      <c r="E126" s="411" t="s">
        <v>5</v>
      </c>
      <c r="F126" s="412">
        <f>COUNT(F117:F122)</f>
        <v>0</v>
      </c>
      <c r="G126" s="260"/>
    </row>
    <row r="127" spans="1:7" ht="19.5" customHeight="1" thickBot="1" x14ac:dyDescent="0.35">
      <c r="A127" s="454"/>
      <c r="B127" s="455"/>
      <c r="C127" s="260"/>
      <c r="D127" s="260"/>
      <c r="E127" s="260"/>
      <c r="F127" s="311"/>
      <c r="G127" s="260"/>
    </row>
    <row r="128" spans="1:7" ht="18.75" customHeight="1" x14ac:dyDescent="0.3">
      <c r="A128" s="278"/>
      <c r="B128" s="278"/>
      <c r="C128" s="260"/>
      <c r="D128" s="260"/>
      <c r="E128" s="260"/>
      <c r="F128" s="311"/>
      <c r="G128" s="260"/>
    </row>
    <row r="129" spans="1:7" ht="18.75" customHeight="1" x14ac:dyDescent="0.3">
      <c r="A129" s="270" t="s">
        <v>133</v>
      </c>
      <c r="B129" s="271" t="s">
        <v>81</v>
      </c>
      <c r="C129" s="458" t="str">
        <f>B20</f>
        <v>ISOTRETINOIN</v>
      </c>
      <c r="D129" s="458"/>
      <c r="E129" s="260" t="s">
        <v>82</v>
      </c>
      <c r="F129" s="260"/>
      <c r="G129" s="359" t="e">
        <f>F124</f>
        <v>#DIV/0!</v>
      </c>
    </row>
    <row r="130" spans="1:7" ht="19.5" customHeight="1" thickBot="1" x14ac:dyDescent="0.35">
      <c r="A130" s="413"/>
      <c r="B130" s="413"/>
      <c r="C130" s="414"/>
      <c r="D130" s="414"/>
      <c r="E130" s="414"/>
      <c r="F130" s="414"/>
      <c r="G130" s="414"/>
    </row>
    <row r="131" spans="1:7" ht="18.75" customHeight="1" x14ac:dyDescent="0.3">
      <c r="A131" s="260"/>
      <c r="B131" s="462" t="s">
        <v>6</v>
      </c>
      <c r="C131" s="462"/>
      <c r="D131" s="260"/>
      <c r="E131" s="415" t="s">
        <v>7</v>
      </c>
      <c r="F131" s="416"/>
      <c r="G131" s="415" t="s">
        <v>8</v>
      </c>
    </row>
    <row r="132" spans="1:7" ht="60" customHeight="1" x14ac:dyDescent="0.3">
      <c r="A132" s="270" t="s">
        <v>9</v>
      </c>
      <c r="B132" s="417"/>
      <c r="C132" s="417"/>
      <c r="D132" s="260"/>
      <c r="E132" s="417"/>
      <c r="F132" s="260"/>
      <c r="G132" s="417"/>
    </row>
    <row r="133" spans="1:7" ht="60" customHeight="1" x14ac:dyDescent="0.3">
      <c r="A133" s="270" t="s">
        <v>10</v>
      </c>
      <c r="B133" s="418"/>
      <c r="C133" s="418"/>
      <c r="D133" s="260"/>
      <c r="E133" s="418"/>
      <c r="F133" s="260"/>
      <c r="G133" s="419"/>
    </row>
    <row r="250" spans="1:1" x14ac:dyDescent="0.2">
      <c r="A250" s="259">
        <v>0</v>
      </c>
    </row>
  </sheetData>
  <sheetProtection password="F258" sheet="1" objects="1" scenarios="1" formatCells="0" formatColumns="0"/>
  <mergeCells count="26">
    <mergeCell ref="B26:C26"/>
    <mergeCell ref="A1:G7"/>
    <mergeCell ref="A8:G14"/>
    <mergeCell ref="A16:G16"/>
    <mergeCell ref="B18:C18"/>
    <mergeCell ref="B20:C20"/>
    <mergeCell ref="B88:C88"/>
    <mergeCell ref="B27:C27"/>
    <mergeCell ref="C29:G29"/>
    <mergeCell ref="C31:G31"/>
    <mergeCell ref="C32:G32"/>
    <mergeCell ref="D36:E36"/>
    <mergeCell ref="F36:G36"/>
    <mergeCell ref="A46:B47"/>
    <mergeCell ref="A68:B69"/>
    <mergeCell ref="C74:D74"/>
    <mergeCell ref="B78:C78"/>
    <mergeCell ref="B87:C87"/>
    <mergeCell ref="C129:D129"/>
    <mergeCell ref="B131:C131"/>
    <mergeCell ref="C90:G90"/>
    <mergeCell ref="C93:G93"/>
    <mergeCell ref="C94:G94"/>
    <mergeCell ref="F98:G98"/>
    <mergeCell ref="A108:B109"/>
    <mergeCell ref="A126:B127"/>
  </mergeCells>
  <conditionalFormatting sqref="D51">
    <cfRule type="cellIs" dxfId="2" priority="1" operator="greaterThan">
      <formula>0.02</formula>
    </cfRule>
  </conditionalFormatting>
  <conditionalFormatting sqref="C83">
    <cfRule type="cellIs" dxfId="1" priority="2" operator="greaterThan">
      <formula>15</formula>
    </cfRule>
  </conditionalFormatting>
  <conditionalFormatting sqref="D113">
    <cfRule type="cellIs" dxfId="0" priority="3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2&amp;CPage &amp;P of &amp;N&amp;R&amp;D &amp;T</oddHeader>
    <oddFooter>&amp;LNQCL/ADDO/014</oddFooter>
  </headerFooter>
  <rowBreaks count="1" manualBreakCount="1">
    <brk id="84" max="6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58" zoomScale="60" zoomScaleNormal="40" zoomScalePageLayoutView="50" workbookViewId="0">
      <selection activeCell="E99" sqref="E99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466" t="s">
        <v>24</v>
      </c>
      <c r="B1" s="466"/>
      <c r="C1" s="466"/>
      <c r="D1" s="466"/>
      <c r="E1" s="466"/>
      <c r="F1" s="466"/>
      <c r="G1" s="466"/>
      <c r="H1" s="466"/>
      <c r="I1" s="466"/>
    </row>
    <row r="2" spans="1:9" ht="18.75" customHeight="1" x14ac:dyDescent="0.25">
      <c r="A2" s="466"/>
      <c r="B2" s="466"/>
      <c r="C2" s="466"/>
      <c r="D2" s="466"/>
      <c r="E2" s="466"/>
      <c r="F2" s="466"/>
      <c r="G2" s="466"/>
      <c r="H2" s="466"/>
      <c r="I2" s="466"/>
    </row>
    <row r="3" spans="1:9" ht="18.75" customHeight="1" x14ac:dyDescent="0.25">
      <c r="A3" s="466"/>
      <c r="B3" s="466"/>
      <c r="C3" s="466"/>
      <c r="D3" s="466"/>
      <c r="E3" s="466"/>
      <c r="F3" s="466"/>
      <c r="G3" s="466"/>
      <c r="H3" s="466"/>
      <c r="I3" s="466"/>
    </row>
    <row r="4" spans="1:9" ht="18.75" customHeight="1" x14ac:dyDescent="0.25">
      <c r="A4" s="466"/>
      <c r="B4" s="466"/>
      <c r="C4" s="466"/>
      <c r="D4" s="466"/>
      <c r="E4" s="466"/>
      <c r="F4" s="466"/>
      <c r="G4" s="466"/>
      <c r="H4" s="466"/>
      <c r="I4" s="466"/>
    </row>
    <row r="5" spans="1:9" ht="18.75" customHeight="1" x14ac:dyDescent="0.25">
      <c r="A5" s="466"/>
      <c r="B5" s="466"/>
      <c r="C5" s="466"/>
      <c r="D5" s="466"/>
      <c r="E5" s="466"/>
      <c r="F5" s="466"/>
      <c r="G5" s="466"/>
      <c r="H5" s="466"/>
      <c r="I5" s="466"/>
    </row>
    <row r="6" spans="1:9" ht="18.75" customHeight="1" x14ac:dyDescent="0.25">
      <c r="A6" s="466"/>
      <c r="B6" s="466"/>
      <c r="C6" s="466"/>
      <c r="D6" s="466"/>
      <c r="E6" s="466"/>
      <c r="F6" s="466"/>
      <c r="G6" s="466"/>
      <c r="H6" s="466"/>
      <c r="I6" s="466"/>
    </row>
    <row r="7" spans="1:9" ht="18.75" customHeight="1" x14ac:dyDescent="0.25">
      <c r="A7" s="466"/>
      <c r="B7" s="466"/>
      <c r="C7" s="466"/>
      <c r="D7" s="466"/>
      <c r="E7" s="466"/>
      <c r="F7" s="466"/>
      <c r="G7" s="466"/>
      <c r="H7" s="466"/>
      <c r="I7" s="466"/>
    </row>
    <row r="8" spans="1:9" x14ac:dyDescent="0.25">
      <c r="A8" s="467" t="s">
        <v>25</v>
      </c>
      <c r="B8" s="467"/>
      <c r="C8" s="467"/>
      <c r="D8" s="467"/>
      <c r="E8" s="467"/>
      <c r="F8" s="467"/>
      <c r="G8" s="467"/>
      <c r="H8" s="467"/>
      <c r="I8" s="467"/>
    </row>
    <row r="9" spans="1:9" x14ac:dyDescent="0.25">
      <c r="A9" s="467"/>
      <c r="B9" s="467"/>
      <c r="C9" s="467"/>
      <c r="D9" s="467"/>
      <c r="E9" s="467"/>
      <c r="F9" s="467"/>
      <c r="G9" s="467"/>
      <c r="H9" s="467"/>
      <c r="I9" s="467"/>
    </row>
    <row r="10" spans="1:9" x14ac:dyDescent="0.25">
      <c r="A10" s="467"/>
      <c r="B10" s="467"/>
      <c r="C10" s="467"/>
      <c r="D10" s="467"/>
      <c r="E10" s="467"/>
      <c r="F10" s="467"/>
      <c r="G10" s="467"/>
      <c r="H10" s="467"/>
      <c r="I10" s="467"/>
    </row>
    <row r="11" spans="1:9" x14ac:dyDescent="0.25">
      <c r="A11" s="467"/>
      <c r="B11" s="467"/>
      <c r="C11" s="467"/>
      <c r="D11" s="467"/>
      <c r="E11" s="467"/>
      <c r="F11" s="467"/>
      <c r="G11" s="467"/>
      <c r="H11" s="467"/>
      <c r="I11" s="467"/>
    </row>
    <row r="12" spans="1:9" x14ac:dyDescent="0.25">
      <c r="A12" s="467"/>
      <c r="B12" s="467"/>
      <c r="C12" s="467"/>
      <c r="D12" s="467"/>
      <c r="E12" s="467"/>
      <c r="F12" s="467"/>
      <c r="G12" s="467"/>
      <c r="H12" s="467"/>
      <c r="I12" s="467"/>
    </row>
    <row r="13" spans="1:9" x14ac:dyDescent="0.25">
      <c r="A13" s="467"/>
      <c r="B13" s="467"/>
      <c r="C13" s="467"/>
      <c r="D13" s="467"/>
      <c r="E13" s="467"/>
      <c r="F13" s="467"/>
      <c r="G13" s="467"/>
      <c r="H13" s="467"/>
      <c r="I13" s="467"/>
    </row>
    <row r="14" spans="1:9" x14ac:dyDescent="0.25">
      <c r="A14" s="467"/>
      <c r="B14" s="467"/>
      <c r="C14" s="467"/>
      <c r="D14" s="467"/>
      <c r="E14" s="467"/>
      <c r="F14" s="467"/>
      <c r="G14" s="467"/>
      <c r="H14" s="467"/>
      <c r="I14" s="467"/>
    </row>
    <row r="15" spans="1:9" ht="19.5" customHeight="1" x14ac:dyDescent="0.3">
      <c r="A15" s="3"/>
    </row>
    <row r="16" spans="1:9" ht="19.5" customHeight="1" x14ac:dyDescent="0.3">
      <c r="A16" s="498" t="s">
        <v>11</v>
      </c>
      <c r="B16" s="499"/>
      <c r="C16" s="499"/>
      <c r="D16" s="499"/>
      <c r="E16" s="499"/>
      <c r="F16" s="499"/>
      <c r="G16" s="499"/>
      <c r="H16" s="500"/>
    </row>
    <row r="17" spans="1:14" ht="20.25" customHeight="1" x14ac:dyDescent="0.25">
      <c r="A17" s="501" t="s">
        <v>26</v>
      </c>
      <c r="B17" s="501"/>
      <c r="C17" s="501"/>
      <c r="D17" s="501"/>
      <c r="E17" s="501"/>
      <c r="F17" s="501"/>
      <c r="G17" s="501"/>
      <c r="H17" s="501"/>
    </row>
    <row r="18" spans="1:14" ht="26.25" customHeight="1" x14ac:dyDescent="0.4">
      <c r="A18" s="5" t="s">
        <v>13</v>
      </c>
      <c r="B18" s="439" t="s">
        <v>2</v>
      </c>
      <c r="C18" s="439"/>
      <c r="D18" s="149"/>
      <c r="E18" s="6"/>
      <c r="F18" s="7"/>
      <c r="G18" s="7"/>
      <c r="H18" s="7"/>
    </row>
    <row r="19" spans="1:14" ht="26.25" customHeight="1" x14ac:dyDescent="0.4">
      <c r="A19" s="5" t="s">
        <v>14</v>
      </c>
      <c r="B19" s="187" t="s">
        <v>4</v>
      </c>
      <c r="C19" s="158">
        <v>1</v>
      </c>
      <c r="D19" s="7"/>
      <c r="E19" s="7"/>
      <c r="F19" s="7"/>
      <c r="G19" s="7"/>
      <c r="H19" s="7"/>
    </row>
    <row r="20" spans="1:14" ht="26.25" customHeight="1" x14ac:dyDescent="0.4">
      <c r="A20" s="5" t="s">
        <v>15</v>
      </c>
      <c r="B20" s="444" t="s">
        <v>110</v>
      </c>
      <c r="C20" s="444"/>
      <c r="D20" s="7"/>
      <c r="E20" s="7"/>
      <c r="F20" s="7"/>
      <c r="G20" s="7"/>
      <c r="H20" s="7"/>
    </row>
    <row r="21" spans="1:14" ht="26.25" customHeight="1" x14ac:dyDescent="0.4">
      <c r="A21" s="5" t="s">
        <v>16</v>
      </c>
      <c r="B21" s="444" t="s">
        <v>122</v>
      </c>
      <c r="C21" s="444"/>
      <c r="D21" s="444"/>
      <c r="E21" s="444"/>
      <c r="F21" s="444"/>
      <c r="G21" s="444"/>
      <c r="H21" s="444"/>
      <c r="I21" s="8"/>
    </row>
    <row r="22" spans="1:14" ht="26.25" customHeight="1" x14ac:dyDescent="0.4">
      <c r="A22" s="5" t="s">
        <v>17</v>
      </c>
      <c r="B22" s="9">
        <v>43220</v>
      </c>
      <c r="C22" s="7"/>
      <c r="D22" s="7"/>
      <c r="E22" s="7"/>
      <c r="F22" s="7"/>
      <c r="G22" s="7"/>
      <c r="H22" s="7"/>
    </row>
    <row r="23" spans="1:14" ht="26.25" customHeight="1" x14ac:dyDescent="0.4">
      <c r="A23" s="5" t="s">
        <v>18</v>
      </c>
      <c r="B23" s="9"/>
      <c r="C23" s="7"/>
      <c r="D23" s="7"/>
      <c r="E23" s="7"/>
      <c r="F23" s="7"/>
      <c r="G23" s="7"/>
      <c r="H23" s="7"/>
    </row>
    <row r="24" spans="1:14" ht="18.75" x14ac:dyDescent="0.3">
      <c r="A24" s="5"/>
      <c r="B24" s="10"/>
    </row>
    <row r="25" spans="1:14" ht="18.75" x14ac:dyDescent="0.3">
      <c r="A25" s="11" t="s">
        <v>0</v>
      </c>
      <c r="B25" s="10"/>
    </row>
    <row r="26" spans="1:14" ht="26.25" customHeight="1" x14ac:dyDescent="0.4">
      <c r="A26" s="12" t="s">
        <v>1</v>
      </c>
      <c r="B26" s="439" t="s">
        <v>110</v>
      </c>
      <c r="C26" s="439"/>
    </row>
    <row r="27" spans="1:14" ht="26.25" customHeight="1" x14ac:dyDescent="0.4">
      <c r="A27" s="13" t="s">
        <v>27</v>
      </c>
      <c r="B27" s="502" t="s">
        <v>111</v>
      </c>
      <c r="C27" s="502"/>
    </row>
    <row r="28" spans="1:14" ht="27" customHeight="1" x14ac:dyDescent="0.4">
      <c r="A28" s="13" t="s">
        <v>3</v>
      </c>
      <c r="B28" s="14">
        <v>97.8</v>
      </c>
    </row>
    <row r="29" spans="1:14" s="2" customFormat="1" ht="27" customHeight="1" x14ac:dyDescent="0.4">
      <c r="A29" s="13" t="s">
        <v>28</v>
      </c>
      <c r="B29" s="15">
        <v>0</v>
      </c>
      <c r="C29" s="474" t="s">
        <v>68</v>
      </c>
      <c r="D29" s="475"/>
      <c r="E29" s="475"/>
      <c r="F29" s="475"/>
      <c r="G29" s="476"/>
      <c r="I29" s="16"/>
      <c r="J29" s="16"/>
      <c r="K29" s="16"/>
      <c r="L29" s="16"/>
    </row>
    <row r="30" spans="1:14" s="2" customFormat="1" ht="19.5" customHeight="1" x14ac:dyDescent="0.3">
      <c r="A30" s="13" t="s">
        <v>29</v>
      </c>
      <c r="B30" s="17">
        <f>B28-B29</f>
        <v>97.8</v>
      </c>
      <c r="C30" s="18"/>
      <c r="D30" s="18"/>
      <c r="E30" s="18"/>
      <c r="F30" s="18"/>
      <c r="G30" s="19"/>
      <c r="I30" s="16"/>
      <c r="J30" s="16"/>
      <c r="K30" s="16"/>
      <c r="L30" s="16"/>
    </row>
    <row r="31" spans="1:14" s="2" customFormat="1" ht="27" customHeight="1" x14ac:dyDescent="0.4">
      <c r="A31" s="13" t="s">
        <v>30</v>
      </c>
      <c r="B31" s="20">
        <v>1</v>
      </c>
      <c r="C31" s="477" t="s">
        <v>31</v>
      </c>
      <c r="D31" s="478"/>
      <c r="E31" s="478"/>
      <c r="F31" s="478"/>
      <c r="G31" s="478"/>
      <c r="H31" s="479"/>
      <c r="I31" s="16"/>
      <c r="J31" s="16"/>
      <c r="K31" s="16"/>
      <c r="L31" s="16"/>
    </row>
    <row r="32" spans="1:14" s="2" customFormat="1" ht="27" customHeight="1" x14ac:dyDescent="0.4">
      <c r="A32" s="13" t="s">
        <v>32</v>
      </c>
      <c r="B32" s="20">
        <v>1</v>
      </c>
      <c r="C32" s="477" t="s">
        <v>33</v>
      </c>
      <c r="D32" s="478"/>
      <c r="E32" s="478"/>
      <c r="F32" s="478"/>
      <c r="G32" s="478"/>
      <c r="H32" s="479"/>
      <c r="I32" s="16"/>
      <c r="J32" s="16"/>
      <c r="K32" s="16"/>
      <c r="L32" s="21"/>
      <c r="M32" s="21"/>
      <c r="N32" s="22"/>
    </row>
    <row r="33" spans="1:14" s="2" customFormat="1" ht="17.25" customHeight="1" x14ac:dyDescent="0.3">
      <c r="A33" s="13"/>
      <c r="B33" s="23"/>
      <c r="C33" s="24"/>
      <c r="D33" s="24"/>
      <c r="E33" s="24"/>
      <c r="F33" s="24"/>
      <c r="G33" s="24"/>
      <c r="H33" s="24"/>
      <c r="I33" s="16"/>
      <c r="J33" s="16"/>
      <c r="K33" s="16"/>
      <c r="L33" s="21"/>
      <c r="M33" s="21"/>
      <c r="N33" s="22"/>
    </row>
    <row r="34" spans="1:14" s="2" customFormat="1" ht="18.75" x14ac:dyDescent="0.3">
      <c r="A34" s="13" t="s">
        <v>34</v>
      </c>
      <c r="B34" s="25">
        <f>B31/B32</f>
        <v>1</v>
      </c>
      <c r="C34" s="4" t="s">
        <v>35</v>
      </c>
      <c r="D34" s="4"/>
      <c r="E34" s="4"/>
      <c r="F34" s="4"/>
      <c r="G34" s="4"/>
      <c r="I34" s="16"/>
      <c r="J34" s="16"/>
      <c r="K34" s="16"/>
      <c r="L34" s="21"/>
      <c r="M34" s="21"/>
      <c r="N34" s="22"/>
    </row>
    <row r="35" spans="1:14" s="2" customFormat="1" ht="19.5" customHeight="1" x14ac:dyDescent="0.3">
      <c r="A35" s="13"/>
      <c r="B35" s="17"/>
      <c r="G35" s="4"/>
      <c r="I35" s="16"/>
      <c r="J35" s="16"/>
      <c r="K35" s="16"/>
      <c r="L35" s="21"/>
      <c r="M35" s="21"/>
      <c r="N35" s="22"/>
    </row>
    <row r="36" spans="1:14" s="2" customFormat="1" ht="27" customHeight="1" x14ac:dyDescent="0.4">
      <c r="A36" s="26" t="s">
        <v>83</v>
      </c>
      <c r="B36" s="27">
        <v>100</v>
      </c>
      <c r="C36" s="4"/>
      <c r="D36" s="480" t="s">
        <v>36</v>
      </c>
      <c r="E36" s="503"/>
      <c r="F36" s="480" t="s">
        <v>37</v>
      </c>
      <c r="G36" s="481"/>
      <c r="J36" s="16"/>
      <c r="K36" s="16"/>
      <c r="L36" s="21"/>
      <c r="M36" s="21"/>
      <c r="N36" s="22"/>
    </row>
    <row r="37" spans="1:14" s="2" customFormat="1" ht="27" customHeight="1" x14ac:dyDescent="0.4">
      <c r="A37" s="28" t="s">
        <v>38</v>
      </c>
      <c r="B37" s="29">
        <v>4</v>
      </c>
      <c r="C37" s="30" t="s">
        <v>39</v>
      </c>
      <c r="D37" s="31" t="s">
        <v>40</v>
      </c>
      <c r="E37" s="32" t="s">
        <v>41</v>
      </c>
      <c r="F37" s="31" t="s">
        <v>40</v>
      </c>
      <c r="G37" s="33" t="s">
        <v>41</v>
      </c>
      <c r="I37" s="34" t="s">
        <v>84</v>
      </c>
      <c r="J37" s="16"/>
      <c r="K37" s="16"/>
      <c r="L37" s="21"/>
      <c r="M37" s="21"/>
      <c r="N37" s="22"/>
    </row>
    <row r="38" spans="1:14" s="2" customFormat="1" ht="26.25" customHeight="1" x14ac:dyDescent="0.4">
      <c r="A38" s="28" t="s">
        <v>42</v>
      </c>
      <c r="B38" s="29">
        <v>100</v>
      </c>
      <c r="C38" s="35">
        <v>1</v>
      </c>
      <c r="D38" s="36">
        <v>0.439</v>
      </c>
      <c r="E38" s="37">
        <f>IF(ISBLANK(D38),"-",$D$48/$D$45*D38)</f>
        <v>0.40862563097289212</v>
      </c>
      <c r="F38" s="36">
        <v>0.41599999999999998</v>
      </c>
      <c r="G38" s="38">
        <f>IF(ISBLANK(F38),"-",$D$48/$F$45*F38)</f>
        <v>0.40782154670242943</v>
      </c>
      <c r="I38" s="39"/>
      <c r="J38" s="16"/>
      <c r="K38" s="16"/>
      <c r="L38" s="21"/>
      <c r="M38" s="21"/>
      <c r="N38" s="22"/>
    </row>
    <row r="39" spans="1:14" s="2" customFormat="1" ht="26.25" customHeight="1" x14ac:dyDescent="0.4">
      <c r="A39" s="28" t="s">
        <v>43</v>
      </c>
      <c r="B39" s="29">
        <v>10</v>
      </c>
      <c r="C39" s="40">
        <v>2</v>
      </c>
      <c r="D39" s="41">
        <v>0.439</v>
      </c>
      <c r="E39" s="42">
        <f>IF(ISBLANK(D39),"-",$D$48/$D$45*D39)</f>
        <v>0.40862563097289212</v>
      </c>
      <c r="F39" s="41">
        <v>0.41699999999999998</v>
      </c>
      <c r="G39" s="43">
        <f>IF(ISBLANK(F39),"-",$D$48/$F$45*F39)</f>
        <v>0.40880188695892566</v>
      </c>
      <c r="I39" s="482">
        <f>ABS((F43/D43*D42)-F42)/D42</f>
        <v>1.891222211000552E-3</v>
      </c>
      <c r="J39" s="16"/>
      <c r="K39" s="16"/>
      <c r="L39" s="21"/>
      <c r="M39" s="21"/>
      <c r="N39" s="22"/>
    </row>
    <row r="40" spans="1:14" ht="26.25" customHeight="1" x14ac:dyDescent="0.4">
      <c r="A40" s="28" t="s">
        <v>44</v>
      </c>
      <c r="B40" s="29">
        <v>25</v>
      </c>
      <c r="C40" s="40">
        <v>3</v>
      </c>
      <c r="D40" s="41">
        <v>0.438</v>
      </c>
      <c r="E40" s="42">
        <f>IF(ISBLANK(D40),"-",$D$48/$D$45*D40)</f>
        <v>0.40769482087955977</v>
      </c>
      <c r="F40" s="41">
        <v>0.41899999999999998</v>
      </c>
      <c r="G40" s="43">
        <f>IF(ISBLANK(F40),"-",$D$48/$F$45*F40)</f>
        <v>0.41076256747191814</v>
      </c>
      <c r="I40" s="482"/>
      <c r="L40" s="21"/>
      <c r="M40" s="21"/>
      <c r="N40" s="44"/>
    </row>
    <row r="41" spans="1:14" ht="27" customHeight="1" x14ac:dyDescent="0.4">
      <c r="A41" s="28" t="s">
        <v>45</v>
      </c>
      <c r="B41" s="29">
        <v>1</v>
      </c>
      <c r="C41" s="45">
        <v>4</v>
      </c>
      <c r="D41" s="46"/>
      <c r="E41" s="47" t="str">
        <f>IF(ISBLANK(D41),"-",$D$48/$D$45*D41)</f>
        <v>-</v>
      </c>
      <c r="F41" s="46"/>
      <c r="G41" s="48" t="str">
        <f>IF(ISBLANK(F41),"-",$D$48/$F$45*F41)</f>
        <v>-</v>
      </c>
      <c r="I41" s="49"/>
      <c r="L41" s="21"/>
      <c r="M41" s="21"/>
      <c r="N41" s="44"/>
    </row>
    <row r="42" spans="1:14" ht="27" customHeight="1" x14ac:dyDescent="0.4">
      <c r="A42" s="28" t="s">
        <v>46</v>
      </c>
      <c r="B42" s="29">
        <v>1</v>
      </c>
      <c r="C42" s="50" t="s">
        <v>47</v>
      </c>
      <c r="D42" s="51">
        <f>AVERAGE(D38:D41)</f>
        <v>0.4386666666666667</v>
      </c>
      <c r="E42" s="52">
        <f>AVERAGE(E38:E41)</f>
        <v>0.40831536094178134</v>
      </c>
      <c r="F42" s="51">
        <f>AVERAGE(F38:F41)</f>
        <v>0.41733333333333333</v>
      </c>
      <c r="G42" s="53">
        <f>AVERAGE(G38:G41)</f>
        <v>0.40912866704442447</v>
      </c>
      <c r="H42" s="54"/>
    </row>
    <row r="43" spans="1:14" ht="26.25" customHeight="1" x14ac:dyDescent="0.4">
      <c r="A43" s="28" t="s">
        <v>48</v>
      </c>
      <c r="B43" s="29">
        <v>1</v>
      </c>
      <c r="C43" s="55" t="s">
        <v>85</v>
      </c>
      <c r="D43" s="56">
        <v>21.97</v>
      </c>
      <c r="E43" s="44"/>
      <c r="F43" s="56">
        <v>20.86</v>
      </c>
      <c r="H43" s="54"/>
    </row>
    <row r="44" spans="1:14" ht="26.25" customHeight="1" x14ac:dyDescent="0.4">
      <c r="A44" s="28" t="s">
        <v>50</v>
      </c>
      <c r="B44" s="29">
        <v>1</v>
      </c>
      <c r="C44" s="57" t="s">
        <v>86</v>
      </c>
      <c r="D44" s="58">
        <f>D43*$B$34</f>
        <v>21.97</v>
      </c>
      <c r="E44" s="59"/>
      <c r="F44" s="58">
        <f>F43*$B$34</f>
        <v>20.86</v>
      </c>
      <c r="H44" s="54"/>
    </row>
    <row r="45" spans="1:14" ht="19.5" customHeight="1" x14ac:dyDescent="0.3">
      <c r="A45" s="28" t="s">
        <v>52</v>
      </c>
      <c r="B45" s="60">
        <f>(B44/B43)*(B42/B41)*(B40/B39)*(B38/B37)*B36</f>
        <v>6250</v>
      </c>
      <c r="C45" s="57" t="s">
        <v>53</v>
      </c>
      <c r="D45" s="61">
        <f>D44*$B$30/100</f>
        <v>21.486659999999997</v>
      </c>
      <c r="E45" s="62"/>
      <c r="F45" s="61">
        <f>F44*$B$30/100</f>
        <v>20.40108</v>
      </c>
      <c r="H45" s="54"/>
    </row>
    <row r="46" spans="1:14" ht="19.5" customHeight="1" x14ac:dyDescent="0.3">
      <c r="A46" s="468" t="s">
        <v>54</v>
      </c>
      <c r="B46" s="469"/>
      <c r="C46" s="57" t="s">
        <v>55</v>
      </c>
      <c r="D46" s="63">
        <f>D45/$B$45</f>
        <v>3.4378655999999994E-3</v>
      </c>
      <c r="E46" s="64"/>
      <c r="F46" s="65">
        <f>F45/$B$45</f>
        <v>3.2641727999999999E-3</v>
      </c>
      <c r="H46" s="54"/>
    </row>
    <row r="47" spans="1:14" ht="27" customHeight="1" x14ac:dyDescent="0.4">
      <c r="A47" s="470"/>
      <c r="B47" s="471"/>
      <c r="C47" s="66" t="s">
        <v>87</v>
      </c>
      <c r="D47" s="67">
        <v>3.2000000000000002E-3</v>
      </c>
      <c r="E47" s="68"/>
      <c r="F47" s="64"/>
      <c r="H47" s="54"/>
    </row>
    <row r="48" spans="1:14" ht="18.75" x14ac:dyDescent="0.3">
      <c r="C48" s="69" t="s">
        <v>56</v>
      </c>
      <c r="D48" s="61">
        <f>D47*$B$45</f>
        <v>20</v>
      </c>
      <c r="F48" s="70"/>
      <c r="H48" s="54"/>
    </row>
    <row r="49" spans="1:12" ht="19.5" customHeight="1" x14ac:dyDescent="0.3">
      <c r="C49" s="71" t="s">
        <v>57</v>
      </c>
      <c r="D49" s="72">
        <f>D48/B34</f>
        <v>20</v>
      </c>
      <c r="F49" s="70"/>
      <c r="H49" s="54"/>
    </row>
    <row r="50" spans="1:12" ht="18.75" x14ac:dyDescent="0.3">
      <c r="C50" s="26" t="s">
        <v>58</v>
      </c>
      <c r="D50" s="73">
        <f>AVERAGE(E38:E41,G38:G41)</f>
        <v>0.40872201399310287</v>
      </c>
      <c r="F50" s="74"/>
      <c r="H50" s="54"/>
    </row>
    <row r="51" spans="1:12" ht="18.75" x14ac:dyDescent="0.3">
      <c r="C51" s="28" t="s">
        <v>59</v>
      </c>
      <c r="D51" s="75">
        <f>STDEV(E38:E41,G38:G41)/D50</f>
        <v>2.6923797588610217E-3</v>
      </c>
      <c r="F51" s="74"/>
      <c r="H51" s="54"/>
    </row>
    <row r="52" spans="1:12" ht="19.5" customHeight="1" x14ac:dyDescent="0.3">
      <c r="C52" s="76" t="s">
        <v>5</v>
      </c>
      <c r="D52" s="77">
        <f>COUNT(E38:E41,G38:G41)</f>
        <v>6</v>
      </c>
      <c r="F52" s="74"/>
    </row>
    <row r="54" spans="1:12" ht="18.75" x14ac:dyDescent="0.3">
      <c r="A54" s="78" t="s">
        <v>0</v>
      </c>
      <c r="B54" s="79" t="s">
        <v>60</v>
      </c>
    </row>
    <row r="55" spans="1:12" ht="18.75" x14ac:dyDescent="0.3">
      <c r="A55" s="4" t="s">
        <v>61</v>
      </c>
      <c r="B55" s="80" t="str">
        <f>B21</f>
        <v>Each capsule contain 10mg of Isotretinoin</v>
      </c>
    </row>
    <row r="56" spans="1:12" ht="26.25" customHeight="1" x14ac:dyDescent="0.4">
      <c r="A56" s="81" t="s">
        <v>62</v>
      </c>
      <c r="B56" s="82">
        <v>10</v>
      </c>
      <c r="C56" s="4" t="str">
        <f>B20</f>
        <v>ISOTRETINOIN</v>
      </c>
      <c r="H56" s="83"/>
    </row>
    <row r="57" spans="1:12" ht="18.75" x14ac:dyDescent="0.3">
      <c r="A57" s="80" t="s">
        <v>63</v>
      </c>
      <c r="B57" s="150">
        <f>159.9095</f>
        <v>159.90950000000001</v>
      </c>
      <c r="H57" s="83"/>
    </row>
    <row r="58" spans="1:12" ht="19.5" customHeight="1" x14ac:dyDescent="0.3">
      <c r="H58" s="83"/>
    </row>
    <row r="59" spans="1:12" s="2" customFormat="1" ht="27" customHeight="1" x14ac:dyDescent="0.4">
      <c r="A59" s="26" t="s">
        <v>88</v>
      </c>
      <c r="B59" s="27">
        <v>50</v>
      </c>
      <c r="C59" s="4"/>
      <c r="D59" s="84" t="s">
        <v>89</v>
      </c>
      <c r="E59" s="85" t="s">
        <v>39</v>
      </c>
      <c r="F59" s="85" t="s">
        <v>40</v>
      </c>
      <c r="G59" s="85" t="s">
        <v>90</v>
      </c>
      <c r="H59" s="30" t="s">
        <v>91</v>
      </c>
      <c r="L59" s="16"/>
    </row>
    <row r="60" spans="1:12" s="2" customFormat="1" ht="26.25" customHeight="1" x14ac:dyDescent="0.4">
      <c r="A60" s="28" t="s">
        <v>92</v>
      </c>
      <c r="B60" s="29">
        <v>4</v>
      </c>
      <c r="C60" s="485" t="s">
        <v>93</v>
      </c>
      <c r="D60" s="488">
        <v>155.79</v>
      </c>
      <c r="E60" s="86">
        <v>1</v>
      </c>
      <c r="F60" s="87">
        <v>0.39800000000000002</v>
      </c>
      <c r="G60" s="151">
        <f>IF(ISBLANK(F60),"-",(F60/$D$50*$D$47*$B$68)*($B$57/$D$60))</f>
        <v>9.9951595358373577</v>
      </c>
      <c r="H60" s="169">
        <f t="shared" ref="H60:H71" si="0">IF(ISBLANK(F60),"-",(G60/$B$56)*100)</f>
        <v>99.951595358373581</v>
      </c>
      <c r="L60" s="16"/>
    </row>
    <row r="61" spans="1:12" s="2" customFormat="1" ht="26.25" customHeight="1" x14ac:dyDescent="0.4">
      <c r="A61" s="28" t="s">
        <v>73</v>
      </c>
      <c r="B61" s="29">
        <v>100</v>
      </c>
      <c r="C61" s="486"/>
      <c r="D61" s="489"/>
      <c r="E61" s="88">
        <v>2</v>
      </c>
      <c r="F61" s="41">
        <v>0.40100000000000002</v>
      </c>
      <c r="G61" s="152">
        <f>IF(ISBLANK(F61),"-",(F61/$D$50*$D$47*$B$68)*($B$57/$D$60))</f>
        <v>10.070499934348696</v>
      </c>
      <c r="H61" s="170">
        <f t="shared" si="0"/>
        <v>100.70499934348696</v>
      </c>
      <c r="L61" s="16"/>
    </row>
    <row r="62" spans="1:12" s="2" customFormat="1" ht="26.25" customHeight="1" x14ac:dyDescent="0.4">
      <c r="A62" s="28" t="s">
        <v>74</v>
      </c>
      <c r="B62" s="29">
        <v>10</v>
      </c>
      <c r="C62" s="486"/>
      <c r="D62" s="489"/>
      <c r="E62" s="88">
        <v>3</v>
      </c>
      <c r="F62" s="186">
        <v>0.40300000000000002</v>
      </c>
      <c r="G62" s="152">
        <f>IF(ISBLANK(F62),"-",(F62/$D$50*$D$47*$B$68)*($B$57/$D$60))</f>
        <v>10.120726866689587</v>
      </c>
      <c r="H62" s="170">
        <f t="shared" si="0"/>
        <v>101.20726866689587</v>
      </c>
      <c r="L62" s="16"/>
    </row>
    <row r="63" spans="1:12" ht="27" customHeight="1" x14ac:dyDescent="0.4">
      <c r="A63" s="28" t="s">
        <v>75</v>
      </c>
      <c r="B63" s="29">
        <v>25</v>
      </c>
      <c r="C63" s="495"/>
      <c r="D63" s="490"/>
      <c r="E63" s="89">
        <v>4</v>
      </c>
      <c r="F63" s="90"/>
      <c r="G63" s="152" t="str">
        <f>IF(ISBLANK(F63),"-",(F63/$D$50*$D$47*$B$68)*($B$57/$D$60))</f>
        <v>-</v>
      </c>
      <c r="H63" s="170" t="str">
        <f t="shared" si="0"/>
        <v>-</v>
      </c>
    </row>
    <row r="64" spans="1:12" ht="26.25" customHeight="1" x14ac:dyDescent="0.4">
      <c r="A64" s="28" t="s">
        <v>76</v>
      </c>
      <c r="B64" s="29">
        <v>1</v>
      </c>
      <c r="C64" s="485" t="s">
        <v>94</v>
      </c>
      <c r="D64" s="488">
        <v>148.22999999999999</v>
      </c>
      <c r="E64" s="86">
        <v>1</v>
      </c>
      <c r="F64" s="87">
        <v>0.38900000000000001</v>
      </c>
      <c r="G64" s="151">
        <f>IF(ISBLANK(F64),"-",(F64/$D$50*$D$47*$B$68)*($B$57/$D$64))</f>
        <v>10.267382190082026</v>
      </c>
      <c r="H64" s="169">
        <f t="shared" si="0"/>
        <v>102.67382190082026</v>
      </c>
    </row>
    <row r="65" spans="1:8" ht="26.25" customHeight="1" x14ac:dyDescent="0.4">
      <c r="A65" s="28" t="s">
        <v>77</v>
      </c>
      <c r="B65" s="29">
        <v>1</v>
      </c>
      <c r="C65" s="486"/>
      <c r="D65" s="489"/>
      <c r="E65" s="88">
        <v>2</v>
      </c>
      <c r="F65" s="41">
        <v>0.39500000000000002</v>
      </c>
      <c r="G65" s="152">
        <f>IF(ISBLANK(F65),"-",(F65/$D$50*$D$47*$B$68)*($B$57/$D$64))</f>
        <v>10.425747982216967</v>
      </c>
      <c r="H65" s="170">
        <f t="shared" si="0"/>
        <v>104.25747982216966</v>
      </c>
    </row>
    <row r="66" spans="1:8" ht="26.25" customHeight="1" x14ac:dyDescent="0.4">
      <c r="A66" s="28" t="s">
        <v>78</v>
      </c>
      <c r="B66" s="29">
        <v>1</v>
      </c>
      <c r="C66" s="486"/>
      <c r="D66" s="489"/>
      <c r="E66" s="88">
        <v>3</v>
      </c>
      <c r="F66" s="41">
        <v>0.39400000000000002</v>
      </c>
      <c r="G66" s="152">
        <f>IF(ISBLANK(F66),"-",(F66/$D$50*$D$47*$B$68)*($B$57/$D$64))</f>
        <v>10.39935368352781</v>
      </c>
      <c r="H66" s="170">
        <f t="shared" si="0"/>
        <v>103.99353683527809</v>
      </c>
    </row>
    <row r="67" spans="1:8" ht="27" customHeight="1" x14ac:dyDescent="0.4">
      <c r="A67" s="28" t="s">
        <v>79</v>
      </c>
      <c r="B67" s="29">
        <v>1</v>
      </c>
      <c r="C67" s="495"/>
      <c r="D67" s="490"/>
      <c r="E67" s="89">
        <v>4</v>
      </c>
      <c r="F67" s="90"/>
      <c r="G67" s="168" t="str">
        <f>IF(ISBLANK(F67),"-",(F67/$D$50*$D$47*$B$68)*($B$57/$D$64))</f>
        <v>-</v>
      </c>
      <c r="H67" s="171" t="str">
        <f t="shared" si="0"/>
        <v>-</v>
      </c>
    </row>
    <row r="68" spans="1:8" ht="26.25" customHeight="1" x14ac:dyDescent="0.4">
      <c r="A68" s="28" t="s">
        <v>80</v>
      </c>
      <c r="B68" s="91">
        <f>(B67/B66)*(B65/B64)*(B63/B62)*(B61/B60)*B59</f>
        <v>3125</v>
      </c>
      <c r="C68" s="485" t="s">
        <v>95</v>
      </c>
      <c r="D68" s="488">
        <v>156.13</v>
      </c>
      <c r="E68" s="86">
        <v>1</v>
      </c>
      <c r="F68" s="422">
        <v>0.41</v>
      </c>
      <c r="G68" s="151">
        <f>IF(ISBLANK(F68),"-",(F68/$D$50*$D$47*$B$68)*($B$57/$D$68))</f>
        <v>10.274098679462158</v>
      </c>
      <c r="H68" s="170">
        <f t="shared" si="0"/>
        <v>102.74098679462158</v>
      </c>
    </row>
    <row r="69" spans="1:8" ht="27" customHeight="1" x14ac:dyDescent="0.4">
      <c r="A69" s="76" t="s">
        <v>96</v>
      </c>
      <c r="B69" s="92">
        <f>(D47*B68)/B56*B57</f>
        <v>159.90950000000001</v>
      </c>
      <c r="C69" s="486"/>
      <c r="D69" s="489"/>
      <c r="E69" s="88">
        <v>2</v>
      </c>
      <c r="F69" s="41">
        <v>0.40600000000000003</v>
      </c>
      <c r="G69" s="152">
        <f>IF(ISBLANK(F69),"-",(F69/$D$50*$D$47*$B$68)*($B$57/$D$68))</f>
        <v>10.173863570394236</v>
      </c>
      <c r="H69" s="170">
        <f t="shared" si="0"/>
        <v>101.73863570394235</v>
      </c>
    </row>
    <row r="70" spans="1:8" ht="26.25" customHeight="1" x14ac:dyDescent="0.4">
      <c r="A70" s="491" t="s">
        <v>54</v>
      </c>
      <c r="B70" s="492"/>
      <c r="C70" s="486"/>
      <c r="D70" s="489"/>
      <c r="E70" s="88">
        <v>3</v>
      </c>
      <c r="F70" s="41">
        <v>0.40300000000000002</v>
      </c>
      <c r="G70" s="152">
        <f>IF(ISBLANK(F70),"-",(F70/$D$50*$D$47*$B$68)*($B$57/$D$68))</f>
        <v>10.098687238593293</v>
      </c>
      <c r="H70" s="170">
        <f t="shared" si="0"/>
        <v>100.98687238593294</v>
      </c>
    </row>
    <row r="71" spans="1:8" ht="27" customHeight="1" x14ac:dyDescent="0.4">
      <c r="A71" s="493"/>
      <c r="B71" s="494"/>
      <c r="C71" s="487"/>
      <c r="D71" s="490"/>
      <c r="E71" s="89">
        <v>4</v>
      </c>
      <c r="F71" s="90"/>
      <c r="G71" s="168" t="str">
        <f>IF(ISBLANK(F71),"-",(F71/$D$50*$D$47*$B$68)*($B$57/$D$68))</f>
        <v>-</v>
      </c>
      <c r="H71" s="171" t="str">
        <f t="shared" si="0"/>
        <v>-</v>
      </c>
    </row>
    <row r="72" spans="1:8" ht="26.25" customHeight="1" x14ac:dyDescent="0.4">
      <c r="A72" s="93"/>
      <c r="B72" s="93"/>
      <c r="C72" s="93"/>
      <c r="D72" s="93"/>
      <c r="E72" s="93"/>
      <c r="F72" s="95" t="s">
        <v>47</v>
      </c>
      <c r="G72" s="157">
        <f>AVERAGE(G60:G71)</f>
        <v>10.202835520128012</v>
      </c>
      <c r="H72" s="172">
        <f>AVERAGE(H60:H71)</f>
        <v>102.02835520128014</v>
      </c>
    </row>
    <row r="73" spans="1:8" ht="26.25" customHeight="1" x14ac:dyDescent="0.4">
      <c r="C73" s="93"/>
      <c r="D73" s="93"/>
      <c r="E73" s="93"/>
      <c r="F73" s="96" t="s">
        <v>59</v>
      </c>
      <c r="G73" s="188">
        <f>STDEV(G60:G71)/G72</f>
        <v>1.4563279033348073E-2</v>
      </c>
      <c r="H73" s="156">
        <f>STDEV(H60:H71)/H72</f>
        <v>1.4563279033348021E-2</v>
      </c>
    </row>
    <row r="74" spans="1:8" ht="27" customHeight="1" x14ac:dyDescent="0.4">
      <c r="A74" s="93"/>
      <c r="B74" s="93"/>
      <c r="C74" s="94"/>
      <c r="D74" s="94"/>
      <c r="E74" s="97"/>
      <c r="F74" s="98" t="s">
        <v>5</v>
      </c>
      <c r="G74" s="189">
        <f>COUNT(G60:G71)</f>
        <v>9</v>
      </c>
      <c r="H74" s="99">
        <f>COUNT(H60:H71)</f>
        <v>9</v>
      </c>
    </row>
    <row r="76" spans="1:8" ht="26.25" customHeight="1" x14ac:dyDescent="0.4">
      <c r="A76" s="12" t="s">
        <v>97</v>
      </c>
      <c r="B76" s="100" t="s">
        <v>64</v>
      </c>
      <c r="C76" s="472" t="str">
        <f>B26</f>
        <v>ISOTRETINOIN</v>
      </c>
      <c r="D76" s="472"/>
      <c r="E76" s="101" t="s">
        <v>65</v>
      </c>
      <c r="F76" s="101"/>
      <c r="G76" s="185">
        <f>H72</f>
        <v>102.02835520128014</v>
      </c>
      <c r="H76" s="103"/>
    </row>
    <row r="77" spans="1:8" ht="18.75" x14ac:dyDescent="0.3">
      <c r="A77" s="11" t="s">
        <v>66</v>
      </c>
      <c r="B77" s="11" t="s">
        <v>67</v>
      </c>
    </row>
    <row r="78" spans="1:8" ht="18.75" x14ac:dyDescent="0.3">
      <c r="A78" s="11"/>
      <c r="B78" s="11"/>
    </row>
    <row r="79" spans="1:8" ht="26.25" customHeight="1" x14ac:dyDescent="0.4">
      <c r="A79" s="12" t="s">
        <v>1</v>
      </c>
      <c r="B79" s="504" t="str">
        <f>B26</f>
        <v>ISOTRETINOIN</v>
      </c>
      <c r="C79" s="504"/>
    </row>
    <row r="80" spans="1:8" ht="26.25" customHeight="1" x14ac:dyDescent="0.4">
      <c r="A80" s="13" t="s">
        <v>27</v>
      </c>
      <c r="B80" s="504" t="str">
        <f>B27</f>
        <v>A77-1</v>
      </c>
      <c r="C80" s="504"/>
    </row>
    <row r="81" spans="1:12" ht="27" customHeight="1" x14ac:dyDescent="0.4">
      <c r="A81" s="13" t="s">
        <v>3</v>
      </c>
      <c r="B81" s="104">
        <f>B28</f>
        <v>97.8</v>
      </c>
    </row>
    <row r="82" spans="1:12" s="2" customFormat="1" ht="27" customHeight="1" x14ac:dyDescent="0.4">
      <c r="A82" s="13" t="s">
        <v>28</v>
      </c>
      <c r="B82" s="15">
        <v>0</v>
      </c>
      <c r="C82" s="474" t="s">
        <v>68</v>
      </c>
      <c r="D82" s="475"/>
      <c r="E82" s="475"/>
      <c r="F82" s="475"/>
      <c r="G82" s="476"/>
      <c r="I82" s="16"/>
      <c r="J82" s="16"/>
      <c r="K82" s="16"/>
      <c r="L82" s="16"/>
    </row>
    <row r="83" spans="1:12" s="2" customFormat="1" ht="19.5" customHeight="1" x14ac:dyDescent="0.3">
      <c r="A83" s="13" t="s">
        <v>29</v>
      </c>
      <c r="B83" s="17">
        <f>B81-B82</f>
        <v>97.8</v>
      </c>
      <c r="C83" s="18"/>
      <c r="D83" s="18"/>
      <c r="E83" s="18"/>
      <c r="F83" s="18"/>
      <c r="G83" s="19"/>
      <c r="I83" s="16"/>
      <c r="J83" s="16"/>
      <c r="K83" s="16"/>
      <c r="L83" s="16"/>
    </row>
    <row r="84" spans="1:12" s="2" customFormat="1" ht="27" customHeight="1" x14ac:dyDescent="0.4">
      <c r="A84" s="13" t="s">
        <v>30</v>
      </c>
      <c r="B84" s="20">
        <v>1</v>
      </c>
      <c r="C84" s="477" t="s">
        <v>98</v>
      </c>
      <c r="D84" s="478"/>
      <c r="E84" s="478"/>
      <c r="F84" s="478"/>
      <c r="G84" s="478"/>
      <c r="H84" s="479"/>
      <c r="I84" s="16"/>
      <c r="J84" s="16"/>
      <c r="K84" s="16"/>
      <c r="L84" s="16"/>
    </row>
    <row r="85" spans="1:12" s="2" customFormat="1" ht="27" customHeight="1" x14ac:dyDescent="0.4">
      <c r="A85" s="13" t="s">
        <v>32</v>
      </c>
      <c r="B85" s="20">
        <v>1</v>
      </c>
      <c r="C85" s="477" t="s">
        <v>99</v>
      </c>
      <c r="D85" s="478"/>
      <c r="E85" s="478"/>
      <c r="F85" s="478"/>
      <c r="G85" s="478"/>
      <c r="H85" s="479"/>
      <c r="I85" s="16"/>
      <c r="J85" s="16"/>
      <c r="K85" s="16"/>
      <c r="L85" s="16"/>
    </row>
    <row r="86" spans="1:12" s="2" customFormat="1" ht="18.75" x14ac:dyDescent="0.3">
      <c r="A86" s="13"/>
      <c r="B86" s="23"/>
      <c r="C86" s="24"/>
      <c r="D86" s="24"/>
      <c r="E86" s="24"/>
      <c r="F86" s="24"/>
      <c r="G86" s="24"/>
      <c r="H86" s="24"/>
      <c r="I86" s="16"/>
      <c r="J86" s="16"/>
      <c r="K86" s="16"/>
      <c r="L86" s="16"/>
    </row>
    <row r="87" spans="1:12" s="2" customFormat="1" ht="18.75" x14ac:dyDescent="0.3">
      <c r="A87" s="13" t="s">
        <v>34</v>
      </c>
      <c r="B87" s="25">
        <f>B84/B85</f>
        <v>1</v>
      </c>
      <c r="C87" s="4" t="s">
        <v>35</v>
      </c>
      <c r="D87" s="4"/>
      <c r="E87" s="4"/>
      <c r="F87" s="4"/>
      <c r="G87" s="4"/>
      <c r="I87" s="16"/>
      <c r="J87" s="16"/>
      <c r="K87" s="16"/>
      <c r="L87" s="16"/>
    </row>
    <row r="88" spans="1:12" ht="19.5" customHeight="1" x14ac:dyDescent="0.3">
      <c r="A88" s="11"/>
      <c r="B88" s="11"/>
    </row>
    <row r="89" spans="1:12" ht="27" customHeight="1" x14ac:dyDescent="0.4">
      <c r="A89" s="26" t="s">
        <v>83</v>
      </c>
      <c r="B89" s="27">
        <v>100</v>
      </c>
      <c r="D89" s="105" t="s">
        <v>36</v>
      </c>
      <c r="E89" s="106"/>
      <c r="F89" s="480" t="s">
        <v>37</v>
      </c>
      <c r="G89" s="481"/>
    </row>
    <row r="90" spans="1:12" ht="27" customHeight="1" x14ac:dyDescent="0.4">
      <c r="A90" s="28" t="s">
        <v>38</v>
      </c>
      <c r="B90" s="29">
        <v>5</v>
      </c>
      <c r="C90" s="107" t="s">
        <v>39</v>
      </c>
      <c r="D90" s="31" t="s">
        <v>40</v>
      </c>
      <c r="E90" s="32" t="s">
        <v>41</v>
      </c>
      <c r="F90" s="31" t="s">
        <v>40</v>
      </c>
      <c r="G90" s="108" t="s">
        <v>41</v>
      </c>
      <c r="I90" s="34" t="s">
        <v>84</v>
      </c>
    </row>
    <row r="91" spans="1:12" ht="26.25" customHeight="1" x14ac:dyDescent="0.4">
      <c r="A91" s="28" t="s">
        <v>42</v>
      </c>
      <c r="B91" s="29">
        <v>50</v>
      </c>
      <c r="C91" s="109">
        <v>1</v>
      </c>
      <c r="D91" s="36">
        <v>0.40300000000000002</v>
      </c>
      <c r="E91" s="37">
        <f>IF(ISBLANK(D91),"-",$D$101/$D$98*D91)</f>
        <v>0.43821830831291653</v>
      </c>
      <c r="F91" s="36">
        <v>0.36299999999999999</v>
      </c>
      <c r="G91" s="38">
        <f>IF(ISBLANK(F91),"-",$D$101/$F$98*F91)</f>
        <v>0.42851856951576978</v>
      </c>
      <c r="I91" s="39"/>
    </row>
    <row r="92" spans="1:12" ht="26.25" customHeight="1" x14ac:dyDescent="0.4">
      <c r="A92" s="28" t="s">
        <v>43</v>
      </c>
      <c r="B92" s="29">
        <v>5</v>
      </c>
      <c r="C92" s="94">
        <v>2</v>
      </c>
      <c r="D92" s="41">
        <v>0.39900000000000002</v>
      </c>
      <c r="E92" s="42">
        <f>IF(ISBLANK(D92),"-",$D$101/$D$98*D92)</f>
        <v>0.43386874694008359</v>
      </c>
      <c r="F92" s="41">
        <v>0.36099999999999999</v>
      </c>
      <c r="G92" s="43">
        <f>IF(ISBLANK(F92),"-",$D$101/$F$98*F92)</f>
        <v>0.42615758566168843</v>
      </c>
      <c r="I92" s="482">
        <f>ABS((F96/D96*D95)-F95)/D95</f>
        <v>2.1548168999764715E-2</v>
      </c>
    </row>
    <row r="93" spans="1:12" ht="26.25" customHeight="1" x14ac:dyDescent="0.4">
      <c r="A93" s="28" t="s">
        <v>44</v>
      </c>
      <c r="B93" s="29">
        <v>50</v>
      </c>
      <c r="C93" s="94">
        <v>3</v>
      </c>
      <c r="D93" s="41">
        <v>0.40300000000000002</v>
      </c>
      <c r="E93" s="42">
        <f>IF(ISBLANK(D93),"-",$D$101/$D$98*D93)</f>
        <v>0.43821830831291653</v>
      </c>
      <c r="F93" s="186">
        <v>0.36</v>
      </c>
      <c r="G93" s="43">
        <f>IF(ISBLANK(F93),"-",$D$101/$F$98*F93)</f>
        <v>0.4249770937346477</v>
      </c>
      <c r="I93" s="482"/>
    </row>
    <row r="94" spans="1:12" ht="27" customHeight="1" x14ac:dyDescent="0.4">
      <c r="A94" s="28" t="s">
        <v>45</v>
      </c>
      <c r="B94" s="29">
        <v>1</v>
      </c>
      <c r="C94" s="110">
        <v>4</v>
      </c>
      <c r="D94" s="46"/>
      <c r="E94" s="47" t="str">
        <f>IF(ISBLANK(D94),"-",$D$101/$D$98*D94)</f>
        <v>-</v>
      </c>
      <c r="F94" s="111"/>
      <c r="G94" s="48" t="str">
        <f>IF(ISBLANK(F94),"-",$D$101/$F$98*F94)</f>
        <v>-</v>
      </c>
      <c r="I94" s="49"/>
    </row>
    <row r="95" spans="1:12" ht="27" customHeight="1" x14ac:dyDescent="0.4">
      <c r="A95" s="28" t="s">
        <v>46</v>
      </c>
      <c r="B95" s="29">
        <v>1</v>
      </c>
      <c r="C95" s="112" t="s">
        <v>47</v>
      </c>
      <c r="D95" s="113">
        <f>AVERAGE(D91:D94)</f>
        <v>0.40166666666666667</v>
      </c>
      <c r="E95" s="52">
        <f>AVERAGE(E91:E94)</f>
        <v>0.43676845452197216</v>
      </c>
      <c r="F95" s="114">
        <f>AVERAGE(F91:F94)</f>
        <v>0.36133333333333334</v>
      </c>
      <c r="G95" s="115">
        <f>AVERAGE(G91:G94)</f>
        <v>0.42655108297070199</v>
      </c>
    </row>
    <row r="96" spans="1:12" ht="26.25" customHeight="1" x14ac:dyDescent="0.4">
      <c r="A96" s="28" t="s">
        <v>48</v>
      </c>
      <c r="B96" s="14">
        <v>1</v>
      </c>
      <c r="C96" s="116" t="s">
        <v>49</v>
      </c>
      <c r="D96" s="117">
        <v>26.12</v>
      </c>
      <c r="E96" s="44"/>
      <c r="F96" s="56">
        <v>24.06</v>
      </c>
    </row>
    <row r="97" spans="1:10" ht="26.25" customHeight="1" x14ac:dyDescent="0.4">
      <c r="A97" s="28" t="s">
        <v>50</v>
      </c>
      <c r="B97" s="14">
        <v>1</v>
      </c>
      <c r="C97" s="118" t="s">
        <v>51</v>
      </c>
      <c r="D97" s="119">
        <f>D96*$B$87</f>
        <v>26.12</v>
      </c>
      <c r="E97" s="59"/>
      <c r="F97" s="58">
        <f>F96*$B$87</f>
        <v>24.06</v>
      </c>
    </row>
    <row r="98" spans="1:10" ht="19.5" customHeight="1" x14ac:dyDescent="0.3">
      <c r="A98" s="28" t="s">
        <v>52</v>
      </c>
      <c r="B98" s="120">
        <f>(B97/B96)*(B95/B94)*(B93/B92)*(B91/B90)*B89</f>
        <v>10000</v>
      </c>
      <c r="C98" s="118" t="s">
        <v>100</v>
      </c>
      <c r="D98" s="121">
        <f>D97*$B$83/100</f>
        <v>25.545360000000002</v>
      </c>
      <c r="E98" s="62"/>
      <c r="F98" s="61">
        <f>F97*$B$83/100</f>
        <v>23.530679999999997</v>
      </c>
    </row>
    <row r="99" spans="1:10" ht="19.5" customHeight="1" x14ac:dyDescent="0.3">
      <c r="A99" s="468" t="s">
        <v>54</v>
      </c>
      <c r="B99" s="483"/>
      <c r="C99" s="118" t="s">
        <v>101</v>
      </c>
      <c r="D99" s="122">
        <f>D98/$B$98</f>
        <v>2.554536E-3</v>
      </c>
      <c r="E99" s="62"/>
      <c r="F99" s="65">
        <f>F98/$B$98</f>
        <v>2.3530679999999998E-3</v>
      </c>
      <c r="G99" s="123"/>
      <c r="H99" s="54"/>
    </row>
    <row r="100" spans="1:10" ht="19.5" customHeight="1" x14ac:dyDescent="0.3">
      <c r="A100" s="470"/>
      <c r="B100" s="484"/>
      <c r="C100" s="118" t="s">
        <v>87</v>
      </c>
      <c r="D100" s="124">
        <f>$B$56/$B$116</f>
        <v>2.7777777777777779E-3</v>
      </c>
      <c r="F100" s="70"/>
      <c r="G100" s="125"/>
      <c r="H100" s="54"/>
    </row>
    <row r="101" spans="1:10" ht="18.75" x14ac:dyDescent="0.3">
      <c r="C101" s="118" t="s">
        <v>56</v>
      </c>
      <c r="D101" s="119">
        <f>D100*$B$98</f>
        <v>27.777777777777779</v>
      </c>
      <c r="F101" s="70"/>
      <c r="G101" s="123"/>
      <c r="H101" s="54"/>
    </row>
    <row r="102" spans="1:10" ht="19.5" customHeight="1" x14ac:dyDescent="0.3">
      <c r="C102" s="126" t="s">
        <v>57</v>
      </c>
      <c r="D102" s="127">
        <f>D101/B34</f>
        <v>27.777777777777779</v>
      </c>
      <c r="F102" s="74"/>
      <c r="G102" s="123"/>
      <c r="H102" s="54"/>
      <c r="J102" s="128"/>
    </row>
    <row r="103" spans="1:10" ht="18.75" x14ac:dyDescent="0.3">
      <c r="C103" s="129" t="s">
        <v>102</v>
      </c>
      <c r="D103" s="130">
        <f>AVERAGE(E91:E94,G91:G94)</f>
        <v>0.4316597687463371</v>
      </c>
      <c r="F103" s="74"/>
      <c r="G103" s="131"/>
      <c r="H103" s="54"/>
      <c r="J103" s="132"/>
    </row>
    <row r="104" spans="1:10" ht="18.75" x14ac:dyDescent="0.3">
      <c r="C104" s="96" t="s">
        <v>59</v>
      </c>
      <c r="D104" s="133">
        <f>STDEV(E91:E94,G91:G94)/D103</f>
        <v>1.373311003672496E-2</v>
      </c>
      <c r="F104" s="74"/>
      <c r="G104" s="123"/>
      <c r="H104" s="54"/>
      <c r="J104" s="132"/>
    </row>
    <row r="105" spans="1:10" ht="19.5" customHeight="1" x14ac:dyDescent="0.3">
      <c r="C105" s="98" t="s">
        <v>5</v>
      </c>
      <c r="D105" s="134">
        <f>COUNT(E91:E94,G91:G94)</f>
        <v>6</v>
      </c>
      <c r="F105" s="74"/>
      <c r="G105" s="123"/>
      <c r="H105" s="54"/>
      <c r="J105" s="132"/>
    </row>
    <row r="106" spans="1:10" ht="19.5" customHeight="1" x14ac:dyDescent="0.3">
      <c r="A106" s="78"/>
      <c r="B106" s="78"/>
      <c r="C106" s="78"/>
      <c r="D106" s="78"/>
      <c r="E106" s="78"/>
    </row>
    <row r="107" spans="1:10" ht="27" customHeight="1" x14ac:dyDescent="0.4">
      <c r="A107" s="26" t="s">
        <v>69</v>
      </c>
      <c r="B107" s="27">
        <v>900</v>
      </c>
      <c r="C107" s="173" t="s">
        <v>103</v>
      </c>
      <c r="D107" s="173" t="s">
        <v>40</v>
      </c>
      <c r="E107" s="173" t="s">
        <v>70</v>
      </c>
      <c r="F107" s="135" t="s">
        <v>71</v>
      </c>
    </row>
    <row r="108" spans="1:10" ht="26.25" customHeight="1" x14ac:dyDescent="0.4">
      <c r="A108" s="28" t="s">
        <v>72</v>
      </c>
      <c r="B108" s="29">
        <v>5</v>
      </c>
      <c r="C108" s="176">
        <v>1</v>
      </c>
      <c r="D108" s="190">
        <v>0.38600000000000001</v>
      </c>
      <c r="E108" s="153">
        <f t="shared" ref="E108:E113" si="1">IF(ISBLANK(D108),"-",D108/$D$103*$D$100*$B$116)</f>
        <v>8.9422278365448324</v>
      </c>
      <c r="F108" s="177">
        <f t="shared" ref="F108:F113" si="2">IF(ISBLANK(D108), "-", (E108/$B$56)*100)</f>
        <v>89.422278365448321</v>
      </c>
    </row>
    <row r="109" spans="1:10" ht="26.25" customHeight="1" x14ac:dyDescent="0.4">
      <c r="A109" s="28" t="s">
        <v>73</v>
      </c>
      <c r="B109" s="29">
        <v>20</v>
      </c>
      <c r="C109" s="174">
        <v>2</v>
      </c>
      <c r="D109" s="191">
        <v>0.38500000000000001</v>
      </c>
      <c r="E109" s="154">
        <f t="shared" si="1"/>
        <v>8.9190614431859068</v>
      </c>
      <c r="F109" s="178">
        <f t="shared" si="2"/>
        <v>89.190614431859075</v>
      </c>
    </row>
    <row r="110" spans="1:10" ht="26.25" customHeight="1" x14ac:dyDescent="0.4">
      <c r="A110" s="28" t="s">
        <v>74</v>
      </c>
      <c r="B110" s="29">
        <v>1</v>
      </c>
      <c r="C110" s="174">
        <v>3</v>
      </c>
      <c r="D110" s="191">
        <v>0.38500000000000001</v>
      </c>
      <c r="E110" s="154">
        <f t="shared" si="1"/>
        <v>8.9190614431859068</v>
      </c>
      <c r="F110" s="178">
        <f t="shared" si="2"/>
        <v>89.190614431859075</v>
      </c>
    </row>
    <row r="111" spans="1:10" ht="26.25" customHeight="1" x14ac:dyDescent="0.4">
      <c r="A111" s="28" t="s">
        <v>75</v>
      </c>
      <c r="B111" s="29">
        <v>1</v>
      </c>
      <c r="C111" s="174">
        <v>4</v>
      </c>
      <c r="D111" s="191">
        <v>0.373</v>
      </c>
      <c r="E111" s="154">
        <f t="shared" si="1"/>
        <v>8.6410647228788147</v>
      </c>
      <c r="F111" s="178">
        <f t="shared" si="2"/>
        <v>86.41064722878815</v>
      </c>
    </row>
    <row r="112" spans="1:10" ht="26.25" customHeight="1" x14ac:dyDescent="0.4">
      <c r="A112" s="28" t="s">
        <v>76</v>
      </c>
      <c r="B112" s="29">
        <v>1</v>
      </c>
      <c r="C112" s="174">
        <v>5</v>
      </c>
      <c r="D112" s="191">
        <v>0.38</v>
      </c>
      <c r="E112" s="154">
        <f t="shared" si="1"/>
        <v>8.8032294763912855</v>
      </c>
      <c r="F112" s="178">
        <f t="shared" si="2"/>
        <v>88.032294763912859</v>
      </c>
    </row>
    <row r="113" spans="1:10" ht="27" customHeight="1" x14ac:dyDescent="0.4">
      <c r="A113" s="28" t="s">
        <v>77</v>
      </c>
      <c r="B113" s="29">
        <v>1</v>
      </c>
      <c r="C113" s="175">
        <v>6</v>
      </c>
      <c r="D113" s="192">
        <v>0.38400000000000001</v>
      </c>
      <c r="E113" s="155">
        <f t="shared" si="1"/>
        <v>8.8958950498269811</v>
      </c>
      <c r="F113" s="179">
        <f t="shared" si="2"/>
        <v>88.9589504982698</v>
      </c>
    </row>
    <row r="114" spans="1:10" ht="27" customHeight="1" x14ac:dyDescent="0.4">
      <c r="A114" s="28" t="s">
        <v>78</v>
      </c>
      <c r="B114" s="29">
        <v>1</v>
      </c>
      <c r="C114" s="136"/>
      <c r="D114" s="94"/>
      <c r="E114" s="3"/>
      <c r="F114" s="180"/>
    </row>
    <row r="115" spans="1:10" ht="26.25" customHeight="1" x14ac:dyDescent="0.4">
      <c r="A115" s="28" t="s">
        <v>79</v>
      </c>
      <c r="B115" s="29">
        <v>1</v>
      </c>
      <c r="C115" s="136"/>
      <c r="D115" s="160" t="s">
        <v>47</v>
      </c>
      <c r="E115" s="162">
        <f>AVERAGE(E108:E113)</f>
        <v>8.8534233286689545</v>
      </c>
      <c r="F115" s="181">
        <f>AVERAGE(F108:F113)</f>
        <v>88.534233286689542</v>
      </c>
    </row>
    <row r="116" spans="1:10" ht="27" customHeight="1" x14ac:dyDescent="0.4">
      <c r="A116" s="28" t="s">
        <v>80</v>
      </c>
      <c r="B116" s="60">
        <f>(B115/B114)*(B113/B112)*(B111/B110)*(B109/B108)*B107</f>
        <v>3600</v>
      </c>
      <c r="C116" s="137"/>
      <c r="D116" s="161" t="s">
        <v>59</v>
      </c>
      <c r="E116" s="159">
        <f>STDEV(E108:E113)/E115</f>
        <v>1.2969412761363675E-2</v>
      </c>
      <c r="F116" s="138">
        <f>STDEV(F108:F113)/F115</f>
        <v>1.2969412761363663E-2</v>
      </c>
      <c r="I116" s="3"/>
    </row>
    <row r="117" spans="1:10" ht="27" customHeight="1" x14ac:dyDescent="0.4">
      <c r="A117" s="468" t="s">
        <v>54</v>
      </c>
      <c r="B117" s="469"/>
      <c r="C117" s="139"/>
      <c r="D117" s="98" t="s">
        <v>5</v>
      </c>
      <c r="E117" s="164">
        <f>COUNT(E108:E113)</f>
        <v>6</v>
      </c>
      <c r="F117" s="165">
        <f>COUNT(F108:F113)</f>
        <v>6</v>
      </c>
      <c r="I117" s="3"/>
      <c r="J117" s="132"/>
    </row>
    <row r="118" spans="1:10" ht="26.25" customHeight="1" x14ac:dyDescent="0.3">
      <c r="A118" s="470"/>
      <c r="B118" s="471"/>
      <c r="C118" s="3"/>
      <c r="D118" s="163"/>
      <c r="E118" s="496" t="s">
        <v>104</v>
      </c>
      <c r="F118" s="497"/>
      <c r="G118" s="3"/>
      <c r="H118" s="3"/>
      <c r="I118" s="3"/>
    </row>
    <row r="119" spans="1:10" ht="25.5" customHeight="1" x14ac:dyDescent="0.4">
      <c r="A119" s="148"/>
      <c r="B119" s="24"/>
      <c r="C119" s="3"/>
      <c r="D119" s="161" t="s">
        <v>105</v>
      </c>
      <c r="E119" s="166">
        <f>MIN(E108:E113)</f>
        <v>8.6410647228788147</v>
      </c>
      <c r="F119" s="182">
        <f>MIN(F108:F113)</f>
        <v>86.41064722878815</v>
      </c>
      <c r="G119" s="3"/>
      <c r="H119" s="3"/>
      <c r="I119" s="3"/>
    </row>
    <row r="120" spans="1:10" ht="24" customHeight="1" x14ac:dyDescent="0.4">
      <c r="A120" s="148"/>
      <c r="B120" s="24"/>
      <c r="C120" s="3"/>
      <c r="D120" s="71" t="s">
        <v>106</v>
      </c>
      <c r="E120" s="167">
        <f>MAX(E108:E113)</f>
        <v>8.9422278365448324</v>
      </c>
      <c r="F120" s="183">
        <f>MAX(F108:F113)</f>
        <v>89.422278365448321</v>
      </c>
      <c r="G120" s="3"/>
      <c r="H120" s="3"/>
      <c r="I120" s="3"/>
    </row>
    <row r="121" spans="1:10" ht="27" customHeight="1" x14ac:dyDescent="0.3">
      <c r="A121" s="148"/>
      <c r="B121" s="24"/>
      <c r="C121" s="3"/>
      <c r="D121" s="3"/>
      <c r="E121" s="3"/>
      <c r="F121" s="94"/>
      <c r="G121" s="3"/>
      <c r="H121" s="3"/>
      <c r="I121" s="3"/>
    </row>
    <row r="122" spans="1:10" ht="25.5" customHeight="1" x14ac:dyDescent="0.3">
      <c r="A122" s="148"/>
      <c r="B122" s="24"/>
      <c r="C122" s="3"/>
      <c r="D122" s="3"/>
      <c r="E122" s="3"/>
      <c r="F122" s="94"/>
      <c r="G122" s="3"/>
      <c r="H122" s="3"/>
      <c r="I122" s="3"/>
    </row>
    <row r="123" spans="1:10" ht="18.75" x14ac:dyDescent="0.3">
      <c r="A123" s="148"/>
      <c r="B123" s="24"/>
      <c r="C123" s="3"/>
      <c r="D123" s="3"/>
      <c r="E123" s="3"/>
      <c r="F123" s="94"/>
      <c r="G123" s="3"/>
      <c r="H123" s="3"/>
      <c r="I123" s="3"/>
    </row>
    <row r="124" spans="1:10" ht="45.75" customHeight="1" x14ac:dyDescent="0.65">
      <c r="A124" s="12" t="s">
        <v>97</v>
      </c>
      <c r="B124" s="100" t="s">
        <v>81</v>
      </c>
      <c r="C124" s="472" t="str">
        <f>B26</f>
        <v>ISOTRETINOIN</v>
      </c>
      <c r="D124" s="472"/>
      <c r="E124" s="101" t="s">
        <v>82</v>
      </c>
      <c r="F124" s="101"/>
      <c r="G124" s="184">
        <f>F115</f>
        <v>88.534233286689542</v>
      </c>
      <c r="H124" s="3"/>
      <c r="I124" s="3"/>
    </row>
    <row r="125" spans="1:10" ht="45.75" customHeight="1" x14ac:dyDescent="0.65">
      <c r="A125" s="12"/>
      <c r="B125" s="100" t="s">
        <v>107</v>
      </c>
      <c r="C125" s="13" t="s">
        <v>108</v>
      </c>
      <c r="D125" s="184">
        <f>MIN(F108:F113)</f>
        <v>86.41064722878815</v>
      </c>
      <c r="E125" s="112" t="s">
        <v>109</v>
      </c>
      <c r="F125" s="184">
        <f>MAX(F108:F113)</f>
        <v>89.422278365448321</v>
      </c>
      <c r="G125" s="102"/>
      <c r="H125" s="3"/>
      <c r="I125" s="3"/>
    </row>
    <row r="126" spans="1:10" ht="19.5" customHeight="1" x14ac:dyDescent="0.3">
      <c r="A126" s="140"/>
      <c r="B126" s="140"/>
      <c r="C126" s="141"/>
      <c r="D126" s="141"/>
      <c r="E126" s="141"/>
      <c r="F126" s="141"/>
      <c r="G126" s="141"/>
      <c r="H126" s="141"/>
    </row>
    <row r="127" spans="1:10" ht="18.75" x14ac:dyDescent="0.3">
      <c r="B127" s="473" t="s">
        <v>6</v>
      </c>
      <c r="C127" s="473"/>
      <c r="E127" s="107" t="s">
        <v>7</v>
      </c>
      <c r="F127" s="142"/>
      <c r="G127" s="473" t="s">
        <v>8</v>
      </c>
      <c r="H127" s="473"/>
    </row>
    <row r="128" spans="1:10" ht="69.95" customHeight="1" x14ac:dyDescent="0.3">
      <c r="A128" s="143" t="s">
        <v>9</v>
      </c>
      <c r="B128" s="144"/>
      <c r="C128" s="144"/>
      <c r="E128" s="144"/>
      <c r="F128" s="3"/>
      <c r="G128" s="145"/>
      <c r="H128" s="145"/>
    </row>
    <row r="129" spans="1:9" ht="69.95" customHeight="1" x14ac:dyDescent="0.3">
      <c r="A129" s="143" t="s">
        <v>10</v>
      </c>
      <c r="B129" s="146"/>
      <c r="C129" s="146"/>
      <c r="E129" s="146"/>
      <c r="F129" s="3"/>
      <c r="G129" s="147"/>
      <c r="H129" s="147"/>
    </row>
    <row r="130" spans="1:9" ht="18.75" x14ac:dyDescent="0.3">
      <c r="A130" s="93"/>
      <c r="B130" s="93"/>
      <c r="C130" s="94"/>
      <c r="D130" s="94"/>
      <c r="E130" s="94"/>
      <c r="F130" s="97"/>
      <c r="G130" s="94"/>
      <c r="H130" s="94"/>
      <c r="I130" s="3"/>
    </row>
    <row r="131" spans="1:9" ht="18.75" x14ac:dyDescent="0.3">
      <c r="A131" s="93"/>
      <c r="B131" s="93"/>
      <c r="C131" s="94"/>
      <c r="D131" s="94"/>
      <c r="E131" s="94"/>
      <c r="F131" s="97"/>
      <c r="G131" s="94"/>
      <c r="H131" s="94"/>
      <c r="I131" s="3"/>
    </row>
    <row r="132" spans="1:9" ht="18.75" x14ac:dyDescent="0.3">
      <c r="A132" s="93"/>
      <c r="B132" s="93"/>
      <c r="C132" s="94"/>
      <c r="D132" s="94"/>
      <c r="E132" s="94"/>
      <c r="F132" s="97"/>
      <c r="G132" s="94"/>
      <c r="H132" s="94"/>
      <c r="I132" s="3"/>
    </row>
    <row r="133" spans="1:9" ht="18.75" x14ac:dyDescent="0.3">
      <c r="A133" s="93"/>
      <c r="B133" s="93"/>
      <c r="C133" s="94"/>
      <c r="D133" s="94"/>
      <c r="E133" s="94"/>
      <c r="F133" s="97"/>
      <c r="G133" s="94"/>
      <c r="H133" s="94"/>
      <c r="I133" s="3"/>
    </row>
    <row r="134" spans="1:9" ht="18.75" x14ac:dyDescent="0.3">
      <c r="A134" s="93"/>
      <c r="B134" s="93"/>
      <c r="C134" s="94"/>
      <c r="D134" s="94"/>
      <c r="E134" s="94"/>
      <c r="F134" s="97"/>
      <c r="G134" s="94"/>
      <c r="H134" s="94"/>
      <c r="I134" s="3"/>
    </row>
    <row r="135" spans="1:9" ht="18.75" x14ac:dyDescent="0.3">
      <c r="A135" s="93"/>
      <c r="B135" s="93"/>
      <c r="C135" s="94"/>
      <c r="D135" s="94"/>
      <c r="E135" s="94"/>
      <c r="F135" s="97"/>
      <c r="G135" s="94"/>
      <c r="H135" s="94"/>
      <c r="I135" s="3"/>
    </row>
    <row r="136" spans="1:9" ht="18.75" x14ac:dyDescent="0.3">
      <c r="A136" s="93"/>
      <c r="B136" s="93"/>
      <c r="C136" s="94"/>
      <c r="D136" s="94"/>
      <c r="E136" s="94"/>
      <c r="F136" s="97"/>
      <c r="G136" s="94"/>
      <c r="H136" s="94"/>
      <c r="I136" s="3"/>
    </row>
    <row r="137" spans="1:9" ht="18.75" x14ac:dyDescent="0.3">
      <c r="A137" s="93"/>
      <c r="B137" s="93"/>
      <c r="C137" s="94"/>
      <c r="D137" s="94"/>
      <c r="E137" s="94"/>
      <c r="F137" s="97"/>
      <c r="G137" s="94"/>
      <c r="H137" s="94"/>
      <c r="I137" s="3"/>
    </row>
    <row r="138" spans="1:9" ht="18.75" x14ac:dyDescent="0.3">
      <c r="A138" s="93"/>
      <c r="B138" s="93"/>
      <c r="C138" s="94"/>
      <c r="D138" s="94"/>
      <c r="E138" s="94"/>
      <c r="F138" s="97"/>
      <c r="G138" s="94"/>
      <c r="H138" s="94"/>
      <c r="I138" s="3"/>
    </row>
    <row r="250" spans="1:1" x14ac:dyDescent="0.25">
      <c r="A250" s="1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1" priority="1" operator="greaterThan">
      <formula>0.02</formula>
    </cfRule>
  </conditionalFormatting>
  <conditionalFormatting sqref="D51">
    <cfRule type="cellIs" dxfId="10" priority="2" operator="greaterThan">
      <formula>0.02</formula>
    </cfRule>
  </conditionalFormatting>
  <conditionalFormatting sqref="G73">
    <cfRule type="cellIs" dxfId="9" priority="3" operator="greaterThan">
      <formula>0.02</formula>
    </cfRule>
  </conditionalFormatting>
  <conditionalFormatting sqref="H73">
    <cfRule type="cellIs" dxfId="8" priority="4" operator="greaterThan">
      <formula>0.02</formula>
    </cfRule>
  </conditionalFormatting>
  <conditionalFormatting sqref="D104">
    <cfRule type="cellIs" dxfId="7" priority="5" operator="greaterThan">
      <formula>0.02</formula>
    </cfRule>
  </conditionalFormatting>
  <conditionalFormatting sqref="I39">
    <cfRule type="cellIs" dxfId="6" priority="6" operator="lessThanOrEqual">
      <formula>0.02</formula>
    </cfRule>
  </conditionalFormatting>
  <conditionalFormatting sqref="I39">
    <cfRule type="cellIs" dxfId="5" priority="7" operator="greaterThan">
      <formula>0.02</formula>
    </cfRule>
  </conditionalFormatting>
  <conditionalFormatting sqref="I92">
    <cfRule type="cellIs" dxfId="4" priority="8" operator="lessThanOrEqual">
      <formula>0.02</formula>
    </cfRule>
  </conditionalFormatting>
  <conditionalFormatting sqref="I92">
    <cfRule type="cellIs" dxfId="3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Uniformity (2)</vt:lpstr>
      <vt:lpstr>Content Uniformity at 343nm</vt:lpstr>
      <vt:lpstr>Content Uniformity at 356 nm</vt:lpstr>
      <vt:lpstr>ISOTRETINOIN</vt:lpstr>
      <vt:lpstr>'Content Uniformity at 343nm'!Print_Area</vt:lpstr>
      <vt:lpstr>'Content Uniformity at 356 nm'!Print_Area</vt:lpstr>
      <vt:lpstr>ISOTRETINOIN!Print_Area</vt:lpstr>
      <vt:lpstr>'Uniformity (2)'!Print_Area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2018-06-08T09:34:51Z</cp:lastPrinted>
  <dcterms:created xsi:type="dcterms:W3CDTF">2005-07-05T10:19:27Z</dcterms:created>
  <dcterms:modified xsi:type="dcterms:W3CDTF">2018-06-13T06:32:21Z</dcterms:modified>
</cp:coreProperties>
</file>