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0920" windowHeight="6990" activeTab="3"/>
  </bookViews>
  <sheets>
    <sheet name="SST" sheetId="1" r:id="rId1"/>
    <sheet name="Uniformity" sheetId="2" r:id="rId2"/>
    <sheet name="EMPAGLIFLOZIN" sheetId="3" r:id="rId3"/>
    <sheet name="EMPAGLIFLOZIN CONTENT UNIFORMIT" sheetId="4" r:id="rId4"/>
  </sheets>
  <externalReferences>
    <externalReference r:id="rId5"/>
  </externalReferences>
  <definedNames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B21" i="4" l="1"/>
  <c r="C129" i="4" l="1"/>
  <c r="B125" i="4"/>
  <c r="F122" i="4"/>
  <c r="E122" i="4"/>
  <c r="F121" i="4"/>
  <c r="E121" i="4"/>
  <c r="F120" i="4"/>
  <c r="E120" i="4"/>
  <c r="F119" i="4"/>
  <c r="E119" i="4"/>
  <c r="F118" i="4"/>
  <c r="F126" i="4" s="1"/>
  <c r="E118" i="4"/>
  <c r="F117" i="4"/>
  <c r="E117" i="4"/>
  <c r="D110" i="4"/>
  <c r="D111" i="4" s="1"/>
  <c r="D109" i="4"/>
  <c r="B107" i="4"/>
  <c r="D106" i="4"/>
  <c r="F104" i="4"/>
  <c r="D104" i="4"/>
  <c r="G103" i="4"/>
  <c r="E103" i="4"/>
  <c r="G102" i="4"/>
  <c r="E102" i="4"/>
  <c r="G101" i="4"/>
  <c r="E101" i="4"/>
  <c r="G100" i="4"/>
  <c r="G104" i="4" s="1"/>
  <c r="E100" i="4"/>
  <c r="B96" i="4"/>
  <c r="F106" i="4" s="1"/>
  <c r="B90" i="4"/>
  <c r="B89" i="4"/>
  <c r="C74" i="4"/>
  <c r="B67" i="4"/>
  <c r="B57" i="4"/>
  <c r="C56" i="4"/>
  <c r="B55" i="4"/>
  <c r="B45" i="4"/>
  <c r="D48" i="4" s="1"/>
  <c r="F42" i="4"/>
  <c r="D42" i="4"/>
  <c r="G41" i="4"/>
  <c r="E41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C50" i="2" s="1"/>
  <c r="C45" i="2"/>
  <c r="D41" i="2"/>
  <c r="D37" i="2"/>
  <c r="D33" i="2"/>
  <c r="D29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34" i="2" l="1"/>
  <c r="D24" i="2"/>
  <c r="D28" i="2"/>
  <c r="D32" i="2"/>
  <c r="D36" i="2"/>
  <c r="D40" i="2"/>
  <c r="D49" i="2"/>
  <c r="B91" i="4"/>
  <c r="F107" i="4" s="1"/>
  <c r="F108" i="4" s="1"/>
  <c r="D50" i="2"/>
  <c r="B57" i="3"/>
  <c r="B69" i="3" s="1"/>
  <c r="D26" i="2"/>
  <c r="D30" i="2"/>
  <c r="D38" i="2"/>
  <c r="D42" i="2"/>
  <c r="B49" i="2"/>
  <c r="F44" i="4"/>
  <c r="F45" i="4" s="1"/>
  <c r="D27" i="2"/>
  <c r="D31" i="2"/>
  <c r="D35" i="2"/>
  <c r="D39" i="2"/>
  <c r="D43" i="2"/>
  <c r="C49" i="2"/>
  <c r="D49" i="4"/>
  <c r="D112" i="4"/>
  <c r="D113" i="4" s="1"/>
  <c r="I39" i="3"/>
  <c r="D45" i="4"/>
  <c r="E104" i="4"/>
  <c r="F124" i="4"/>
  <c r="D114" i="4"/>
  <c r="I92" i="3"/>
  <c r="D101" i="3"/>
  <c r="G93" i="3" s="1"/>
  <c r="F44" i="3"/>
  <c r="F45" i="3" s="1"/>
  <c r="F98" i="3"/>
  <c r="F99" i="3" s="1"/>
  <c r="D45" i="3"/>
  <c r="D46" i="3" s="1"/>
  <c r="D49" i="3"/>
  <c r="D97" i="3"/>
  <c r="D98" i="3" s="1"/>
  <c r="D99" i="3" s="1"/>
  <c r="F46" i="4" l="1"/>
  <c r="G39" i="4"/>
  <c r="G40" i="4"/>
  <c r="G38" i="4"/>
  <c r="D46" i="4"/>
  <c r="E40" i="4"/>
  <c r="E38" i="4"/>
  <c r="E39" i="4"/>
  <c r="D107" i="4"/>
  <c r="D108" i="4" s="1"/>
  <c r="G129" i="4"/>
  <c r="F125" i="4"/>
  <c r="G91" i="3"/>
  <c r="D102" i="3"/>
  <c r="G94" i="3"/>
  <c r="G92" i="3"/>
  <c r="F46" i="3"/>
  <c r="G38" i="3"/>
  <c r="G41" i="3"/>
  <c r="E38" i="3"/>
  <c r="G40" i="3"/>
  <c r="E40" i="3"/>
  <c r="E41" i="3"/>
  <c r="E39" i="3"/>
  <c r="G39" i="3"/>
  <c r="E92" i="3"/>
  <c r="E94" i="3"/>
  <c r="E91" i="3"/>
  <c r="E93" i="3"/>
  <c r="G42" i="4" l="1"/>
  <c r="E42" i="4"/>
  <c r="D52" i="4"/>
  <c r="D50" i="4"/>
  <c r="G95" i="3"/>
  <c r="E42" i="3"/>
  <c r="D52" i="3"/>
  <c r="D50" i="3"/>
  <c r="G65" i="3" s="1"/>
  <c r="H65" i="3" s="1"/>
  <c r="G42" i="3"/>
  <c r="D103" i="3"/>
  <c r="E95" i="3"/>
  <c r="D105" i="3"/>
  <c r="D51" i="4" l="1"/>
  <c r="E66" i="4"/>
  <c r="E59" i="4"/>
  <c r="E68" i="4"/>
  <c r="E65" i="4"/>
  <c r="E62" i="4"/>
  <c r="E67" i="4"/>
  <c r="E64" i="4"/>
  <c r="E61" i="4"/>
  <c r="E63" i="4"/>
  <c r="E60" i="4"/>
  <c r="G68" i="3"/>
  <c r="H68" i="3" s="1"/>
  <c r="G69" i="3"/>
  <c r="H69" i="3" s="1"/>
  <c r="G67" i="3"/>
  <c r="H67" i="3" s="1"/>
  <c r="G64" i="3"/>
  <c r="H64" i="3" s="1"/>
  <c r="G60" i="3"/>
  <c r="H60" i="3" s="1"/>
  <c r="G63" i="3"/>
  <c r="H63" i="3" s="1"/>
  <c r="G66" i="3"/>
  <c r="H66" i="3" s="1"/>
  <c r="G61" i="3"/>
  <c r="H61" i="3" s="1"/>
  <c r="G70" i="3"/>
  <c r="H70" i="3" s="1"/>
  <c r="D51" i="3"/>
  <c r="G62" i="3"/>
  <c r="H62" i="3" s="1"/>
  <c r="G71" i="3"/>
  <c r="H71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61" i="4" l="1"/>
  <c r="G65" i="4"/>
  <c r="G64" i="4"/>
  <c r="G68" i="4"/>
  <c r="G60" i="4"/>
  <c r="G67" i="4"/>
  <c r="G59" i="4"/>
  <c r="E70" i="4"/>
  <c r="E71" i="4" s="1"/>
  <c r="E72" i="4"/>
  <c r="G63" i="4"/>
  <c r="G62" i="4"/>
  <c r="G66" i="4"/>
  <c r="F66" i="4"/>
  <c r="G72" i="3"/>
  <c r="G73" i="3" s="1"/>
  <c r="G74" i="3"/>
  <c r="E120" i="3"/>
  <c r="E117" i="3"/>
  <c r="F108" i="3"/>
  <c r="E115" i="3"/>
  <c r="E116" i="3" s="1"/>
  <c r="E119" i="3"/>
  <c r="H74" i="3"/>
  <c r="H72" i="3"/>
  <c r="F63" i="4" l="1"/>
  <c r="F62" i="4"/>
  <c r="F59" i="4"/>
  <c r="C81" i="4"/>
  <c r="G72" i="4"/>
  <c r="F67" i="4"/>
  <c r="F68" i="4"/>
  <c r="F65" i="4"/>
  <c r="G70" i="4"/>
  <c r="F60" i="4"/>
  <c r="F64" i="4"/>
  <c r="F61" i="4"/>
  <c r="G76" i="3"/>
  <c r="H73" i="3"/>
  <c r="F125" i="3"/>
  <c r="F120" i="3"/>
  <c r="F117" i="3"/>
  <c r="D125" i="3"/>
  <c r="F115" i="3"/>
  <c r="F119" i="3"/>
  <c r="F70" i="4" l="1"/>
  <c r="F71" i="4" s="1"/>
  <c r="C79" i="4"/>
  <c r="G74" i="4"/>
  <c r="C82" i="4"/>
  <c r="C83" i="4" s="1"/>
  <c r="G71" i="4"/>
  <c r="F72" i="4"/>
  <c r="G124" i="3"/>
  <c r="F116" i="3"/>
</calcChain>
</file>

<file path=xl/sharedStrings.xml><?xml version="1.0" encoding="utf-8"?>
<sst xmlns="http://schemas.openxmlformats.org/spreadsheetml/2006/main" count="402" uniqueCount="171">
  <si>
    <t>HPLC System Suitability Report</t>
  </si>
  <si>
    <t>Analysis Data</t>
  </si>
  <si>
    <t>Assay</t>
  </si>
  <si>
    <t>Sample(s)</t>
  </si>
  <si>
    <t>Reference Substance:</t>
  </si>
  <si>
    <t>EMPIGET TABLETS</t>
  </si>
  <si>
    <t>% age Purity:</t>
  </si>
  <si>
    <t>NDQD201807024</t>
  </si>
  <si>
    <t>Weight (mg):</t>
  </si>
  <si>
    <t>Empagliflozin 10mg</t>
  </si>
  <si>
    <t>Standard Conc (mg/mL):</t>
  </si>
  <si>
    <t>Each film coated tablets contains: Empagliflozin 10mg.</t>
  </si>
  <si>
    <t>2018-07-18 14:45:39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</si>
  <si>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</si>
  <si>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</si>
  <si>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</si>
  <si>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</si>
  <si>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</si>
  <si>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</si>
  <si>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</si>
  <si>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</si>
  <si>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</si>
  <si>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</si>
  <si>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</si>
  <si>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</si>
  <si>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</si>
  <si>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</si>
  <si>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</si>
  <si>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</si>
  <si>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</si>
  <si>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</si>
  <si>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</si>
  <si>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</si>
  <si>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</si>
  <si>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</si>
  <si>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</si>
  <si>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</si>
  <si>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</si>
  <si>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</si>
  <si>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</si>
  <si>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</si>
  <si>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</si>
  <si>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</si>
  <si>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</si>
  <si>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</si>
  <si>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</si>
  <si>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</si>
  <si>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</si>
  <si>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</si>
  <si>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</si>
  <si>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</si>
  <si>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</si>
  <si>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</si>
  <si>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</si>
  <si>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</si>
  <si>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</si>
  <si>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</si>
  <si>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</si>
  <si>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</si>
  <si>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</si>
  <si>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</si>
  <si>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</si>
  <si>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</si>
  <si>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</si>
  <si>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</si>
  <si>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</si>
  <si>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</si>
  <si>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</si>
  <si>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</si>
  <si>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</si>
  <si>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</si>
  <si>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</si>
  <si>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</si>
  <si>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</si>
  <si>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</si>
  <si>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</si>
  <si>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</si>
  <si>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</si>
  <si>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</si>
  <si>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</si>
  <si>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</si>
  <si>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</si>
  <si>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</si>
  <si>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</si>
  <si>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</si>
  <si>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</si>
  <si>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</si>
  <si>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</si>
  <si>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</si>
  <si>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</si>
  <si>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</si>
  <si>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</si>
  <si>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</si>
  <si>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</si>
  <si>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</si>
  <si>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</si>
  <si>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</si>
  <si>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</si>
  <si>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</si>
  <si>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</si>
  <si>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</si>
  <si>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</si>
  <si>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</si>
  <si>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</si>
  <si>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</si>
  <si>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</si>
  <si>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</si>
  <si>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</si>
  <si>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</si>
  <si>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</si>
  <si>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</si>
  <si>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</si>
  <si>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</si>
  <si>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</si>
  <si>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</si>
  <si>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</si>
  <si>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</si>
  <si>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</si>
  <si>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</si>
  <si>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</si>
  <si>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</si>
  <si>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</si>
  <si>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</si>
  <si>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</si>
  <si>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</si>
  <si>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</si>
  <si>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</si>
  <si>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</si>
  <si>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</si>
  <si>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</si>
  <si>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</si>
  <si>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EMPAGLIFLOZIN</t>
  </si>
  <si>
    <t>E37-1</t>
  </si>
  <si>
    <t>If correction for water content is NOT needed, enter 0</t>
  </si>
  <si>
    <t>Initial Standard dilution (mL):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</si>
  <si>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</si>
  <si>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</si>
  <si>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</si>
  <si>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</si>
  <si>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</si>
  <si>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</si>
  <si>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</si>
  <si>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</si>
  <si>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Desired Concetration (mg/mL):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</si>
  <si>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</si>
  <si>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</si>
  <si>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</si>
  <si>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</si>
  <si>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</si>
  <si>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</si>
  <si>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</si>
  <si>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</si>
  <si>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</si>
  <si>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</si>
  <si>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</si>
  <si>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</si>
  <si>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</si>
  <si>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</si>
  <si>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</si>
  <si>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</si>
  <si>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tablet No.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</si>
  <si>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</si>
  <si>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</si>
  <si>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</si>
  <si>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</si>
  <si>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</si>
  <si>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</si>
  <si>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</si>
  <si>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</si>
  <si>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 xml:space="preserve">PETER </t>
  </si>
  <si>
    <t>NGUMO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</si>
</sst>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00000"/>
    <numFmt numFmtId="177" formatCode="0.0000000"/>
  </numFmts>
  <fonts count="4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i/>
      <sz val="14"/>
      <color rgb="FF000000"/>
      <name val="Arial"/>
      <family val="2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Calibri"/>
      <family val="2"/>
    </font>
    <font>
      <i/>
      <sz val="14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6" fillId="2" borderId="0"/>
  </cellStyleXfs>
  <cellXfs count="52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25" fillId="2" borderId="0" xfId="0" applyFont="1" applyFill="1"/>
    <xf numFmtId="176" fontId="5" fillId="2" borderId="0" xfId="0" applyNumberFormat="1" applyFont="1" applyFill="1" applyAlignment="1">
      <alignment horizontal="center"/>
    </xf>
    <xf numFmtId="0" fontId="26" fillId="2" borderId="0" xfId="1" applyFill="1"/>
    <xf numFmtId="0" fontId="29" fillId="2" borderId="0" xfId="1" applyFont="1" applyFill="1"/>
    <xf numFmtId="0" fontId="31" fillId="2" borderId="0" xfId="1" applyFont="1" applyFill="1"/>
    <xf numFmtId="0" fontId="32" fillId="2" borderId="0" xfId="1" applyFont="1" applyFill="1"/>
    <xf numFmtId="0" fontId="32" fillId="3" borderId="0" xfId="1" applyFont="1" applyFill="1" applyAlignment="1" applyProtection="1">
      <alignment horizontal="left"/>
      <protection locked="0"/>
    </xf>
    <xf numFmtId="0" fontId="34" fillId="3" borderId="0" xfId="1" applyFont="1" applyFill="1" applyAlignment="1" applyProtection="1">
      <alignment horizontal="left"/>
      <protection locked="0"/>
    </xf>
    <xf numFmtId="0" fontId="34" fillId="3" borderId="0" xfId="1" applyFont="1" applyFill="1" applyProtection="1">
      <protection locked="0"/>
    </xf>
    <xf numFmtId="0" fontId="29" fillId="3" borderId="0" xfId="1" applyFont="1" applyFill="1" applyProtection="1">
      <protection locked="0"/>
    </xf>
    <xf numFmtId="169" fontId="34" fillId="3" borderId="0" xfId="1" applyNumberFormat="1" applyFont="1" applyFill="1" applyAlignment="1" applyProtection="1">
      <alignment horizontal="left"/>
      <protection locked="0"/>
    </xf>
    <xf numFmtId="0" fontId="34" fillId="2" borderId="0" xfId="1" applyFont="1" applyFill="1"/>
    <xf numFmtId="169" fontId="29" fillId="2" borderId="0" xfId="1" applyNumberFormat="1" applyFont="1" applyFill="1" applyAlignment="1">
      <alignment horizontal="left"/>
    </xf>
    <xf numFmtId="0" fontId="31" fillId="2" borderId="0" xfId="1" applyFont="1" applyFill="1" applyAlignment="1">
      <alignment horizontal="left"/>
    </xf>
    <xf numFmtId="0" fontId="32" fillId="2" borderId="0" xfId="1" applyFont="1" applyFill="1" applyAlignment="1">
      <alignment horizontal="right"/>
    </xf>
    <xf numFmtId="0" fontId="29" fillId="2" borderId="0" xfId="1" applyFont="1" applyFill="1" applyAlignment="1">
      <alignment horizontal="right"/>
    </xf>
    <xf numFmtId="0" fontId="33" fillId="3" borderId="0" xfId="1" applyFont="1" applyFill="1" applyAlignment="1" applyProtection="1">
      <alignment horizontal="center"/>
      <protection locked="0"/>
    </xf>
    <xf numFmtId="0" fontId="34" fillId="3" borderId="0" xfId="1" applyFont="1" applyFill="1" applyAlignment="1" applyProtection="1">
      <alignment horizontal="center"/>
      <protection locked="0"/>
    </xf>
    <xf numFmtId="0" fontId="32" fillId="2" borderId="0" xfId="1" applyFont="1" applyFill="1" applyAlignment="1">
      <alignment horizontal="center"/>
    </xf>
    <xf numFmtId="0" fontId="35" fillId="2" borderId="0" xfId="1" applyFont="1" applyFill="1"/>
    <xf numFmtId="2" fontId="33" fillId="3" borderId="0" xfId="1" applyNumberFormat="1" applyFont="1" applyFill="1" applyAlignment="1" applyProtection="1">
      <alignment horizontal="center"/>
      <protection locked="0"/>
    </xf>
    <xf numFmtId="2" fontId="32" fillId="2" borderId="0" xfId="1" applyNumberFormat="1" applyFont="1" applyFill="1" applyAlignment="1">
      <alignment horizontal="center"/>
    </xf>
    <xf numFmtId="0" fontId="30" fillId="2" borderId="0" xfId="1" applyFont="1" applyFill="1" applyAlignment="1">
      <alignment horizontal="left" vertical="center" wrapText="1"/>
    </xf>
    <xf numFmtId="170" fontId="32" fillId="2" borderId="0" xfId="1" applyNumberFormat="1" applyFont="1" applyFill="1" applyAlignment="1">
      <alignment horizontal="center"/>
    </xf>
    <xf numFmtId="0" fontId="36" fillId="2" borderId="0" xfId="1" applyFont="1" applyFill="1"/>
    <xf numFmtId="0" fontId="29" fillId="2" borderId="21" xfId="1" applyFont="1" applyFill="1" applyBorder="1" applyAlignment="1">
      <alignment horizontal="right"/>
    </xf>
    <xf numFmtId="0" fontId="33" fillId="3" borderId="57" xfId="1" applyFont="1" applyFill="1" applyBorder="1" applyAlignment="1" applyProtection="1">
      <alignment horizontal="center"/>
      <protection locked="0"/>
    </xf>
    <xf numFmtId="0" fontId="29" fillId="2" borderId="23" xfId="1" applyFont="1" applyFill="1" applyBorder="1" applyAlignment="1">
      <alignment horizontal="right"/>
    </xf>
    <xf numFmtId="0" fontId="33" fillId="3" borderId="32" xfId="1" applyFont="1" applyFill="1" applyBorder="1" applyAlignment="1" applyProtection="1">
      <alignment horizontal="center"/>
      <protection locked="0"/>
    </xf>
    <xf numFmtId="0" fontId="32" fillId="2" borderId="22" xfId="1" applyFont="1" applyFill="1" applyBorder="1" applyAlignment="1">
      <alignment horizontal="center"/>
    </xf>
    <xf numFmtId="0" fontId="32" fillId="2" borderId="25" xfId="1" applyFont="1" applyFill="1" applyBorder="1" applyAlignment="1">
      <alignment horizontal="center"/>
    </xf>
    <xf numFmtId="0" fontId="32" fillId="2" borderId="26" xfId="1" applyFont="1" applyFill="1" applyBorder="1" applyAlignment="1">
      <alignment horizontal="center"/>
    </xf>
    <xf numFmtId="0" fontId="32" fillId="2" borderId="30" xfId="1" applyFont="1" applyFill="1" applyBorder="1" applyAlignment="1">
      <alignment horizontal="center"/>
    </xf>
    <xf numFmtId="0" fontId="29" fillId="2" borderId="28" xfId="1" applyFont="1" applyFill="1" applyBorder="1" applyAlignment="1">
      <alignment horizontal="center"/>
    </xf>
    <xf numFmtId="0" fontId="33" fillId="3" borderId="29" xfId="1" applyFont="1" applyFill="1" applyBorder="1" applyAlignment="1" applyProtection="1">
      <alignment horizontal="center"/>
      <protection locked="0"/>
    </xf>
    <xf numFmtId="171" fontId="29" fillId="2" borderId="26" xfId="1" applyNumberFormat="1" applyFont="1" applyFill="1" applyBorder="1" applyAlignment="1">
      <alignment horizontal="center"/>
    </xf>
    <xf numFmtId="171" fontId="29" fillId="2" borderId="30" xfId="1" applyNumberFormat="1" applyFont="1" applyFill="1" applyBorder="1" applyAlignment="1">
      <alignment horizontal="center"/>
    </xf>
    <xf numFmtId="0" fontId="29" fillId="2" borderId="24" xfId="1" applyFont="1" applyFill="1" applyBorder="1" applyAlignment="1">
      <alignment horizontal="center"/>
    </xf>
    <xf numFmtId="0" fontId="33" fillId="3" borderId="23" xfId="1" applyFont="1" applyFill="1" applyBorder="1" applyAlignment="1" applyProtection="1">
      <alignment horizontal="center"/>
      <protection locked="0"/>
    </xf>
    <xf numFmtId="171" fontId="29" fillId="2" borderId="31" xfId="1" applyNumberFormat="1" applyFont="1" applyFill="1" applyBorder="1" applyAlignment="1">
      <alignment horizontal="center"/>
    </xf>
    <xf numFmtId="171" fontId="29" fillId="2" borderId="32" xfId="1" applyNumberFormat="1" applyFont="1" applyFill="1" applyBorder="1" applyAlignment="1">
      <alignment horizontal="center"/>
    </xf>
    <xf numFmtId="0" fontId="29" fillId="2" borderId="33" xfId="1" applyFont="1" applyFill="1" applyBorder="1" applyAlignment="1">
      <alignment horizontal="center"/>
    </xf>
    <xf numFmtId="0" fontId="33" fillId="3" borderId="34" xfId="1" applyFont="1" applyFill="1" applyBorder="1" applyAlignment="1" applyProtection="1">
      <alignment horizontal="center"/>
      <protection locked="0"/>
    </xf>
    <xf numFmtId="171" fontId="29" fillId="2" borderId="35" xfId="1" applyNumberFormat="1" applyFont="1" applyFill="1" applyBorder="1" applyAlignment="1">
      <alignment horizontal="center"/>
    </xf>
    <xf numFmtId="171" fontId="29" fillId="2" borderId="36" xfId="1" applyNumberFormat="1" applyFont="1" applyFill="1" applyBorder="1" applyAlignment="1">
      <alignment horizontal="center"/>
    </xf>
    <xf numFmtId="0" fontId="29" fillId="2" borderId="24" xfId="1" applyFont="1" applyFill="1" applyBorder="1" applyAlignment="1">
      <alignment horizontal="right"/>
    </xf>
    <xf numFmtId="1" fontId="32" fillId="6" borderId="37" xfId="1" applyNumberFormat="1" applyFont="1" applyFill="1" applyBorder="1" applyAlignment="1">
      <alignment horizontal="center"/>
    </xf>
    <xf numFmtId="171" fontId="32" fillId="6" borderId="38" xfId="1" applyNumberFormat="1" applyFont="1" applyFill="1" applyBorder="1" applyAlignment="1">
      <alignment horizontal="center"/>
    </xf>
    <xf numFmtId="171" fontId="32" fillId="6" borderId="39" xfId="1" applyNumberFormat="1" applyFont="1" applyFill="1" applyBorder="1" applyAlignment="1">
      <alignment horizontal="center"/>
    </xf>
    <xf numFmtId="0" fontId="29" fillId="2" borderId="40" xfId="1" applyFont="1" applyFill="1" applyBorder="1" applyAlignment="1">
      <alignment horizontal="right"/>
    </xf>
    <xf numFmtId="0" fontId="33" fillId="3" borderId="16" xfId="1" applyFont="1" applyFill="1" applyBorder="1" applyAlignment="1" applyProtection="1">
      <alignment horizontal="center"/>
      <protection locked="0"/>
    </xf>
    <xf numFmtId="0" fontId="29" fillId="2" borderId="11" xfId="1" applyFont="1" applyFill="1" applyBorder="1" applyAlignment="1">
      <alignment horizontal="right"/>
    </xf>
    <xf numFmtId="2" fontId="29" fillId="6" borderId="41" xfId="1" applyNumberFormat="1" applyFont="1" applyFill="1" applyBorder="1" applyAlignment="1">
      <alignment horizontal="center"/>
    </xf>
    <xf numFmtId="0" fontId="29" fillId="2" borderId="0" xfId="1" applyFont="1" applyFill="1" applyAlignment="1">
      <alignment horizontal="center"/>
    </xf>
    <xf numFmtId="0" fontId="29" fillId="2" borderId="39" xfId="1" applyFont="1" applyFill="1" applyBorder="1" applyAlignment="1">
      <alignment horizontal="center"/>
    </xf>
    <xf numFmtId="2" fontId="29" fillId="7" borderId="41" xfId="1" applyNumberFormat="1" applyFont="1" applyFill="1" applyBorder="1" applyAlignment="1">
      <alignment horizontal="center"/>
    </xf>
    <xf numFmtId="2" fontId="29" fillId="2" borderId="0" xfId="1" applyNumberFormat="1" applyFont="1" applyFill="1" applyAlignment="1">
      <alignment horizontal="center"/>
    </xf>
    <xf numFmtId="2" fontId="29" fillId="6" borderId="17" xfId="1" applyNumberFormat="1" applyFont="1" applyFill="1" applyBorder="1" applyAlignment="1">
      <alignment horizontal="center"/>
    </xf>
    <xf numFmtId="0" fontId="29" fillId="2" borderId="42" xfId="1" applyFont="1" applyFill="1" applyBorder="1" applyAlignment="1">
      <alignment horizontal="right"/>
    </xf>
    <xf numFmtId="0" fontId="33" fillId="3" borderId="41" xfId="1" applyFont="1" applyFill="1" applyBorder="1" applyAlignment="1" applyProtection="1">
      <alignment horizontal="center"/>
      <protection locked="0"/>
    </xf>
    <xf numFmtId="1" fontId="29" fillId="2" borderId="0" xfId="1" applyNumberFormat="1" applyFont="1" applyFill="1" applyAlignment="1">
      <alignment horizontal="center"/>
    </xf>
    <xf numFmtId="0" fontId="29" fillId="2" borderId="29" xfId="1" applyFont="1" applyFill="1" applyBorder="1" applyAlignment="1">
      <alignment horizontal="right"/>
    </xf>
    <xf numFmtId="2" fontId="29" fillId="6" borderId="15" xfId="1" applyNumberFormat="1" applyFont="1" applyFill="1" applyBorder="1" applyAlignment="1">
      <alignment horizontal="center"/>
    </xf>
    <xf numFmtId="171" fontId="32" fillId="7" borderId="13" xfId="1" applyNumberFormat="1" applyFont="1" applyFill="1" applyBorder="1" applyAlignment="1">
      <alignment horizontal="center"/>
    </xf>
    <xf numFmtId="171" fontId="29" fillId="2" borderId="0" xfId="1" applyNumberFormat="1" applyFont="1" applyFill="1" applyAlignment="1">
      <alignment horizontal="center"/>
    </xf>
    <xf numFmtId="10" fontId="29" fillId="6" borderId="41" xfId="1" applyNumberFormat="1" applyFont="1" applyFill="1" applyBorder="1" applyAlignment="1">
      <alignment horizontal="center"/>
    </xf>
    <xf numFmtId="0" fontId="29" fillId="2" borderId="43" xfId="1" applyFont="1" applyFill="1" applyBorder="1" applyAlignment="1">
      <alignment horizontal="right"/>
    </xf>
    <xf numFmtId="0" fontId="29" fillId="7" borderId="15" xfId="1" applyFont="1" applyFill="1" applyBorder="1" applyAlignment="1">
      <alignment horizontal="center"/>
    </xf>
    <xf numFmtId="0" fontId="32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38" fillId="2" borderId="0" xfId="1" applyFont="1" applyFill="1"/>
    <xf numFmtId="0" fontId="39" fillId="2" borderId="0" xfId="1" applyFont="1" applyFill="1"/>
    <xf numFmtId="0" fontId="32" fillId="2" borderId="58" xfId="1" applyFont="1" applyFill="1" applyBorder="1" applyAlignment="1">
      <alignment horizontal="center"/>
    </xf>
    <xf numFmtId="0" fontId="32" fillId="7" borderId="59" xfId="1" applyFont="1" applyFill="1" applyBorder="1" applyAlignment="1">
      <alignment horizontal="center"/>
    </xf>
    <xf numFmtId="0" fontId="32" fillId="7" borderId="10" xfId="1" applyFont="1" applyFill="1" applyBorder="1" applyAlignment="1">
      <alignment horizontal="center"/>
    </xf>
    <xf numFmtId="0" fontId="32" fillId="7" borderId="60" xfId="1" applyFont="1" applyFill="1" applyBorder="1" applyAlignment="1">
      <alignment horizontal="center" wrapText="1"/>
    </xf>
    <xf numFmtId="0" fontId="32" fillId="7" borderId="22" xfId="1" applyFont="1" applyFill="1" applyBorder="1" applyAlignment="1">
      <alignment horizontal="center" wrapText="1"/>
    </xf>
    <xf numFmtId="0" fontId="29" fillId="2" borderId="29" xfId="1" applyFont="1" applyFill="1" applyBorder="1" applyAlignment="1">
      <alignment horizontal="center"/>
    </xf>
    <xf numFmtId="0" fontId="34" fillId="3" borderId="4" xfId="1" applyFont="1" applyFill="1" applyBorder="1" applyAlignment="1" applyProtection="1">
      <alignment horizontal="center" wrapText="1"/>
      <protection locked="0"/>
    </xf>
    <xf numFmtId="2" fontId="29" fillId="2" borderId="26" xfId="1" applyNumberFormat="1" applyFont="1" applyFill="1" applyBorder="1" applyAlignment="1">
      <alignment horizontal="center"/>
    </xf>
    <xf numFmtId="2" fontId="29" fillId="2" borderId="4" xfId="1" applyNumberFormat="1" applyFont="1" applyFill="1" applyBorder="1" applyAlignment="1">
      <alignment horizontal="center"/>
    </xf>
    <xf numFmtId="2" fontId="29" fillId="2" borderId="28" xfId="1" applyNumberFormat="1" applyFont="1" applyFill="1" applyBorder="1" applyAlignment="1">
      <alignment horizontal="center"/>
    </xf>
    <xf numFmtId="0" fontId="29" fillId="2" borderId="23" xfId="1" applyFont="1" applyFill="1" applyBorder="1" applyAlignment="1">
      <alignment horizontal="center"/>
    </xf>
    <xf numFmtId="0" fontId="34" fillId="3" borderId="3" xfId="1" applyFont="1" applyFill="1" applyBorder="1" applyAlignment="1" applyProtection="1">
      <alignment horizontal="center" wrapText="1"/>
      <protection locked="0"/>
    </xf>
    <xf numFmtId="2" fontId="29" fillId="2" borderId="31" xfId="1" applyNumberFormat="1" applyFont="1" applyFill="1" applyBorder="1" applyAlignment="1">
      <alignment horizontal="center"/>
    </xf>
    <xf numFmtId="2" fontId="29" fillId="2" borderId="3" xfId="1" applyNumberFormat="1" applyFont="1" applyFill="1" applyBorder="1" applyAlignment="1">
      <alignment horizontal="center"/>
    </xf>
    <xf numFmtId="2" fontId="29" fillId="2" borderId="24" xfId="1" applyNumberFormat="1" applyFont="1" applyFill="1" applyBorder="1" applyAlignment="1">
      <alignment horizontal="center"/>
    </xf>
    <xf numFmtId="0" fontId="29" fillId="2" borderId="43" xfId="1" applyFont="1" applyFill="1" applyBorder="1" applyAlignment="1">
      <alignment horizontal="center"/>
    </xf>
    <xf numFmtId="0" fontId="34" fillId="3" borderId="61" xfId="1" applyFont="1" applyFill="1" applyBorder="1" applyAlignment="1" applyProtection="1">
      <alignment horizontal="center" wrapText="1"/>
      <protection locked="0"/>
    </xf>
    <xf numFmtId="2" fontId="29" fillId="2" borderId="38" xfId="1" applyNumberFormat="1" applyFont="1" applyFill="1" applyBorder="1" applyAlignment="1">
      <alignment horizontal="center"/>
    </xf>
    <xf numFmtId="2" fontId="29" fillId="2" borderId="61" xfId="1" applyNumberFormat="1" applyFont="1" applyFill="1" applyBorder="1" applyAlignment="1">
      <alignment horizontal="center"/>
    </xf>
    <xf numFmtId="2" fontId="29" fillId="2" borderId="44" xfId="1" applyNumberFormat="1" applyFont="1" applyFill="1" applyBorder="1" applyAlignment="1">
      <alignment horizontal="center"/>
    </xf>
    <xf numFmtId="0" fontId="29" fillId="2" borderId="24" xfId="1" applyFont="1" applyFill="1" applyBorder="1"/>
    <xf numFmtId="10" fontId="32" fillId="2" borderId="0" xfId="1" applyNumberFormat="1" applyFont="1" applyFill="1" applyAlignment="1">
      <alignment horizontal="center"/>
    </xf>
    <xf numFmtId="2" fontId="32" fillId="5" borderId="27" xfId="1" applyNumberFormat="1" applyFont="1" applyFill="1" applyBorder="1" applyAlignment="1">
      <alignment horizontal="center"/>
    </xf>
    <xf numFmtId="2" fontId="33" fillId="5" borderId="27" xfId="1" applyNumberFormat="1" applyFont="1" applyFill="1" applyBorder="1" applyAlignment="1">
      <alignment horizontal="center"/>
    </xf>
    <xf numFmtId="10" fontId="32" fillId="6" borderId="27" xfId="1" applyNumberFormat="1" applyFont="1" applyFill="1" applyBorder="1" applyAlignment="1">
      <alignment horizontal="center"/>
    </xf>
    <xf numFmtId="10" fontId="33" fillId="6" borderId="27" xfId="1" applyNumberFormat="1" applyFont="1" applyFill="1" applyBorder="1" applyAlignment="1">
      <alignment horizontal="center"/>
    </xf>
    <xf numFmtId="10" fontId="32" fillId="2" borderId="9" xfId="1" applyNumberFormat="1" applyFont="1" applyFill="1" applyBorder="1" applyAlignment="1">
      <alignment horizontal="center"/>
    </xf>
    <xf numFmtId="2" fontId="32" fillId="5" borderId="62" xfId="1" applyNumberFormat="1" applyFont="1" applyFill="1" applyBorder="1" applyAlignment="1">
      <alignment horizontal="center"/>
    </xf>
    <xf numFmtId="2" fontId="33" fillId="5" borderId="62" xfId="1" applyNumberFormat="1" applyFont="1" applyFill="1" applyBorder="1" applyAlignment="1">
      <alignment horizontal="center"/>
    </xf>
    <xf numFmtId="0" fontId="39" fillId="2" borderId="0" xfId="1" applyFont="1" applyFill="1" applyAlignment="1">
      <alignment horizontal="center"/>
    </xf>
    <xf numFmtId="174" fontId="32" fillId="2" borderId="0" xfId="1" applyNumberFormat="1" applyFont="1" applyFill="1" applyAlignment="1">
      <alignment horizontal="center"/>
    </xf>
    <xf numFmtId="165" fontId="32" fillId="2" borderId="0" xfId="1" applyNumberFormat="1" applyFont="1" applyFill="1" applyAlignment="1">
      <alignment horizontal="center"/>
    </xf>
    <xf numFmtId="0" fontId="29" fillId="2" borderId="1" xfId="1" applyFont="1" applyFill="1" applyBorder="1" applyAlignment="1">
      <alignment horizontal="right"/>
    </xf>
    <xf numFmtId="2" fontId="29" fillId="2" borderId="1" xfId="1" applyNumberFormat="1" applyFont="1" applyFill="1" applyBorder="1" applyAlignment="1">
      <alignment horizontal="center"/>
    </xf>
    <xf numFmtId="0" fontId="34" fillId="3" borderId="1" xfId="1" applyFont="1" applyFill="1" applyBorder="1" applyAlignment="1" applyProtection="1">
      <alignment horizontal="center"/>
      <protection locked="0"/>
    </xf>
    <xf numFmtId="1" fontId="32" fillId="6" borderId="1" xfId="1" applyNumberFormat="1" applyFont="1" applyFill="1" applyBorder="1" applyAlignment="1">
      <alignment horizontal="center"/>
    </xf>
    <xf numFmtId="0" fontId="32" fillId="2" borderId="0" xfId="1" applyFont="1" applyFill="1" applyAlignment="1" applyProtection="1">
      <alignment horizontal="center"/>
      <protection locked="0"/>
    </xf>
    <xf numFmtId="0" fontId="41" fillId="2" borderId="0" xfId="1" applyFont="1" applyFill="1"/>
    <xf numFmtId="0" fontId="33" fillId="3" borderId="22" xfId="1" applyFont="1" applyFill="1" applyBorder="1" applyAlignment="1" applyProtection="1">
      <alignment horizontal="center"/>
      <protection locked="0"/>
    </xf>
    <xf numFmtId="0" fontId="32" fillId="2" borderId="47" xfId="1" applyFont="1" applyFill="1" applyBorder="1" applyAlignment="1">
      <alignment horizontal="center"/>
    </xf>
    <xf numFmtId="0" fontId="32" fillId="2" borderId="40" xfId="1" applyFont="1" applyFill="1" applyBorder="1" applyAlignment="1">
      <alignment horizontal="center"/>
    </xf>
    <xf numFmtId="0" fontId="33" fillId="3" borderId="24" xfId="1" applyFont="1" applyFill="1" applyBorder="1" applyAlignment="1" applyProtection="1">
      <alignment horizontal="center"/>
      <protection locked="0"/>
    </xf>
    <xf numFmtId="171" fontId="29" fillId="2" borderId="4" xfId="1" applyNumberFormat="1" applyFont="1" applyFill="1" applyBorder="1" applyAlignment="1">
      <alignment horizontal="center"/>
    </xf>
    <xf numFmtId="0" fontId="33" fillId="3" borderId="48" xfId="1" applyFont="1" applyFill="1" applyBorder="1" applyAlignment="1" applyProtection="1">
      <alignment horizontal="center"/>
      <protection locked="0"/>
    </xf>
    <xf numFmtId="171" fontId="29" fillId="2" borderId="3" xfId="1" applyNumberFormat="1" applyFont="1" applyFill="1" applyBorder="1" applyAlignment="1">
      <alignment horizontal="center"/>
    </xf>
    <xf numFmtId="171" fontId="33" fillId="3" borderId="0" xfId="1" applyNumberFormat="1" applyFont="1" applyFill="1" applyAlignment="1" applyProtection="1">
      <alignment horizontal="center"/>
      <protection locked="0"/>
    </xf>
    <xf numFmtId="171" fontId="29" fillId="2" borderId="5" xfId="1" applyNumberFormat="1" applyFont="1" applyFill="1" applyBorder="1" applyAlignment="1">
      <alignment horizontal="center"/>
    </xf>
    <xf numFmtId="171" fontId="33" fillId="3" borderId="7" xfId="1" applyNumberFormat="1" applyFont="1" applyFill="1" applyBorder="1" applyAlignment="1" applyProtection="1">
      <alignment horizontal="center"/>
      <protection locked="0"/>
    </xf>
    <xf numFmtId="171" fontId="32" fillId="6" borderId="50" xfId="1" applyNumberFormat="1" applyFont="1" applyFill="1" applyBorder="1" applyAlignment="1">
      <alignment horizontal="center"/>
    </xf>
    <xf numFmtId="171" fontId="32" fillId="6" borderId="15" xfId="1" applyNumberFormat="1" applyFont="1" applyFill="1" applyBorder="1" applyAlignment="1">
      <alignment horizontal="center"/>
    </xf>
    <xf numFmtId="0" fontId="33" fillId="3" borderId="52" xfId="1" applyFont="1" applyFill="1" applyBorder="1" applyAlignment="1" applyProtection="1">
      <alignment horizontal="center"/>
      <protection locked="0"/>
    </xf>
    <xf numFmtId="2" fontId="29" fillId="6" borderId="27" xfId="1" applyNumberFormat="1" applyFont="1" applyFill="1" applyBorder="1" applyAlignment="1">
      <alignment horizontal="center"/>
    </xf>
    <xf numFmtId="2" fontId="29" fillId="7" borderId="27" xfId="1" applyNumberFormat="1" applyFont="1" applyFill="1" applyBorder="1" applyAlignment="1">
      <alignment horizontal="center"/>
    </xf>
    <xf numFmtId="0" fontId="42" fillId="2" borderId="0" xfId="1" applyFont="1" applyFill="1"/>
    <xf numFmtId="0" fontId="29" fillId="2" borderId="63" xfId="1" applyFont="1" applyFill="1" applyBorder="1" applyAlignment="1">
      <alignment horizontal="right"/>
    </xf>
    <xf numFmtId="166" fontId="29" fillId="7" borderId="27" xfId="1" applyNumberFormat="1" applyFont="1" applyFill="1" applyBorder="1" applyAlignment="1">
      <alignment horizontal="center"/>
    </xf>
    <xf numFmtId="2" fontId="42" fillId="2" borderId="0" xfId="1" applyNumberFormat="1" applyFont="1" applyFill="1" applyAlignment="1">
      <alignment horizontal="center"/>
    </xf>
    <xf numFmtId="0" fontId="29" fillId="2" borderId="25" xfId="1" applyFont="1" applyFill="1" applyBorder="1" applyAlignment="1">
      <alignment horizontal="right"/>
    </xf>
    <xf numFmtId="0" fontId="29" fillId="2" borderId="53" xfId="1" applyFont="1" applyFill="1" applyBorder="1" applyAlignment="1">
      <alignment horizontal="right"/>
    </xf>
    <xf numFmtId="2" fontId="29" fillId="7" borderId="30" xfId="1" applyNumberFormat="1" applyFont="1" applyFill="1" applyBorder="1" applyAlignment="1">
      <alignment horizontal="center"/>
    </xf>
    <xf numFmtId="0" fontId="29" fillId="2" borderId="16" xfId="1" applyFont="1" applyFill="1" applyBorder="1" applyAlignment="1">
      <alignment horizontal="right"/>
    </xf>
    <xf numFmtId="171" fontId="32" fillId="7" borderId="16" xfId="1" applyNumberFormat="1" applyFont="1" applyFill="1" applyBorder="1" applyAlignment="1">
      <alignment horizontal="center"/>
    </xf>
    <xf numFmtId="0" fontId="29" fillId="2" borderId="41" xfId="1" applyFont="1" applyFill="1" applyBorder="1" applyAlignment="1">
      <alignment horizontal="right"/>
    </xf>
    <xf numFmtId="10" fontId="32" fillId="6" borderId="41" xfId="1" applyNumberFormat="1" applyFont="1" applyFill="1" applyBorder="1" applyAlignment="1">
      <alignment horizontal="center"/>
    </xf>
    <xf numFmtId="0" fontId="29" fillId="2" borderId="17" xfId="1" applyFont="1" applyFill="1" applyBorder="1" applyAlignment="1">
      <alignment horizontal="right"/>
    </xf>
    <xf numFmtId="0" fontId="32" fillId="7" borderId="17" xfId="1" applyFont="1" applyFill="1" applyBorder="1" applyAlignment="1">
      <alignment horizontal="center"/>
    </xf>
    <xf numFmtId="0" fontId="32" fillId="2" borderId="59" xfId="1" applyFont="1" applyFill="1" applyBorder="1" applyAlignment="1">
      <alignment horizontal="center"/>
    </xf>
    <xf numFmtId="0" fontId="32" fillId="2" borderId="60" xfId="1" applyFont="1" applyFill="1" applyBorder="1"/>
    <xf numFmtId="0" fontId="32" fillId="2" borderId="22" xfId="1" applyFont="1" applyFill="1" applyBorder="1" applyAlignment="1">
      <alignment horizontal="center" wrapText="1"/>
    </xf>
    <xf numFmtId="171" fontId="33" fillId="3" borderId="31" xfId="1" applyNumberFormat="1" applyFont="1" applyFill="1" applyBorder="1" applyAlignment="1" applyProtection="1">
      <alignment horizontal="center"/>
      <protection locked="0"/>
    </xf>
    <xf numFmtId="10" fontId="29" fillId="2" borderId="30" xfId="1" applyNumberFormat="1" applyFont="1" applyFill="1" applyBorder="1" applyAlignment="1">
      <alignment horizontal="center"/>
    </xf>
    <xf numFmtId="10" fontId="29" fillId="2" borderId="32" xfId="1" applyNumberFormat="1" applyFont="1" applyFill="1" applyBorder="1" applyAlignment="1">
      <alignment horizontal="center"/>
    </xf>
    <xf numFmtId="0" fontId="29" fillId="2" borderId="34" xfId="1" applyFont="1" applyFill="1" applyBorder="1" applyAlignment="1">
      <alignment horizontal="center"/>
    </xf>
    <xf numFmtId="171" fontId="33" fillId="3" borderId="35" xfId="1" applyNumberFormat="1" applyFont="1" applyFill="1" applyBorder="1" applyAlignment="1" applyProtection="1">
      <alignment horizontal="center"/>
      <protection locked="0"/>
    </xf>
    <xf numFmtId="2" fontId="29" fillId="2" borderId="35" xfId="1" applyNumberFormat="1" applyFont="1" applyFill="1" applyBorder="1" applyAlignment="1">
      <alignment horizontal="center"/>
    </xf>
    <xf numFmtId="10" fontId="29" fillId="2" borderId="36" xfId="1" applyNumberFormat="1" applyFont="1" applyFill="1" applyBorder="1" applyAlignment="1">
      <alignment horizontal="center"/>
    </xf>
    <xf numFmtId="171" fontId="32" fillId="2" borderId="0" xfId="1" applyNumberFormat="1" applyFont="1" applyFill="1" applyAlignment="1">
      <alignment horizontal="center"/>
    </xf>
    <xf numFmtId="171" fontId="29" fillId="2" borderId="2" xfId="1" applyNumberFormat="1" applyFont="1" applyFill="1" applyBorder="1" applyAlignment="1">
      <alignment horizontal="right"/>
    </xf>
    <xf numFmtId="10" fontId="33" fillId="7" borderId="27" xfId="1" applyNumberFormat="1" applyFont="1" applyFill="1" applyBorder="1" applyAlignment="1">
      <alignment horizontal="center"/>
    </xf>
    <xf numFmtId="0" fontId="29" fillId="2" borderId="23" xfId="1" applyFont="1" applyFill="1" applyBorder="1"/>
    <xf numFmtId="0" fontId="29" fillId="2" borderId="6" xfId="1" applyFont="1" applyFill="1" applyBorder="1"/>
    <xf numFmtId="0" fontId="29" fillId="2" borderId="43" xfId="1" applyFont="1" applyFill="1" applyBorder="1"/>
    <xf numFmtId="0" fontId="29" fillId="2" borderId="64" xfId="1" applyFont="1" applyFill="1" applyBorder="1" applyAlignment="1">
      <alignment horizontal="center"/>
    </xf>
    <xf numFmtId="0" fontId="29" fillId="2" borderId="65" xfId="1" applyFont="1" applyFill="1" applyBorder="1" applyAlignment="1">
      <alignment horizontal="right"/>
    </xf>
    <xf numFmtId="0" fontId="33" fillId="7" borderId="17" xfId="1" applyFont="1" applyFill="1" applyBorder="1" applyAlignment="1">
      <alignment horizontal="center"/>
    </xf>
    <xf numFmtId="0" fontId="30" fillId="2" borderId="9" xfId="1" applyFont="1" applyFill="1" applyBorder="1" applyAlignment="1">
      <alignment horizontal="left" vertical="center" wrapText="1"/>
    </xf>
    <xf numFmtId="0" fontId="29" fillId="2" borderId="9" xfId="1" applyFont="1" applyFill="1" applyBorder="1"/>
    <xf numFmtId="0" fontId="32" fillId="2" borderId="10" xfId="1" applyFont="1" applyFill="1" applyBorder="1" applyAlignment="1">
      <alignment horizontal="center"/>
    </xf>
    <xf numFmtId="0" fontId="29" fillId="2" borderId="10" xfId="1" applyFont="1" applyFill="1" applyBorder="1" applyAlignment="1">
      <alignment horizontal="center"/>
    </xf>
    <xf numFmtId="0" fontId="29" fillId="2" borderId="7" xfId="1" applyFont="1" applyFill="1" applyBorder="1"/>
    <xf numFmtId="0" fontId="32" fillId="2" borderId="11" xfId="1" applyFont="1" applyFill="1" applyBorder="1"/>
    <xf numFmtId="0" fontId="29" fillId="2" borderId="11" xfId="1" applyFont="1" applyFill="1" applyBorder="1"/>
    <xf numFmtId="0" fontId="11" fillId="2" borderId="0" xfId="0" applyFont="1" applyFill="1" applyProtection="1"/>
    <xf numFmtId="177" fontId="5" fillId="2" borderId="0" xfId="0" applyNumberFormat="1" applyFont="1" applyFill="1" applyAlignment="1">
      <alignment horizontal="left" indent="4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33" fillId="3" borderId="0" xfId="1" applyFont="1" applyFill="1" applyAlignment="1" applyProtection="1">
      <alignment horizontal="left"/>
      <protection locked="0"/>
    </xf>
    <xf numFmtId="0" fontId="27" fillId="2" borderId="0" xfId="1" applyFont="1" applyFill="1" applyAlignment="1">
      <alignment horizontal="center" vertical="center"/>
    </xf>
    <xf numFmtId="0" fontId="28" fillId="2" borderId="0" xfId="1" applyFont="1" applyFill="1" applyAlignment="1">
      <alignment horizontal="center" vertical="center"/>
    </xf>
    <xf numFmtId="0" fontId="30" fillId="2" borderId="18" xfId="1" applyFont="1" applyFill="1" applyBorder="1" applyAlignment="1">
      <alignment horizontal="center"/>
    </xf>
    <xf numFmtId="0" fontId="30" fillId="2" borderId="19" xfId="1" applyFont="1" applyFill="1" applyBorder="1" applyAlignment="1">
      <alignment horizontal="center"/>
    </xf>
    <xf numFmtId="0" fontId="34" fillId="3" borderId="0" xfId="1" applyFont="1" applyFill="1" applyAlignment="1" applyProtection="1">
      <alignment horizontal="left"/>
      <protection locked="0"/>
    </xf>
    <xf numFmtId="0" fontId="30" fillId="2" borderId="18" xfId="1" applyFont="1" applyFill="1" applyBorder="1" applyAlignment="1">
      <alignment horizontal="left" vertical="center" wrapText="1"/>
    </xf>
    <xf numFmtId="0" fontId="30" fillId="2" borderId="19" xfId="1" applyFont="1" applyFill="1" applyBorder="1" applyAlignment="1">
      <alignment horizontal="left" vertical="center" wrapText="1"/>
    </xf>
    <xf numFmtId="0" fontId="30" fillId="2" borderId="20" xfId="1" applyFont="1" applyFill="1" applyBorder="1" applyAlignment="1">
      <alignment horizontal="left" vertical="center" wrapText="1"/>
    </xf>
    <xf numFmtId="0" fontId="32" fillId="2" borderId="47" xfId="1" applyFont="1" applyFill="1" applyBorder="1" applyAlignment="1">
      <alignment horizontal="center"/>
    </xf>
    <xf numFmtId="0" fontId="32" fillId="2" borderId="40" xfId="1" applyFont="1" applyFill="1" applyBorder="1" applyAlignment="1">
      <alignment horizontal="center"/>
    </xf>
    <xf numFmtId="0" fontId="32" fillId="2" borderId="55" xfId="1" applyFont="1" applyFill="1" applyBorder="1" applyAlignment="1">
      <alignment horizontal="center"/>
    </xf>
    <xf numFmtId="0" fontId="30" fillId="2" borderId="21" xfId="1" applyFont="1" applyFill="1" applyBorder="1" applyAlignment="1">
      <alignment horizontal="left" vertical="center" wrapText="1"/>
    </xf>
    <xf numFmtId="0" fontId="30" fillId="2" borderId="22" xfId="1" applyFont="1" applyFill="1" applyBorder="1" applyAlignment="1">
      <alignment horizontal="left" vertical="center" wrapText="1"/>
    </xf>
    <xf numFmtId="0" fontId="30" fillId="2" borderId="43" xfId="1" applyFont="1" applyFill="1" applyBorder="1" applyAlignment="1">
      <alignment horizontal="left" vertical="center" wrapText="1"/>
    </xf>
    <xf numFmtId="0" fontId="30" fillId="2" borderId="44" xfId="1" applyFont="1" applyFill="1" applyBorder="1" applyAlignment="1">
      <alignment horizontal="left" vertical="center" wrapText="1"/>
    </xf>
    <xf numFmtId="0" fontId="30" fillId="2" borderId="10" xfId="1" applyFont="1" applyFill="1" applyBorder="1" applyAlignment="1">
      <alignment horizontal="left" vertical="center" wrapText="1"/>
    </xf>
    <xf numFmtId="0" fontId="30" fillId="2" borderId="9" xfId="1" applyFont="1" applyFill="1" applyBorder="1" applyAlignment="1">
      <alignment horizontal="left" vertical="center" wrapText="1"/>
    </xf>
    <xf numFmtId="0" fontId="32" fillId="2" borderId="0" xfId="1" applyFont="1" applyFill="1" applyAlignment="1">
      <alignment horizontal="center"/>
    </xf>
    <xf numFmtId="0" fontId="32" fillId="2" borderId="2" xfId="1" applyFont="1" applyFill="1" applyBorder="1" applyAlignment="1">
      <alignment horizontal="center"/>
    </xf>
    <xf numFmtId="0" fontId="32" fillId="2" borderId="63" xfId="1" applyFont="1" applyFill="1" applyBorder="1" applyAlignment="1">
      <alignment horizontal="center"/>
    </xf>
    <xf numFmtId="0" fontId="32" fillId="2" borderId="10" xfId="1" applyFont="1" applyFill="1" applyBorder="1" applyAlignment="1">
      <alignment horizontal="center"/>
    </xf>
    <xf numFmtId="0" fontId="30" fillId="2" borderId="18" xfId="1" applyFont="1" applyFill="1" applyBorder="1" applyAlignment="1">
      <alignment horizontal="justify" vertical="center" wrapText="1"/>
    </xf>
    <xf numFmtId="0" fontId="30" fillId="2" borderId="19" xfId="1" applyFont="1" applyFill="1" applyBorder="1" applyAlignment="1">
      <alignment horizontal="justify" vertical="center" wrapText="1"/>
    </xf>
    <xf numFmtId="0" fontId="30" fillId="2" borderId="20" xfId="1" applyFont="1" applyFill="1" applyBorder="1" applyAlignment="1">
      <alignment horizontal="justify" vertical="center" wrapText="1"/>
    </xf>
  </cellXfs>
  <cellStyles count="2">
    <cellStyle name="Normal" xfId="0" builtinId="0"/>
    <cellStyle name="Normal 2" xfId="1"/>
  </cellStyles>
  <dxfs count="33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ter/AppData/Local/Temp/NDQD201807024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EMPAGLIFLOZIN 1"/>
    </sheetNames>
    <sheetDataSet>
      <sheetData sheetId="0" refreshError="1"/>
      <sheetData sheetId="1">
        <row r="46">
          <cell r="C46">
            <v>83.163499999999999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C47" sqref="C4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51" t="s">
        <v>0</v>
      </c>
      <c r="B15" s="451"/>
      <c r="C15" s="451"/>
      <c r="D15" s="451"/>
      <c r="E15" s="45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85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99.37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25.29</v>
      </c>
      <c r="C20" s="10"/>
      <c r="D20" s="10"/>
      <c r="E20" s="10"/>
    </row>
    <row r="21" spans="1:6" ht="16.5" customHeight="1" x14ac:dyDescent="0.3">
      <c r="A21" s="7" t="s">
        <v>10</v>
      </c>
      <c r="B21" s="450">
        <v>1.0116E-2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3" t="s">
        <v>13</v>
      </c>
      <c r="B23" s="14" t="s">
        <v>14</v>
      </c>
      <c r="C23" s="13" t="s">
        <v>15</v>
      </c>
      <c r="D23" s="13" t="s">
        <v>16</v>
      </c>
      <c r="E23" s="15" t="s">
        <v>17</v>
      </c>
    </row>
    <row r="24" spans="1:6" ht="16.5" customHeight="1" x14ac:dyDescent="0.3">
      <c r="A24" s="16">
        <v>1</v>
      </c>
      <c r="B24" s="17">
        <v>4812665</v>
      </c>
      <c r="C24" s="17">
        <v>2119.6</v>
      </c>
      <c r="D24" s="18">
        <v>1</v>
      </c>
      <c r="E24" s="19">
        <v>3.3</v>
      </c>
    </row>
    <row r="25" spans="1:6" ht="16.5" customHeight="1" x14ac:dyDescent="0.3">
      <c r="A25" s="16">
        <v>2</v>
      </c>
      <c r="B25" s="17">
        <v>4816829</v>
      </c>
      <c r="C25" s="17">
        <v>2115.6</v>
      </c>
      <c r="D25" s="18">
        <v>1</v>
      </c>
      <c r="E25" s="19">
        <v>3.3</v>
      </c>
    </row>
    <row r="26" spans="1:6" ht="16.5" customHeight="1" x14ac:dyDescent="0.3">
      <c r="A26" s="16">
        <v>3</v>
      </c>
      <c r="B26" s="17">
        <v>4820410</v>
      </c>
      <c r="C26" s="17">
        <v>2099.6</v>
      </c>
      <c r="D26" s="18">
        <v>1</v>
      </c>
      <c r="E26" s="19">
        <v>3.3</v>
      </c>
    </row>
    <row r="27" spans="1:6" ht="16.5" customHeight="1" x14ac:dyDescent="0.3">
      <c r="A27" s="16">
        <v>4</v>
      </c>
      <c r="B27" s="17">
        <v>4813070</v>
      </c>
      <c r="C27" s="17">
        <v>2090.5</v>
      </c>
      <c r="D27" s="18">
        <v>1</v>
      </c>
      <c r="E27" s="19">
        <v>3.3</v>
      </c>
    </row>
    <row r="28" spans="1:6" ht="16.5" customHeight="1" x14ac:dyDescent="0.3">
      <c r="A28" s="16">
        <v>5</v>
      </c>
      <c r="B28" s="17">
        <v>4811390</v>
      </c>
      <c r="C28" s="17">
        <v>2083.9</v>
      </c>
      <c r="D28" s="18">
        <v>1</v>
      </c>
      <c r="E28" s="19">
        <v>3.3</v>
      </c>
    </row>
    <row r="29" spans="1:6" ht="16.5" customHeight="1" x14ac:dyDescent="0.3">
      <c r="A29" s="16">
        <v>6</v>
      </c>
      <c r="B29" s="20">
        <v>4826339</v>
      </c>
      <c r="C29" s="20">
        <v>2072.1</v>
      </c>
      <c r="D29" s="18">
        <v>1</v>
      </c>
      <c r="E29" s="19">
        <v>3.3</v>
      </c>
    </row>
    <row r="30" spans="1:6" ht="16.5" customHeight="1" x14ac:dyDescent="0.3">
      <c r="A30" s="22" t="s">
        <v>18</v>
      </c>
      <c r="B30" s="23">
        <f>AVERAGE(B24:B29)</f>
        <v>4816783.833333333</v>
      </c>
      <c r="C30" s="24">
        <f>AVERAGE(C24:C29)</f>
        <v>2096.8833333333332</v>
      </c>
      <c r="D30" s="25">
        <f>AVERAGE(D24:D29)</f>
        <v>1</v>
      </c>
      <c r="E30" s="25">
        <f>AVERAGE(E24:E29)</f>
        <v>3.3000000000000003</v>
      </c>
    </row>
    <row r="31" spans="1:6" ht="16.5" customHeight="1" x14ac:dyDescent="0.3">
      <c r="A31" s="26" t="s">
        <v>19</v>
      </c>
      <c r="B31" s="27">
        <f>(STDEV(B24:B29)/B30)</f>
        <v>1.1900925731212323E-3</v>
      </c>
      <c r="C31" s="28"/>
      <c r="D31" s="28"/>
      <c r="E31" s="29"/>
      <c r="F31" s="2"/>
    </row>
    <row r="32" spans="1:6" s="2" customFormat="1" ht="16.5" customHeight="1" x14ac:dyDescent="0.3">
      <c r="A32" s="30" t="s">
        <v>20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25">
      <c r="A33" s="10"/>
      <c r="B33" s="10"/>
      <c r="C33" s="10"/>
      <c r="D33" s="10"/>
      <c r="E33" s="35"/>
    </row>
    <row r="34" spans="1:6" s="2" customFormat="1" ht="16.5" customHeight="1" x14ac:dyDescent="0.3">
      <c r="A34" s="11" t="s">
        <v>21</v>
      </c>
      <c r="B34" s="36" t="s">
        <v>22</v>
      </c>
      <c r="C34" s="37"/>
      <c r="D34" s="37"/>
      <c r="E34" s="38"/>
    </row>
    <row r="35" spans="1:6" ht="16.5" customHeight="1" x14ac:dyDescent="0.3">
      <c r="A35" s="11"/>
      <c r="B35" s="36" t="s">
        <v>23</v>
      </c>
      <c r="C35" s="37"/>
      <c r="D35" s="37"/>
      <c r="E35" s="38"/>
      <c r="F35" s="2"/>
    </row>
    <row r="36" spans="1:6" ht="16.5" customHeight="1" x14ac:dyDescent="0.3">
      <c r="A36" s="11"/>
      <c r="B36" s="39" t="s">
        <v>24</v>
      </c>
      <c r="C36" s="37"/>
      <c r="D36" s="37"/>
      <c r="E36" s="37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99.37</v>
      </c>
      <c r="C40" s="10"/>
      <c r="D40" s="10"/>
      <c r="E40" s="10"/>
    </row>
    <row r="41" spans="1:6" ht="16.5" customHeight="1" x14ac:dyDescent="0.3">
      <c r="A41" s="7" t="s">
        <v>8</v>
      </c>
      <c r="B41" s="12">
        <v>25.29</v>
      </c>
      <c r="C41" s="10"/>
      <c r="D41" s="10"/>
      <c r="E41" s="10"/>
    </row>
    <row r="42" spans="1:6" ht="16.5" customHeight="1" x14ac:dyDescent="0.3">
      <c r="A42" s="7" t="s">
        <v>10</v>
      </c>
      <c r="B42" s="286">
        <v>1.0116E-2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3" t="s">
        <v>13</v>
      </c>
      <c r="B44" s="14" t="s">
        <v>14</v>
      </c>
      <c r="C44" s="13" t="s">
        <v>15</v>
      </c>
      <c r="D44" s="13" t="s">
        <v>16</v>
      </c>
      <c r="E44" s="15" t="s">
        <v>17</v>
      </c>
    </row>
    <row r="45" spans="1:6" ht="16.5" customHeight="1" x14ac:dyDescent="0.3">
      <c r="A45" s="16">
        <v>1</v>
      </c>
      <c r="B45" s="17">
        <v>4812665</v>
      </c>
      <c r="C45" s="17">
        <v>2119.6</v>
      </c>
      <c r="D45" s="18">
        <v>1</v>
      </c>
      <c r="E45" s="19">
        <v>3.3</v>
      </c>
    </row>
    <row r="46" spans="1:6" ht="16.5" customHeight="1" x14ac:dyDescent="0.3">
      <c r="A46" s="16">
        <v>2</v>
      </c>
      <c r="B46" s="17">
        <v>4816829</v>
      </c>
      <c r="C46" s="17">
        <v>2115.6</v>
      </c>
      <c r="D46" s="18">
        <v>1</v>
      </c>
      <c r="E46" s="18">
        <v>3.3</v>
      </c>
    </row>
    <row r="47" spans="1:6" ht="16.5" customHeight="1" x14ac:dyDescent="0.3">
      <c r="A47" s="16">
        <v>3</v>
      </c>
      <c r="B47" s="17">
        <v>4820410</v>
      </c>
      <c r="C47" s="17">
        <v>2099.6</v>
      </c>
      <c r="D47" s="18">
        <v>1</v>
      </c>
      <c r="E47" s="18">
        <v>3.3</v>
      </c>
    </row>
    <row r="48" spans="1:6" ht="16.5" customHeight="1" x14ac:dyDescent="0.3">
      <c r="A48" s="16">
        <v>4</v>
      </c>
      <c r="B48" s="17">
        <v>4813070</v>
      </c>
      <c r="C48" s="17">
        <v>2090.5</v>
      </c>
      <c r="D48" s="18">
        <v>1</v>
      </c>
      <c r="E48" s="18">
        <v>3.3</v>
      </c>
    </row>
    <row r="49" spans="1:7" ht="16.5" customHeight="1" x14ac:dyDescent="0.3">
      <c r="A49" s="16">
        <v>5</v>
      </c>
      <c r="B49" s="17">
        <v>4811390</v>
      </c>
      <c r="C49" s="17">
        <v>2083.9</v>
      </c>
      <c r="D49" s="18">
        <v>1</v>
      </c>
      <c r="E49" s="18">
        <v>3.3</v>
      </c>
    </row>
    <row r="50" spans="1:7" ht="16.5" customHeight="1" x14ac:dyDescent="0.3">
      <c r="A50" s="16">
        <v>6</v>
      </c>
      <c r="B50" s="20">
        <v>4826339</v>
      </c>
      <c r="C50" s="20">
        <v>2072.1</v>
      </c>
      <c r="D50" s="21">
        <v>1</v>
      </c>
      <c r="E50" s="21">
        <v>3.3</v>
      </c>
    </row>
    <row r="51" spans="1:7" ht="16.5" customHeight="1" x14ac:dyDescent="0.3">
      <c r="A51" s="22" t="s">
        <v>18</v>
      </c>
      <c r="B51" s="23">
        <f>AVERAGE(B45:B50)</f>
        <v>4816783.833333333</v>
      </c>
      <c r="C51" s="24">
        <f>AVERAGE(C45:C50)</f>
        <v>2096.8833333333332</v>
      </c>
      <c r="D51" s="25">
        <f>AVERAGE(D45:D50)</f>
        <v>1</v>
      </c>
      <c r="E51" s="25">
        <f>AVERAGE(E45:E50)</f>
        <v>3.3000000000000003</v>
      </c>
    </row>
    <row r="52" spans="1:7" ht="16.5" customHeight="1" x14ac:dyDescent="0.3">
      <c r="A52" s="26" t="s">
        <v>19</v>
      </c>
      <c r="B52" s="27">
        <f>(STDEV(B45:B50)/B51)</f>
        <v>1.1900925731212323E-3</v>
      </c>
      <c r="C52" s="28"/>
      <c r="D52" s="28"/>
      <c r="E52" s="29"/>
      <c r="F52" s="2"/>
    </row>
    <row r="53" spans="1:7" s="2" customFormat="1" ht="16.5" customHeight="1" x14ac:dyDescent="0.3">
      <c r="A53" s="30" t="s">
        <v>20</v>
      </c>
      <c r="B53" s="31">
        <f>COUNT(B45:B50)</f>
        <v>6</v>
      </c>
      <c r="C53" s="32"/>
      <c r="D53" s="33"/>
      <c r="E53" s="34"/>
    </row>
    <row r="54" spans="1:7" s="2" customFormat="1" ht="15.75" customHeight="1" x14ac:dyDescent="0.25">
      <c r="A54" s="10"/>
      <c r="B54" s="10"/>
      <c r="C54" s="10"/>
      <c r="D54" s="10"/>
      <c r="E54" s="35"/>
    </row>
    <row r="55" spans="1:7" s="2" customFormat="1" ht="16.5" customHeight="1" x14ac:dyDescent="0.3">
      <c r="A55" s="11" t="s">
        <v>21</v>
      </c>
      <c r="B55" s="36" t="s">
        <v>22</v>
      </c>
      <c r="C55" s="37"/>
      <c r="D55" s="37"/>
      <c r="E55" s="38"/>
    </row>
    <row r="56" spans="1:7" ht="16.5" customHeight="1" x14ac:dyDescent="0.3">
      <c r="A56" s="11"/>
      <c r="B56" s="36" t="s">
        <v>23</v>
      </c>
      <c r="C56" s="37"/>
      <c r="D56" s="37"/>
      <c r="E56" s="38"/>
      <c r="F56" s="2"/>
    </row>
    <row r="57" spans="1:7" ht="16.5" customHeight="1" x14ac:dyDescent="0.3">
      <c r="A57" s="11"/>
      <c r="B57" s="39" t="s">
        <v>24</v>
      </c>
      <c r="C57" s="37"/>
      <c r="D57" s="38"/>
      <c r="E57" s="37"/>
    </row>
    <row r="58" spans="1:7" ht="14.25" customHeight="1" x14ac:dyDescent="0.25">
      <c r="A58" s="40"/>
      <c r="B58" s="41"/>
      <c r="D58" s="42"/>
      <c r="F58" s="43"/>
      <c r="G58" s="43"/>
    </row>
    <row r="59" spans="1:7" ht="15" customHeight="1" x14ac:dyDescent="0.3">
      <c r="B59" s="452" t="s">
        <v>26</v>
      </c>
      <c r="C59" s="452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7" t="s">
        <v>169</v>
      </c>
      <c r="C60" s="47" t="s">
        <v>170</v>
      </c>
      <c r="E60" s="47"/>
      <c r="F60" s="2"/>
      <c r="G60" s="48"/>
    </row>
    <row r="61" spans="1:7" ht="15" customHeight="1" x14ac:dyDescent="0.3">
      <c r="A61" s="46" t="s">
        <v>30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1" right="1" top="1" bottom="1" header="0.5" footer="0.5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41" workbookViewId="0">
      <selection activeCell="H45" sqref="H4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56" t="s">
        <v>31</v>
      </c>
      <c r="B11" s="457"/>
      <c r="C11" s="457"/>
      <c r="D11" s="457"/>
      <c r="E11" s="457"/>
      <c r="F11" s="458"/>
      <c r="G11" s="90"/>
    </row>
    <row r="12" spans="1:7" ht="16.5" customHeight="1" x14ac:dyDescent="0.3">
      <c r="A12" s="455" t="s">
        <v>32</v>
      </c>
      <c r="B12" s="455"/>
      <c r="C12" s="455"/>
      <c r="D12" s="455"/>
      <c r="E12" s="455"/>
      <c r="F12" s="455"/>
      <c r="G12" s="89"/>
    </row>
    <row r="14" spans="1:7" ht="16.5" customHeight="1" x14ac:dyDescent="0.3">
      <c r="A14" s="460" t="s">
        <v>33</v>
      </c>
      <c r="B14" s="460"/>
      <c r="C14" s="59" t="s">
        <v>5</v>
      </c>
    </row>
    <row r="15" spans="1:7" ht="16.5" customHeight="1" x14ac:dyDescent="0.3">
      <c r="A15" s="460" t="s">
        <v>34</v>
      </c>
      <c r="B15" s="460"/>
      <c r="C15" s="59" t="s">
        <v>7</v>
      </c>
    </row>
    <row r="16" spans="1:7" ht="16.5" customHeight="1" x14ac:dyDescent="0.3">
      <c r="A16" s="460" t="s">
        <v>35</v>
      </c>
      <c r="B16" s="460"/>
      <c r="C16" s="59" t="s">
        <v>9</v>
      </c>
    </row>
    <row r="17" spans="1:5" ht="16.5" customHeight="1" x14ac:dyDescent="0.3">
      <c r="A17" s="460" t="s">
        <v>36</v>
      </c>
      <c r="B17" s="460"/>
      <c r="C17" s="59" t="s">
        <v>11</v>
      </c>
    </row>
    <row r="18" spans="1:5" ht="16.5" customHeight="1" x14ac:dyDescent="0.3">
      <c r="A18" s="460" t="s">
        <v>37</v>
      </c>
      <c r="B18" s="460"/>
      <c r="C18" s="96" t="s">
        <v>12</v>
      </c>
    </row>
    <row r="19" spans="1:5" ht="16.5" customHeight="1" x14ac:dyDescent="0.3">
      <c r="A19" s="460" t="s">
        <v>38</v>
      </c>
      <c r="B19" s="460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455" t="s">
        <v>1</v>
      </c>
      <c r="B21" s="455"/>
      <c r="C21" s="58" t="s">
        <v>39</v>
      </c>
      <c r="D21" s="65"/>
    </row>
    <row r="22" spans="1:5" ht="15.75" customHeight="1" x14ac:dyDescent="0.3">
      <c r="A22" s="459"/>
      <c r="B22" s="459"/>
      <c r="C22" s="56"/>
      <c r="D22" s="459"/>
      <c r="E22" s="459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84.93</v>
      </c>
      <c r="D24" s="86">
        <f t="shared" ref="D24:D43" si="0">(C24-$C$46)/$C$46</f>
        <v>2.1241289748507551E-2</v>
      </c>
      <c r="E24" s="52"/>
    </row>
    <row r="25" spans="1:5" ht="15.75" customHeight="1" x14ac:dyDescent="0.3">
      <c r="C25" s="94">
        <v>84.08</v>
      </c>
      <c r="D25" s="87">
        <f t="shared" si="0"/>
        <v>1.1020459696862196E-2</v>
      </c>
      <c r="E25" s="52"/>
    </row>
    <row r="26" spans="1:5" ht="15.75" customHeight="1" x14ac:dyDescent="0.3">
      <c r="C26" s="94">
        <v>83.57</v>
      </c>
      <c r="D26" s="87">
        <f t="shared" si="0"/>
        <v>4.8879616658749825E-3</v>
      </c>
      <c r="E26" s="52"/>
    </row>
    <row r="27" spans="1:5" ht="15.75" customHeight="1" x14ac:dyDescent="0.3">
      <c r="C27" s="94">
        <v>81.900000000000006</v>
      </c>
      <c r="D27" s="87">
        <f t="shared" si="0"/>
        <v>-1.5192963259122012E-2</v>
      </c>
      <c r="E27" s="52"/>
    </row>
    <row r="28" spans="1:5" ht="15.75" customHeight="1" x14ac:dyDescent="0.3">
      <c r="C28" s="94">
        <v>82.41</v>
      </c>
      <c r="D28" s="87">
        <f t="shared" si="0"/>
        <v>-9.0604652281349694E-3</v>
      </c>
      <c r="E28" s="52"/>
    </row>
    <row r="29" spans="1:5" ht="15.75" customHeight="1" x14ac:dyDescent="0.3">
      <c r="C29" s="94">
        <v>83.1</v>
      </c>
      <c r="D29" s="87">
        <f t="shared" si="0"/>
        <v>-7.6355612738767341E-4</v>
      </c>
      <c r="E29" s="52"/>
    </row>
    <row r="30" spans="1:5" ht="15.75" customHeight="1" x14ac:dyDescent="0.3">
      <c r="C30" s="94">
        <v>82.4</v>
      </c>
      <c r="D30" s="87">
        <f t="shared" si="0"/>
        <v>-9.1807102875659796E-3</v>
      </c>
      <c r="E30" s="52"/>
    </row>
    <row r="31" spans="1:5" ht="15.75" customHeight="1" x14ac:dyDescent="0.3">
      <c r="C31" s="94">
        <v>83.75</v>
      </c>
      <c r="D31" s="87">
        <f t="shared" si="0"/>
        <v>7.0523727356352353E-3</v>
      </c>
      <c r="E31" s="52"/>
    </row>
    <row r="32" spans="1:5" ht="15.75" customHeight="1" x14ac:dyDescent="0.3">
      <c r="C32" s="94">
        <v>81.63</v>
      </c>
      <c r="D32" s="87">
        <f t="shared" si="0"/>
        <v>-1.8439579863762393E-2</v>
      </c>
      <c r="E32" s="52"/>
    </row>
    <row r="33" spans="1:7" ht="15.75" customHeight="1" x14ac:dyDescent="0.3">
      <c r="C33" s="94">
        <v>83.79</v>
      </c>
      <c r="D33" s="87">
        <f t="shared" si="0"/>
        <v>7.533352973359793E-3</v>
      </c>
      <c r="E33" s="52"/>
    </row>
    <row r="34" spans="1:7" ht="15.75" customHeight="1" x14ac:dyDescent="0.3">
      <c r="C34" s="94">
        <v>83.66</v>
      </c>
      <c r="D34" s="87">
        <f t="shared" si="0"/>
        <v>5.9701672007551089E-3</v>
      </c>
      <c r="E34" s="52"/>
    </row>
    <row r="35" spans="1:7" ht="15.75" customHeight="1" x14ac:dyDescent="0.3">
      <c r="C35" s="94">
        <v>87.93</v>
      </c>
      <c r="D35" s="87">
        <f t="shared" si="0"/>
        <v>5.731480757784374E-2</v>
      </c>
      <c r="E35" s="52"/>
    </row>
    <row r="36" spans="1:7" ht="15.75" customHeight="1" x14ac:dyDescent="0.3">
      <c r="C36" s="94">
        <v>81.64</v>
      </c>
      <c r="D36" s="87">
        <f t="shared" si="0"/>
        <v>-1.8319334804331209E-2</v>
      </c>
      <c r="E36" s="52"/>
    </row>
    <row r="37" spans="1:7" ht="15.75" customHeight="1" x14ac:dyDescent="0.3">
      <c r="C37" s="94">
        <v>84.83</v>
      </c>
      <c r="D37" s="87">
        <f t="shared" si="0"/>
        <v>2.0038839154196242E-2</v>
      </c>
      <c r="E37" s="52"/>
    </row>
    <row r="38" spans="1:7" ht="15.75" customHeight="1" x14ac:dyDescent="0.3">
      <c r="C38" s="94">
        <v>82.56</v>
      </c>
      <c r="D38" s="87">
        <f t="shared" si="0"/>
        <v>-7.2567893366680914E-3</v>
      </c>
      <c r="E38" s="52"/>
    </row>
    <row r="39" spans="1:7" ht="15.75" customHeight="1" x14ac:dyDescent="0.3">
      <c r="C39" s="94">
        <v>83.68</v>
      </c>
      <c r="D39" s="87">
        <f t="shared" si="0"/>
        <v>6.2106573196174736E-3</v>
      </c>
      <c r="E39" s="52"/>
    </row>
    <row r="40" spans="1:7" ht="15.75" customHeight="1" x14ac:dyDescent="0.3">
      <c r="C40" s="94">
        <v>81.819999999999993</v>
      </c>
      <c r="D40" s="87">
        <f t="shared" si="0"/>
        <v>-1.6154923734571128E-2</v>
      </c>
      <c r="E40" s="52"/>
    </row>
    <row r="41" spans="1:7" ht="15.75" customHeight="1" x14ac:dyDescent="0.3">
      <c r="C41" s="94">
        <v>80.81</v>
      </c>
      <c r="D41" s="87">
        <f t="shared" si="0"/>
        <v>-2.82996747371142E-2</v>
      </c>
      <c r="E41" s="52"/>
    </row>
    <row r="42" spans="1:7" ht="15.75" customHeight="1" x14ac:dyDescent="0.3">
      <c r="C42" s="94">
        <v>84.16</v>
      </c>
      <c r="D42" s="87">
        <f t="shared" si="0"/>
        <v>1.198242017231114E-2</v>
      </c>
      <c r="E42" s="52"/>
    </row>
    <row r="43" spans="1:7" ht="16.5" customHeight="1" x14ac:dyDescent="0.3">
      <c r="C43" s="95">
        <v>80.62</v>
      </c>
      <c r="D43" s="88">
        <f t="shared" si="0"/>
        <v>-3.0584330866305465E-2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1663.27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83.163499999999999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453">
        <f>C46</f>
        <v>83.163499999999999</v>
      </c>
      <c r="C49" s="92">
        <f>-IF(C46&lt;=80,10%,IF(C46&lt;250,7.5%,5%))</f>
        <v>-7.4999999999999997E-2</v>
      </c>
      <c r="D49" s="80">
        <f>IF(C46&lt;=80,C46*0.9,IF(C46&lt;250,C46*0.925,C46*0.95))</f>
        <v>76.926237499999999</v>
      </c>
    </row>
    <row r="50" spans="1:6" ht="17.25" customHeight="1" x14ac:dyDescent="0.3">
      <c r="B50" s="454"/>
      <c r="C50" s="93">
        <f>IF(C46&lt;=80, 10%, IF(C46&lt;250, 7.5%, 5%))</f>
        <v>7.4999999999999997E-2</v>
      </c>
      <c r="D50" s="80">
        <f>IF(C46&lt;=80, C46*1.1, IF(C46&lt;250, C46*1.075, C46*1.05))</f>
        <v>89.400762499999999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2" priority="21" operator="notBetween">
      <formula>IF(C46&lt;=80,-10.5%,IF(C46&lt;250,-7.5%,-5.5%))</formula>
      <formula>IF(C46&lt;=80,10.5%, IF(C46&lt;250,7.5%, C46*5.5%))</formula>
    </cfRule>
  </conditionalFormatting>
  <pageMargins left="0.7" right="0.7" top="0.75" bottom="0.75" header="0.3" footer="0.3"/>
  <pageSetup paperSize="9" scale="81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113" zoomScale="55" zoomScaleNormal="55" zoomScalePageLayoutView="37" workbookViewId="0">
      <selection activeCell="B83" sqref="B8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1" t="s">
        <v>45</v>
      </c>
      <c r="B1" s="491"/>
      <c r="C1" s="491"/>
      <c r="D1" s="491"/>
      <c r="E1" s="491"/>
      <c r="F1" s="491"/>
      <c r="G1" s="491"/>
      <c r="H1" s="491"/>
      <c r="I1" s="491"/>
    </row>
    <row r="2" spans="1:9" ht="18.75" customHeight="1" x14ac:dyDescent="0.25">
      <c r="A2" s="491"/>
      <c r="B2" s="491"/>
      <c r="C2" s="491"/>
      <c r="D2" s="491"/>
      <c r="E2" s="491"/>
      <c r="F2" s="491"/>
      <c r="G2" s="491"/>
      <c r="H2" s="491"/>
      <c r="I2" s="491"/>
    </row>
    <row r="3" spans="1:9" ht="18.75" customHeight="1" x14ac:dyDescent="0.25">
      <c r="A3" s="491"/>
      <c r="B3" s="491"/>
      <c r="C3" s="491"/>
      <c r="D3" s="491"/>
      <c r="E3" s="491"/>
      <c r="F3" s="491"/>
      <c r="G3" s="491"/>
      <c r="H3" s="491"/>
      <c r="I3" s="491"/>
    </row>
    <row r="4" spans="1:9" ht="18.75" customHeight="1" x14ac:dyDescent="0.25">
      <c r="A4" s="491"/>
      <c r="B4" s="491"/>
      <c r="C4" s="491"/>
      <c r="D4" s="491"/>
      <c r="E4" s="491"/>
      <c r="F4" s="491"/>
      <c r="G4" s="491"/>
      <c r="H4" s="491"/>
      <c r="I4" s="491"/>
    </row>
    <row r="5" spans="1:9" ht="18.75" customHeight="1" x14ac:dyDescent="0.25">
      <c r="A5" s="491"/>
      <c r="B5" s="491"/>
      <c r="C5" s="491"/>
      <c r="D5" s="491"/>
      <c r="E5" s="491"/>
      <c r="F5" s="491"/>
      <c r="G5" s="491"/>
      <c r="H5" s="491"/>
      <c r="I5" s="491"/>
    </row>
    <row r="6" spans="1:9" ht="18.75" customHeight="1" x14ac:dyDescent="0.25">
      <c r="A6" s="491"/>
      <c r="B6" s="491"/>
      <c r="C6" s="491"/>
      <c r="D6" s="491"/>
      <c r="E6" s="491"/>
      <c r="F6" s="491"/>
      <c r="G6" s="491"/>
      <c r="H6" s="491"/>
      <c r="I6" s="491"/>
    </row>
    <row r="7" spans="1:9" ht="18.75" customHeight="1" x14ac:dyDescent="0.25">
      <c r="A7" s="491"/>
      <c r="B7" s="491"/>
      <c r="C7" s="491"/>
      <c r="D7" s="491"/>
      <c r="E7" s="491"/>
      <c r="F7" s="491"/>
      <c r="G7" s="491"/>
      <c r="H7" s="491"/>
      <c r="I7" s="491"/>
    </row>
    <row r="8" spans="1:9" x14ac:dyDescent="0.25">
      <c r="A8" s="492" t="s">
        <v>46</v>
      </c>
      <c r="B8" s="492"/>
      <c r="C8" s="492"/>
      <c r="D8" s="492"/>
      <c r="E8" s="492"/>
      <c r="F8" s="492"/>
      <c r="G8" s="492"/>
      <c r="H8" s="492"/>
      <c r="I8" s="492"/>
    </row>
    <row r="9" spans="1:9" x14ac:dyDescent="0.25">
      <c r="A9" s="492"/>
      <c r="B9" s="492"/>
      <c r="C9" s="492"/>
      <c r="D9" s="492"/>
      <c r="E9" s="492"/>
      <c r="F9" s="492"/>
      <c r="G9" s="492"/>
      <c r="H9" s="492"/>
      <c r="I9" s="492"/>
    </row>
    <row r="10" spans="1:9" x14ac:dyDescent="0.25">
      <c r="A10" s="492"/>
      <c r="B10" s="492"/>
      <c r="C10" s="492"/>
      <c r="D10" s="492"/>
      <c r="E10" s="492"/>
      <c r="F10" s="492"/>
      <c r="G10" s="492"/>
      <c r="H10" s="492"/>
      <c r="I10" s="492"/>
    </row>
    <row r="11" spans="1:9" x14ac:dyDescent="0.25">
      <c r="A11" s="492"/>
      <c r="B11" s="492"/>
      <c r="C11" s="492"/>
      <c r="D11" s="492"/>
      <c r="E11" s="492"/>
      <c r="F11" s="492"/>
      <c r="G11" s="492"/>
      <c r="H11" s="492"/>
      <c r="I11" s="492"/>
    </row>
    <row r="12" spans="1:9" x14ac:dyDescent="0.25">
      <c r="A12" s="492"/>
      <c r="B12" s="492"/>
      <c r="C12" s="492"/>
      <c r="D12" s="492"/>
      <c r="E12" s="492"/>
      <c r="F12" s="492"/>
      <c r="G12" s="492"/>
      <c r="H12" s="492"/>
      <c r="I12" s="492"/>
    </row>
    <row r="13" spans="1:9" x14ac:dyDescent="0.25">
      <c r="A13" s="492"/>
      <c r="B13" s="492"/>
      <c r="C13" s="492"/>
      <c r="D13" s="492"/>
      <c r="E13" s="492"/>
      <c r="F13" s="492"/>
      <c r="G13" s="492"/>
      <c r="H13" s="492"/>
      <c r="I13" s="492"/>
    </row>
    <row r="14" spans="1:9" x14ac:dyDescent="0.25">
      <c r="A14" s="492"/>
      <c r="B14" s="492"/>
      <c r="C14" s="492"/>
      <c r="D14" s="492"/>
      <c r="E14" s="492"/>
      <c r="F14" s="492"/>
      <c r="G14" s="492"/>
      <c r="H14" s="492"/>
      <c r="I14" s="492"/>
    </row>
    <row r="15" spans="1:9" ht="19.5" customHeight="1" x14ac:dyDescent="0.3">
      <c r="A15" s="97"/>
    </row>
    <row r="16" spans="1:9" ht="19.5" customHeight="1" x14ac:dyDescent="0.3">
      <c r="A16" s="464" t="s">
        <v>31</v>
      </c>
      <c r="B16" s="465"/>
      <c r="C16" s="465"/>
      <c r="D16" s="465"/>
      <c r="E16" s="465"/>
      <c r="F16" s="465"/>
      <c r="G16" s="465"/>
      <c r="H16" s="466"/>
    </row>
    <row r="17" spans="1:14" ht="20.25" customHeight="1" x14ac:dyDescent="0.25">
      <c r="A17" s="467" t="s">
        <v>47</v>
      </c>
      <c r="B17" s="467"/>
      <c r="C17" s="467"/>
      <c r="D17" s="467"/>
      <c r="E17" s="467"/>
      <c r="F17" s="467"/>
      <c r="G17" s="467"/>
      <c r="H17" s="467"/>
    </row>
    <row r="18" spans="1:14" ht="26.25" customHeight="1" x14ac:dyDescent="0.4">
      <c r="A18" s="99" t="s">
        <v>33</v>
      </c>
      <c r="B18" s="463" t="s">
        <v>5</v>
      </c>
      <c r="C18" s="463"/>
      <c r="D18" s="245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54">
        <v>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468" t="s">
        <v>9</v>
      </c>
      <c r="C20" s="468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468" t="s">
        <v>11</v>
      </c>
      <c r="C21" s="468"/>
      <c r="D21" s="468"/>
      <c r="E21" s="468"/>
      <c r="F21" s="468"/>
      <c r="G21" s="468"/>
      <c r="H21" s="468"/>
      <c r="I21" s="103"/>
    </row>
    <row r="22" spans="1:14" ht="26.25" customHeight="1" x14ac:dyDescent="0.4">
      <c r="A22" s="99" t="s">
        <v>37</v>
      </c>
      <c r="B22" s="104" t="s">
        <v>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>
        <v>43311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463" t="s">
        <v>131</v>
      </c>
      <c r="C26" s="463"/>
    </row>
    <row r="27" spans="1:14" ht="26.25" customHeight="1" x14ac:dyDescent="0.4">
      <c r="A27" s="108" t="s">
        <v>48</v>
      </c>
      <c r="B27" s="469" t="s">
        <v>132</v>
      </c>
      <c r="C27" s="469"/>
    </row>
    <row r="28" spans="1:14" ht="27" customHeight="1" x14ac:dyDescent="0.4">
      <c r="A28" s="108" t="s">
        <v>6</v>
      </c>
      <c r="B28" s="109">
        <v>99.97</v>
      </c>
    </row>
    <row r="29" spans="1:14" s="13" customFormat="1" ht="27" customHeight="1" x14ac:dyDescent="0.4">
      <c r="A29" s="108" t="s">
        <v>49</v>
      </c>
      <c r="B29" s="110">
        <v>0.48</v>
      </c>
      <c r="C29" s="470" t="s">
        <v>50</v>
      </c>
      <c r="D29" s="471"/>
      <c r="E29" s="471"/>
      <c r="F29" s="471"/>
      <c r="G29" s="472"/>
      <c r="I29" s="111"/>
      <c r="J29" s="111"/>
      <c r="K29" s="111"/>
      <c r="L29" s="111"/>
    </row>
    <row r="30" spans="1:14" s="13" customFormat="1" ht="19.5" customHeight="1" x14ac:dyDescent="0.3">
      <c r="A30" s="108" t="s">
        <v>51</v>
      </c>
      <c r="B30" s="112">
        <f>B28-B29</f>
        <v>99.49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3" customFormat="1" ht="27" customHeight="1" x14ac:dyDescent="0.4">
      <c r="A31" s="108" t="s">
        <v>52</v>
      </c>
      <c r="B31" s="115">
        <v>1</v>
      </c>
      <c r="C31" s="473" t="s">
        <v>53</v>
      </c>
      <c r="D31" s="474"/>
      <c r="E31" s="474"/>
      <c r="F31" s="474"/>
      <c r="G31" s="474"/>
      <c r="H31" s="475"/>
      <c r="I31" s="111"/>
      <c r="J31" s="111"/>
      <c r="K31" s="111"/>
      <c r="L31" s="111"/>
    </row>
    <row r="32" spans="1:14" s="13" customFormat="1" ht="27" customHeight="1" x14ac:dyDescent="0.4">
      <c r="A32" s="108" t="s">
        <v>54</v>
      </c>
      <c r="B32" s="115">
        <v>1</v>
      </c>
      <c r="C32" s="473" t="s">
        <v>55</v>
      </c>
      <c r="D32" s="474"/>
      <c r="E32" s="474"/>
      <c r="F32" s="474"/>
      <c r="G32" s="474"/>
      <c r="H32" s="475"/>
      <c r="I32" s="111"/>
      <c r="J32" s="111"/>
      <c r="K32" s="111"/>
      <c r="L32" s="116"/>
      <c r="M32" s="116"/>
      <c r="N32" s="117"/>
    </row>
    <row r="33" spans="1:14" s="13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3" customFormat="1" ht="18.75" x14ac:dyDescent="0.3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3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3" customFormat="1" ht="27" customHeight="1" x14ac:dyDescent="0.4">
      <c r="A36" s="121" t="s">
        <v>58</v>
      </c>
      <c r="B36" s="122">
        <v>50</v>
      </c>
      <c r="C36" s="98"/>
      <c r="D36" s="476" t="s">
        <v>59</v>
      </c>
      <c r="E36" s="477"/>
      <c r="F36" s="476" t="s">
        <v>60</v>
      </c>
      <c r="G36" s="478"/>
      <c r="J36" s="111"/>
      <c r="K36" s="111"/>
      <c r="L36" s="116"/>
      <c r="M36" s="116"/>
      <c r="N36" s="117"/>
    </row>
    <row r="37" spans="1:14" s="13" customFormat="1" ht="27" customHeight="1" x14ac:dyDescent="0.4">
      <c r="A37" s="123" t="s">
        <v>61</v>
      </c>
      <c r="B37" s="124">
        <v>2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3" customFormat="1" ht="26.25" customHeight="1" x14ac:dyDescent="0.4">
      <c r="A38" s="123" t="s">
        <v>66</v>
      </c>
      <c r="B38" s="124">
        <v>100</v>
      </c>
      <c r="C38" s="130">
        <v>1</v>
      </c>
      <c r="D38" s="131">
        <v>4776495</v>
      </c>
      <c r="E38" s="132">
        <f>IF(ISBLANK(D38),"-",$D$48/$D$45*D38)</f>
        <v>4745927.2419827487</v>
      </c>
      <c r="F38" s="131">
        <v>4801333</v>
      </c>
      <c r="G38" s="133">
        <f>IF(ISBLANK(F38),"-",$D$48/$F$45*F38)</f>
        <v>4749946.1822222471</v>
      </c>
      <c r="I38" s="134"/>
      <c r="J38" s="111"/>
      <c r="K38" s="111"/>
      <c r="L38" s="116"/>
      <c r="M38" s="116"/>
      <c r="N38" s="117"/>
    </row>
    <row r="39" spans="1:14" s="13" customFormat="1" ht="26.25" customHeight="1" x14ac:dyDescent="0.4">
      <c r="A39" s="123" t="s">
        <v>67</v>
      </c>
      <c r="B39" s="124">
        <v>1</v>
      </c>
      <c r="C39" s="135">
        <v>2</v>
      </c>
      <c r="D39" s="136">
        <v>4794182</v>
      </c>
      <c r="E39" s="137">
        <f>IF(ISBLANK(D39),"-",$D$48/$D$45*D39)</f>
        <v>4763501.0518849781</v>
      </c>
      <c r="F39" s="136">
        <v>4799705</v>
      </c>
      <c r="G39" s="138">
        <f>IF(ISBLANK(F39),"-",$D$48/$F$45*F39)</f>
        <v>4748335.6060791928</v>
      </c>
      <c r="I39" s="480">
        <f>ABS((F43/D43*D42)-F42)/D42</f>
        <v>1.0502534579771901E-4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4792099</v>
      </c>
      <c r="E40" s="137">
        <f>IF(ISBLANK(D40),"-",$D$48/$D$45*D40)</f>
        <v>4761431.382295656</v>
      </c>
      <c r="F40" s="136">
        <v>4825718</v>
      </c>
      <c r="G40" s="138">
        <f>IF(ISBLANK(F40),"-",$D$48/$F$45*F40)</f>
        <v>4774070.198959576</v>
      </c>
      <c r="I40" s="480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4787592</v>
      </c>
      <c r="E42" s="147">
        <f>AVERAGE(E38:E41)</f>
        <v>4756953.225387794</v>
      </c>
      <c r="F42" s="146">
        <f>AVERAGE(F38:F41)</f>
        <v>4808918.666666667</v>
      </c>
      <c r="G42" s="148">
        <f>AVERAGE(G38:G41)</f>
        <v>4757450.662420339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25.29</v>
      </c>
      <c r="E43" s="139"/>
      <c r="F43" s="151">
        <v>25.4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25.29</v>
      </c>
      <c r="E44" s="154"/>
      <c r="F44" s="153">
        <f>F43*$B$34</f>
        <v>25.4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2500</v>
      </c>
      <c r="C45" s="152" t="s">
        <v>77</v>
      </c>
      <c r="D45" s="156">
        <f>D44*$B$30/100</f>
        <v>25.161020999999995</v>
      </c>
      <c r="E45" s="157"/>
      <c r="F45" s="156">
        <f>F44*$B$30/100</f>
        <v>25.27046</v>
      </c>
      <c r="H45" s="149"/>
    </row>
    <row r="46" spans="1:14" ht="19.5" customHeight="1" x14ac:dyDescent="0.3">
      <c r="A46" s="481" t="s">
        <v>78</v>
      </c>
      <c r="B46" s="482"/>
      <c r="C46" s="152" t="s">
        <v>79</v>
      </c>
      <c r="D46" s="158">
        <f>D45/$B$45</f>
        <v>1.0064408399999997E-2</v>
      </c>
      <c r="E46" s="159"/>
      <c r="F46" s="160">
        <f>F45/$B$45</f>
        <v>1.0108183999999999E-2</v>
      </c>
      <c r="H46" s="149"/>
    </row>
    <row r="47" spans="1:14" ht="27" customHeight="1" x14ac:dyDescent="0.4">
      <c r="A47" s="483"/>
      <c r="B47" s="484"/>
      <c r="C47" s="161" t="s">
        <v>80</v>
      </c>
      <c r="D47" s="162">
        <v>0.01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25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25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4757201.9439040655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2.3036333575342477E-3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>Each film coated tablets contains: Empagliflozin 10mg.</v>
      </c>
    </row>
    <row r="56" spans="1:12" ht="26.25" customHeight="1" x14ac:dyDescent="0.4">
      <c r="A56" s="176" t="s">
        <v>87</v>
      </c>
      <c r="B56" s="177">
        <v>10</v>
      </c>
      <c r="C56" s="98" t="str">
        <f>B20</f>
        <v>Empagliflozin 10mg</v>
      </c>
      <c r="H56" s="178"/>
    </row>
    <row r="57" spans="1:12" ht="18.75" x14ac:dyDescent="0.3">
      <c r="A57" s="175" t="s">
        <v>88</v>
      </c>
      <c r="B57" s="246">
        <f>Uniformity!C46</f>
        <v>83.163499999999999</v>
      </c>
      <c r="H57" s="178"/>
    </row>
    <row r="58" spans="1:12" ht="19.5" customHeight="1" x14ac:dyDescent="0.3">
      <c r="H58" s="178"/>
    </row>
    <row r="59" spans="1:12" s="13" customFormat="1" ht="27" customHeight="1" x14ac:dyDescent="0.4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3" customFormat="1" ht="26.25" customHeight="1" x14ac:dyDescent="0.4">
      <c r="A60" s="123" t="s">
        <v>93</v>
      </c>
      <c r="B60" s="124">
        <v>5</v>
      </c>
      <c r="C60" s="485" t="s">
        <v>94</v>
      </c>
      <c r="D60" s="488">
        <v>83.96</v>
      </c>
      <c r="E60" s="181">
        <v>1</v>
      </c>
      <c r="F60" s="182">
        <v>4720698</v>
      </c>
      <c r="G60" s="247">
        <f>IF(ISBLANK(F60),"-",(F60/$D$50*$D$47*$B$68)*($B$57/$D$60))</f>
        <v>9.829127282727061</v>
      </c>
      <c r="H60" s="265">
        <f t="shared" ref="H60:H71" si="0">IF(ISBLANK(F60),"-",(G60/$B$56)*100)</f>
        <v>98.291272827270618</v>
      </c>
      <c r="L60" s="111"/>
    </row>
    <row r="61" spans="1:12" s="13" customFormat="1" ht="26.25" customHeight="1" x14ac:dyDescent="0.4">
      <c r="A61" s="123" t="s">
        <v>95</v>
      </c>
      <c r="B61" s="124">
        <v>50</v>
      </c>
      <c r="C61" s="486"/>
      <c r="D61" s="489"/>
      <c r="E61" s="183">
        <v>2</v>
      </c>
      <c r="F61" s="136">
        <v>4742714</v>
      </c>
      <c r="G61" s="248">
        <f>IF(ISBLANK(F61),"-",(F61/$D$50*$D$47*$B$68)*($B$57/$D$60))</f>
        <v>9.8749675517416247</v>
      </c>
      <c r="H61" s="266">
        <f t="shared" si="0"/>
        <v>98.74967551741625</v>
      </c>
      <c r="L61" s="111"/>
    </row>
    <row r="62" spans="1:12" s="13" customFormat="1" ht="26.25" customHeight="1" x14ac:dyDescent="0.4">
      <c r="A62" s="123" t="s">
        <v>96</v>
      </c>
      <c r="B62" s="124">
        <v>1</v>
      </c>
      <c r="C62" s="486"/>
      <c r="D62" s="489"/>
      <c r="E62" s="183">
        <v>3</v>
      </c>
      <c r="F62" s="184">
        <v>4736065</v>
      </c>
      <c r="G62" s="248">
        <f>IF(ISBLANK(F62),"-",(F62/$D$50*$D$47*$B$68)*($B$57/$D$60))</f>
        <v>9.8611234407006645</v>
      </c>
      <c r="H62" s="266">
        <f t="shared" si="0"/>
        <v>98.611234407006648</v>
      </c>
      <c r="L62" s="111"/>
    </row>
    <row r="63" spans="1:12" ht="27" customHeight="1" x14ac:dyDescent="0.4">
      <c r="A63" s="123" t="s">
        <v>97</v>
      </c>
      <c r="B63" s="124">
        <v>1</v>
      </c>
      <c r="C63" s="487"/>
      <c r="D63" s="490"/>
      <c r="E63" s="185">
        <v>4</v>
      </c>
      <c r="F63" s="186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485" t="s">
        <v>99</v>
      </c>
      <c r="D64" s="488">
        <v>81.73</v>
      </c>
      <c r="E64" s="181">
        <v>1</v>
      </c>
      <c r="F64" s="182">
        <v>4640252</v>
      </c>
      <c r="G64" s="247">
        <f>IF(ISBLANK(F64),"-",(F64/$D$50*$D$47*$B$68)*($B$57/$D$64))</f>
        <v>9.9252450627168844</v>
      </c>
      <c r="H64" s="265">
        <f t="shared" si="0"/>
        <v>99.252450627168841</v>
      </c>
    </row>
    <row r="65" spans="1:8" ht="26.25" customHeight="1" x14ac:dyDescent="0.4">
      <c r="A65" s="123" t="s">
        <v>100</v>
      </c>
      <c r="B65" s="124">
        <v>1</v>
      </c>
      <c r="C65" s="486"/>
      <c r="D65" s="489"/>
      <c r="E65" s="183">
        <v>2</v>
      </c>
      <c r="F65" s="136">
        <v>4648692</v>
      </c>
      <c r="G65" s="248">
        <f>IF(ISBLANK(F65),"-",(F65/$D$50*$D$47*$B$68)*($B$57/$D$64))</f>
        <v>9.9432977607878801</v>
      </c>
      <c r="H65" s="266">
        <f t="shared" si="0"/>
        <v>99.432977607878797</v>
      </c>
    </row>
    <row r="66" spans="1:8" ht="26.25" customHeight="1" x14ac:dyDescent="0.4">
      <c r="A66" s="123" t="s">
        <v>101</v>
      </c>
      <c r="B66" s="124">
        <v>1</v>
      </c>
      <c r="C66" s="486"/>
      <c r="D66" s="489"/>
      <c r="E66" s="183">
        <v>3</v>
      </c>
      <c r="F66" s="136">
        <v>4632165</v>
      </c>
      <c r="G66" s="248">
        <f>IF(ISBLANK(F66),"-",(F66/$D$50*$D$47*$B$68)*($B$57/$D$64))</f>
        <v>9.9079474123258748</v>
      </c>
      <c r="H66" s="266">
        <f t="shared" si="0"/>
        <v>99.079474123258748</v>
      </c>
    </row>
    <row r="67" spans="1:8" ht="27" customHeight="1" x14ac:dyDescent="0.4">
      <c r="A67" s="123" t="s">
        <v>102</v>
      </c>
      <c r="B67" s="124">
        <v>1</v>
      </c>
      <c r="C67" s="487"/>
      <c r="D67" s="490"/>
      <c r="E67" s="185">
        <v>4</v>
      </c>
      <c r="F67" s="186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4">
      <c r="A68" s="123" t="s">
        <v>103</v>
      </c>
      <c r="B68" s="187">
        <f>(B67/B66)*(B65/B64)*(B63/B62)*(B61/B60)*B59</f>
        <v>1000</v>
      </c>
      <c r="C68" s="485" t="s">
        <v>104</v>
      </c>
      <c r="D68" s="488">
        <v>86.35</v>
      </c>
      <c r="E68" s="181">
        <v>1</v>
      </c>
      <c r="F68" s="182">
        <v>4834775</v>
      </c>
      <c r="G68" s="247">
        <f>IF(ISBLANK(F68),"-",(F68/$D$50*$D$47*$B$68)*($B$57/$D$68))</f>
        <v>9.7880256065947187</v>
      </c>
      <c r="H68" s="266">
        <f t="shared" si="0"/>
        <v>97.880256065947194</v>
      </c>
    </row>
    <row r="69" spans="1:8" ht="27" customHeight="1" x14ac:dyDescent="0.4">
      <c r="A69" s="171" t="s">
        <v>105</v>
      </c>
      <c r="B69" s="188">
        <f>(D47*B68)/B56*B57</f>
        <v>83.163499999999999</v>
      </c>
      <c r="C69" s="486"/>
      <c r="D69" s="489"/>
      <c r="E69" s="183">
        <v>2</v>
      </c>
      <c r="F69" s="136">
        <v>4838179</v>
      </c>
      <c r="G69" s="248">
        <f>IF(ISBLANK(F69),"-",(F69/$D$50*$D$47*$B$68)*($B$57/$D$68))</f>
        <v>9.7949170212241174</v>
      </c>
      <c r="H69" s="266">
        <f t="shared" si="0"/>
        <v>97.949170212241171</v>
      </c>
    </row>
    <row r="70" spans="1:8" ht="26.25" customHeight="1" x14ac:dyDescent="0.4">
      <c r="A70" s="498" t="s">
        <v>78</v>
      </c>
      <c r="B70" s="499"/>
      <c r="C70" s="486"/>
      <c r="D70" s="489"/>
      <c r="E70" s="183">
        <v>3</v>
      </c>
      <c r="F70" s="136">
        <v>4848778</v>
      </c>
      <c r="G70" s="248">
        <f>IF(ISBLANK(F70),"-",(F70/$D$50*$D$47*$B$68)*($B$57/$D$68))</f>
        <v>9.8163747485029038</v>
      </c>
      <c r="H70" s="266">
        <f t="shared" si="0"/>
        <v>98.163747485029035</v>
      </c>
    </row>
    <row r="71" spans="1:8" ht="27" customHeight="1" x14ac:dyDescent="0.4">
      <c r="A71" s="500"/>
      <c r="B71" s="501"/>
      <c r="C71" s="497"/>
      <c r="D71" s="490"/>
      <c r="E71" s="185">
        <v>4</v>
      </c>
      <c r="F71" s="186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71</v>
      </c>
      <c r="G72" s="253">
        <f>AVERAGE(G60:G71)</f>
        <v>9.8601139874801937</v>
      </c>
      <c r="H72" s="268">
        <f>AVERAGE(H60:H71)</f>
        <v>98.601139874801916</v>
      </c>
    </row>
    <row r="73" spans="1:8" ht="26.25" customHeight="1" x14ac:dyDescent="0.4">
      <c r="C73" s="189"/>
      <c r="D73" s="189"/>
      <c r="E73" s="189"/>
      <c r="F73" s="192" t="s">
        <v>84</v>
      </c>
      <c r="G73" s="252">
        <f>STDEV(G60:G71)/G72</f>
        <v>5.7808614472764841E-3</v>
      </c>
      <c r="H73" s="252">
        <f>STDEV(H60:H71)/H72</f>
        <v>5.7808614472764667E-3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 x14ac:dyDescent="0.4">
      <c r="A76" s="107" t="s">
        <v>106</v>
      </c>
      <c r="B76" s="196" t="s">
        <v>107</v>
      </c>
      <c r="C76" s="493" t="str">
        <f>B26</f>
        <v>EMPAGLIFLOZIN</v>
      </c>
      <c r="D76" s="493"/>
      <c r="E76" s="197" t="s">
        <v>108</v>
      </c>
      <c r="F76" s="197"/>
      <c r="G76" s="284">
        <f>H72</f>
        <v>98.601139874801916</v>
      </c>
      <c r="H76" s="199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479" t="str">
        <f>B26</f>
        <v>EMPAGLIFLOZIN</v>
      </c>
      <c r="C79" s="479"/>
    </row>
    <row r="80" spans="1:8" ht="26.25" customHeight="1" x14ac:dyDescent="0.4">
      <c r="A80" s="108" t="s">
        <v>48</v>
      </c>
      <c r="B80" s="479" t="str">
        <f>B27</f>
        <v>E37-1</v>
      </c>
      <c r="C80" s="479"/>
    </row>
    <row r="81" spans="1:12" ht="27" customHeight="1" x14ac:dyDescent="0.4">
      <c r="A81" s="108" t="s">
        <v>6</v>
      </c>
      <c r="B81" s="200">
        <f>B28</f>
        <v>99.97</v>
      </c>
    </row>
    <row r="82" spans="1:12" s="13" customFormat="1" ht="27" customHeight="1" x14ac:dyDescent="0.4">
      <c r="A82" s="108" t="s">
        <v>49</v>
      </c>
      <c r="B82" s="110">
        <v>0.48</v>
      </c>
      <c r="C82" s="470" t="s">
        <v>50</v>
      </c>
      <c r="D82" s="471"/>
      <c r="E82" s="471"/>
      <c r="F82" s="471"/>
      <c r="G82" s="472"/>
      <c r="I82" s="111"/>
      <c r="J82" s="111"/>
      <c r="K82" s="111"/>
      <c r="L82" s="111"/>
    </row>
    <row r="83" spans="1:12" s="13" customFormat="1" ht="19.5" customHeight="1" x14ac:dyDescent="0.3">
      <c r="A83" s="108" t="s">
        <v>51</v>
      </c>
      <c r="B83" s="112">
        <f>B81-B82</f>
        <v>99.49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3" customFormat="1" ht="27" customHeight="1" x14ac:dyDescent="0.4">
      <c r="A84" s="108" t="s">
        <v>52</v>
      </c>
      <c r="B84" s="115">
        <v>1</v>
      </c>
      <c r="C84" s="473" t="s">
        <v>111</v>
      </c>
      <c r="D84" s="474"/>
      <c r="E84" s="474"/>
      <c r="F84" s="474"/>
      <c r="G84" s="474"/>
      <c r="H84" s="475"/>
      <c r="I84" s="111"/>
      <c r="J84" s="111"/>
      <c r="K84" s="111"/>
      <c r="L84" s="111"/>
    </row>
    <row r="85" spans="1:12" s="13" customFormat="1" ht="27" customHeight="1" x14ac:dyDescent="0.4">
      <c r="A85" s="108" t="s">
        <v>54</v>
      </c>
      <c r="B85" s="115">
        <v>1</v>
      </c>
      <c r="C85" s="473" t="s">
        <v>112</v>
      </c>
      <c r="D85" s="474"/>
      <c r="E85" s="474"/>
      <c r="F85" s="474"/>
      <c r="G85" s="474"/>
      <c r="H85" s="475"/>
      <c r="I85" s="111"/>
      <c r="J85" s="111"/>
      <c r="K85" s="111"/>
      <c r="L85" s="111"/>
    </row>
    <row r="86" spans="1:12" s="13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3" customFormat="1" ht="18.75" x14ac:dyDescent="0.3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50</v>
      </c>
      <c r="D89" s="201" t="s">
        <v>59</v>
      </c>
      <c r="E89" s="202"/>
      <c r="F89" s="476" t="s">
        <v>60</v>
      </c>
      <c r="G89" s="478"/>
    </row>
    <row r="90" spans="1:12" ht="27" customHeight="1" x14ac:dyDescent="0.4">
      <c r="A90" s="123" t="s">
        <v>61</v>
      </c>
      <c r="B90" s="124">
        <v>2</v>
      </c>
      <c r="C90" s="203" t="s">
        <v>62</v>
      </c>
      <c r="D90" s="126" t="s">
        <v>63</v>
      </c>
      <c r="E90" s="127" t="s">
        <v>64</v>
      </c>
      <c r="F90" s="126" t="s">
        <v>63</v>
      </c>
      <c r="G90" s="204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100</v>
      </c>
      <c r="C91" s="205">
        <v>1</v>
      </c>
      <c r="D91" s="131">
        <v>4776495</v>
      </c>
      <c r="E91" s="132">
        <f>IF(ISBLANK(D91),"-",$D$101/$D$98*D91)</f>
        <v>5273252.4910919433</v>
      </c>
      <c r="F91" s="131">
        <v>4801333</v>
      </c>
      <c r="G91" s="133">
        <f>IF(ISBLANK(F91),"-",$D$101/$F$98*F91)</f>
        <v>5277717.9802469406</v>
      </c>
      <c r="I91" s="134"/>
    </row>
    <row r="92" spans="1:12" ht="26.25" customHeight="1" x14ac:dyDescent="0.4">
      <c r="A92" s="123" t="s">
        <v>67</v>
      </c>
      <c r="B92" s="124">
        <v>1</v>
      </c>
      <c r="C92" s="190">
        <v>2</v>
      </c>
      <c r="D92" s="136">
        <v>4794182</v>
      </c>
      <c r="E92" s="137">
        <f>IF(ISBLANK(D92),"-",$D$101/$D$98*D92)</f>
        <v>5292778.9465388646</v>
      </c>
      <c r="F92" s="136">
        <v>4799705</v>
      </c>
      <c r="G92" s="138">
        <f>IF(ISBLANK(F92),"-",$D$101/$F$98*F92)</f>
        <v>5275928.4511991031</v>
      </c>
      <c r="I92" s="480">
        <f>ABS((F96/D96*D95)-F95)/D95</f>
        <v>1.0502534579771901E-4</v>
      </c>
    </row>
    <row r="93" spans="1:12" ht="26.25" customHeight="1" x14ac:dyDescent="0.4">
      <c r="A93" s="123" t="s">
        <v>68</v>
      </c>
      <c r="B93" s="124">
        <v>1</v>
      </c>
      <c r="C93" s="190">
        <v>3</v>
      </c>
      <c r="D93" s="136">
        <v>4792099</v>
      </c>
      <c r="E93" s="137">
        <f>IF(ISBLANK(D93),"-",$D$101/$D$98*D93)</f>
        <v>5290479.3136618398</v>
      </c>
      <c r="F93" s="136">
        <v>4825718</v>
      </c>
      <c r="G93" s="138">
        <f>IF(ISBLANK(F93),"-",$D$101/$F$98*F93)</f>
        <v>5304522.4432884175</v>
      </c>
      <c r="I93" s="480"/>
    </row>
    <row r="94" spans="1:12" ht="27" customHeight="1" x14ac:dyDescent="0.4">
      <c r="A94" s="123" t="s">
        <v>69</v>
      </c>
      <c r="B94" s="124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08" t="s">
        <v>71</v>
      </c>
      <c r="D95" s="209">
        <f>AVERAGE(D91:D94)</f>
        <v>4787592</v>
      </c>
      <c r="E95" s="147">
        <f>AVERAGE(E91:E94)</f>
        <v>5285503.5837642159</v>
      </c>
      <c r="F95" s="210">
        <f>AVERAGE(F91:F94)</f>
        <v>4808918.666666667</v>
      </c>
      <c r="G95" s="211">
        <f>AVERAGE(G91:G94)</f>
        <v>5286056.2915781541</v>
      </c>
    </row>
    <row r="96" spans="1:12" ht="26.25" customHeight="1" x14ac:dyDescent="0.4">
      <c r="A96" s="123" t="s">
        <v>72</v>
      </c>
      <c r="B96" s="109">
        <v>1</v>
      </c>
      <c r="C96" s="212" t="s">
        <v>113</v>
      </c>
      <c r="D96" s="213">
        <v>25.29</v>
      </c>
      <c r="E96" s="139"/>
      <c r="F96" s="151">
        <v>25.4</v>
      </c>
    </row>
    <row r="97" spans="1:10" ht="26.25" customHeight="1" x14ac:dyDescent="0.4">
      <c r="A97" s="123" t="s">
        <v>74</v>
      </c>
      <c r="B97" s="109">
        <v>1</v>
      </c>
      <c r="C97" s="214" t="s">
        <v>114</v>
      </c>
      <c r="D97" s="215">
        <f>D96*$B$87</f>
        <v>25.29</v>
      </c>
      <c r="E97" s="154"/>
      <c r="F97" s="153">
        <f>F96*$B$87</f>
        <v>25.4</v>
      </c>
    </row>
    <row r="98" spans="1:10" ht="19.5" customHeight="1" x14ac:dyDescent="0.3">
      <c r="A98" s="123" t="s">
        <v>76</v>
      </c>
      <c r="B98" s="216">
        <f>(B97/B96)*(B95/B94)*(B93/B92)*(B91/B90)*B89</f>
        <v>2500</v>
      </c>
      <c r="C98" s="214" t="s">
        <v>115</v>
      </c>
      <c r="D98" s="217">
        <f>D97*$B$83/100</f>
        <v>25.161020999999995</v>
      </c>
      <c r="E98" s="157"/>
      <c r="F98" s="156">
        <f>F97*$B$83/100</f>
        <v>25.27046</v>
      </c>
    </row>
    <row r="99" spans="1:10" ht="19.5" customHeight="1" x14ac:dyDescent="0.3">
      <c r="A99" s="481" t="s">
        <v>78</v>
      </c>
      <c r="B99" s="495"/>
      <c r="C99" s="214" t="s">
        <v>116</v>
      </c>
      <c r="D99" s="218">
        <f>D98/$B$98</f>
        <v>1.0064408399999997E-2</v>
      </c>
      <c r="E99" s="157"/>
      <c r="F99" s="160">
        <f>F98/$B$98</f>
        <v>1.0108183999999999E-2</v>
      </c>
      <c r="G99" s="219"/>
      <c r="H99" s="149"/>
    </row>
    <row r="100" spans="1:10" ht="19.5" customHeight="1" x14ac:dyDescent="0.3">
      <c r="A100" s="483"/>
      <c r="B100" s="496"/>
      <c r="C100" s="214" t="s">
        <v>80</v>
      </c>
      <c r="D100" s="220">
        <f>$B$56/$B$116</f>
        <v>1.1111111111111112E-2</v>
      </c>
      <c r="F100" s="165"/>
      <c r="G100" s="221"/>
      <c r="H100" s="149"/>
    </row>
    <row r="101" spans="1:10" ht="18.75" x14ac:dyDescent="0.3">
      <c r="C101" s="214" t="s">
        <v>81</v>
      </c>
      <c r="D101" s="215">
        <f>D100*$B$98</f>
        <v>27.777777777777779</v>
      </c>
      <c r="F101" s="165"/>
      <c r="G101" s="219"/>
      <c r="H101" s="149"/>
    </row>
    <row r="102" spans="1:10" ht="19.5" customHeight="1" x14ac:dyDescent="0.3">
      <c r="C102" s="222" t="s">
        <v>82</v>
      </c>
      <c r="D102" s="223">
        <f>D101/B34</f>
        <v>27.777777777777779</v>
      </c>
      <c r="F102" s="169"/>
      <c r="G102" s="219"/>
      <c r="H102" s="149"/>
      <c r="J102" s="224"/>
    </row>
    <row r="103" spans="1:10" ht="18.75" x14ac:dyDescent="0.3">
      <c r="C103" s="225" t="s">
        <v>117</v>
      </c>
      <c r="D103" s="226">
        <f>AVERAGE(E91:E94,G91:G94)</f>
        <v>5285779.9376711845</v>
      </c>
      <c r="F103" s="169"/>
      <c r="G103" s="227"/>
      <c r="H103" s="149"/>
      <c r="J103" s="228"/>
    </row>
    <row r="104" spans="1:10" ht="18.75" x14ac:dyDescent="0.3">
      <c r="C104" s="192" t="s">
        <v>84</v>
      </c>
      <c r="D104" s="229">
        <f>STDEV(E91:E94,G91:G94)/D103</f>
        <v>2.3036333575342377E-3</v>
      </c>
      <c r="F104" s="169"/>
      <c r="G104" s="219"/>
      <c r="H104" s="149"/>
      <c r="J104" s="228"/>
    </row>
    <row r="105" spans="1:10" ht="19.5" customHeight="1" x14ac:dyDescent="0.3">
      <c r="C105" s="194" t="s">
        <v>20</v>
      </c>
      <c r="D105" s="230">
        <f>COUNT(E91:E94,G91:G94)</f>
        <v>6</v>
      </c>
      <c r="F105" s="169"/>
      <c r="G105" s="219"/>
      <c r="H105" s="149"/>
      <c r="J105" s="228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1" t="s">
        <v>118</v>
      </c>
      <c r="B107" s="122">
        <v>900</v>
      </c>
      <c r="C107" s="269" t="s">
        <v>119</v>
      </c>
      <c r="D107" s="269" t="s">
        <v>63</v>
      </c>
      <c r="E107" s="269" t="s">
        <v>120</v>
      </c>
      <c r="F107" s="231" t="s">
        <v>121</v>
      </c>
    </row>
    <row r="108" spans="1:10" ht="26.25" customHeight="1" x14ac:dyDescent="0.4">
      <c r="A108" s="123" t="s">
        <v>122</v>
      </c>
      <c r="B108" s="124">
        <v>1</v>
      </c>
      <c r="C108" s="274">
        <v>1</v>
      </c>
      <c r="D108" s="275">
        <v>4611351</v>
      </c>
      <c r="E108" s="249">
        <f t="shared" ref="E108:E113" si="1">IF(ISBLANK(D108),"-",D108/$D$103*$D$100*$B$116)</f>
        <v>8.7240692090402732</v>
      </c>
      <c r="F108" s="276">
        <f t="shared" ref="F108:F113" si="2">IF(ISBLANK(D108), "-", (E108/$B$56)*100)</f>
        <v>87.240692090402732</v>
      </c>
    </row>
    <row r="109" spans="1:10" ht="26.25" customHeight="1" x14ac:dyDescent="0.4">
      <c r="A109" s="123" t="s">
        <v>95</v>
      </c>
      <c r="B109" s="124">
        <v>1</v>
      </c>
      <c r="C109" s="270">
        <v>2</v>
      </c>
      <c r="D109" s="272">
        <v>4814715</v>
      </c>
      <c r="E109" s="250">
        <f t="shared" si="1"/>
        <v>9.1088071330515383</v>
      </c>
      <c r="F109" s="277">
        <f t="shared" si="2"/>
        <v>91.08807133051539</v>
      </c>
    </row>
    <row r="110" spans="1:10" ht="26.25" customHeight="1" x14ac:dyDescent="0.4">
      <c r="A110" s="123" t="s">
        <v>96</v>
      </c>
      <c r="B110" s="124">
        <v>1</v>
      </c>
      <c r="C110" s="270">
        <v>3</v>
      </c>
      <c r="D110" s="272">
        <v>5095432</v>
      </c>
      <c r="E110" s="250">
        <f t="shared" si="1"/>
        <v>9.6398867529187218</v>
      </c>
      <c r="F110" s="277">
        <f t="shared" si="2"/>
        <v>96.398867529187214</v>
      </c>
    </row>
    <row r="111" spans="1:10" ht="26.25" customHeight="1" x14ac:dyDescent="0.4">
      <c r="A111" s="123" t="s">
        <v>97</v>
      </c>
      <c r="B111" s="124">
        <v>1</v>
      </c>
      <c r="C111" s="270">
        <v>4</v>
      </c>
      <c r="D111" s="272">
        <v>5374895</v>
      </c>
      <c r="E111" s="250">
        <f t="shared" si="1"/>
        <v>10.16859396982024</v>
      </c>
      <c r="F111" s="277">
        <f t="shared" si="2"/>
        <v>101.68593969820239</v>
      </c>
    </row>
    <row r="112" spans="1:10" ht="26.25" customHeight="1" x14ac:dyDescent="0.4">
      <c r="A112" s="123" t="s">
        <v>98</v>
      </c>
      <c r="B112" s="124">
        <v>1</v>
      </c>
      <c r="C112" s="270">
        <v>5</v>
      </c>
      <c r="D112" s="272">
        <v>4946111</v>
      </c>
      <c r="E112" s="250">
        <f t="shared" si="1"/>
        <v>9.3573910725068199</v>
      </c>
      <c r="F112" s="277">
        <f t="shared" si="2"/>
        <v>93.573910725068203</v>
      </c>
    </row>
    <row r="113" spans="1:10" ht="27" customHeight="1" x14ac:dyDescent="0.4">
      <c r="A113" s="123" t="s">
        <v>100</v>
      </c>
      <c r="B113" s="124">
        <v>1</v>
      </c>
      <c r="C113" s="271">
        <v>6</v>
      </c>
      <c r="D113" s="273">
        <v>4990646</v>
      </c>
      <c r="E113" s="251">
        <f t="shared" si="1"/>
        <v>9.4416454314191238</v>
      </c>
      <c r="F113" s="278">
        <f t="shared" si="2"/>
        <v>94.416454314191228</v>
      </c>
    </row>
    <row r="114" spans="1:10" ht="27" customHeight="1" x14ac:dyDescent="0.4">
      <c r="A114" s="123" t="s">
        <v>101</v>
      </c>
      <c r="B114" s="124">
        <v>1</v>
      </c>
      <c r="C114" s="232"/>
      <c r="D114" s="190"/>
      <c r="E114" s="97"/>
      <c r="F114" s="279"/>
    </row>
    <row r="115" spans="1:10" ht="26.25" customHeight="1" x14ac:dyDescent="0.4">
      <c r="A115" s="123" t="s">
        <v>102</v>
      </c>
      <c r="B115" s="124">
        <v>1</v>
      </c>
      <c r="C115" s="232"/>
      <c r="D115" s="256" t="s">
        <v>71</v>
      </c>
      <c r="E115" s="258">
        <f>AVERAGE(E108:E113)</f>
        <v>9.4067322614594531</v>
      </c>
      <c r="F115" s="280">
        <f>AVERAGE(F108:F113)</f>
        <v>94.067322614594516</v>
      </c>
    </row>
    <row r="116" spans="1:10" ht="27" customHeight="1" x14ac:dyDescent="0.4">
      <c r="A116" s="123" t="s">
        <v>103</v>
      </c>
      <c r="B116" s="155">
        <f>(B115/B114)*(B113/B112)*(B111/B110)*(B109/B108)*B107</f>
        <v>900</v>
      </c>
      <c r="C116" s="233"/>
      <c r="D116" s="257" t="s">
        <v>84</v>
      </c>
      <c r="E116" s="255">
        <f>STDEV(E108:E113)/E115</f>
        <v>5.1932518700992726E-2</v>
      </c>
      <c r="F116" s="234">
        <f>STDEV(F108:F113)/F115</f>
        <v>5.1932518700992684E-2</v>
      </c>
      <c r="I116" s="97"/>
    </row>
    <row r="117" spans="1:10" ht="27" customHeight="1" x14ac:dyDescent="0.4">
      <c r="A117" s="481" t="s">
        <v>78</v>
      </c>
      <c r="B117" s="482"/>
      <c r="C117" s="235"/>
      <c r="D117" s="194" t="s">
        <v>20</v>
      </c>
      <c r="E117" s="260">
        <f>COUNT(E108:E113)</f>
        <v>6</v>
      </c>
      <c r="F117" s="261">
        <f>COUNT(F108:F113)</f>
        <v>6</v>
      </c>
      <c r="I117" s="97"/>
      <c r="J117" s="228"/>
    </row>
    <row r="118" spans="1:10" ht="26.25" customHeight="1" x14ac:dyDescent="0.3">
      <c r="A118" s="483"/>
      <c r="B118" s="484"/>
      <c r="C118" s="97"/>
      <c r="D118" s="259"/>
      <c r="E118" s="461" t="s">
        <v>123</v>
      </c>
      <c r="F118" s="462"/>
      <c r="G118" s="97"/>
      <c r="H118" s="97"/>
      <c r="I118" s="97"/>
    </row>
    <row r="119" spans="1:10" ht="25.5" customHeight="1" x14ac:dyDescent="0.4">
      <c r="A119" s="244"/>
      <c r="B119" s="119"/>
      <c r="C119" s="97"/>
      <c r="D119" s="257" t="s">
        <v>124</v>
      </c>
      <c r="E119" s="262">
        <f>MIN(E108:E113)</f>
        <v>8.7240692090402732</v>
      </c>
      <c r="F119" s="281">
        <f>MIN(F108:F113)</f>
        <v>87.240692090402732</v>
      </c>
      <c r="G119" s="97"/>
      <c r="H119" s="97"/>
      <c r="I119" s="97"/>
    </row>
    <row r="120" spans="1:10" ht="24" customHeight="1" x14ac:dyDescent="0.4">
      <c r="A120" s="244"/>
      <c r="B120" s="119"/>
      <c r="C120" s="97"/>
      <c r="D120" s="166" t="s">
        <v>125</v>
      </c>
      <c r="E120" s="263">
        <f>MAX(E108:E113)</f>
        <v>10.16859396982024</v>
      </c>
      <c r="F120" s="282">
        <f>MAX(F108:F113)</f>
        <v>101.68593969820239</v>
      </c>
      <c r="G120" s="97"/>
      <c r="H120" s="97"/>
      <c r="I120" s="97"/>
    </row>
    <row r="121" spans="1:10" ht="27" customHeight="1" x14ac:dyDescent="0.3">
      <c r="A121" s="244"/>
      <c r="B121" s="119"/>
      <c r="C121" s="97"/>
      <c r="D121" s="97"/>
      <c r="E121" s="97"/>
      <c r="F121" s="190"/>
      <c r="G121" s="97"/>
      <c r="H121" s="97"/>
      <c r="I121" s="97"/>
    </row>
    <row r="122" spans="1:10" ht="25.5" customHeight="1" x14ac:dyDescent="0.3">
      <c r="A122" s="244"/>
      <c r="B122" s="119"/>
      <c r="C122" s="97"/>
      <c r="D122" s="97"/>
      <c r="E122" s="97"/>
      <c r="F122" s="190"/>
      <c r="G122" s="97"/>
      <c r="H122" s="97"/>
      <c r="I122" s="97"/>
    </row>
    <row r="123" spans="1:10" ht="18.75" x14ac:dyDescent="0.3">
      <c r="A123" s="244"/>
      <c r="B123" s="119"/>
      <c r="C123" s="97"/>
      <c r="D123" s="97"/>
      <c r="E123" s="97"/>
      <c r="F123" s="190"/>
      <c r="G123" s="97"/>
      <c r="H123" s="97"/>
      <c r="I123" s="97"/>
    </row>
    <row r="124" spans="1:10" ht="45.75" customHeight="1" x14ac:dyDescent="0.65">
      <c r="A124" s="107" t="s">
        <v>106</v>
      </c>
      <c r="B124" s="196" t="s">
        <v>126</v>
      </c>
      <c r="C124" s="493" t="str">
        <f>B26</f>
        <v>EMPAGLIFLOZIN</v>
      </c>
      <c r="D124" s="493"/>
      <c r="E124" s="197" t="s">
        <v>127</v>
      </c>
      <c r="F124" s="197"/>
      <c r="G124" s="283">
        <f>F115</f>
        <v>94.067322614594516</v>
      </c>
      <c r="H124" s="97"/>
      <c r="I124" s="97"/>
    </row>
    <row r="125" spans="1:10" ht="45.75" customHeight="1" x14ac:dyDescent="0.65">
      <c r="A125" s="107"/>
      <c r="B125" s="196" t="s">
        <v>128</v>
      </c>
      <c r="C125" s="108" t="s">
        <v>129</v>
      </c>
      <c r="D125" s="283">
        <f>MIN(F108:F113)</f>
        <v>87.240692090402732</v>
      </c>
      <c r="E125" s="208" t="s">
        <v>130</v>
      </c>
      <c r="F125" s="283">
        <f>MAX(F108:F113)</f>
        <v>101.68593969820239</v>
      </c>
      <c r="G125" s="198"/>
      <c r="H125" s="97"/>
      <c r="I125" s="97"/>
    </row>
    <row r="126" spans="1:10" ht="19.5" customHeight="1" x14ac:dyDescent="0.3">
      <c r="A126" s="236"/>
      <c r="B126" s="236"/>
      <c r="C126" s="237"/>
      <c r="D126" s="237"/>
      <c r="E126" s="237"/>
      <c r="F126" s="237"/>
      <c r="G126" s="237"/>
      <c r="H126" s="237"/>
    </row>
    <row r="127" spans="1:10" ht="18.75" x14ac:dyDescent="0.3">
      <c r="B127" s="494" t="s">
        <v>26</v>
      </c>
      <c r="C127" s="494"/>
      <c r="E127" s="203" t="s">
        <v>27</v>
      </c>
      <c r="F127" s="238"/>
      <c r="G127" s="494" t="s">
        <v>28</v>
      </c>
      <c r="H127" s="494"/>
    </row>
    <row r="128" spans="1:10" ht="69.95" customHeight="1" x14ac:dyDescent="0.3">
      <c r="A128" s="239" t="s">
        <v>29</v>
      </c>
      <c r="B128" s="240"/>
      <c r="C128" s="240"/>
      <c r="E128" s="240"/>
      <c r="F128" s="97"/>
      <c r="G128" s="241"/>
      <c r="H128" s="241"/>
    </row>
    <row r="129" spans="1:9" ht="69.95" customHeight="1" x14ac:dyDescent="0.3">
      <c r="A129" s="239" t="s">
        <v>30</v>
      </c>
      <c r="B129" s="242"/>
      <c r="C129" s="242"/>
      <c r="E129" s="242"/>
      <c r="F129" s="97"/>
      <c r="G129" s="243"/>
      <c r="H129" s="243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7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7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7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7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7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7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7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7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1" priority="1" operator="greaterThan">
      <formula>0.02</formula>
    </cfRule>
  </conditionalFormatting>
  <conditionalFormatting sqref="D51">
    <cfRule type="cellIs" dxfId="10" priority="2" operator="greaterThan">
      <formula>0.02</formula>
    </cfRule>
  </conditionalFormatting>
  <conditionalFormatting sqref="G73">
    <cfRule type="cellIs" dxfId="9" priority="3" operator="greaterThan">
      <formula>0.02</formula>
    </cfRule>
  </conditionalFormatting>
  <conditionalFormatting sqref="H73">
    <cfRule type="cellIs" dxfId="8" priority="4" operator="greaterThan">
      <formula>0.02</formula>
    </cfRule>
  </conditionalFormatting>
  <conditionalFormatting sqref="D104">
    <cfRule type="cellIs" dxfId="7" priority="5" operator="greaterThan">
      <formula>0.02</formula>
    </cfRule>
  </conditionalFormatting>
  <conditionalFormatting sqref="I39">
    <cfRule type="cellIs" dxfId="6" priority="6" operator="lessThanOrEqual">
      <formula>0.02</formula>
    </cfRule>
  </conditionalFormatting>
  <conditionalFormatting sqref="I39">
    <cfRule type="cellIs" dxfId="5" priority="7" operator="greaterThan">
      <formula>0.02</formula>
    </cfRule>
  </conditionalFormatting>
  <conditionalFormatting sqref="I92">
    <cfRule type="cellIs" dxfId="4" priority="8" operator="lessThanOrEqual">
      <formula>0.02</formula>
    </cfRule>
  </conditionalFormatting>
  <conditionalFormatting sqref="I92">
    <cfRule type="cellIs" dxfId="3" priority="9" operator="greaterThan">
      <formula>0.02</formula>
    </cfRule>
  </conditionalFormatting>
  <pageMargins left="0.7" right="0.7" top="0.75" bottom="0.75" header="0.3" footer="0.3"/>
  <pageSetup paperSize="9" scale="16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topLeftCell="A59" zoomScale="70" zoomScaleNormal="70" zoomScaleSheetLayoutView="70" workbookViewId="0">
      <selection activeCell="B30" sqref="B30"/>
    </sheetView>
  </sheetViews>
  <sheetFormatPr defaultRowHeight="12.75" x14ac:dyDescent="0.2"/>
  <cols>
    <col min="1" max="1" width="54.85546875" style="287" customWidth="1"/>
    <col min="2" max="2" width="39.42578125" style="287" customWidth="1"/>
    <col min="3" max="3" width="42.5703125" style="287" customWidth="1"/>
    <col min="4" max="4" width="21" style="287" customWidth="1"/>
    <col min="5" max="5" width="28.28515625" style="287" customWidth="1"/>
    <col min="6" max="6" width="23.85546875" style="287" customWidth="1"/>
    <col min="7" max="7" width="26" style="287" customWidth="1"/>
    <col min="8" max="16384" width="9.140625" style="287"/>
  </cols>
  <sheetData>
    <row r="1" spans="1:7" x14ac:dyDescent="0.2">
      <c r="A1" s="503" t="s">
        <v>45</v>
      </c>
      <c r="B1" s="503"/>
      <c r="C1" s="503"/>
      <c r="D1" s="503"/>
      <c r="E1" s="503"/>
      <c r="F1" s="503"/>
      <c r="G1" s="503"/>
    </row>
    <row r="2" spans="1:7" x14ac:dyDescent="0.2">
      <c r="A2" s="503"/>
      <c r="B2" s="503"/>
      <c r="C2" s="503"/>
      <c r="D2" s="503"/>
      <c r="E2" s="503"/>
      <c r="F2" s="503"/>
      <c r="G2" s="503"/>
    </row>
    <row r="3" spans="1:7" x14ac:dyDescent="0.2">
      <c r="A3" s="503"/>
      <c r="B3" s="503"/>
      <c r="C3" s="503"/>
      <c r="D3" s="503"/>
      <c r="E3" s="503"/>
      <c r="F3" s="503"/>
      <c r="G3" s="503"/>
    </row>
    <row r="4" spans="1:7" x14ac:dyDescent="0.2">
      <c r="A4" s="503"/>
      <c r="B4" s="503"/>
      <c r="C4" s="503"/>
      <c r="D4" s="503"/>
      <c r="E4" s="503"/>
      <c r="F4" s="503"/>
      <c r="G4" s="503"/>
    </row>
    <row r="5" spans="1:7" x14ac:dyDescent="0.2">
      <c r="A5" s="503"/>
      <c r="B5" s="503"/>
      <c r="C5" s="503"/>
      <c r="D5" s="503"/>
      <c r="E5" s="503"/>
      <c r="F5" s="503"/>
      <c r="G5" s="503"/>
    </row>
    <row r="6" spans="1:7" x14ac:dyDescent="0.2">
      <c r="A6" s="503"/>
      <c r="B6" s="503"/>
      <c r="C6" s="503"/>
      <c r="D6" s="503"/>
      <c r="E6" s="503"/>
      <c r="F6" s="503"/>
      <c r="G6" s="503"/>
    </row>
    <row r="7" spans="1:7" x14ac:dyDescent="0.2">
      <c r="A7" s="503"/>
      <c r="B7" s="503"/>
      <c r="C7" s="503"/>
      <c r="D7" s="503"/>
      <c r="E7" s="503"/>
      <c r="F7" s="503"/>
      <c r="G7" s="503"/>
    </row>
    <row r="8" spans="1:7" x14ac:dyDescent="0.2">
      <c r="A8" s="504" t="s">
        <v>46</v>
      </c>
      <c r="B8" s="504"/>
      <c r="C8" s="504"/>
      <c r="D8" s="504"/>
      <c r="E8" s="504"/>
      <c r="F8" s="504"/>
      <c r="G8" s="504"/>
    </row>
    <row r="9" spans="1:7" x14ac:dyDescent="0.2">
      <c r="A9" s="504"/>
      <c r="B9" s="504"/>
      <c r="C9" s="504"/>
      <c r="D9" s="504"/>
      <c r="E9" s="504"/>
      <c r="F9" s="504"/>
      <c r="G9" s="504"/>
    </row>
    <row r="10" spans="1:7" x14ac:dyDescent="0.2">
      <c r="A10" s="504"/>
      <c r="B10" s="504"/>
      <c r="C10" s="504"/>
      <c r="D10" s="504"/>
      <c r="E10" s="504"/>
      <c r="F10" s="504"/>
      <c r="G10" s="504"/>
    </row>
    <row r="11" spans="1:7" x14ac:dyDescent="0.2">
      <c r="A11" s="504"/>
      <c r="B11" s="504"/>
      <c r="C11" s="504"/>
      <c r="D11" s="504"/>
      <c r="E11" s="504"/>
      <c r="F11" s="504"/>
      <c r="G11" s="504"/>
    </row>
    <row r="12" spans="1:7" x14ac:dyDescent="0.2">
      <c r="A12" s="504"/>
      <c r="B12" s="504"/>
      <c r="C12" s="504"/>
      <c r="D12" s="504"/>
      <c r="E12" s="504"/>
      <c r="F12" s="504"/>
      <c r="G12" s="504"/>
    </row>
    <row r="13" spans="1:7" x14ac:dyDescent="0.2">
      <c r="A13" s="504"/>
      <c r="B13" s="504"/>
      <c r="C13" s="504"/>
      <c r="D13" s="504"/>
      <c r="E13" s="504"/>
      <c r="F13" s="504"/>
      <c r="G13" s="504"/>
    </row>
    <row r="14" spans="1:7" x14ac:dyDescent="0.2">
      <c r="A14" s="504"/>
      <c r="B14" s="504"/>
      <c r="C14" s="504"/>
      <c r="D14" s="504"/>
      <c r="E14" s="504"/>
      <c r="F14" s="504"/>
      <c r="G14" s="504"/>
    </row>
    <row r="15" spans="1:7" ht="19.5" customHeight="1" thickBot="1" x14ac:dyDescent="0.35">
      <c r="A15" s="288"/>
      <c r="B15" s="288"/>
      <c r="C15" s="288"/>
      <c r="D15" s="288"/>
      <c r="E15" s="288"/>
      <c r="F15" s="288"/>
      <c r="G15" s="288"/>
    </row>
    <row r="16" spans="1:7" ht="19.5" customHeight="1" thickBot="1" x14ac:dyDescent="0.35">
      <c r="A16" s="505" t="s">
        <v>31</v>
      </c>
      <c r="B16" s="506"/>
      <c r="C16" s="506"/>
      <c r="D16" s="506"/>
      <c r="E16" s="506"/>
      <c r="F16" s="506"/>
      <c r="G16" s="506"/>
    </row>
    <row r="17" spans="1:7" ht="18.75" customHeight="1" x14ac:dyDescent="0.3">
      <c r="A17" s="289" t="s">
        <v>47</v>
      </c>
      <c r="B17" s="289"/>
      <c r="C17" s="288"/>
      <c r="D17" s="288"/>
      <c r="E17" s="288"/>
      <c r="F17" s="288"/>
      <c r="G17" s="288"/>
    </row>
    <row r="18" spans="1:7" ht="26.25" customHeight="1" x14ac:dyDescent="0.4">
      <c r="A18" s="290" t="s">
        <v>33</v>
      </c>
      <c r="B18" s="502" t="s">
        <v>5</v>
      </c>
      <c r="C18" s="502"/>
      <c r="D18" s="291"/>
      <c r="E18" s="291"/>
      <c r="F18" s="288"/>
      <c r="G18" s="288"/>
    </row>
    <row r="19" spans="1:7" ht="26.25" customHeight="1" x14ac:dyDescent="0.4">
      <c r="A19" s="290" t="s">
        <v>34</v>
      </c>
      <c r="B19" s="292" t="s">
        <v>7</v>
      </c>
      <c r="C19" s="288">
        <v>36</v>
      </c>
      <c r="E19" s="288"/>
      <c r="F19" s="288"/>
      <c r="G19" s="288"/>
    </row>
    <row r="20" spans="1:7" ht="26.25" customHeight="1" x14ac:dyDescent="0.4">
      <c r="A20" s="290" t="s">
        <v>35</v>
      </c>
      <c r="B20" s="507" t="s">
        <v>9</v>
      </c>
      <c r="C20" s="507"/>
      <c r="D20" s="288"/>
      <c r="E20" s="288"/>
      <c r="F20" s="288"/>
      <c r="G20" s="288"/>
    </row>
    <row r="21" spans="1:7" ht="26.25" customHeight="1" x14ac:dyDescent="0.4">
      <c r="A21" s="290" t="s">
        <v>36</v>
      </c>
      <c r="B21" s="293" t="str">
        <f>EMPAGLIFLOZIN!$B$21</f>
        <v>Each film coated tablets contains: Empagliflozin 10mg.</v>
      </c>
      <c r="C21" s="293"/>
      <c r="D21" s="294"/>
      <c r="E21" s="294"/>
      <c r="F21" s="294"/>
      <c r="G21" s="294"/>
    </row>
    <row r="22" spans="1:7" ht="26.25" customHeight="1" x14ac:dyDescent="0.4">
      <c r="A22" s="290" t="s">
        <v>37</v>
      </c>
      <c r="B22" s="295" t="s">
        <v>12</v>
      </c>
      <c r="C22" s="296"/>
      <c r="D22" s="288"/>
      <c r="E22" s="288"/>
      <c r="F22" s="288"/>
      <c r="G22" s="288"/>
    </row>
    <row r="23" spans="1:7" ht="26.25" customHeight="1" x14ac:dyDescent="0.4">
      <c r="A23" s="290" t="s">
        <v>38</v>
      </c>
      <c r="B23" s="295">
        <v>43311</v>
      </c>
      <c r="C23" s="296"/>
      <c r="D23" s="288"/>
      <c r="E23" s="288"/>
      <c r="F23" s="288"/>
      <c r="G23" s="288"/>
    </row>
    <row r="24" spans="1:7" ht="18.75" customHeight="1" x14ac:dyDescent="0.3">
      <c r="A24" s="290"/>
      <c r="B24" s="297"/>
      <c r="C24" s="288"/>
      <c r="D24" s="288"/>
      <c r="E24" s="288"/>
      <c r="F24" s="288"/>
      <c r="G24" s="288"/>
    </row>
    <row r="25" spans="1:7" ht="18.75" customHeight="1" x14ac:dyDescent="0.3">
      <c r="A25" s="298" t="s">
        <v>1</v>
      </c>
      <c r="B25" s="297"/>
      <c r="C25" s="288"/>
      <c r="D25" s="288"/>
      <c r="E25" s="288"/>
      <c r="F25" s="288"/>
      <c r="G25" s="288"/>
    </row>
    <row r="26" spans="1:7" ht="26.25" customHeight="1" x14ac:dyDescent="0.4">
      <c r="A26" s="299" t="s">
        <v>4</v>
      </c>
      <c r="B26" s="502" t="s">
        <v>131</v>
      </c>
      <c r="C26" s="502"/>
      <c r="D26" s="288"/>
      <c r="E26" s="288"/>
      <c r="F26" s="288"/>
      <c r="G26" s="288"/>
    </row>
    <row r="27" spans="1:7" ht="26.25" customHeight="1" x14ac:dyDescent="0.4">
      <c r="A27" s="300" t="s">
        <v>48</v>
      </c>
      <c r="B27" s="507" t="s">
        <v>132</v>
      </c>
      <c r="C27" s="507"/>
      <c r="D27" s="288"/>
      <c r="E27" s="288"/>
      <c r="F27" s="288"/>
      <c r="G27" s="288"/>
    </row>
    <row r="28" spans="1:7" ht="27" customHeight="1" thickBot="1" x14ac:dyDescent="0.45">
      <c r="A28" s="300" t="s">
        <v>6</v>
      </c>
      <c r="B28" s="301">
        <v>99.97</v>
      </c>
      <c r="C28" s="288"/>
      <c r="D28" s="288"/>
      <c r="E28" s="288"/>
      <c r="F28" s="288"/>
      <c r="G28" s="288"/>
    </row>
    <row r="29" spans="1:7" ht="27" customHeight="1" thickBot="1" x14ac:dyDescent="0.45">
      <c r="A29" s="300" t="s">
        <v>49</v>
      </c>
      <c r="B29" s="302">
        <v>0.48</v>
      </c>
      <c r="C29" s="508" t="s">
        <v>133</v>
      </c>
      <c r="D29" s="509"/>
      <c r="E29" s="509"/>
      <c r="F29" s="509"/>
      <c r="G29" s="510"/>
    </row>
    <row r="30" spans="1:7" ht="19.5" customHeight="1" thickBot="1" x14ac:dyDescent="0.35">
      <c r="A30" s="300" t="s">
        <v>51</v>
      </c>
      <c r="B30" s="303">
        <f>B28-B29</f>
        <v>99.49</v>
      </c>
      <c r="C30" s="304"/>
      <c r="D30" s="304"/>
      <c r="E30" s="304"/>
      <c r="F30" s="304"/>
      <c r="G30" s="304"/>
    </row>
    <row r="31" spans="1:7" ht="27" customHeight="1" thickBot="1" x14ac:dyDescent="0.45">
      <c r="A31" s="300" t="s">
        <v>52</v>
      </c>
      <c r="B31" s="305">
        <v>1</v>
      </c>
      <c r="C31" s="508" t="s">
        <v>53</v>
      </c>
      <c r="D31" s="509"/>
      <c r="E31" s="509"/>
      <c r="F31" s="509"/>
      <c r="G31" s="510"/>
    </row>
    <row r="32" spans="1:7" ht="27" customHeight="1" thickBot="1" x14ac:dyDescent="0.45">
      <c r="A32" s="300" t="s">
        <v>54</v>
      </c>
      <c r="B32" s="305">
        <v>1</v>
      </c>
      <c r="C32" s="508" t="s">
        <v>55</v>
      </c>
      <c r="D32" s="509"/>
      <c r="E32" s="509"/>
      <c r="F32" s="509"/>
      <c r="G32" s="510"/>
    </row>
    <row r="33" spans="1:7" ht="18.75" customHeight="1" x14ac:dyDescent="0.3">
      <c r="A33" s="300"/>
      <c r="B33" s="306"/>
      <c r="C33" s="307"/>
      <c r="D33" s="307"/>
      <c r="E33" s="307"/>
      <c r="F33" s="307"/>
      <c r="G33" s="307"/>
    </row>
    <row r="34" spans="1:7" ht="18.75" customHeight="1" x14ac:dyDescent="0.3">
      <c r="A34" s="300" t="s">
        <v>56</v>
      </c>
      <c r="B34" s="308">
        <f>B31/B32</f>
        <v>1</v>
      </c>
      <c r="C34" s="288" t="s">
        <v>57</v>
      </c>
      <c r="D34" s="288"/>
      <c r="E34" s="288"/>
      <c r="F34" s="288"/>
      <c r="G34" s="288"/>
    </row>
    <row r="35" spans="1:7" ht="19.5" customHeight="1" thickBot="1" x14ac:dyDescent="0.35">
      <c r="A35" s="300"/>
      <c r="B35" s="303"/>
      <c r="C35" s="309"/>
      <c r="D35" s="309"/>
      <c r="E35" s="309"/>
      <c r="F35" s="309"/>
      <c r="G35" s="288"/>
    </row>
    <row r="36" spans="1:7" ht="27" customHeight="1" thickBot="1" x14ac:dyDescent="0.45">
      <c r="A36" s="310" t="s">
        <v>134</v>
      </c>
      <c r="B36" s="311">
        <v>50</v>
      </c>
      <c r="C36" s="288"/>
      <c r="D36" s="511" t="s">
        <v>59</v>
      </c>
      <c r="E36" s="512"/>
      <c r="F36" s="511" t="s">
        <v>60</v>
      </c>
      <c r="G36" s="513"/>
    </row>
    <row r="37" spans="1:7" ht="26.25" customHeight="1" x14ac:dyDescent="0.4">
      <c r="A37" s="312" t="s">
        <v>135</v>
      </c>
      <c r="B37" s="313">
        <v>2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</row>
    <row r="38" spans="1:7" ht="26.25" customHeight="1" x14ac:dyDescent="0.4">
      <c r="A38" s="312" t="s">
        <v>136</v>
      </c>
      <c r="B38" s="313">
        <v>100</v>
      </c>
      <c r="C38" s="318">
        <v>1</v>
      </c>
      <c r="D38" s="319">
        <v>4776495</v>
      </c>
      <c r="E38" s="320">
        <f>IF(ISBLANK(D38),"-",$D$48/$D$45*D38)</f>
        <v>4745927.2419827487</v>
      </c>
      <c r="F38" s="319">
        <v>4801333</v>
      </c>
      <c r="G38" s="321">
        <f>IF(ISBLANK(F38),"-",$D$48/$F$45*F38)</f>
        <v>4749946.1822222471</v>
      </c>
    </row>
    <row r="39" spans="1:7" ht="26.25" customHeight="1" x14ac:dyDescent="0.4">
      <c r="A39" s="312" t="s">
        <v>137</v>
      </c>
      <c r="B39" s="313">
        <v>1</v>
      </c>
      <c r="C39" s="322">
        <v>2</v>
      </c>
      <c r="D39" s="323">
        <v>4794182</v>
      </c>
      <c r="E39" s="324">
        <f>IF(ISBLANK(D39),"-",$D$48/$D$45*D39)</f>
        <v>4763501.0518849781</v>
      </c>
      <c r="F39" s="323">
        <v>4799705</v>
      </c>
      <c r="G39" s="325">
        <f>IF(ISBLANK(F39),"-",$D$48/$F$45*F39)</f>
        <v>4748335.6060791928</v>
      </c>
    </row>
    <row r="40" spans="1:7" ht="26.25" customHeight="1" x14ac:dyDescent="0.4">
      <c r="A40" s="312" t="s">
        <v>138</v>
      </c>
      <c r="B40" s="313">
        <v>1</v>
      </c>
      <c r="C40" s="322">
        <v>3</v>
      </c>
      <c r="D40" s="323">
        <v>4792099</v>
      </c>
      <c r="E40" s="324">
        <f>IF(ISBLANK(D40),"-",$D$48/$D$45*D40)</f>
        <v>4761431.382295656</v>
      </c>
      <c r="F40" s="323">
        <v>4825718</v>
      </c>
      <c r="G40" s="325">
        <f>IF(ISBLANK(F40),"-",$D$48/$F$45*F40)</f>
        <v>4774070.198959576</v>
      </c>
    </row>
    <row r="41" spans="1:7" ht="26.25" customHeight="1" x14ac:dyDescent="0.4">
      <c r="A41" s="312" t="s">
        <v>139</v>
      </c>
      <c r="B41" s="313">
        <v>1</v>
      </c>
      <c r="C41" s="326">
        <v>4</v>
      </c>
      <c r="D41" s="327"/>
      <c r="E41" s="328" t="str">
        <f>IF(ISBLANK(D41),"-",$D$48/$D$45*D41)</f>
        <v>-</v>
      </c>
      <c r="F41" s="327"/>
      <c r="G41" s="329" t="str">
        <f>IF(ISBLANK(F41),"-",$D$48/$F$45*F41)</f>
        <v>-</v>
      </c>
    </row>
    <row r="42" spans="1:7" ht="27" customHeight="1" thickBot="1" x14ac:dyDescent="0.45">
      <c r="A42" s="312" t="s">
        <v>140</v>
      </c>
      <c r="B42" s="313">
        <v>1</v>
      </c>
      <c r="C42" s="330" t="s">
        <v>71</v>
      </c>
      <c r="D42" s="331">
        <f>AVERAGE(D38:D41)</f>
        <v>4787592</v>
      </c>
      <c r="E42" s="332">
        <f>AVERAGE(E38:E41)</f>
        <v>4756953.225387794</v>
      </c>
      <c r="F42" s="331">
        <f>AVERAGE(F38:F41)</f>
        <v>4808918.666666667</v>
      </c>
      <c r="G42" s="333">
        <f>AVERAGE(G38:G41)</f>
        <v>4757450.662420339</v>
      </c>
    </row>
    <row r="43" spans="1:7" ht="26.25" customHeight="1" x14ac:dyDescent="0.4">
      <c r="A43" s="312" t="s">
        <v>141</v>
      </c>
      <c r="B43" s="313">
        <v>1</v>
      </c>
      <c r="C43" s="334" t="s">
        <v>113</v>
      </c>
      <c r="D43" s="335">
        <v>25.29</v>
      </c>
      <c r="E43" s="288"/>
      <c r="F43" s="335">
        <v>25.4</v>
      </c>
      <c r="G43" s="288"/>
    </row>
    <row r="44" spans="1:7" ht="26.25" customHeight="1" x14ac:dyDescent="0.4">
      <c r="A44" s="312" t="s">
        <v>142</v>
      </c>
      <c r="B44" s="313">
        <v>1</v>
      </c>
      <c r="C44" s="336" t="s">
        <v>114</v>
      </c>
      <c r="D44" s="337">
        <f>D43*$B$34</f>
        <v>25.29</v>
      </c>
      <c r="E44" s="338"/>
      <c r="F44" s="337">
        <f>F43*$B$34</f>
        <v>25.4</v>
      </c>
      <c r="G44" s="288"/>
    </row>
    <row r="45" spans="1:7" ht="19.5" customHeight="1" thickBot="1" x14ac:dyDescent="0.35">
      <c r="A45" s="312" t="s">
        <v>76</v>
      </c>
      <c r="B45" s="339">
        <f>(B44/B43)*(B42/B41)*(B40/B39)*(B38/B37)*B36</f>
        <v>2500</v>
      </c>
      <c r="C45" s="336" t="s">
        <v>77</v>
      </c>
      <c r="D45" s="340">
        <f>D44*$B$30/100</f>
        <v>25.161020999999995</v>
      </c>
      <c r="E45" s="341"/>
      <c r="F45" s="340">
        <f>F44*$B$30/100</f>
        <v>25.27046</v>
      </c>
      <c r="G45" s="288"/>
    </row>
    <row r="46" spans="1:7" ht="19.5" customHeight="1" thickBot="1" x14ac:dyDescent="0.35">
      <c r="A46" s="514" t="s">
        <v>78</v>
      </c>
      <c r="B46" s="515"/>
      <c r="C46" s="336" t="s">
        <v>79</v>
      </c>
      <c r="D46" s="337">
        <f>D45/$B$45</f>
        <v>1.0064408399999997E-2</v>
      </c>
      <c r="E46" s="341"/>
      <c r="F46" s="342">
        <f>F45/$B$45</f>
        <v>1.0108183999999999E-2</v>
      </c>
      <c r="G46" s="288"/>
    </row>
    <row r="47" spans="1:7" ht="27" customHeight="1" thickBot="1" x14ac:dyDescent="0.45">
      <c r="A47" s="516"/>
      <c r="B47" s="517"/>
      <c r="C47" s="343" t="s">
        <v>143</v>
      </c>
      <c r="D47" s="344">
        <v>0.01</v>
      </c>
      <c r="E47" s="288"/>
      <c r="F47" s="345"/>
      <c r="G47" s="288"/>
    </row>
    <row r="48" spans="1:7" ht="18.75" customHeight="1" x14ac:dyDescent="0.3">
      <c r="A48" s="288"/>
      <c r="B48" s="288"/>
      <c r="C48" s="346" t="s">
        <v>81</v>
      </c>
      <c r="D48" s="340">
        <f>D47*$B$45</f>
        <v>25</v>
      </c>
      <c r="E48" s="288"/>
      <c r="F48" s="345"/>
      <c r="G48" s="288"/>
    </row>
    <row r="49" spans="1:7" ht="19.5" customHeight="1" thickBot="1" x14ac:dyDescent="0.35">
      <c r="A49" s="288"/>
      <c r="B49" s="288"/>
      <c r="C49" s="300" t="s">
        <v>82</v>
      </c>
      <c r="D49" s="347">
        <f>D48/B34</f>
        <v>25</v>
      </c>
      <c r="E49" s="288"/>
      <c r="F49" s="345"/>
      <c r="G49" s="288"/>
    </row>
    <row r="50" spans="1:7" ht="18.75" customHeight="1" x14ac:dyDescent="0.3">
      <c r="A50" s="288"/>
      <c r="B50" s="288"/>
      <c r="C50" s="310" t="s">
        <v>83</v>
      </c>
      <c r="D50" s="348">
        <f>AVERAGE(E38:E41,G38:G41)</f>
        <v>4757201.9439040655</v>
      </c>
      <c r="E50" s="288"/>
      <c r="F50" s="349"/>
      <c r="G50" s="288"/>
    </row>
    <row r="51" spans="1:7" ht="18.75" customHeight="1" x14ac:dyDescent="0.3">
      <c r="A51" s="288"/>
      <c r="B51" s="288"/>
      <c r="C51" s="312" t="s">
        <v>84</v>
      </c>
      <c r="D51" s="350">
        <f>STDEV(E38:E41,G38:G41)/D50</f>
        <v>2.3036333575342477E-3</v>
      </c>
      <c r="E51" s="288"/>
      <c r="F51" s="349"/>
      <c r="G51" s="288"/>
    </row>
    <row r="52" spans="1:7" ht="19.5" customHeight="1" thickBot="1" x14ac:dyDescent="0.35">
      <c r="A52" s="288"/>
      <c r="B52" s="288"/>
      <c r="C52" s="351" t="s">
        <v>20</v>
      </c>
      <c r="D52" s="352">
        <f>COUNT(E38:E41,G38:G41)</f>
        <v>6</v>
      </c>
      <c r="E52" s="288"/>
      <c r="F52" s="349"/>
      <c r="G52" s="288"/>
    </row>
    <row r="53" spans="1:7" ht="18.75" customHeight="1" x14ac:dyDescent="0.3">
      <c r="A53" s="288"/>
      <c r="B53" s="288"/>
      <c r="C53" s="288"/>
      <c r="D53" s="288"/>
      <c r="E53" s="288"/>
      <c r="F53" s="288"/>
      <c r="G53" s="288"/>
    </row>
    <row r="54" spans="1:7" ht="18.75" customHeight="1" x14ac:dyDescent="0.3">
      <c r="A54" s="289" t="s">
        <v>1</v>
      </c>
      <c r="B54" s="353" t="s">
        <v>85</v>
      </c>
      <c r="C54" s="288"/>
      <c r="D54" s="288"/>
      <c r="E54" s="288"/>
      <c r="F54" s="288"/>
      <c r="G54" s="288"/>
    </row>
    <row r="55" spans="1:7" ht="18.75" customHeight="1" x14ac:dyDescent="0.3">
      <c r="A55" s="288" t="s">
        <v>86</v>
      </c>
      <c r="B55" s="354" t="str">
        <f>B21</f>
        <v>Each film coated tablets contains: Empagliflozin 10mg.</v>
      </c>
      <c r="C55" s="288"/>
      <c r="D55" s="288"/>
      <c r="E55" s="288"/>
      <c r="F55" s="288"/>
      <c r="G55" s="288"/>
    </row>
    <row r="56" spans="1:7" ht="26.25" customHeight="1" x14ac:dyDescent="0.4">
      <c r="A56" s="354" t="s">
        <v>87</v>
      </c>
      <c r="B56" s="301">
        <v>10</v>
      </c>
      <c r="C56" s="449" t="str">
        <f>B20</f>
        <v>Empagliflozin 10mg</v>
      </c>
      <c r="D56" s="288"/>
      <c r="E56" s="288"/>
      <c r="F56" s="288"/>
      <c r="G56" s="288"/>
    </row>
    <row r="57" spans="1:7" ht="17.25" customHeight="1" thickBot="1" x14ac:dyDescent="0.35">
      <c r="A57" s="355" t="s">
        <v>88</v>
      </c>
      <c r="B57" s="355">
        <f>[1]Uniformity!C46</f>
        <v>83.163499999999999</v>
      </c>
      <c r="C57" s="355"/>
      <c r="D57" s="356"/>
      <c r="E57" s="356"/>
      <c r="F57" s="356"/>
      <c r="G57" s="356"/>
    </row>
    <row r="58" spans="1:7" ht="57.75" customHeight="1" x14ac:dyDescent="0.4">
      <c r="A58" s="310" t="s">
        <v>144</v>
      </c>
      <c r="B58" s="311">
        <v>50</v>
      </c>
      <c r="C58" s="357" t="s">
        <v>145</v>
      </c>
      <c r="D58" s="358" t="s">
        <v>146</v>
      </c>
      <c r="E58" s="359" t="s">
        <v>147</v>
      </c>
      <c r="F58" s="360" t="s">
        <v>148</v>
      </c>
      <c r="G58" s="361" t="s">
        <v>149</v>
      </c>
    </row>
    <row r="59" spans="1:7" ht="26.25" customHeight="1" x14ac:dyDescent="0.4">
      <c r="A59" s="312" t="s">
        <v>135</v>
      </c>
      <c r="B59" s="313">
        <v>5</v>
      </c>
      <c r="C59" s="362">
        <v>1</v>
      </c>
      <c r="D59" s="363">
        <v>4801743</v>
      </c>
      <c r="E59" s="364">
        <f t="shared" ref="E59:E68" si="0">IF(ISBLANK(D59),"-",D59/$D$50*$D$47*$B$67)</f>
        <v>10.09362868472088</v>
      </c>
      <c r="F59" s="365">
        <f t="shared" ref="F59:F68" si="1">IF(ISBLANK(D59),"-",E59/$E$70*100)</f>
        <v>101.00431258069524</v>
      </c>
      <c r="G59" s="366">
        <f t="shared" ref="G59:G68" si="2">IF(ISBLANK(D59),"-",E59/$B$56*100)</f>
        <v>100.93628684720879</v>
      </c>
    </row>
    <row r="60" spans="1:7" ht="26.25" customHeight="1" x14ac:dyDescent="0.4">
      <c r="A60" s="312" t="s">
        <v>136</v>
      </c>
      <c r="B60" s="313">
        <v>100</v>
      </c>
      <c r="C60" s="367">
        <v>2</v>
      </c>
      <c r="D60" s="368">
        <v>4878868</v>
      </c>
      <c r="E60" s="369">
        <f t="shared" si="0"/>
        <v>10.255751295678836</v>
      </c>
      <c r="F60" s="370">
        <f t="shared" si="1"/>
        <v>102.62663131116167</v>
      </c>
      <c r="G60" s="371">
        <f t="shared" si="2"/>
        <v>102.55751295678837</v>
      </c>
    </row>
    <row r="61" spans="1:7" ht="26.25" customHeight="1" x14ac:dyDescent="0.4">
      <c r="A61" s="312" t="s">
        <v>137</v>
      </c>
      <c r="B61" s="313">
        <v>1</v>
      </c>
      <c r="C61" s="367">
        <v>3</v>
      </c>
      <c r="D61" s="368">
        <v>4844193</v>
      </c>
      <c r="E61" s="369">
        <f t="shared" si="0"/>
        <v>10.182861810622537</v>
      </c>
      <c r="F61" s="370">
        <f t="shared" si="1"/>
        <v>101.89724522391469</v>
      </c>
      <c r="G61" s="371">
        <f t="shared" si="2"/>
        <v>101.82861810622536</v>
      </c>
    </row>
    <row r="62" spans="1:7" ht="26.25" customHeight="1" x14ac:dyDescent="0.4">
      <c r="A62" s="312" t="s">
        <v>138</v>
      </c>
      <c r="B62" s="313">
        <v>1</v>
      </c>
      <c r="C62" s="367">
        <v>4</v>
      </c>
      <c r="D62" s="368">
        <v>4766555</v>
      </c>
      <c r="E62" s="369">
        <f t="shared" si="0"/>
        <v>10.019660834680185</v>
      </c>
      <c r="F62" s="370">
        <f t="shared" si="1"/>
        <v>100.26413557599309</v>
      </c>
      <c r="G62" s="371">
        <f t="shared" si="2"/>
        <v>100.19660834680184</v>
      </c>
    </row>
    <row r="63" spans="1:7" ht="26.25" customHeight="1" x14ac:dyDescent="0.4">
      <c r="A63" s="312" t="s">
        <v>139</v>
      </c>
      <c r="B63" s="313">
        <v>1</v>
      </c>
      <c r="C63" s="367">
        <v>5</v>
      </c>
      <c r="D63" s="368">
        <v>4758304</v>
      </c>
      <c r="E63" s="369">
        <f t="shared" si="0"/>
        <v>10.002316605662172</v>
      </c>
      <c r="F63" s="370">
        <f t="shared" si="1"/>
        <v>100.09057639485755</v>
      </c>
      <c r="G63" s="371">
        <f t="shared" si="2"/>
        <v>100.02316605662172</v>
      </c>
    </row>
    <row r="64" spans="1:7" ht="26.25" customHeight="1" x14ac:dyDescent="0.4">
      <c r="A64" s="312" t="s">
        <v>140</v>
      </c>
      <c r="B64" s="313">
        <v>1</v>
      </c>
      <c r="C64" s="367">
        <v>6</v>
      </c>
      <c r="D64" s="368">
        <v>4778091</v>
      </c>
      <c r="E64" s="369">
        <f t="shared" si="0"/>
        <v>10.043910383335106</v>
      </c>
      <c r="F64" s="370">
        <f t="shared" si="1"/>
        <v>100.50679449170991</v>
      </c>
      <c r="G64" s="371">
        <f t="shared" si="2"/>
        <v>100.43910383335106</v>
      </c>
    </row>
    <row r="65" spans="1:7" ht="26.25" customHeight="1" x14ac:dyDescent="0.4">
      <c r="A65" s="312" t="s">
        <v>141</v>
      </c>
      <c r="B65" s="313">
        <v>1</v>
      </c>
      <c r="C65" s="367">
        <v>7</v>
      </c>
      <c r="D65" s="368">
        <v>4679381</v>
      </c>
      <c r="E65" s="369">
        <f t="shared" si="0"/>
        <v>9.8364144620688521</v>
      </c>
      <c r="F65" s="370">
        <f t="shared" si="1"/>
        <v>98.430436865981022</v>
      </c>
      <c r="G65" s="371">
        <f t="shared" si="2"/>
        <v>98.364144620688521</v>
      </c>
    </row>
    <row r="66" spans="1:7" ht="26.25" customHeight="1" x14ac:dyDescent="0.4">
      <c r="A66" s="312" t="s">
        <v>142</v>
      </c>
      <c r="B66" s="313">
        <v>1</v>
      </c>
      <c r="C66" s="367">
        <v>8</v>
      </c>
      <c r="D66" s="368">
        <v>4678774</v>
      </c>
      <c r="E66" s="369">
        <f t="shared" si="0"/>
        <v>9.8351385019411168</v>
      </c>
      <c r="F66" s="370">
        <f t="shared" si="1"/>
        <v>98.417668665405401</v>
      </c>
      <c r="G66" s="371">
        <f t="shared" si="2"/>
        <v>98.351385019411168</v>
      </c>
    </row>
    <row r="67" spans="1:7" ht="27" customHeight="1" thickBot="1" x14ac:dyDescent="0.45">
      <c r="A67" s="312" t="s">
        <v>76</v>
      </c>
      <c r="B67" s="339">
        <f>(B66/B65)*(B64/B63)*(B62/B61)*(B60/B59)*B58</f>
        <v>1000</v>
      </c>
      <c r="C67" s="367">
        <v>9</v>
      </c>
      <c r="D67" s="368">
        <v>4685848</v>
      </c>
      <c r="E67" s="369">
        <f t="shared" si="0"/>
        <v>9.8500085875153989</v>
      </c>
      <c r="F67" s="370">
        <f t="shared" si="1"/>
        <v>98.566469737681814</v>
      </c>
      <c r="G67" s="371">
        <f t="shared" si="2"/>
        <v>98.500085875153985</v>
      </c>
    </row>
    <row r="68" spans="1:7" ht="27" customHeight="1" thickBot="1" x14ac:dyDescent="0.45">
      <c r="A68" s="514" t="s">
        <v>78</v>
      </c>
      <c r="B68" s="518"/>
      <c r="C68" s="372">
        <v>10</v>
      </c>
      <c r="D68" s="373">
        <v>4668223</v>
      </c>
      <c r="E68" s="374">
        <f t="shared" si="0"/>
        <v>9.8129594981392714</v>
      </c>
      <c r="F68" s="375">
        <f t="shared" si="1"/>
        <v>98.195729152599569</v>
      </c>
      <c r="G68" s="376">
        <f t="shared" si="2"/>
        <v>98.129594981392714</v>
      </c>
    </row>
    <row r="69" spans="1:7" ht="19.5" customHeight="1" thickBot="1" x14ac:dyDescent="0.35">
      <c r="A69" s="516"/>
      <c r="B69" s="519"/>
      <c r="C69" s="367"/>
      <c r="D69" s="341"/>
      <c r="E69" s="288"/>
      <c r="F69" s="356"/>
      <c r="G69" s="377"/>
    </row>
    <row r="70" spans="1:7" ht="26.25" customHeight="1" x14ac:dyDescent="0.4">
      <c r="A70" s="356"/>
      <c r="B70" s="356"/>
      <c r="C70" s="367" t="s">
        <v>150</v>
      </c>
      <c r="D70" s="378"/>
      <c r="E70" s="379">
        <f>AVERAGE(E59:E68)</f>
        <v>9.993265066436436</v>
      </c>
      <c r="F70" s="379">
        <f>AVERAGE(F59:F68)</f>
        <v>100</v>
      </c>
      <c r="G70" s="380">
        <f>AVERAGE(G59:G68)</f>
        <v>99.93265066436436</v>
      </c>
    </row>
    <row r="71" spans="1:7" ht="26.25" customHeight="1" x14ac:dyDescent="0.4">
      <c r="A71" s="356"/>
      <c r="B71" s="356"/>
      <c r="C71" s="367"/>
      <c r="D71" s="378"/>
      <c r="E71" s="381">
        <f>STDEV(E59:E68)/E70</f>
        <v>1.5677262648921893E-2</v>
      </c>
      <c r="F71" s="381">
        <f>STDEV(F59:F68)/F70</f>
        <v>1.5677262648921907E-2</v>
      </c>
      <c r="G71" s="382">
        <f>STDEV(G59:G68)/G70</f>
        <v>1.56772626489219E-2</v>
      </c>
    </row>
    <row r="72" spans="1:7" ht="27" customHeight="1" thickBot="1" x14ac:dyDescent="0.45">
      <c r="A72" s="356"/>
      <c r="B72" s="356"/>
      <c r="C72" s="372"/>
      <c r="D72" s="383"/>
      <c r="E72" s="384">
        <f>COUNT(E59:E68)</f>
        <v>10</v>
      </c>
      <c r="F72" s="384">
        <f>COUNT(F59:F68)</f>
        <v>10</v>
      </c>
      <c r="G72" s="385">
        <f>COUNT(G59:G68)</f>
        <v>10</v>
      </c>
    </row>
    <row r="73" spans="1:7" ht="18.75" customHeight="1" x14ac:dyDescent="0.3">
      <c r="A73" s="356"/>
      <c r="B73" s="288"/>
      <c r="C73" s="288"/>
      <c r="D73" s="338"/>
      <c r="E73" s="378"/>
      <c r="F73" s="288"/>
      <c r="G73" s="386"/>
    </row>
    <row r="74" spans="1:7" ht="18.75" customHeight="1" x14ac:dyDescent="0.3">
      <c r="A74" s="299" t="s">
        <v>151</v>
      </c>
      <c r="B74" s="300" t="s">
        <v>107</v>
      </c>
      <c r="C74" s="520" t="str">
        <f>B20</f>
        <v>Empagliflozin 10mg</v>
      </c>
      <c r="D74" s="520"/>
      <c r="E74" s="288" t="s">
        <v>108</v>
      </c>
      <c r="F74" s="288"/>
      <c r="G74" s="387">
        <f>G70</f>
        <v>99.93265066436436</v>
      </c>
    </row>
    <row r="75" spans="1:7" ht="18.75" customHeight="1" x14ac:dyDescent="0.3">
      <c r="A75" s="299"/>
      <c r="B75" s="300"/>
      <c r="C75" s="303"/>
      <c r="D75" s="303"/>
      <c r="E75" s="288"/>
      <c r="F75" s="288"/>
      <c r="G75" s="388"/>
    </row>
    <row r="76" spans="1:7" ht="18.75" customHeight="1" x14ac:dyDescent="0.3">
      <c r="A76" s="289" t="s">
        <v>1</v>
      </c>
      <c r="B76" s="298" t="s">
        <v>152</v>
      </c>
      <c r="C76" s="288"/>
      <c r="D76" s="288"/>
      <c r="E76" s="288"/>
      <c r="F76" s="288"/>
      <c r="G76" s="356"/>
    </row>
    <row r="77" spans="1:7" ht="18.75" customHeight="1" x14ac:dyDescent="0.3">
      <c r="A77" s="289"/>
      <c r="B77" s="353"/>
      <c r="C77" s="288"/>
      <c r="D77" s="288"/>
      <c r="E77" s="288"/>
      <c r="F77" s="288"/>
      <c r="G77" s="356"/>
    </row>
    <row r="78" spans="1:7" ht="18.75" customHeight="1" x14ac:dyDescent="0.3">
      <c r="A78" s="356"/>
      <c r="B78" s="521" t="s">
        <v>153</v>
      </c>
      <c r="C78" s="522"/>
      <c r="D78" s="288"/>
      <c r="E78" s="356"/>
      <c r="F78" s="356"/>
      <c r="G78" s="356"/>
    </row>
    <row r="79" spans="1:7" ht="18.75" customHeight="1" x14ac:dyDescent="0.3">
      <c r="A79" s="356"/>
      <c r="B79" s="389" t="s">
        <v>43</v>
      </c>
      <c r="C79" s="390">
        <f>G70</f>
        <v>99.93265066436436</v>
      </c>
      <c r="D79" s="288"/>
      <c r="E79" s="356"/>
      <c r="F79" s="356"/>
      <c r="G79" s="356"/>
    </row>
    <row r="80" spans="1:7" ht="26.25" customHeight="1" x14ac:dyDescent="0.4">
      <c r="A80" s="356"/>
      <c r="B80" s="389" t="s">
        <v>154</v>
      </c>
      <c r="C80" s="391">
        <v>2.4</v>
      </c>
      <c r="D80" s="288"/>
      <c r="E80" s="356"/>
      <c r="F80" s="356"/>
      <c r="G80" s="356"/>
    </row>
    <row r="81" spans="1:7" ht="18.75" customHeight="1" x14ac:dyDescent="0.3">
      <c r="A81" s="356"/>
      <c r="B81" s="389" t="s">
        <v>155</v>
      </c>
      <c r="C81" s="390">
        <f>STDEV(G59:G68)</f>
        <v>1.5666704116681995</v>
      </c>
      <c r="D81" s="288"/>
      <c r="E81" s="356"/>
      <c r="F81" s="356"/>
      <c r="G81" s="356"/>
    </row>
    <row r="82" spans="1:7" ht="18.75" customHeight="1" x14ac:dyDescent="0.3">
      <c r="A82" s="356"/>
      <c r="B82" s="389" t="s">
        <v>156</v>
      </c>
      <c r="C82" s="390">
        <f>IF(OR(G70&lt;98.5,G70&gt;101.5),(IF(98.5&gt;G70,98.5,101.5)),C79)</f>
        <v>99.93265066436436</v>
      </c>
      <c r="D82" s="288"/>
      <c r="E82" s="356"/>
      <c r="F82" s="356"/>
      <c r="G82" s="356"/>
    </row>
    <row r="83" spans="1:7" ht="18.75" customHeight="1" x14ac:dyDescent="0.3">
      <c r="A83" s="356"/>
      <c r="B83" s="389" t="s">
        <v>157</v>
      </c>
      <c r="C83" s="392">
        <f>ABS(C82-C79)+(C80*C81)</f>
        <v>3.7600089880036789</v>
      </c>
      <c r="D83" s="288"/>
      <c r="E83" s="356"/>
      <c r="F83" s="356"/>
      <c r="G83" s="356"/>
    </row>
    <row r="84" spans="1:7" ht="18.75" customHeight="1" x14ac:dyDescent="0.3">
      <c r="A84" s="354"/>
      <c r="B84" s="393"/>
      <c r="C84" s="288"/>
      <c r="D84" s="288"/>
      <c r="E84" s="288"/>
      <c r="F84" s="288"/>
      <c r="G84" s="288"/>
    </row>
    <row r="85" spans="1:7" ht="18.75" customHeight="1" x14ac:dyDescent="0.3">
      <c r="A85" s="298" t="s">
        <v>109</v>
      </c>
      <c r="B85" s="298" t="s">
        <v>110</v>
      </c>
      <c r="C85" s="288"/>
      <c r="D85" s="288"/>
      <c r="E85" s="288"/>
      <c r="F85" s="288"/>
      <c r="G85" s="288"/>
    </row>
    <row r="86" spans="1:7" ht="18.75" customHeight="1" x14ac:dyDescent="0.3">
      <c r="A86" s="298"/>
      <c r="B86" s="298"/>
      <c r="C86" s="288"/>
      <c r="D86" s="288"/>
      <c r="E86" s="288"/>
      <c r="F86" s="288"/>
      <c r="G86" s="288"/>
    </row>
    <row r="87" spans="1:7" ht="26.25" customHeight="1" x14ac:dyDescent="0.4">
      <c r="A87" s="299" t="s">
        <v>4</v>
      </c>
      <c r="B87" s="502"/>
      <c r="C87" s="502"/>
      <c r="D87" s="288"/>
      <c r="E87" s="288"/>
      <c r="F87" s="288"/>
      <c r="G87" s="288"/>
    </row>
    <row r="88" spans="1:7" ht="26.25" customHeight="1" x14ac:dyDescent="0.4">
      <c r="A88" s="300" t="s">
        <v>48</v>
      </c>
      <c r="B88" s="507"/>
      <c r="C88" s="507"/>
      <c r="D88" s="288"/>
      <c r="E88" s="288"/>
      <c r="F88" s="288"/>
      <c r="G88" s="288"/>
    </row>
    <row r="89" spans="1:7" ht="27" customHeight="1" thickBot="1" x14ac:dyDescent="0.45">
      <c r="A89" s="300" t="s">
        <v>6</v>
      </c>
      <c r="B89" s="301">
        <f>B32</f>
        <v>1</v>
      </c>
      <c r="C89" s="288"/>
      <c r="D89" s="288"/>
      <c r="E89" s="288"/>
      <c r="F89" s="288"/>
      <c r="G89" s="288"/>
    </row>
    <row r="90" spans="1:7" ht="27" customHeight="1" thickBot="1" x14ac:dyDescent="0.45">
      <c r="A90" s="300" t="s">
        <v>49</v>
      </c>
      <c r="B90" s="301">
        <f>B33</f>
        <v>0</v>
      </c>
      <c r="C90" s="524" t="s">
        <v>50</v>
      </c>
      <c r="D90" s="525"/>
      <c r="E90" s="525"/>
      <c r="F90" s="525"/>
      <c r="G90" s="526"/>
    </row>
    <row r="91" spans="1:7" ht="18.75" customHeight="1" x14ac:dyDescent="0.3">
      <c r="A91" s="300" t="s">
        <v>51</v>
      </c>
      <c r="B91" s="303">
        <f>B89-B90</f>
        <v>1</v>
      </c>
      <c r="C91" s="304"/>
      <c r="D91" s="304"/>
      <c r="E91" s="304"/>
      <c r="F91" s="304"/>
      <c r="G91" s="394"/>
    </row>
    <row r="92" spans="1:7" ht="19.5" customHeight="1" thickBot="1" x14ac:dyDescent="0.35">
      <c r="A92" s="300"/>
      <c r="B92" s="303"/>
      <c r="C92" s="304"/>
      <c r="D92" s="304"/>
      <c r="E92" s="304"/>
      <c r="F92" s="304"/>
      <c r="G92" s="394"/>
    </row>
    <row r="93" spans="1:7" ht="27" customHeight="1" thickBot="1" x14ac:dyDescent="0.45">
      <c r="A93" s="300" t="s">
        <v>52</v>
      </c>
      <c r="B93" s="305">
        <v>1</v>
      </c>
      <c r="C93" s="508" t="s">
        <v>158</v>
      </c>
      <c r="D93" s="509"/>
      <c r="E93" s="509"/>
      <c r="F93" s="509"/>
      <c r="G93" s="509"/>
    </row>
    <row r="94" spans="1:7" ht="27" customHeight="1" thickBot="1" x14ac:dyDescent="0.45">
      <c r="A94" s="300" t="s">
        <v>54</v>
      </c>
      <c r="B94" s="305">
        <v>1</v>
      </c>
      <c r="C94" s="508" t="s">
        <v>159</v>
      </c>
      <c r="D94" s="509"/>
      <c r="E94" s="509"/>
      <c r="F94" s="509"/>
      <c r="G94" s="509"/>
    </row>
    <row r="95" spans="1:7" ht="18.75" customHeight="1" x14ac:dyDescent="0.3">
      <c r="A95" s="300"/>
      <c r="B95" s="306"/>
      <c r="C95" s="307"/>
      <c r="D95" s="307"/>
      <c r="E95" s="307"/>
      <c r="F95" s="307"/>
      <c r="G95" s="307"/>
    </row>
    <row r="96" spans="1:7" ht="18.75" customHeight="1" x14ac:dyDescent="0.3">
      <c r="A96" s="300" t="s">
        <v>56</v>
      </c>
      <c r="B96" s="308">
        <f>B93/B94</f>
        <v>1</v>
      </c>
      <c r="C96" s="288" t="s">
        <v>57</v>
      </c>
      <c r="D96" s="288"/>
      <c r="E96" s="288"/>
      <c r="F96" s="288"/>
      <c r="G96" s="288"/>
    </row>
    <row r="97" spans="1:7" ht="19.5" customHeight="1" thickBot="1" x14ac:dyDescent="0.35">
      <c r="A97" s="298"/>
      <c r="B97" s="298"/>
      <c r="C97" s="288"/>
      <c r="D97" s="288"/>
      <c r="E97" s="288"/>
      <c r="F97" s="288"/>
      <c r="G97" s="288"/>
    </row>
    <row r="98" spans="1:7" ht="27" customHeight="1" thickBot="1" x14ac:dyDescent="0.45">
      <c r="A98" s="310" t="s">
        <v>134</v>
      </c>
      <c r="B98" s="395">
        <v>1</v>
      </c>
      <c r="C98" s="288"/>
      <c r="D98" s="396" t="s">
        <v>59</v>
      </c>
      <c r="E98" s="397"/>
      <c r="F98" s="511" t="s">
        <v>60</v>
      </c>
      <c r="G98" s="513"/>
    </row>
    <row r="99" spans="1:7" ht="26.25" customHeight="1" x14ac:dyDescent="0.4">
      <c r="A99" s="312" t="s">
        <v>135</v>
      </c>
      <c r="B99" s="398">
        <v>1</v>
      </c>
      <c r="C99" s="314" t="s">
        <v>62</v>
      </c>
      <c r="D99" s="315" t="s">
        <v>63</v>
      </c>
      <c r="E99" s="316" t="s">
        <v>64</v>
      </c>
      <c r="F99" s="315" t="s">
        <v>63</v>
      </c>
      <c r="G99" s="317" t="s">
        <v>64</v>
      </c>
    </row>
    <row r="100" spans="1:7" ht="26.25" customHeight="1" x14ac:dyDescent="0.4">
      <c r="A100" s="312" t="s">
        <v>136</v>
      </c>
      <c r="B100" s="398">
        <v>1</v>
      </c>
      <c r="C100" s="318">
        <v>1</v>
      </c>
      <c r="D100" s="319"/>
      <c r="E100" s="399" t="str">
        <f>IF(ISBLANK(D100),"-",$D$110/$D$107*D100)</f>
        <v>-</v>
      </c>
      <c r="F100" s="400"/>
      <c r="G100" s="321" t="str">
        <f>IF(ISBLANK(F100),"-",$D$110/$F$107*F100)</f>
        <v>-</v>
      </c>
    </row>
    <row r="101" spans="1:7" ht="26.25" customHeight="1" x14ac:dyDescent="0.4">
      <c r="A101" s="312" t="s">
        <v>137</v>
      </c>
      <c r="B101" s="398">
        <v>1</v>
      </c>
      <c r="C101" s="322">
        <v>2</v>
      </c>
      <c r="D101" s="323"/>
      <c r="E101" s="401" t="str">
        <f>IF(ISBLANK(D101),"-",$D$110/$D$107*D101)</f>
        <v>-</v>
      </c>
      <c r="F101" s="301"/>
      <c r="G101" s="325" t="str">
        <f>IF(ISBLANK(F101),"-",$D$110/$F$107*F101)</f>
        <v>-</v>
      </c>
    </row>
    <row r="102" spans="1:7" ht="26.25" customHeight="1" x14ac:dyDescent="0.4">
      <c r="A102" s="312" t="s">
        <v>138</v>
      </c>
      <c r="B102" s="398">
        <v>1</v>
      </c>
      <c r="C102" s="322">
        <v>3</v>
      </c>
      <c r="D102" s="323"/>
      <c r="E102" s="401" t="str">
        <f>IF(ISBLANK(D102),"-",$D$110/$D$107*D102)</f>
        <v>-</v>
      </c>
      <c r="F102" s="402"/>
      <c r="G102" s="325" t="str">
        <f>IF(ISBLANK(F102),"-",$D$110/$F$107*F102)</f>
        <v>-</v>
      </c>
    </row>
    <row r="103" spans="1:7" ht="26.25" customHeight="1" x14ac:dyDescent="0.4">
      <c r="A103" s="312" t="s">
        <v>139</v>
      </c>
      <c r="B103" s="398">
        <v>1</v>
      </c>
      <c r="C103" s="326">
        <v>4</v>
      </c>
      <c r="D103" s="327"/>
      <c r="E103" s="403" t="str">
        <f>IF(ISBLANK(D103),"-",$D$110/$D$107*D103)</f>
        <v>-</v>
      </c>
      <c r="F103" s="404"/>
      <c r="G103" s="329" t="str">
        <f>IF(ISBLANK(F103),"-",$D$110/$F$107*F103)</f>
        <v>-</v>
      </c>
    </row>
    <row r="104" spans="1:7" ht="27" customHeight="1" thickBot="1" x14ac:dyDescent="0.45">
      <c r="A104" s="312" t="s">
        <v>140</v>
      </c>
      <c r="B104" s="398">
        <v>1</v>
      </c>
      <c r="C104" s="330" t="s">
        <v>71</v>
      </c>
      <c r="D104" s="405" t="e">
        <f>AVERAGE(D100:D103)</f>
        <v>#DIV/0!</v>
      </c>
      <c r="E104" s="332" t="e">
        <f>AVERAGE(E100:E103)</f>
        <v>#DIV/0!</v>
      </c>
      <c r="F104" s="405" t="e">
        <f>AVERAGE(F100:F103)</f>
        <v>#DIV/0!</v>
      </c>
      <c r="G104" s="406" t="e">
        <f>AVERAGE(G100:G103)</f>
        <v>#DIV/0!</v>
      </c>
    </row>
    <row r="105" spans="1:7" ht="26.25" customHeight="1" x14ac:dyDescent="0.4">
      <c r="A105" s="312" t="s">
        <v>141</v>
      </c>
      <c r="B105" s="398">
        <v>1</v>
      </c>
      <c r="C105" s="334" t="s">
        <v>113</v>
      </c>
      <c r="D105" s="407"/>
      <c r="E105" s="288"/>
      <c r="F105" s="335"/>
      <c r="G105" s="288"/>
    </row>
    <row r="106" spans="1:7" ht="26.25" customHeight="1" x14ac:dyDescent="0.4">
      <c r="A106" s="312" t="s">
        <v>142</v>
      </c>
      <c r="B106" s="398">
        <v>1</v>
      </c>
      <c r="C106" s="336" t="s">
        <v>114</v>
      </c>
      <c r="D106" s="408">
        <f>D105*$B$96</f>
        <v>0</v>
      </c>
      <c r="E106" s="338"/>
      <c r="F106" s="337">
        <f>F105*$B$96</f>
        <v>0</v>
      </c>
      <c r="G106" s="288"/>
    </row>
    <row r="107" spans="1:7" ht="19.5" customHeight="1" thickBot="1" x14ac:dyDescent="0.35">
      <c r="A107" s="312" t="s">
        <v>76</v>
      </c>
      <c r="B107" s="322">
        <f>(B106/B105)*(B104/B103)*(B102/B101)*(B100/B99)*B98</f>
        <v>1</v>
      </c>
      <c r="C107" s="336" t="s">
        <v>77</v>
      </c>
      <c r="D107" s="409">
        <f>D106*$B$91/100</f>
        <v>0</v>
      </c>
      <c r="E107" s="341"/>
      <c r="F107" s="340">
        <f>F106*$B$91/100</f>
        <v>0</v>
      </c>
      <c r="G107" s="288"/>
    </row>
    <row r="108" spans="1:7" ht="19.5" customHeight="1" thickBot="1" x14ac:dyDescent="0.35">
      <c r="A108" s="514" t="s">
        <v>78</v>
      </c>
      <c r="B108" s="515"/>
      <c r="C108" s="336" t="s">
        <v>79</v>
      </c>
      <c r="D108" s="408">
        <f>D107/$B$107</f>
        <v>0</v>
      </c>
      <c r="E108" s="341"/>
      <c r="F108" s="342">
        <f>F107/$B$107</f>
        <v>0</v>
      </c>
      <c r="G108" s="410"/>
    </row>
    <row r="109" spans="1:7" ht="19.5" customHeight="1" thickBot="1" x14ac:dyDescent="0.35">
      <c r="A109" s="516"/>
      <c r="B109" s="517"/>
      <c r="C109" s="411" t="s">
        <v>143</v>
      </c>
      <c r="D109" s="412">
        <f>$B$56/$B$125</f>
        <v>10</v>
      </c>
      <c r="E109" s="288"/>
      <c r="F109" s="345"/>
      <c r="G109" s="413"/>
    </row>
    <row r="110" spans="1:7" ht="18.75" customHeight="1" x14ac:dyDescent="0.3">
      <c r="A110" s="288"/>
      <c r="B110" s="288"/>
      <c r="C110" s="414" t="s">
        <v>81</v>
      </c>
      <c r="D110" s="408">
        <f>D109*$B$107</f>
        <v>10</v>
      </c>
      <c r="E110" s="288"/>
      <c r="F110" s="345"/>
      <c r="G110" s="410"/>
    </row>
    <row r="111" spans="1:7" ht="19.5" customHeight="1" thickBot="1" x14ac:dyDescent="0.35">
      <c r="A111" s="288"/>
      <c r="B111" s="288"/>
      <c r="C111" s="415" t="s">
        <v>82</v>
      </c>
      <c r="D111" s="416">
        <f>D110/B96</f>
        <v>10</v>
      </c>
      <c r="E111" s="288"/>
      <c r="F111" s="349"/>
      <c r="G111" s="410"/>
    </row>
    <row r="112" spans="1:7" ht="18.75" customHeight="1" x14ac:dyDescent="0.3">
      <c r="A112" s="288"/>
      <c r="B112" s="288"/>
      <c r="C112" s="417" t="s">
        <v>83</v>
      </c>
      <c r="D112" s="418" t="e">
        <f>AVERAGE(E100:E103,G100:G103)</f>
        <v>#DIV/0!</v>
      </c>
      <c r="E112" s="288"/>
      <c r="F112" s="349"/>
      <c r="G112" s="413"/>
    </row>
    <row r="113" spans="1:7" ht="18.75" customHeight="1" x14ac:dyDescent="0.3">
      <c r="A113" s="288"/>
      <c r="B113" s="288"/>
      <c r="C113" s="419" t="s">
        <v>84</v>
      </c>
      <c r="D113" s="420" t="e">
        <f>STDEV(E100:E103,G100:G103)/D112</f>
        <v>#DIV/0!</v>
      </c>
      <c r="E113" s="288"/>
      <c r="F113" s="349"/>
      <c r="G113" s="410"/>
    </row>
    <row r="114" spans="1:7" ht="19.5" customHeight="1" thickBot="1" x14ac:dyDescent="0.35">
      <c r="A114" s="288"/>
      <c r="B114" s="288"/>
      <c r="C114" s="421" t="s">
        <v>20</v>
      </c>
      <c r="D114" s="422">
        <f>COUNT(E100:E103,G100:G103)</f>
        <v>0</v>
      </c>
      <c r="E114" s="288"/>
      <c r="F114" s="349"/>
      <c r="G114" s="410"/>
    </row>
    <row r="115" spans="1:7" ht="19.5" customHeight="1" thickBot="1" x14ac:dyDescent="0.35">
      <c r="A115" s="289"/>
      <c r="B115" s="289"/>
      <c r="C115" s="289"/>
      <c r="D115" s="289"/>
      <c r="E115" s="289"/>
      <c r="F115" s="288"/>
      <c r="G115" s="288"/>
    </row>
    <row r="116" spans="1:7" ht="26.25" customHeight="1" x14ac:dyDescent="0.4">
      <c r="A116" s="310" t="s">
        <v>118</v>
      </c>
      <c r="B116" s="395">
        <v>1</v>
      </c>
      <c r="C116" s="396" t="s">
        <v>160</v>
      </c>
      <c r="D116" s="423" t="s">
        <v>63</v>
      </c>
      <c r="E116" s="424" t="s">
        <v>120</v>
      </c>
      <c r="F116" s="425" t="s">
        <v>121</v>
      </c>
      <c r="G116" s="288"/>
    </row>
    <row r="117" spans="1:7" ht="26.25" customHeight="1" x14ac:dyDescent="0.4">
      <c r="A117" s="312" t="s">
        <v>161</v>
      </c>
      <c r="B117" s="398">
        <v>1</v>
      </c>
      <c r="C117" s="367">
        <v>1</v>
      </c>
      <c r="D117" s="426"/>
      <c r="E117" s="364" t="str">
        <f t="shared" ref="E117:E122" si="3">IF(ISBLANK(D117),"-",D117/$D$112*$D$109*$B$125)</f>
        <v>-</v>
      </c>
      <c r="F117" s="427" t="str">
        <f t="shared" ref="F117:F122" si="4">IF(ISBLANK(D117), "-", E117/$B$56)</f>
        <v>-</v>
      </c>
      <c r="G117" s="288"/>
    </row>
    <row r="118" spans="1:7" ht="26.25" customHeight="1" x14ac:dyDescent="0.4">
      <c r="A118" s="312" t="s">
        <v>162</v>
      </c>
      <c r="B118" s="398">
        <v>1</v>
      </c>
      <c r="C118" s="367">
        <v>2</v>
      </c>
      <c r="D118" s="426"/>
      <c r="E118" s="369" t="str">
        <f t="shared" si="3"/>
        <v>-</v>
      </c>
      <c r="F118" s="428" t="str">
        <f t="shared" si="4"/>
        <v>-</v>
      </c>
      <c r="G118" s="288"/>
    </row>
    <row r="119" spans="1:7" ht="26.25" customHeight="1" x14ac:dyDescent="0.4">
      <c r="A119" s="312" t="s">
        <v>163</v>
      </c>
      <c r="B119" s="398">
        <v>1</v>
      </c>
      <c r="C119" s="367">
        <v>3</v>
      </c>
      <c r="D119" s="426"/>
      <c r="E119" s="369" t="str">
        <f t="shared" si="3"/>
        <v>-</v>
      </c>
      <c r="F119" s="428" t="str">
        <f t="shared" si="4"/>
        <v>-</v>
      </c>
      <c r="G119" s="288"/>
    </row>
    <row r="120" spans="1:7" ht="26.25" customHeight="1" x14ac:dyDescent="0.4">
      <c r="A120" s="312" t="s">
        <v>164</v>
      </c>
      <c r="B120" s="398">
        <v>1</v>
      </c>
      <c r="C120" s="367">
        <v>4</v>
      </c>
      <c r="D120" s="426"/>
      <c r="E120" s="369" t="str">
        <f t="shared" si="3"/>
        <v>-</v>
      </c>
      <c r="F120" s="428" t="str">
        <f t="shared" si="4"/>
        <v>-</v>
      </c>
      <c r="G120" s="288"/>
    </row>
    <row r="121" spans="1:7" ht="26.25" customHeight="1" x14ac:dyDescent="0.4">
      <c r="A121" s="312" t="s">
        <v>165</v>
      </c>
      <c r="B121" s="398">
        <v>1</v>
      </c>
      <c r="C121" s="367">
        <v>5</v>
      </c>
      <c r="D121" s="426"/>
      <c r="E121" s="369" t="str">
        <f t="shared" si="3"/>
        <v>-</v>
      </c>
      <c r="F121" s="428" t="str">
        <f t="shared" si="4"/>
        <v>-</v>
      </c>
      <c r="G121" s="288"/>
    </row>
    <row r="122" spans="1:7" ht="26.25" customHeight="1" x14ac:dyDescent="0.4">
      <c r="A122" s="312" t="s">
        <v>166</v>
      </c>
      <c r="B122" s="398">
        <v>1</v>
      </c>
      <c r="C122" s="429">
        <v>6</v>
      </c>
      <c r="D122" s="430"/>
      <c r="E122" s="431" t="str">
        <f t="shared" si="3"/>
        <v>-</v>
      </c>
      <c r="F122" s="432" t="str">
        <f t="shared" si="4"/>
        <v>-</v>
      </c>
      <c r="G122" s="288"/>
    </row>
    <row r="123" spans="1:7" ht="26.25" customHeight="1" x14ac:dyDescent="0.4">
      <c r="A123" s="312" t="s">
        <v>167</v>
      </c>
      <c r="B123" s="398">
        <v>1</v>
      </c>
      <c r="C123" s="367"/>
      <c r="D123" s="338"/>
      <c r="E123" s="288"/>
      <c r="F123" s="371"/>
      <c r="G123" s="288"/>
    </row>
    <row r="124" spans="1:7" ht="26.25" customHeight="1" x14ac:dyDescent="0.4">
      <c r="A124" s="312" t="s">
        <v>168</v>
      </c>
      <c r="B124" s="398">
        <v>1</v>
      </c>
      <c r="C124" s="367"/>
      <c r="D124" s="433"/>
      <c r="E124" s="434" t="s">
        <v>71</v>
      </c>
      <c r="F124" s="435" t="e">
        <f>AVERAGE(F117:F122)</f>
        <v>#DIV/0!</v>
      </c>
      <c r="G124" s="288"/>
    </row>
    <row r="125" spans="1:7" ht="27" customHeight="1" thickBot="1" x14ac:dyDescent="0.45">
      <c r="A125" s="312" t="s">
        <v>103</v>
      </c>
      <c r="B125" s="322">
        <f>(B124/B123)*(B122/B121)*(B120/B119)*(B118/B117)*B116</f>
        <v>1</v>
      </c>
      <c r="C125" s="436"/>
      <c r="D125" s="437"/>
      <c r="E125" s="300" t="s">
        <v>84</v>
      </c>
      <c r="F125" s="382" t="e">
        <f>STDEV(F117:F122)/F124</f>
        <v>#DIV/0!</v>
      </c>
      <c r="G125" s="288"/>
    </row>
    <row r="126" spans="1:7" ht="27" customHeight="1" thickBot="1" x14ac:dyDescent="0.45">
      <c r="A126" s="514" t="s">
        <v>78</v>
      </c>
      <c r="B126" s="515"/>
      <c r="C126" s="438"/>
      <c r="D126" s="439"/>
      <c r="E126" s="440" t="s">
        <v>20</v>
      </c>
      <c r="F126" s="441">
        <f>COUNT(F117:F122)</f>
        <v>0</v>
      </c>
      <c r="G126" s="288"/>
    </row>
    <row r="127" spans="1:7" ht="19.5" customHeight="1" thickBot="1" x14ac:dyDescent="0.35">
      <c r="A127" s="516"/>
      <c r="B127" s="517"/>
      <c r="C127" s="288"/>
      <c r="D127" s="288"/>
      <c r="E127" s="288"/>
      <c r="F127" s="338"/>
      <c r="G127" s="288"/>
    </row>
    <row r="128" spans="1:7" ht="18.75" customHeight="1" x14ac:dyDescent="0.3">
      <c r="A128" s="307"/>
      <c r="B128" s="307"/>
      <c r="C128" s="288"/>
      <c r="D128" s="288"/>
      <c r="E128" s="288"/>
      <c r="F128" s="338"/>
      <c r="G128" s="288"/>
    </row>
    <row r="129" spans="1:7" ht="18.75" customHeight="1" x14ac:dyDescent="0.3">
      <c r="A129" s="299" t="s">
        <v>151</v>
      </c>
      <c r="B129" s="300" t="s">
        <v>126</v>
      </c>
      <c r="C129" s="520" t="str">
        <f>B20</f>
        <v>Empagliflozin 10mg</v>
      </c>
      <c r="D129" s="520"/>
      <c r="E129" s="288" t="s">
        <v>127</v>
      </c>
      <c r="F129" s="288"/>
      <c r="G129" s="388" t="e">
        <f>F124</f>
        <v>#DIV/0!</v>
      </c>
    </row>
    <row r="130" spans="1:7" ht="19.5" customHeight="1" thickBot="1" x14ac:dyDescent="0.35">
      <c r="A130" s="442"/>
      <c r="B130" s="442"/>
      <c r="C130" s="443"/>
      <c r="D130" s="443"/>
      <c r="E130" s="443"/>
      <c r="F130" s="443"/>
      <c r="G130" s="443"/>
    </row>
    <row r="131" spans="1:7" ht="18.75" customHeight="1" x14ac:dyDescent="0.3">
      <c r="A131" s="288"/>
      <c r="B131" s="523" t="s">
        <v>26</v>
      </c>
      <c r="C131" s="523"/>
      <c r="D131" s="288"/>
      <c r="E131" s="444" t="s">
        <v>27</v>
      </c>
      <c r="F131" s="445"/>
      <c r="G131" s="444" t="s">
        <v>28</v>
      </c>
    </row>
    <row r="132" spans="1:7" ht="60" customHeight="1" x14ac:dyDescent="0.3">
      <c r="A132" s="299" t="s">
        <v>29</v>
      </c>
      <c r="B132" s="446"/>
      <c r="C132" s="446"/>
      <c r="D132" s="288"/>
      <c r="E132" s="446"/>
      <c r="F132" s="288"/>
      <c r="G132" s="446"/>
    </row>
    <row r="133" spans="1:7" ht="60" customHeight="1" x14ac:dyDescent="0.3">
      <c r="A133" s="299" t="s">
        <v>30</v>
      </c>
      <c r="B133" s="447"/>
      <c r="C133" s="447"/>
      <c r="D133" s="288"/>
      <c r="E133" s="447"/>
      <c r="F133" s="288"/>
      <c r="G133" s="448"/>
    </row>
    <row r="250" spans="1:1" x14ac:dyDescent="0.2">
      <c r="A250" s="287">
        <v>0</v>
      </c>
    </row>
  </sheetData>
  <sheetProtection password="F258" sheet="1" objects="1" scenarios="1" formatCells="0" formatColumns="0"/>
  <mergeCells count="26">
    <mergeCell ref="C129:D129"/>
    <mergeCell ref="B131:C131"/>
    <mergeCell ref="C90:G90"/>
    <mergeCell ref="C93:G93"/>
    <mergeCell ref="C94:G94"/>
    <mergeCell ref="F98:G98"/>
    <mergeCell ref="A108:B109"/>
    <mergeCell ref="A126:B127"/>
    <mergeCell ref="B88:C88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7:C87"/>
    <mergeCell ref="B26:C26"/>
    <mergeCell ref="A1:G7"/>
    <mergeCell ref="A8:G14"/>
    <mergeCell ref="A16:G16"/>
    <mergeCell ref="B18:C18"/>
    <mergeCell ref="B20:C20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paperSize="9" scale="16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EMPAGLIFLOZIN</vt:lpstr>
      <vt:lpstr>EMPAGLIFLOZIN CONTENT UNIFORMIT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2018-07-31T05:49:56Z</cp:lastPrinted>
  <dcterms:created xsi:type="dcterms:W3CDTF">2005-07-05T10:19:27Z</dcterms:created>
  <dcterms:modified xsi:type="dcterms:W3CDTF">2018-08-06T08:35:15Z</dcterms:modified>
</cp:coreProperties>
</file>