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showInkAnnotation="0" codeName="ThisWorkbook" defaultThemeVersion="124226"/>
  <workbookProtection workbookPassword="F258" lockStructure="1"/>
  <bookViews>
    <workbookView xWindow="516" yWindow="552" windowWidth="15012" windowHeight="7620" activeTab="2"/>
  </bookViews>
  <sheets>
    <sheet name="SST" sheetId="1" r:id="rId1"/>
    <sheet name="RD" sheetId="2" r:id="rId2"/>
    <sheet name="Metronidazole" sheetId="3" r:id="rId3"/>
    <sheet name="Metronidazole (LC)" sheetId="4" r:id="rId4"/>
  </sheets>
  <definedNames>
    <definedName name="_xlnm.Print_Area" localSheetId="2">Metronidazole!$A$1:$H$81</definedName>
    <definedName name="_xlnm.Print_Area" localSheetId="3">'Metronidazole (LC)'!$A$1:$I$81</definedName>
    <definedName name="_xlnm.Print_Area" localSheetId="1">RD!$A$1:$F$43</definedName>
    <definedName name="_xlnm.Print_Area" localSheetId="0">SST!$A$15:$H$61</definedName>
  </definedNames>
  <calcPr calcId="145621"/>
</workbook>
</file>

<file path=xl/calcChain.xml><?xml version="1.0" encoding="utf-8"?>
<calcChain xmlns="http://schemas.openxmlformats.org/spreadsheetml/2006/main">
  <c r="H61" i="3" l="1"/>
  <c r="F58" i="3"/>
  <c r="H62" i="3" s="1"/>
  <c r="H64" i="3"/>
  <c r="H68" i="3"/>
  <c r="H72" i="3"/>
  <c r="G74" i="3"/>
  <c r="D58" i="3"/>
  <c r="B57" i="3"/>
  <c r="B21" i="1"/>
  <c r="C77" i="4"/>
  <c r="H72" i="4"/>
  <c r="G72" i="4"/>
  <c r="B69" i="4"/>
  <c r="B70" i="4" s="1"/>
  <c r="H68" i="4"/>
  <c r="G68" i="4"/>
  <c r="H64" i="4"/>
  <c r="G64" i="4"/>
  <c r="D58" i="4"/>
  <c r="B58" i="4"/>
  <c r="E56" i="4"/>
  <c r="B55" i="4"/>
  <c r="D48" i="4"/>
  <c r="B45" i="4"/>
  <c r="F44" i="4"/>
  <c r="F45" i="4" s="1"/>
  <c r="D44" i="4"/>
  <c r="D45" i="4" s="1"/>
  <c r="D46" i="4" s="1"/>
  <c r="F42" i="4"/>
  <c r="D42" i="4"/>
  <c r="G41" i="4"/>
  <c r="E41" i="4"/>
  <c r="B34" i="4"/>
  <c r="B30" i="4"/>
  <c r="H66" i="3" l="1"/>
  <c r="H71" i="3"/>
  <c r="H63" i="3"/>
  <c r="H69" i="3"/>
  <c r="H67" i="3"/>
  <c r="H65" i="3"/>
  <c r="H70" i="3"/>
  <c r="F46" i="4"/>
  <c r="G39" i="4"/>
  <c r="E39" i="4"/>
  <c r="D49" i="4"/>
  <c r="G40" i="4"/>
  <c r="E38" i="4"/>
  <c r="G38" i="4"/>
  <c r="G42" i="4" s="1"/>
  <c r="E40" i="4"/>
  <c r="D50" i="4" l="1"/>
  <c r="E42" i="4"/>
  <c r="D52" i="4"/>
  <c r="G72" i="3"/>
  <c r="B69" i="3"/>
  <c r="G68" i="3"/>
  <c r="G64" i="3"/>
  <c r="B70" i="3"/>
  <c r="B58" i="3"/>
  <c r="E56" i="3"/>
  <c r="B55" i="3"/>
  <c r="B45" i="3"/>
  <c r="D48" i="3" s="1"/>
  <c r="F42" i="3"/>
  <c r="D42" i="3"/>
  <c r="G41" i="3"/>
  <c r="E41" i="3"/>
  <c r="B34" i="3"/>
  <c r="F44" i="3" s="1"/>
  <c r="B30" i="3"/>
  <c r="D33" i="2"/>
  <c r="C33" i="2"/>
  <c r="B33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G71" i="4" l="1"/>
  <c r="H71" i="4" s="1"/>
  <c r="G65" i="4"/>
  <c r="H65" i="4" s="1"/>
  <c r="G61" i="4"/>
  <c r="H61" i="4" s="1"/>
  <c r="G70" i="4"/>
  <c r="H70" i="4" s="1"/>
  <c r="G67" i="4"/>
  <c r="H67" i="4" s="1"/>
  <c r="G63" i="4"/>
  <c r="H63" i="4" s="1"/>
  <c r="G66" i="4"/>
  <c r="H66" i="4" s="1"/>
  <c r="G62" i="4"/>
  <c r="H62" i="4" s="1"/>
  <c r="D51" i="4"/>
  <c r="G69" i="4"/>
  <c r="H69" i="4" s="1"/>
  <c r="C37" i="2"/>
  <c r="C35" i="2"/>
  <c r="D49" i="3"/>
  <c r="F45" i="3"/>
  <c r="D44" i="3"/>
  <c r="D45" i="3" s="1"/>
  <c r="H75" i="4" l="1"/>
  <c r="H73" i="4"/>
  <c r="G39" i="3"/>
  <c r="G40" i="3"/>
  <c r="E40" i="3"/>
  <c r="E39" i="3"/>
  <c r="C39" i="2"/>
  <c r="D46" i="3"/>
  <c r="E38" i="3"/>
  <c r="F46" i="3"/>
  <c r="G38" i="3"/>
  <c r="G77" i="4" l="1"/>
  <c r="H74" i="4"/>
  <c r="G42" i="3"/>
  <c r="D52" i="3"/>
  <c r="D50" i="3"/>
  <c r="E42" i="3"/>
  <c r="G66" i="3" l="1"/>
  <c r="G71" i="3"/>
  <c r="G65" i="3"/>
  <c r="G70" i="3"/>
  <c r="G67" i="3"/>
  <c r="G69" i="3"/>
  <c r="G62" i="3"/>
  <c r="G63" i="3"/>
  <c r="D51" i="3"/>
  <c r="G61" i="3"/>
  <c r="H73" i="3" l="1"/>
  <c r="G73" i="3"/>
  <c r="G75" i="3" l="1"/>
</calcChain>
</file>

<file path=xl/sharedStrings.xml><?xml version="1.0" encoding="utf-8"?>
<sst xmlns="http://schemas.openxmlformats.org/spreadsheetml/2006/main" count="269" uniqueCount="128">
  <si>
    <t>HPLC System Suitability Report</t>
  </si>
  <si>
    <t>Analysis Data</t>
  </si>
  <si>
    <t>Assay</t>
  </si>
  <si>
    <t>Sample(s)</t>
  </si>
  <si>
    <t>Reference Substance:</t>
  </si>
  <si>
    <t xml:space="preserve">METRONIDAZOLE </t>
  </si>
  <si>
    <t>% age Purity:</t>
  </si>
  <si>
    <t>NDQD201808044</t>
  </si>
  <si>
    <t>Weight (mg):</t>
  </si>
  <si>
    <t>Metronidazole</t>
  </si>
  <si>
    <t>Standard Conc (mg/mL):</t>
  </si>
  <si>
    <t>Each 5 ml contains: Metronidazole B.P. 200 mg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</si>
  <si>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</si>
  <si>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</si>
  <si>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</si>
  <si>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</si>
  <si>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</si>
  <si>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</si>
  <si>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</si>
  <si>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</si>
  <si>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</si>
  <si>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</si>
  <si>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</si>
  <si>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</si>
  <si>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</si>
  <si>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</si>
  <si>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</si>
  <si>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</si>
  <si>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</si>
  <si>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</si>
  <si>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National Quality Control Laboratory</t>
  </si>
  <si>
    <t>Laboratory Data Calculation Spreadsheet</t>
  </si>
  <si>
    <t>Please enter the required information in the cells highlighted in green</t>
  </si>
  <si>
    <t>Relative Density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</si>
  <si>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</si>
  <si>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</si>
  <si>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</si>
  <si>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</si>
  <si>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</si>
  <si>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</si>
  <si>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Pyknometer + Water (g)</t>
  </si>
  <si>
    <t>Pyknometer + Sample (g)</t>
  </si>
  <si>
    <t>Mass of Water (g):</t>
  </si>
  <si>
    <t>Mass of Sample (g):</t>
  </si>
  <si>
    <t xml:space="preserve">Relative Density of Sample: 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</si>
  <si>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</si>
  <si>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</si>
  <si>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</si>
  <si>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</si>
  <si>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</si>
  <si>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</si>
  <si>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</si>
  <si>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</si>
  <si>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</si>
  <si>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</si>
  <si>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</si>
  <si>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</si>
  <si>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</si>
  <si>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</si>
  <si>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</si>
  <si>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</si>
  <si>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</si>
  <si>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</si>
  <si>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</si>
  <si>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</si>
  <si>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</si>
  <si>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</si>
  <si>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</si>
  <si>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</si>
  <si>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</si>
  <si>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</si>
  <si>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</si>
  <si>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</si>
  <si>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</si>
  <si>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</si>
  <si>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</si>
  <si>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</si>
  <si>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</si>
  <si>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</si>
  <si>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</si>
  <si>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</si>
  <si>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</si>
  <si>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</si>
  <si>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</si>
  <si>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 xml:space="preserve">Each </t>
  </si>
  <si>
    <t>contains</t>
  </si>
  <si>
    <t>Relative Density of sample:</t>
  </si>
  <si>
    <t>Each</t>
  </si>
  <si>
    <t>is equivalent to</t>
  </si>
  <si>
    <t>Initial Sample dilution (mL):</t>
  </si>
  <si>
    <t>Powder Weight (g)</t>
  </si>
  <si>
    <t>Injection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</si>
  <si>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</si>
  <si>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</si>
  <si>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</si>
  <si>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</si>
  <si>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</si>
  <si>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</si>
  <si>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</si>
  <si>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</si>
  <si>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</si>
  <si>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</si>
  <si>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</si>
  <si>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</si>
  <si>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</si>
  <si>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</si>
  <si>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Powder Weight (g):</t>
  </si>
  <si>
    <t>Comment:</t>
  </si>
  <si>
    <t xml:space="preserve">The content of </t>
  </si>
  <si>
    <t xml:space="preserve">in the sample as a percentage of the stated  label claim is </t>
  </si>
  <si>
    <t>RUTTO KENNEDY</t>
  </si>
  <si>
    <t>24TH AUG 2018</t>
  </si>
  <si>
    <t>Metronidazole Benzoate</t>
  </si>
  <si>
    <t>NDQD204805044</t>
  </si>
  <si>
    <t>M11-3</t>
  </si>
  <si>
    <t>METRONIDAZOLE 200 mg/mL OR PLACEBO</t>
  </si>
  <si>
    <t>Metronidazole (as Benzoate)</t>
  </si>
  <si>
    <t>Metronidazole 200 mg/5 mL</t>
  </si>
  <si>
    <t>Mwt of compound in ester form:</t>
  </si>
  <si>
    <t xml:space="preserve"> Mwt of compound in free alcohol form:</t>
  </si>
  <si>
    <t>Metronidazole  (as Benzoate)</t>
  </si>
  <si>
    <t>Each 5 ml contains: Metronidazole 200 mg</t>
  </si>
  <si>
    <t>Desired Sample Weight (g):</t>
  </si>
  <si>
    <t>Sample Weight (g)</t>
  </si>
  <si>
    <t>Equiv. Metronidazole  (mg/ 5 mL)</t>
  </si>
  <si>
    <t>Amt Metronidazole Benzoate (mg/ 5 mL)</t>
  </si>
  <si>
    <t>Ester/Free Alcohol Conversion Factor:</t>
  </si>
  <si>
    <r>
      <t xml:space="preserve">The average absolute content of Metronidazole Benzoate in the sample was </t>
    </r>
    <r>
      <rPr>
        <b/>
        <sz val="18"/>
        <color rgb="FF000000"/>
        <rFont val="Book Antiqua"/>
        <family val="1"/>
      </rPr>
      <t>297.7 mg/ 5 mL</t>
    </r>
    <r>
      <rPr>
        <sz val="18"/>
        <color rgb="FF000000"/>
        <rFont val="Book Antiqua"/>
        <family val="1"/>
      </rPr>
      <t xml:space="preserve"> (equivalent to Metronidazole </t>
    </r>
    <r>
      <rPr>
        <b/>
        <sz val="18"/>
        <color rgb="FF000000"/>
        <rFont val="Book Antiqua"/>
        <family val="1"/>
      </rPr>
      <t>185.1 mg/ 5 mL</t>
    </r>
    <r>
      <rPr>
        <sz val="18"/>
        <color rgb="FF000000"/>
        <rFont val="Book Antiqua"/>
        <family val="1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</si>
</sst>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0000"/>
    <numFmt numFmtId="165" formatCode="0.0%"/>
    <numFmt numFmtId="166" formatCode="0.0000000"/>
    <numFmt numFmtId="167" formatCode="0.0000"/>
    <numFmt numFmtId="168" formatCode="0.000"/>
    <numFmt numFmtId="169" formatCode="[$-409]d/mmm/yy;@"/>
    <numFmt numFmtId="170" formatCode="0.0000\ &quot;mg&quot;"/>
    <numFmt numFmtId="171" formatCode="0.0\ &quot;mL&quot;"/>
    <numFmt numFmtId="172" formatCode="0.0000\ &quot;g&quot;"/>
    <numFmt numFmtId="173" formatCode="0.0\ &quot;mg&quot;"/>
  </numFmts>
  <fonts count="26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b/>
      <i/>
      <sz val="14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b/>
      <sz val="28"/>
      <color rgb="FF000000"/>
      <name val="Book Antiqua"/>
      <family val="1"/>
    </font>
    <font>
      <b/>
      <sz val="36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sz val="20"/>
      <color rgb="FF000000"/>
      <name val="Book Antiqua"/>
      <family val="1"/>
    </font>
    <font>
      <b/>
      <sz val="20"/>
      <color rgb="FF000000"/>
      <name val="Book Antiqua"/>
      <family val="1"/>
    </font>
    <font>
      <b/>
      <u/>
      <sz val="16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sz val="10"/>
      <color rgb="FF000000"/>
      <name val="Arial"/>
      <family val="2"/>
    </font>
    <font>
      <sz val="18"/>
      <color rgb="FF000000"/>
      <name val="Book Antiqua"/>
      <family val="1"/>
    </font>
    <font>
      <b/>
      <sz val="18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6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3" fillId="0" borderId="0" applyFont="0" applyFill="0" applyBorder="0" applyAlignment="0" applyProtection="0"/>
  </cellStyleXfs>
  <cellXfs count="299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5" fillId="2" borderId="0" xfId="0" applyFont="1" applyFill="1" applyAlignment="1">
      <alignment horizontal="right"/>
    </xf>
    <xf numFmtId="0" fontId="6" fillId="2" borderId="0" xfId="0" applyFont="1" applyFill="1"/>
    <xf numFmtId="2" fontId="5" fillId="2" borderId="12" xfId="0" applyNumberFormat="1" applyFont="1" applyFill="1" applyBorder="1" applyAlignment="1">
      <alignment horizontal="center" wrapText="1"/>
    </xf>
    <xf numFmtId="2" fontId="5" fillId="2" borderId="15" xfId="0" applyNumberFormat="1" applyFont="1" applyFill="1" applyBorder="1" applyAlignment="1">
      <alignment horizontal="center" wrapText="1"/>
    </xf>
    <xf numFmtId="2" fontId="1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0" fillId="2" borderId="0" xfId="0" applyFill="1"/>
    <xf numFmtId="164" fontId="6" fillId="3" borderId="16" xfId="0" applyNumberFormat="1" applyFont="1" applyFill="1" applyBorder="1" applyAlignment="1" applyProtection="1">
      <alignment horizontal="center"/>
      <protection locked="0"/>
    </xf>
    <xf numFmtId="164" fontId="6" fillId="3" borderId="17" xfId="0" applyNumberFormat="1" applyFont="1" applyFill="1" applyBorder="1" applyAlignment="1" applyProtection="1">
      <alignment horizontal="center"/>
      <protection locked="0"/>
    </xf>
    <xf numFmtId="164" fontId="2" fillId="2" borderId="0" xfId="0" applyNumberFormat="1" applyFont="1" applyFill="1" applyAlignment="1">
      <alignment horizontal="center"/>
    </xf>
    <xf numFmtId="164" fontId="6" fillId="2" borderId="18" xfId="0" applyNumberFormat="1" applyFont="1" applyFill="1" applyBorder="1" applyAlignment="1">
      <alignment horizontal="center"/>
    </xf>
    <xf numFmtId="164" fontId="6" fillId="3" borderId="19" xfId="0" applyNumberFormat="1" applyFont="1" applyFill="1" applyBorder="1" applyAlignment="1" applyProtection="1">
      <alignment horizontal="center"/>
      <protection locked="0"/>
    </xf>
    <xf numFmtId="164" fontId="6" fillId="2" borderId="0" xfId="0" applyNumberFormat="1" applyFont="1" applyFill="1" applyAlignment="1">
      <alignment horizontal="center"/>
    </xf>
    <xf numFmtId="164" fontId="6" fillId="2" borderId="20" xfId="0" applyNumberFormat="1" applyFont="1" applyFill="1" applyBorder="1" applyAlignment="1">
      <alignment horizontal="center"/>
    </xf>
    <xf numFmtId="166" fontId="5" fillId="5" borderId="16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2" fontId="6" fillId="2" borderId="0" xfId="0" applyNumberFormat="1" applyFont="1" applyFill="1" applyAlignment="1">
      <alignment horizontal="center"/>
    </xf>
    <xf numFmtId="2" fontId="6" fillId="2" borderId="16" xfId="0" applyNumberFormat="1" applyFont="1" applyFill="1" applyBorder="1" applyAlignment="1">
      <alignment horizontal="center"/>
    </xf>
    <xf numFmtId="166" fontId="6" fillId="2" borderId="16" xfId="0" applyNumberFormat="1" applyFont="1" applyFill="1" applyBorder="1" applyAlignment="1">
      <alignment horizontal="center"/>
    </xf>
    <xf numFmtId="166" fontId="2" fillId="2" borderId="0" xfId="0" applyNumberFormat="1" applyFont="1" applyFill="1" applyAlignment="1">
      <alignment horizontal="center"/>
    </xf>
    <xf numFmtId="166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2" fontId="6" fillId="2" borderId="16" xfId="0" applyNumberFormat="1" applyFont="1" applyFill="1" applyBorder="1" applyAlignment="1">
      <alignment horizontal="center" wrapText="1"/>
    </xf>
    <xf numFmtId="167" fontId="5" fillId="5" borderId="14" xfId="0" applyNumberFormat="1" applyFont="1" applyFill="1" applyBorder="1" applyAlignment="1">
      <alignment horizontal="center" vertical="center"/>
    </xf>
    <xf numFmtId="2" fontId="2" fillId="2" borderId="0" xfId="0" applyNumberFormat="1" applyFont="1" applyFill="1" applyAlignment="1">
      <alignment horizontal="center" wrapText="1"/>
    </xf>
    <xf numFmtId="167" fontId="1" fillId="2" borderId="0" xfId="0" applyNumberFormat="1" applyFont="1" applyFill="1" applyAlignment="1">
      <alignment horizontal="center" vertical="center"/>
    </xf>
    <xf numFmtId="2" fontId="2" fillId="2" borderId="0" xfId="0" applyNumberFormat="1" applyFont="1" applyFill="1" applyAlignment="1">
      <alignment horizontal="center" wrapText="1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0" fontId="2" fillId="2" borderId="0" xfId="0" applyFont="1" applyFill="1"/>
    <xf numFmtId="10" fontId="2" fillId="2" borderId="9" xfId="0" applyNumberFormat="1" applyFont="1" applyFill="1" applyBorder="1"/>
    <xf numFmtId="2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0" fontId="0" fillId="2" borderId="0" xfId="0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2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168" fontId="2" fillId="2" borderId="0" xfId="0" applyNumberFormat="1" applyFont="1" applyFill="1" applyAlignment="1">
      <alignment horizontal="center"/>
    </xf>
    <xf numFmtId="167" fontId="2" fillId="2" borderId="0" xfId="0" applyNumberFormat="1" applyFont="1" applyFill="1" applyAlignment="1">
      <alignment horizontal="center"/>
    </xf>
    <xf numFmtId="0" fontId="0" fillId="2" borderId="0" xfId="0" applyFill="1" applyAlignment="1">
      <alignment horizontal="center"/>
    </xf>
    <xf numFmtId="168" fontId="0" fillId="2" borderId="0" xfId="0" applyNumberFormat="1" applyFill="1"/>
    <xf numFmtId="0" fontId="0" fillId="2" borderId="0" xfId="0" applyFill="1" applyAlignment="1">
      <alignment horizontal="right"/>
    </xf>
    <xf numFmtId="0" fontId="9" fillId="2" borderId="0" xfId="0" applyFont="1" applyFill="1" applyAlignment="1">
      <alignment vertical="center"/>
    </xf>
    <xf numFmtId="0" fontId="10" fillId="2" borderId="0" xfId="0" applyFont="1" applyFill="1" applyAlignment="1">
      <alignment vertical="center"/>
    </xf>
    <xf numFmtId="0" fontId="6" fillId="2" borderId="0" xfId="0" applyFont="1" applyFill="1" applyProtection="1">
      <protection locked="0"/>
    </xf>
    <xf numFmtId="169" fontId="6" fillId="2" borderId="0" xfId="0" applyNumberFormat="1" applyFont="1" applyFill="1" applyProtection="1">
      <protection locked="0"/>
    </xf>
    <xf numFmtId="0" fontId="3" fillId="2" borderId="0" xfId="0" applyFont="1" applyFill="1"/>
    <xf numFmtId="0" fontId="13" fillId="2" borderId="0" xfId="0" applyFont="1" applyFill="1"/>
    <xf numFmtId="0" fontId="14" fillId="2" borderId="0" xfId="0" applyFont="1" applyFill="1"/>
    <xf numFmtId="0" fontId="13" fillId="2" borderId="0" xfId="0" applyFont="1" applyFill="1" applyAlignment="1">
      <alignment horizontal="left"/>
    </xf>
    <xf numFmtId="15" fontId="13" fillId="2" borderId="0" xfId="0" applyNumberFormat="1" applyFont="1" applyFill="1" applyAlignment="1">
      <alignment horizontal="left"/>
    </xf>
    <xf numFmtId="0" fontId="14" fillId="2" borderId="0" xfId="0" applyFont="1" applyFill="1" applyAlignment="1">
      <alignment horizontal="right"/>
    </xf>
    <xf numFmtId="0" fontId="14" fillId="2" borderId="0" xfId="0" applyFont="1" applyFill="1" applyAlignment="1">
      <alignment horizontal="center"/>
    </xf>
    <xf numFmtId="0" fontId="13" fillId="2" borderId="0" xfId="0" applyFont="1" applyFill="1" applyAlignment="1">
      <alignment horizontal="right"/>
    </xf>
    <xf numFmtId="0" fontId="13" fillId="2" borderId="0" xfId="0" applyFont="1" applyFill="1" applyAlignment="1">
      <alignment horizontal="center"/>
    </xf>
    <xf numFmtId="0" fontId="15" fillId="2" borderId="0" xfId="0" applyFont="1" applyFill="1" applyAlignment="1">
      <alignment vertical="center" wrapText="1"/>
    </xf>
    <xf numFmtId="0" fontId="16" fillId="2" borderId="0" xfId="0" applyFont="1" applyFill="1"/>
    <xf numFmtId="0" fontId="17" fillId="2" borderId="0" xfId="0" applyFont="1" applyFill="1"/>
    <xf numFmtId="2" fontId="14" fillId="2" borderId="0" xfId="0" applyNumberFormat="1" applyFont="1" applyFill="1" applyAlignment="1">
      <alignment horizontal="center"/>
    </xf>
    <xf numFmtId="0" fontId="14" fillId="2" borderId="0" xfId="0" applyFont="1" applyFill="1" applyAlignment="1">
      <alignment vertical="center" wrapText="1"/>
    </xf>
    <xf numFmtId="0" fontId="18" fillId="2" borderId="0" xfId="0" applyFont="1" applyFill="1"/>
    <xf numFmtId="0" fontId="8" fillId="2" borderId="0" xfId="0" applyFont="1" applyFill="1" applyAlignment="1">
      <alignment horizontal="left" vertical="center" wrapText="1"/>
    </xf>
    <xf numFmtId="170" fontId="14" fillId="2" borderId="0" xfId="0" applyNumberFormat="1" applyFont="1" applyFill="1" applyAlignment="1">
      <alignment horizontal="center"/>
    </xf>
    <xf numFmtId="0" fontId="13" fillId="2" borderId="21" xfId="0" applyFont="1" applyFill="1" applyBorder="1" applyAlignment="1">
      <alignment horizontal="right"/>
    </xf>
    <xf numFmtId="0" fontId="13" fillId="2" borderId="18" xfId="0" applyFont="1" applyFill="1" applyBorder="1" applyAlignment="1">
      <alignment horizontal="right"/>
    </xf>
    <xf numFmtId="0" fontId="13" fillId="2" borderId="20" xfId="0" applyFont="1" applyFill="1" applyBorder="1" applyAlignment="1">
      <alignment horizontal="center"/>
    </xf>
    <xf numFmtId="0" fontId="14" fillId="2" borderId="22" xfId="0" applyFont="1" applyFill="1" applyBorder="1" applyAlignment="1">
      <alignment horizontal="center"/>
    </xf>
    <xf numFmtId="0" fontId="14" fillId="2" borderId="23" xfId="0" applyFont="1" applyFill="1" applyBorder="1" applyAlignment="1">
      <alignment horizontal="center"/>
    </xf>
    <xf numFmtId="0" fontId="14" fillId="2" borderId="24" xfId="0" applyFont="1" applyFill="1" applyBorder="1" applyAlignment="1">
      <alignment horizontal="center"/>
    </xf>
    <xf numFmtId="0" fontId="13" fillId="2" borderId="25" xfId="0" applyFont="1" applyFill="1" applyBorder="1" applyAlignment="1">
      <alignment horizontal="center"/>
    </xf>
    <xf numFmtId="0" fontId="13" fillId="2" borderId="0" xfId="0" applyFont="1" applyFill="1"/>
    <xf numFmtId="0" fontId="13" fillId="2" borderId="26" xfId="0" applyFont="1" applyFill="1" applyBorder="1" applyAlignment="1">
      <alignment horizontal="center"/>
    </xf>
    <xf numFmtId="0" fontId="13" fillId="2" borderId="20" xfId="0" applyFont="1" applyFill="1" applyBorder="1" applyAlignment="1">
      <alignment horizontal="right"/>
    </xf>
    <xf numFmtId="1" fontId="14" fillId="6" borderId="27" xfId="0" applyNumberFormat="1" applyFont="1" applyFill="1" applyBorder="1" applyAlignment="1">
      <alignment horizontal="center"/>
    </xf>
    <xf numFmtId="168" fontId="14" fillId="6" borderId="28" xfId="0" applyNumberFormat="1" applyFont="1" applyFill="1" applyBorder="1" applyAlignment="1">
      <alignment horizontal="center"/>
    </xf>
    <xf numFmtId="2" fontId="13" fillId="6" borderId="17" xfId="0" applyNumberFormat="1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2" fontId="13" fillId="7" borderId="17" xfId="0" applyNumberFormat="1" applyFont="1" applyFill="1" applyBorder="1" applyAlignment="1">
      <alignment horizontal="center"/>
    </xf>
    <xf numFmtId="2" fontId="13" fillId="2" borderId="0" xfId="0" applyNumberFormat="1" applyFont="1" applyFill="1" applyAlignment="1">
      <alignment horizontal="center"/>
    </xf>
    <xf numFmtId="2" fontId="13" fillId="6" borderId="19" xfId="0" applyNumberFormat="1" applyFont="1" applyFill="1" applyBorder="1" applyAlignment="1">
      <alignment horizontal="center"/>
    </xf>
    <xf numFmtId="0" fontId="13" fillId="2" borderId="17" xfId="0" applyFont="1" applyFill="1" applyBorder="1" applyAlignment="1">
      <alignment horizontal="right"/>
    </xf>
    <xf numFmtId="0" fontId="13" fillId="2" borderId="19" xfId="0" applyFont="1" applyFill="1" applyBorder="1" applyAlignment="1">
      <alignment horizontal="right"/>
    </xf>
    <xf numFmtId="0" fontId="13" fillId="2" borderId="29" xfId="0" applyFont="1" applyFill="1" applyBorder="1" applyAlignment="1">
      <alignment horizontal="right"/>
    </xf>
    <xf numFmtId="10" fontId="13" fillId="6" borderId="17" xfId="0" applyNumberFormat="1" applyFont="1" applyFill="1" applyBorder="1" applyAlignment="1">
      <alignment horizontal="center"/>
    </xf>
    <xf numFmtId="0" fontId="13" fillId="7" borderId="19" xfId="0" applyFont="1" applyFill="1" applyBorder="1" applyAlignment="1">
      <alignment horizontal="center"/>
    </xf>
    <xf numFmtId="0" fontId="14" fillId="2" borderId="0" xfId="0" applyFont="1" applyFill="1" applyAlignment="1">
      <alignment horizontal="left"/>
    </xf>
    <xf numFmtId="0" fontId="14" fillId="2" borderId="30" xfId="0" applyFont="1" applyFill="1" applyBorder="1" applyAlignment="1">
      <alignment horizontal="center"/>
    </xf>
    <xf numFmtId="2" fontId="14" fillId="2" borderId="30" xfId="0" applyNumberFormat="1" applyFont="1" applyFill="1" applyBorder="1" applyAlignment="1">
      <alignment horizontal="center"/>
    </xf>
    <xf numFmtId="0" fontId="13" fillId="2" borderId="30" xfId="0" applyFont="1" applyFill="1" applyBorder="1" applyAlignment="1">
      <alignment horizontal="center"/>
    </xf>
    <xf numFmtId="0" fontId="13" fillId="2" borderId="31" xfId="0" applyFont="1" applyFill="1" applyBorder="1" applyAlignment="1">
      <alignment horizontal="center"/>
    </xf>
    <xf numFmtId="0" fontId="13" fillId="2" borderId="32" xfId="0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2" fontId="13" fillId="2" borderId="0" xfId="0" applyNumberFormat="1" applyFont="1" applyFill="1" applyAlignment="1">
      <alignment horizontal="center"/>
    </xf>
    <xf numFmtId="0" fontId="13" fillId="2" borderId="0" xfId="0" applyFont="1" applyFill="1"/>
    <xf numFmtId="168" fontId="14" fillId="6" borderId="33" xfId="0" applyNumberFormat="1" applyFont="1" applyFill="1" applyBorder="1" applyAlignment="1">
      <alignment horizontal="center"/>
    </xf>
    <xf numFmtId="10" fontId="13" fillId="2" borderId="0" xfId="0" applyNumberFormat="1" applyFont="1" applyFill="1" applyAlignment="1">
      <alignment horizontal="center"/>
    </xf>
    <xf numFmtId="168" fontId="14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horizontal="right"/>
    </xf>
    <xf numFmtId="0" fontId="14" fillId="2" borderId="34" xfId="0" applyFont="1" applyFill="1" applyBorder="1" applyAlignment="1">
      <alignment horizontal="center"/>
    </xf>
    <xf numFmtId="0" fontId="13" fillId="2" borderId="7" xfId="0" applyFont="1" applyFill="1" applyBorder="1"/>
    <xf numFmtId="0" fontId="13" fillId="2" borderId="11" xfId="0" applyFont="1" applyFill="1" applyBorder="1"/>
    <xf numFmtId="0" fontId="8" fillId="2" borderId="9" xfId="0" applyFont="1" applyFill="1" applyBorder="1" applyAlignment="1">
      <alignment horizontal="left" vertical="center" wrapText="1"/>
    </xf>
    <xf numFmtId="0" fontId="13" fillId="2" borderId="9" xfId="0" applyFont="1" applyFill="1" applyBorder="1"/>
    <xf numFmtId="0" fontId="13" fillId="2" borderId="9" xfId="0" applyFont="1" applyFill="1" applyBorder="1" applyAlignment="1">
      <alignment horizontal="center"/>
    </xf>
    <xf numFmtId="168" fontId="13" fillId="2" borderId="24" xfId="0" applyNumberFormat="1" applyFont="1" applyFill="1" applyBorder="1" applyAlignment="1">
      <alignment horizontal="center"/>
    </xf>
    <xf numFmtId="168" fontId="13" fillId="2" borderId="35" xfId="0" applyNumberFormat="1" applyFont="1" applyFill="1" applyBorder="1" applyAlignment="1">
      <alignment horizontal="center"/>
    </xf>
    <xf numFmtId="168" fontId="13" fillId="2" borderId="36" xfId="0" applyNumberFormat="1" applyFont="1" applyFill="1" applyBorder="1" applyAlignment="1">
      <alignment horizontal="center"/>
    </xf>
    <xf numFmtId="0" fontId="14" fillId="2" borderId="0" xfId="0" applyFont="1" applyFill="1" applyAlignment="1">
      <alignment horizontal="center"/>
    </xf>
    <xf numFmtId="0" fontId="14" fillId="2" borderId="37" xfId="0" applyFont="1" applyFill="1" applyBorder="1"/>
    <xf numFmtId="0" fontId="14" fillId="2" borderId="38" xfId="0" applyFont="1" applyFill="1" applyBorder="1"/>
    <xf numFmtId="0" fontId="13" fillId="2" borderId="0" xfId="0" applyFont="1" applyFill="1" applyAlignment="1" applyProtection="1">
      <alignment horizontal="center"/>
      <protection locked="0"/>
    </xf>
    <xf numFmtId="0" fontId="14" fillId="2" borderId="0" xfId="0" applyFont="1" applyFill="1" applyAlignment="1">
      <alignment horizontal="center"/>
    </xf>
    <xf numFmtId="168" fontId="13" fillId="2" borderId="34" xfId="0" applyNumberFormat="1" applyFont="1" applyFill="1" applyBorder="1" applyAlignment="1">
      <alignment horizontal="center"/>
    </xf>
    <xf numFmtId="168" fontId="13" fillId="2" borderId="39" xfId="0" applyNumberFormat="1" applyFont="1" applyFill="1" applyBorder="1" applyAlignment="1">
      <alignment horizontal="center"/>
    </xf>
    <xf numFmtId="168" fontId="13" fillId="2" borderId="40" xfId="0" applyNumberFormat="1" applyFont="1" applyFill="1" applyBorder="1" applyAlignment="1">
      <alignment horizontal="center"/>
    </xf>
    <xf numFmtId="0" fontId="13" fillId="2" borderId="0" xfId="0" applyFont="1" applyFill="1"/>
    <xf numFmtId="0" fontId="13" fillId="2" borderId="21" xfId="0" applyFont="1" applyFill="1" applyBorder="1" applyAlignment="1">
      <alignment horizontal="center"/>
    </xf>
    <xf numFmtId="0" fontId="13" fillId="2" borderId="18" xfId="0" applyFont="1" applyFill="1" applyBorder="1" applyAlignment="1">
      <alignment horizontal="center"/>
    </xf>
    <xf numFmtId="0" fontId="13" fillId="2" borderId="41" xfId="0" applyFont="1" applyFill="1" applyBorder="1" applyAlignment="1">
      <alignment horizontal="center"/>
    </xf>
    <xf numFmtId="0" fontId="13" fillId="2" borderId="7" xfId="0" applyFont="1" applyFill="1" applyBorder="1"/>
    <xf numFmtId="0" fontId="13" fillId="2" borderId="11" xfId="0" applyFont="1" applyFill="1" applyBorder="1"/>
    <xf numFmtId="0" fontId="13" fillId="2" borderId="0" xfId="0" applyFont="1" applyFill="1" applyAlignment="1">
      <alignment horizontal="right"/>
    </xf>
    <xf numFmtId="171" fontId="14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10" fontId="13" fillId="2" borderId="22" xfId="0" applyNumberFormat="1" applyFont="1" applyFill="1" applyBorder="1" applyAlignment="1">
      <alignment horizontal="center" vertical="center"/>
    </xf>
    <xf numFmtId="10" fontId="13" fillId="2" borderId="20" xfId="0" applyNumberFormat="1" applyFont="1" applyFill="1" applyBorder="1" applyAlignment="1">
      <alignment horizontal="center" vertical="center"/>
    </xf>
    <xf numFmtId="10" fontId="13" fillId="2" borderId="42" xfId="0" applyNumberFormat="1" applyFont="1" applyFill="1" applyBorder="1" applyAlignment="1">
      <alignment horizontal="center" vertical="center"/>
    </xf>
    <xf numFmtId="2" fontId="13" fillId="2" borderId="30" xfId="0" applyNumberFormat="1" applyFont="1" applyFill="1" applyBorder="1" applyAlignment="1">
      <alignment horizontal="center"/>
    </xf>
    <xf numFmtId="2" fontId="13" fillId="2" borderId="31" xfId="0" applyNumberFormat="1" applyFont="1" applyFill="1" applyBorder="1" applyAlignment="1">
      <alignment horizontal="center"/>
    </xf>
    <xf numFmtId="2" fontId="13" fillId="2" borderId="32" xfId="0" applyNumberFormat="1" applyFont="1" applyFill="1" applyBorder="1" applyAlignment="1">
      <alignment horizontal="center"/>
    </xf>
    <xf numFmtId="0" fontId="13" fillId="2" borderId="20" xfId="0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1" fontId="14" fillId="6" borderId="43" xfId="0" applyNumberFormat="1" applyFont="1" applyFill="1" applyBorder="1" applyAlignment="1">
      <alignment horizontal="center"/>
    </xf>
    <xf numFmtId="0" fontId="13" fillId="2" borderId="44" xfId="0" applyFont="1" applyFill="1" applyBorder="1" applyAlignment="1">
      <alignment horizontal="right"/>
    </xf>
    <xf numFmtId="0" fontId="13" fillId="2" borderId="23" xfId="0" applyFont="1" applyFill="1" applyBorder="1" applyAlignment="1">
      <alignment horizontal="right"/>
    </xf>
    <xf numFmtId="2" fontId="13" fillId="6" borderId="45" xfId="0" applyNumberFormat="1" applyFont="1" applyFill="1" applyBorder="1" applyAlignment="1">
      <alignment horizontal="center"/>
    </xf>
    <xf numFmtId="2" fontId="13" fillId="7" borderId="45" xfId="0" applyNumberFormat="1" applyFont="1" applyFill="1" applyBorder="1" applyAlignment="1">
      <alignment horizontal="center"/>
    </xf>
    <xf numFmtId="0" fontId="13" fillId="2" borderId="43" xfId="0" applyFont="1" applyFill="1" applyBorder="1" applyAlignment="1">
      <alignment horizontal="right"/>
    </xf>
    <xf numFmtId="2" fontId="13" fillId="6" borderId="24" xfId="0" applyNumberFormat="1" applyFont="1" applyFill="1" applyBorder="1" applyAlignment="1">
      <alignment horizontal="center"/>
    </xf>
    <xf numFmtId="0" fontId="13" fillId="2" borderId="15" xfId="0" applyFont="1" applyFill="1" applyBorder="1" applyAlignment="1">
      <alignment horizontal="right"/>
    </xf>
    <xf numFmtId="168" fontId="14" fillId="7" borderId="15" xfId="0" applyNumberFormat="1" applyFont="1" applyFill="1" applyBorder="1" applyAlignment="1">
      <alignment horizontal="center"/>
    </xf>
    <xf numFmtId="0" fontId="13" fillId="2" borderId="41" xfId="0" applyFont="1" applyFill="1" applyBorder="1" applyAlignment="1">
      <alignment horizontal="right"/>
    </xf>
    <xf numFmtId="0" fontId="13" fillId="2" borderId="0" xfId="0" applyFont="1" applyFill="1" applyAlignment="1">
      <alignment horizontal="right"/>
    </xf>
    <xf numFmtId="172" fontId="14" fillId="2" borderId="0" xfId="0" applyNumberFormat="1" applyFont="1" applyFill="1" applyAlignment="1">
      <alignment horizontal="center"/>
    </xf>
    <xf numFmtId="0" fontId="13" fillId="2" borderId="7" xfId="0" applyFont="1" applyFill="1" applyBorder="1" applyProtection="1">
      <protection locked="0"/>
    </xf>
    <xf numFmtId="0" fontId="14" fillId="2" borderId="11" xfId="0" applyFont="1" applyFill="1" applyBorder="1" applyProtection="1">
      <protection locked="0"/>
    </xf>
    <xf numFmtId="0" fontId="19" fillId="3" borderId="0" xfId="0" applyFont="1" applyFill="1" applyAlignment="1" applyProtection="1">
      <alignment horizontal="center"/>
      <protection locked="0"/>
    </xf>
    <xf numFmtId="0" fontId="20" fillId="3" borderId="0" xfId="0" applyFont="1" applyFill="1" applyAlignment="1" applyProtection="1">
      <alignment horizontal="center"/>
      <protection locked="0"/>
    </xf>
    <xf numFmtId="0" fontId="19" fillId="3" borderId="0" xfId="0" applyFont="1" applyFill="1" applyAlignment="1" applyProtection="1">
      <alignment horizontal="left"/>
      <protection locked="0"/>
    </xf>
    <xf numFmtId="0" fontId="19" fillId="2" borderId="0" xfId="0" applyFont="1" applyFill="1"/>
    <xf numFmtId="15" fontId="19" fillId="3" borderId="0" xfId="0" applyNumberFormat="1" applyFont="1" applyFill="1" applyAlignment="1" applyProtection="1">
      <alignment horizontal="left"/>
      <protection locked="0"/>
    </xf>
    <xf numFmtId="0" fontId="20" fillId="3" borderId="22" xfId="0" applyFont="1" applyFill="1" applyBorder="1" applyAlignment="1" applyProtection="1">
      <alignment horizontal="center"/>
      <protection locked="0"/>
    </xf>
    <xf numFmtId="0" fontId="20" fillId="3" borderId="20" xfId="0" applyFont="1" applyFill="1" applyBorder="1" applyAlignment="1" applyProtection="1">
      <alignment horizontal="center"/>
      <protection locked="0"/>
    </xf>
    <xf numFmtId="0" fontId="20" fillId="3" borderId="46" xfId="0" applyFont="1" applyFill="1" applyBorder="1" applyAlignment="1" applyProtection="1">
      <alignment horizontal="center"/>
      <protection locked="0"/>
    </xf>
    <xf numFmtId="0" fontId="20" fillId="3" borderId="18" xfId="0" applyFont="1" applyFill="1" applyBorder="1" applyAlignment="1" applyProtection="1">
      <alignment horizontal="center"/>
      <protection locked="0"/>
    </xf>
    <xf numFmtId="0" fontId="20" fillId="3" borderId="47" xfId="0" applyFont="1" applyFill="1" applyBorder="1" applyAlignment="1" applyProtection="1">
      <alignment horizontal="center"/>
      <protection locked="0"/>
    </xf>
    <xf numFmtId="0" fontId="20" fillId="3" borderId="15" xfId="0" applyFont="1" applyFill="1" applyBorder="1" applyAlignment="1" applyProtection="1">
      <alignment horizontal="center"/>
      <protection locked="0"/>
    </xf>
    <xf numFmtId="0" fontId="20" fillId="3" borderId="48" xfId="0" applyFont="1" applyFill="1" applyBorder="1" applyAlignment="1" applyProtection="1">
      <alignment horizontal="center"/>
      <protection locked="0"/>
    </xf>
    <xf numFmtId="0" fontId="20" fillId="3" borderId="45" xfId="0" applyFont="1" applyFill="1" applyBorder="1" applyAlignment="1" applyProtection="1">
      <alignment horizontal="center"/>
      <protection locked="0"/>
    </xf>
    <xf numFmtId="171" fontId="20" fillId="3" borderId="0" xfId="0" applyNumberFormat="1" applyFont="1" applyFill="1" applyAlignment="1" applyProtection="1">
      <alignment horizontal="center"/>
      <protection locked="0"/>
    </xf>
    <xf numFmtId="173" fontId="20" fillId="3" borderId="0" xfId="0" applyNumberFormat="1" applyFont="1" applyFill="1" applyAlignment="1" applyProtection="1">
      <alignment horizontal="center"/>
      <protection locked="0"/>
    </xf>
    <xf numFmtId="0" fontId="20" fillId="3" borderId="21" xfId="0" applyFont="1" applyFill="1" applyBorder="1" applyAlignment="1" applyProtection="1">
      <alignment horizontal="center"/>
      <protection locked="0"/>
    </xf>
    <xf numFmtId="0" fontId="20" fillId="3" borderId="41" xfId="0" applyFont="1" applyFill="1" applyBorder="1" applyAlignment="1" applyProtection="1">
      <alignment horizontal="center"/>
      <protection locked="0"/>
    </xf>
    <xf numFmtId="2" fontId="19" fillId="2" borderId="42" xfId="0" applyNumberFormat="1" applyFont="1" applyFill="1" applyBorder="1" applyAlignment="1">
      <alignment horizontal="center"/>
    </xf>
    <xf numFmtId="10" fontId="20" fillId="7" borderId="26" xfId="0" applyNumberFormat="1" applyFont="1" applyFill="1" applyBorder="1" applyAlignment="1">
      <alignment horizontal="center"/>
    </xf>
    <xf numFmtId="10" fontId="20" fillId="6" borderId="49" xfId="0" applyNumberFormat="1" applyFont="1" applyFill="1" applyBorder="1" applyAlignment="1">
      <alignment horizontal="center"/>
    </xf>
    <xf numFmtId="0" fontId="20" fillId="7" borderId="50" xfId="0" applyFont="1" applyFill="1" applyBorder="1" applyAlignment="1">
      <alignment horizontal="center"/>
    </xf>
    <xf numFmtId="2" fontId="20" fillId="3" borderId="0" xfId="0" applyNumberFormat="1" applyFont="1" applyFill="1" applyAlignment="1" applyProtection="1">
      <alignment horizontal="center"/>
      <protection locked="0"/>
    </xf>
    <xf numFmtId="0" fontId="13" fillId="2" borderId="0" xfId="0" applyFont="1" applyFill="1" applyAlignment="1">
      <alignment horizontal="right"/>
    </xf>
    <xf numFmtId="165" fontId="20" fillId="2" borderId="0" xfId="0" applyNumberFormat="1" applyFont="1" applyFill="1" applyAlignment="1">
      <alignment horizontal="center"/>
    </xf>
    <xf numFmtId="167" fontId="14" fillId="2" borderId="0" xfId="0" applyNumberFormat="1" applyFont="1" applyFill="1" applyAlignment="1" applyProtection="1">
      <alignment horizontal="center"/>
      <protection locked="0"/>
    </xf>
    <xf numFmtId="0" fontId="19" fillId="2" borderId="0" xfId="0" applyFont="1" applyFill="1" applyProtection="1">
      <protection locked="0"/>
    </xf>
    <xf numFmtId="0" fontId="1" fillId="2" borderId="0" xfId="0" applyFont="1" applyFill="1" applyProtection="1">
      <protection locked="0"/>
    </xf>
    <xf numFmtId="0" fontId="19" fillId="3" borderId="0" xfId="0" applyFont="1" applyFill="1" applyAlignment="1" applyProtection="1">
      <alignment horizontal="left"/>
      <protection locked="0"/>
    </xf>
    <xf numFmtId="0" fontId="14" fillId="2" borderId="0" xfId="0" applyFont="1" applyFill="1" applyAlignment="1">
      <alignment horizontal="center"/>
    </xf>
    <xf numFmtId="0" fontId="8" fillId="2" borderId="9" xfId="0" applyFont="1" applyFill="1" applyBorder="1" applyAlignment="1">
      <alignment horizontal="left" vertical="center" wrapText="1"/>
    </xf>
    <xf numFmtId="0" fontId="1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8" fillId="2" borderId="12" xfId="0" applyFont="1" applyFill="1" applyBorder="1" applyAlignment="1">
      <alignment horizontal="center"/>
    </xf>
    <xf numFmtId="0" fontId="8" fillId="2" borderId="13" xfId="0" applyFont="1" applyFill="1" applyBorder="1" applyAlignment="1">
      <alignment horizontal="center"/>
    </xf>
    <xf numFmtId="0" fontId="8" fillId="2" borderId="14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9" fillId="3" borderId="0" xfId="0" applyFont="1" applyFill="1" applyAlignment="1" applyProtection="1">
      <alignment horizontal="left"/>
      <protection locked="0"/>
    </xf>
    <xf numFmtId="0" fontId="14" fillId="2" borderId="0" xfId="0" applyFont="1" applyFill="1" applyAlignment="1">
      <alignment horizontal="center"/>
    </xf>
    <xf numFmtId="0" fontId="14" fillId="2" borderId="37" xfId="0" applyFont="1" applyFill="1" applyBorder="1" applyAlignment="1">
      <alignment horizontal="center"/>
    </xf>
    <xf numFmtId="0" fontId="14" fillId="2" borderId="51" xfId="0" applyFont="1" applyFill="1" applyBorder="1" applyAlignment="1">
      <alignment horizontal="center"/>
    </xf>
    <xf numFmtId="0" fontId="8" fillId="2" borderId="21" xfId="0" applyFont="1" applyFill="1" applyBorder="1" applyAlignment="1">
      <alignment horizontal="left" vertical="center" wrapText="1"/>
    </xf>
    <xf numFmtId="0" fontId="8" fillId="2" borderId="22" xfId="0" applyFont="1" applyFill="1" applyBorder="1" applyAlignment="1">
      <alignment horizontal="left" vertical="center" wrapText="1"/>
    </xf>
    <xf numFmtId="0" fontId="8" fillId="2" borderId="41" xfId="0" applyFont="1" applyFill="1" applyBorder="1" applyAlignment="1">
      <alignment horizontal="left" vertical="center" wrapText="1"/>
    </xf>
    <xf numFmtId="0" fontId="8" fillId="2" borderId="42" xfId="0" applyFont="1" applyFill="1" applyBorder="1" applyAlignment="1">
      <alignment horizontal="left" vertical="center" wrapText="1"/>
    </xf>
    <xf numFmtId="0" fontId="20" fillId="3" borderId="0" xfId="0" applyFont="1" applyFill="1" applyAlignment="1" applyProtection="1">
      <alignment horizontal="left"/>
      <protection locked="0"/>
    </xf>
    <xf numFmtId="0" fontId="8" fillId="2" borderId="10" xfId="0" applyFont="1" applyFill="1" applyBorder="1" applyAlignment="1">
      <alignment horizontal="left" vertical="center" wrapText="1"/>
    </xf>
    <xf numFmtId="0" fontId="8" fillId="2" borderId="9" xfId="0" applyFont="1" applyFill="1" applyBorder="1" applyAlignment="1">
      <alignment horizontal="left" vertical="center" wrapText="1"/>
    </xf>
    <xf numFmtId="0" fontId="8" fillId="2" borderId="12" xfId="0" applyFont="1" applyFill="1" applyBorder="1" applyAlignment="1">
      <alignment horizontal="justify" vertical="center" wrapText="1"/>
    </xf>
    <xf numFmtId="0" fontId="8" fillId="2" borderId="13" xfId="0" applyFont="1" applyFill="1" applyBorder="1" applyAlignment="1">
      <alignment horizontal="justify" vertical="center" wrapText="1"/>
    </xf>
    <xf numFmtId="0" fontId="8" fillId="2" borderId="14" xfId="0" applyFont="1" applyFill="1" applyBorder="1" applyAlignment="1">
      <alignment horizontal="justify" vertical="center" wrapText="1"/>
    </xf>
    <xf numFmtId="0" fontId="8" fillId="2" borderId="12" xfId="0" applyFont="1" applyFill="1" applyBorder="1" applyAlignment="1">
      <alignment horizontal="left" vertical="center" wrapText="1"/>
    </xf>
    <xf numFmtId="0" fontId="8" fillId="2" borderId="13" xfId="0" applyFont="1" applyFill="1" applyBorder="1" applyAlignment="1">
      <alignment horizontal="left" vertical="center" wrapText="1"/>
    </xf>
    <xf numFmtId="0" fontId="8" fillId="2" borderId="14" xfId="0" applyFont="1" applyFill="1" applyBorder="1" applyAlignment="1">
      <alignment horizontal="left" vertical="center" wrapText="1"/>
    </xf>
    <xf numFmtId="164" fontId="20" fillId="3" borderId="30" xfId="0" applyNumberFormat="1" applyFont="1" applyFill="1" applyBorder="1" applyAlignment="1" applyProtection="1">
      <alignment horizontal="center" vertical="center"/>
      <protection locked="0"/>
    </xf>
    <xf numFmtId="164" fontId="20" fillId="3" borderId="31" xfId="0" applyNumberFormat="1" applyFont="1" applyFill="1" applyBorder="1" applyAlignment="1" applyProtection="1">
      <alignment horizontal="center" vertical="center"/>
      <protection locked="0"/>
    </xf>
    <xf numFmtId="164" fontId="20" fillId="3" borderId="32" xfId="0" applyNumberFormat="1" applyFont="1" applyFill="1" applyBorder="1" applyAlignment="1" applyProtection="1">
      <alignment horizontal="center" vertical="center"/>
      <protection locked="0"/>
    </xf>
    <xf numFmtId="0" fontId="14" fillId="2" borderId="10" xfId="0" applyFont="1" applyFill="1" applyBorder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14" fillId="2" borderId="9" xfId="0" applyFont="1" applyFill="1" applyBorder="1" applyAlignment="1">
      <alignment horizontal="center" vertical="center"/>
    </xf>
    <xf numFmtId="0" fontId="14" fillId="2" borderId="41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21" fillId="2" borderId="10" xfId="0" applyFont="1" applyFill="1" applyBorder="1" applyAlignment="1">
      <alignment horizontal="center" vertical="center"/>
    </xf>
    <xf numFmtId="2" fontId="6" fillId="2" borderId="0" xfId="0" applyNumberFormat="1" applyFont="1" applyFill="1" applyBorder="1" applyAlignment="1">
      <alignment horizontal="center" wrapText="1"/>
    </xf>
    <xf numFmtId="0" fontId="20" fillId="3" borderId="0" xfId="0" applyFont="1" applyFill="1" applyAlignment="1" applyProtection="1">
      <protection locked="0"/>
    </xf>
    <xf numFmtId="0" fontId="24" fillId="2" borderId="0" xfId="0" applyFont="1" applyFill="1"/>
    <xf numFmtId="2" fontId="13" fillId="2" borderId="0" xfId="0" applyNumberFormat="1" applyFont="1" applyFill="1" applyBorder="1" applyAlignment="1">
      <alignment horizontal="center" wrapText="1"/>
    </xf>
    <xf numFmtId="2" fontId="13" fillId="2" borderId="21" xfId="0" applyNumberFormat="1" applyFont="1" applyFill="1" applyBorder="1" applyAlignment="1">
      <alignment horizontal="center"/>
    </xf>
    <xf numFmtId="2" fontId="13" fillId="2" borderId="18" xfId="0" applyNumberFormat="1" applyFont="1" applyFill="1" applyBorder="1" applyAlignment="1">
      <alignment horizontal="center"/>
    </xf>
    <xf numFmtId="2" fontId="13" fillId="2" borderId="52" xfId="0" applyNumberFormat="1" applyFont="1" applyFill="1" applyBorder="1" applyAlignment="1">
      <alignment horizontal="center"/>
    </xf>
    <xf numFmtId="2" fontId="13" fillId="2" borderId="53" xfId="0" applyNumberFormat="1" applyFont="1" applyFill="1" applyBorder="1" applyAlignment="1">
      <alignment horizontal="center"/>
    </xf>
    <xf numFmtId="2" fontId="13" fillId="2" borderId="41" xfId="0" applyNumberFormat="1" applyFont="1" applyFill="1" applyBorder="1" applyAlignment="1">
      <alignment horizontal="center"/>
    </xf>
    <xf numFmtId="0" fontId="13" fillId="2" borderId="54" xfId="0" applyFont="1" applyFill="1" applyBorder="1" applyAlignment="1">
      <alignment horizontal="center"/>
    </xf>
    <xf numFmtId="2" fontId="20" fillId="2" borderId="55" xfId="0" applyNumberFormat="1" applyFont="1" applyFill="1" applyBorder="1" applyAlignment="1">
      <alignment horizontal="center"/>
    </xf>
    <xf numFmtId="0" fontId="13" fillId="2" borderId="56" xfId="0" applyFont="1" applyFill="1" applyBorder="1" applyAlignment="1">
      <alignment horizontal="center"/>
    </xf>
    <xf numFmtId="0" fontId="13" fillId="2" borderId="57" xfId="0" applyFont="1" applyFill="1" applyBorder="1" applyAlignment="1">
      <alignment horizontal="center"/>
    </xf>
    <xf numFmtId="0" fontId="20" fillId="7" borderId="58" xfId="0" applyFont="1" applyFill="1" applyBorder="1" applyAlignment="1">
      <alignment horizontal="center"/>
    </xf>
    <xf numFmtId="2" fontId="20" fillId="2" borderId="59" xfId="0" applyNumberFormat="1" applyFont="1" applyFill="1" applyBorder="1" applyAlignment="1">
      <alignment horizontal="center"/>
    </xf>
    <xf numFmtId="0" fontId="20" fillId="7" borderId="60" xfId="0" applyFont="1" applyFill="1" applyBorder="1" applyAlignment="1">
      <alignment horizontal="center"/>
    </xf>
    <xf numFmtId="10" fontId="19" fillId="2" borderId="61" xfId="1" applyNumberFormat="1" applyFont="1" applyFill="1" applyBorder="1" applyAlignment="1">
      <alignment horizontal="center"/>
    </xf>
    <xf numFmtId="10" fontId="19" fillId="2" borderId="62" xfId="1" applyNumberFormat="1" applyFont="1" applyFill="1" applyBorder="1" applyAlignment="1">
      <alignment horizontal="center"/>
    </xf>
    <xf numFmtId="167" fontId="20" fillId="3" borderId="48" xfId="0" applyNumberFormat="1" applyFont="1" applyFill="1" applyBorder="1" applyAlignment="1" applyProtection="1">
      <alignment horizontal="center" vertical="center"/>
      <protection locked="0"/>
    </xf>
    <xf numFmtId="0" fontId="24" fillId="2" borderId="0" xfId="0" applyFont="1" applyFill="1" applyAlignment="1">
      <alignment horizontal="left" vertical="center"/>
    </xf>
    <xf numFmtId="2" fontId="14" fillId="2" borderId="30" xfId="0" applyNumberFormat="1" applyFont="1" applyFill="1" applyBorder="1" applyAlignment="1">
      <alignment horizontal="center" vertical="center"/>
    </xf>
    <xf numFmtId="0" fontId="14" fillId="2" borderId="30" xfId="0" applyFont="1" applyFill="1" applyBorder="1" applyAlignment="1">
      <alignment horizontal="center" vertical="center"/>
    </xf>
    <xf numFmtId="0" fontId="14" fillId="2" borderId="30" xfId="0" applyFont="1" applyFill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4"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19" zoomScale="130" zoomScaleNormal="130" workbookViewId="0">
      <selection activeCell="B24" sqref="B24"/>
    </sheetView>
  </sheetViews>
  <sheetFormatPr defaultRowHeight="13.8" x14ac:dyDescent="0.3"/>
  <cols>
    <col min="1" max="1" width="27.5546875" style="4" customWidth="1"/>
    <col min="2" max="2" width="20.44140625" style="4" customWidth="1"/>
    <col min="3" max="3" width="31.88671875" style="4" customWidth="1"/>
    <col min="4" max="4" width="25.88671875" style="4" customWidth="1"/>
    <col min="5" max="5" width="25.6640625" style="4" customWidth="1"/>
    <col min="6" max="6" width="23.109375" style="4" customWidth="1"/>
    <col min="7" max="7" width="28.44140625" style="4" customWidth="1"/>
    <col min="8" max="8" width="21.5546875" style="4" customWidth="1"/>
    <col min="9" max="9" width="9.10937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5">
      <c r="A15" s="241" t="s">
        <v>0</v>
      </c>
      <c r="B15" s="241"/>
      <c r="C15" s="241"/>
      <c r="D15" s="241"/>
      <c r="E15" s="241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115</v>
      </c>
      <c r="D17" s="9"/>
      <c r="E17" s="10"/>
    </row>
    <row r="18" spans="1:6" ht="16.5" customHeight="1" x14ac:dyDescent="0.3">
      <c r="A18" s="11" t="s">
        <v>4</v>
      </c>
      <c r="B18" s="8" t="s">
        <v>112</v>
      </c>
      <c r="C18" s="10"/>
      <c r="D18" s="10"/>
      <c r="E18" s="10"/>
    </row>
    <row r="19" spans="1:6" ht="16.5" customHeight="1" x14ac:dyDescent="0.3">
      <c r="A19" s="11" t="s">
        <v>6</v>
      </c>
      <c r="B19" s="12">
        <v>100</v>
      </c>
      <c r="C19" s="10"/>
      <c r="D19" s="10"/>
      <c r="E19" s="10"/>
    </row>
    <row r="20" spans="1:6" ht="16.5" customHeight="1" x14ac:dyDescent="0.3">
      <c r="A20" s="7" t="s">
        <v>8</v>
      </c>
      <c r="B20" s="12">
        <v>15.31</v>
      </c>
      <c r="C20" s="10"/>
      <c r="D20" s="10"/>
      <c r="E20" s="10"/>
    </row>
    <row r="21" spans="1:6" ht="16.5" customHeight="1" x14ac:dyDescent="0.3">
      <c r="A21" s="7" t="s">
        <v>10</v>
      </c>
      <c r="B21" s="13">
        <f>B20/25</f>
        <v>0.61240000000000006</v>
      </c>
      <c r="C21" s="10"/>
      <c r="D21" s="10"/>
      <c r="E21" s="10"/>
    </row>
    <row r="22" spans="1:6" ht="15.75" customHeight="1" x14ac:dyDescent="0.3">
      <c r="A22" s="10"/>
      <c r="B22" s="10"/>
      <c r="C22" s="10"/>
      <c r="D22" s="10"/>
      <c r="E22" s="10"/>
    </row>
    <row r="23" spans="1:6" ht="16.5" customHeight="1" x14ac:dyDescent="0.3">
      <c r="A23" s="14" t="s">
        <v>12</v>
      </c>
      <c r="B23" s="15" t="s">
        <v>13</v>
      </c>
      <c r="C23" s="14" t="s">
        <v>14</v>
      </c>
      <c r="D23" s="14" t="s">
        <v>15</v>
      </c>
      <c r="E23" s="16" t="s">
        <v>16</v>
      </c>
    </row>
    <row r="24" spans="1:6" ht="16.5" customHeight="1" x14ac:dyDescent="0.3">
      <c r="A24" s="17">
        <v>1</v>
      </c>
      <c r="B24" s="18">
        <v>98426729</v>
      </c>
      <c r="C24" s="18">
        <v>2959</v>
      </c>
      <c r="D24" s="19">
        <v>0.9</v>
      </c>
      <c r="E24" s="20">
        <v>4.4000000000000004</v>
      </c>
    </row>
    <row r="25" spans="1:6" ht="16.5" customHeight="1" x14ac:dyDescent="0.3">
      <c r="A25" s="17">
        <v>2</v>
      </c>
      <c r="B25" s="18">
        <v>97559690</v>
      </c>
      <c r="C25" s="18">
        <v>2998</v>
      </c>
      <c r="D25" s="19">
        <v>0.9</v>
      </c>
      <c r="E25" s="19">
        <v>4.4000000000000004</v>
      </c>
    </row>
    <row r="26" spans="1:6" ht="16.5" customHeight="1" x14ac:dyDescent="0.3">
      <c r="A26" s="17">
        <v>3</v>
      </c>
      <c r="B26" s="18">
        <v>97646397</v>
      </c>
      <c r="C26" s="18">
        <v>3033</v>
      </c>
      <c r="D26" s="19">
        <v>0.9</v>
      </c>
      <c r="E26" s="19">
        <v>4.4000000000000004</v>
      </c>
    </row>
    <row r="27" spans="1:6" ht="16.5" customHeight="1" x14ac:dyDescent="0.3">
      <c r="A27" s="17">
        <v>4</v>
      </c>
      <c r="B27" s="18">
        <v>97402436</v>
      </c>
      <c r="C27" s="18">
        <v>3053</v>
      </c>
      <c r="D27" s="19">
        <v>0.9</v>
      </c>
      <c r="E27" s="19">
        <v>4.4000000000000004</v>
      </c>
    </row>
    <row r="28" spans="1:6" ht="16.5" customHeight="1" x14ac:dyDescent="0.3">
      <c r="A28" s="17">
        <v>5</v>
      </c>
      <c r="B28" s="18">
        <v>99196370</v>
      </c>
      <c r="C28" s="18">
        <v>3075</v>
      </c>
      <c r="D28" s="19">
        <v>0.9</v>
      </c>
      <c r="E28" s="19">
        <v>4.4000000000000004</v>
      </c>
    </row>
    <row r="29" spans="1:6" ht="16.5" customHeight="1" x14ac:dyDescent="0.3">
      <c r="A29" s="17">
        <v>6</v>
      </c>
      <c r="B29" s="21">
        <v>97524545</v>
      </c>
      <c r="C29" s="21">
        <v>3090</v>
      </c>
      <c r="D29" s="22">
        <v>0.9</v>
      </c>
      <c r="E29" s="22">
        <v>4.4000000000000004</v>
      </c>
    </row>
    <row r="30" spans="1:6" ht="16.5" customHeight="1" x14ac:dyDescent="0.3">
      <c r="A30" s="23" t="s">
        <v>17</v>
      </c>
      <c r="B30" s="24">
        <f>AVERAGE(B24:B29)</f>
        <v>97959361.166666672</v>
      </c>
      <c r="C30" s="25">
        <f>AVERAGE(C24:C29)</f>
        <v>3034.6666666666665</v>
      </c>
      <c r="D30" s="26">
        <f>AVERAGE(D24:D29)</f>
        <v>0.9</v>
      </c>
      <c r="E30" s="26">
        <f>AVERAGE(E24:E29)</f>
        <v>4.3999999999999995</v>
      </c>
    </row>
    <row r="31" spans="1:6" ht="16.5" customHeight="1" x14ac:dyDescent="0.3">
      <c r="A31" s="27" t="s">
        <v>18</v>
      </c>
      <c r="B31" s="28">
        <f>(STDEV(B24:B29)/B30)</f>
        <v>7.2263591387003541E-3</v>
      </c>
      <c r="C31" s="29"/>
      <c r="D31" s="29"/>
      <c r="E31" s="30"/>
      <c r="F31" s="2"/>
    </row>
    <row r="32" spans="1:6" s="2" customFormat="1" ht="16.5" customHeight="1" x14ac:dyDescent="0.3">
      <c r="A32" s="31" t="s">
        <v>19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3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20</v>
      </c>
      <c r="B34" s="37" t="s">
        <v>21</v>
      </c>
      <c r="C34" s="38"/>
      <c r="D34" s="38"/>
      <c r="E34" s="39"/>
    </row>
    <row r="35" spans="1:6" ht="16.5" customHeight="1" x14ac:dyDescent="0.3">
      <c r="A35" s="11"/>
      <c r="B35" s="37" t="s">
        <v>22</v>
      </c>
      <c r="C35" s="38"/>
      <c r="D35" s="38"/>
      <c r="E35" s="39"/>
      <c r="F35" s="2"/>
    </row>
    <row r="36" spans="1:6" ht="16.5" customHeight="1" x14ac:dyDescent="0.3">
      <c r="A36" s="11"/>
      <c r="B36" s="40" t="s">
        <v>23</v>
      </c>
      <c r="C36" s="38"/>
      <c r="D36" s="38"/>
      <c r="E36" s="38"/>
    </row>
    <row r="37" spans="1:6" ht="15.75" customHeight="1" x14ac:dyDescent="0.3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24</v>
      </c>
    </row>
    <row r="39" spans="1:6" ht="16.5" customHeight="1" x14ac:dyDescent="0.3">
      <c r="A39" s="11" t="s">
        <v>4</v>
      </c>
      <c r="B39" s="8"/>
      <c r="C39" s="10"/>
      <c r="D39" s="10"/>
      <c r="E39" s="10"/>
    </row>
    <row r="40" spans="1:6" ht="16.5" customHeight="1" x14ac:dyDescent="0.3">
      <c r="A40" s="11" t="s">
        <v>6</v>
      </c>
      <c r="B40" s="12"/>
      <c r="C40" s="10"/>
      <c r="D40" s="10"/>
      <c r="E40" s="10"/>
    </row>
    <row r="41" spans="1:6" ht="16.5" customHeight="1" x14ac:dyDescent="0.3">
      <c r="A41" s="7" t="s">
        <v>8</v>
      </c>
      <c r="B41" s="12"/>
      <c r="C41" s="10"/>
      <c r="D41" s="10"/>
      <c r="E41" s="10"/>
    </row>
    <row r="42" spans="1:6" ht="16.5" customHeight="1" x14ac:dyDescent="0.3">
      <c r="A42" s="7" t="s">
        <v>10</v>
      </c>
      <c r="B42" s="13"/>
      <c r="C42" s="10"/>
      <c r="D42" s="10"/>
      <c r="E42" s="10"/>
    </row>
    <row r="43" spans="1:6" ht="15.75" customHeight="1" x14ac:dyDescent="0.3">
      <c r="A43" s="10"/>
      <c r="B43" s="10"/>
      <c r="C43" s="10"/>
      <c r="D43" s="10"/>
      <c r="E43" s="10"/>
    </row>
    <row r="44" spans="1:6" ht="16.5" customHeight="1" x14ac:dyDescent="0.3">
      <c r="A44" s="14" t="s">
        <v>12</v>
      </c>
      <c r="B44" s="15" t="s">
        <v>13</v>
      </c>
      <c r="C44" s="14" t="s">
        <v>14</v>
      </c>
      <c r="D44" s="14" t="s">
        <v>15</v>
      </c>
      <c r="E44" s="16" t="s">
        <v>16</v>
      </c>
    </row>
    <row r="45" spans="1:6" ht="16.5" customHeight="1" x14ac:dyDescent="0.3">
      <c r="A45" s="17">
        <v>1</v>
      </c>
      <c r="B45" s="18"/>
      <c r="C45" s="18"/>
      <c r="D45" s="19"/>
      <c r="E45" s="20"/>
    </row>
    <row r="46" spans="1:6" ht="16.5" customHeight="1" x14ac:dyDescent="0.3">
      <c r="A46" s="17">
        <v>2</v>
      </c>
      <c r="B46" s="18"/>
      <c r="C46" s="18"/>
      <c r="D46" s="19"/>
      <c r="E46" s="19"/>
    </row>
    <row r="47" spans="1:6" ht="16.5" customHeight="1" x14ac:dyDescent="0.3">
      <c r="A47" s="17">
        <v>3</v>
      </c>
      <c r="B47" s="18"/>
      <c r="C47" s="18"/>
      <c r="D47" s="19"/>
      <c r="E47" s="19"/>
    </row>
    <row r="48" spans="1:6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17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18</v>
      </c>
      <c r="B52" s="28" t="e">
        <f>(STDEV(B45:B50)/B51)</f>
        <v>#DIV/0!</v>
      </c>
      <c r="C52" s="29"/>
      <c r="D52" s="29"/>
      <c r="E52" s="30"/>
      <c r="F52" s="2"/>
    </row>
    <row r="53" spans="1:7" s="2" customFormat="1" ht="16.5" customHeight="1" x14ac:dyDescent="0.3">
      <c r="A53" s="31" t="s">
        <v>19</v>
      </c>
      <c r="B53" s="32">
        <f>COUNT(B45:B50)</f>
        <v>0</v>
      </c>
      <c r="C53" s="33"/>
      <c r="D53" s="34"/>
      <c r="E53" s="35"/>
    </row>
    <row r="54" spans="1:7" s="2" customFormat="1" ht="15.75" customHeight="1" x14ac:dyDescent="0.3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20</v>
      </c>
      <c r="B55" s="37" t="s">
        <v>21</v>
      </c>
      <c r="C55" s="38"/>
      <c r="D55" s="38"/>
      <c r="E55" s="39"/>
    </row>
    <row r="56" spans="1:7" ht="16.5" customHeight="1" x14ac:dyDescent="0.3">
      <c r="A56" s="11"/>
      <c r="B56" s="37" t="s">
        <v>22</v>
      </c>
      <c r="C56" s="38"/>
      <c r="D56" s="38"/>
      <c r="E56" s="39"/>
      <c r="F56" s="2"/>
    </row>
    <row r="57" spans="1:7" ht="16.5" customHeight="1" x14ac:dyDescent="0.3">
      <c r="A57" s="11"/>
      <c r="B57" s="40" t="s">
        <v>23</v>
      </c>
      <c r="C57" s="38"/>
      <c r="D57" s="39"/>
      <c r="E57" s="38"/>
    </row>
    <row r="58" spans="1:7" ht="14.25" customHeight="1" x14ac:dyDescent="0.3">
      <c r="A58" s="41"/>
      <c r="B58" s="42"/>
      <c r="D58" s="43"/>
      <c r="F58" s="44"/>
      <c r="G58" s="44"/>
    </row>
    <row r="59" spans="1:7" ht="15" customHeight="1" x14ac:dyDescent="0.3">
      <c r="B59" s="242" t="s">
        <v>25</v>
      </c>
      <c r="C59" s="242"/>
      <c r="E59" s="45" t="s">
        <v>26</v>
      </c>
      <c r="F59" s="46"/>
      <c r="G59" s="45" t="s">
        <v>27</v>
      </c>
    </row>
    <row r="60" spans="1:7" ht="15" customHeight="1" x14ac:dyDescent="0.3">
      <c r="A60" s="47" t="s">
        <v>28</v>
      </c>
      <c r="B60" s="48" t="s">
        <v>110</v>
      </c>
      <c r="C60" s="48"/>
      <c r="E60" s="48" t="s">
        <v>111</v>
      </c>
      <c r="F60" s="2"/>
      <c r="G60" s="49"/>
    </row>
    <row r="61" spans="1:7" ht="15" customHeight="1" x14ac:dyDescent="0.3">
      <c r="A61" s="47" t="s">
        <v>29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paperSize="9" scale="43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VL250"/>
  <sheetViews>
    <sheetView view="pageBreakPreview" topLeftCell="A24" zoomScaleSheetLayoutView="100" workbookViewId="0">
      <selection activeCell="C37" sqref="C37 C35"/>
    </sheetView>
  </sheetViews>
  <sheetFormatPr defaultRowHeight="13.8" x14ac:dyDescent="0.3"/>
  <cols>
    <col min="1" max="1" width="25.109375" style="1" customWidth="1"/>
    <col min="2" max="2" width="20.44140625" style="1" customWidth="1"/>
    <col min="3" max="3" width="23" style="1" customWidth="1"/>
    <col min="4" max="4" width="24.44140625" style="1" customWidth="1"/>
    <col min="5" max="5" width="6.6640625" style="1" customWidth="1"/>
    <col min="6" max="6" width="18.88671875" style="1" customWidth="1"/>
    <col min="7" max="7" width="20.109375" style="1" customWidth="1"/>
    <col min="8" max="8" width="9" style="1" customWidth="1"/>
    <col min="9" max="9" width="26.44140625" style="1" customWidth="1"/>
    <col min="10" max="10" width="18.88671875" style="1" customWidth="1"/>
    <col min="11" max="11" width="20.109375" style="1" customWidth="1"/>
    <col min="12" max="256" width="9" style="1" customWidth="1"/>
    <col min="257" max="257" width="21" style="1" customWidth="1"/>
    <col min="258" max="258" width="18.88671875" style="1" customWidth="1"/>
    <col min="259" max="259" width="20.109375" style="1" customWidth="1"/>
    <col min="260" max="512" width="9" style="1" customWidth="1"/>
    <col min="513" max="513" width="21" style="1" customWidth="1"/>
    <col min="514" max="514" width="18.88671875" style="1" customWidth="1"/>
    <col min="515" max="515" width="20.109375" style="1" customWidth="1"/>
    <col min="516" max="768" width="9" style="1" customWidth="1"/>
    <col min="769" max="769" width="21" style="1" customWidth="1"/>
    <col min="770" max="770" width="18.88671875" style="1" customWidth="1"/>
    <col min="771" max="771" width="20.109375" style="1" customWidth="1"/>
    <col min="772" max="1024" width="9" style="1" customWidth="1"/>
    <col min="1025" max="1025" width="21" style="1" customWidth="1"/>
    <col min="1026" max="1026" width="18.88671875" style="1" customWidth="1"/>
    <col min="1027" max="1027" width="20.109375" style="1" customWidth="1"/>
    <col min="1028" max="1280" width="9" style="1" customWidth="1"/>
    <col min="1281" max="1281" width="21" style="1" customWidth="1"/>
    <col min="1282" max="1282" width="18.88671875" style="1" customWidth="1"/>
    <col min="1283" max="1283" width="20.109375" style="1" customWidth="1"/>
    <col min="1284" max="1536" width="9" style="1" customWidth="1"/>
    <col min="1537" max="1537" width="21" style="1" customWidth="1"/>
    <col min="1538" max="1538" width="18.88671875" style="1" customWidth="1"/>
    <col min="1539" max="1539" width="20.109375" style="1" customWidth="1"/>
    <col min="1540" max="1792" width="9" style="1" customWidth="1"/>
    <col min="1793" max="1793" width="21" style="1" customWidth="1"/>
    <col min="1794" max="1794" width="18.88671875" style="1" customWidth="1"/>
    <col min="1795" max="1795" width="20.109375" style="1" customWidth="1"/>
    <col min="1796" max="2048" width="9" style="1" customWidth="1"/>
    <col min="2049" max="2049" width="21" style="1" customWidth="1"/>
    <col min="2050" max="2050" width="18.88671875" style="1" customWidth="1"/>
    <col min="2051" max="2051" width="20.109375" style="1" customWidth="1"/>
    <col min="2052" max="2304" width="9" style="1" customWidth="1"/>
    <col min="2305" max="2305" width="21" style="1" customWidth="1"/>
    <col min="2306" max="2306" width="18.88671875" style="1" customWidth="1"/>
    <col min="2307" max="2307" width="20.109375" style="1" customWidth="1"/>
    <col min="2308" max="2560" width="9" style="1" customWidth="1"/>
    <col min="2561" max="2561" width="21" style="1" customWidth="1"/>
    <col min="2562" max="2562" width="18.88671875" style="1" customWidth="1"/>
    <col min="2563" max="2563" width="20.109375" style="1" customWidth="1"/>
    <col min="2564" max="2816" width="9" style="1" customWidth="1"/>
    <col min="2817" max="2817" width="21" style="1" customWidth="1"/>
    <col min="2818" max="2818" width="18.88671875" style="1" customWidth="1"/>
    <col min="2819" max="2819" width="20.109375" style="1" customWidth="1"/>
    <col min="2820" max="3072" width="9" style="1" customWidth="1"/>
    <col min="3073" max="3073" width="21" style="1" customWidth="1"/>
    <col min="3074" max="3074" width="18.88671875" style="1" customWidth="1"/>
    <col min="3075" max="3075" width="20.109375" style="1" customWidth="1"/>
    <col min="3076" max="3328" width="9" style="1" customWidth="1"/>
    <col min="3329" max="3329" width="21" style="1" customWidth="1"/>
    <col min="3330" max="3330" width="18.88671875" style="1" customWidth="1"/>
    <col min="3331" max="3331" width="20.109375" style="1" customWidth="1"/>
    <col min="3332" max="3584" width="9" style="1" customWidth="1"/>
    <col min="3585" max="3585" width="21" style="1" customWidth="1"/>
    <col min="3586" max="3586" width="18.88671875" style="1" customWidth="1"/>
    <col min="3587" max="3587" width="20.109375" style="1" customWidth="1"/>
    <col min="3588" max="3840" width="9" style="1" customWidth="1"/>
    <col min="3841" max="3841" width="21" style="1" customWidth="1"/>
    <col min="3842" max="3842" width="18.88671875" style="1" customWidth="1"/>
    <col min="3843" max="3843" width="20.109375" style="1" customWidth="1"/>
    <col min="3844" max="4096" width="9" style="1" customWidth="1"/>
    <col min="4097" max="4097" width="21" style="1" customWidth="1"/>
    <col min="4098" max="4098" width="18.88671875" style="1" customWidth="1"/>
    <col min="4099" max="4099" width="20.109375" style="1" customWidth="1"/>
    <col min="4100" max="4352" width="9" style="1" customWidth="1"/>
    <col min="4353" max="4353" width="21" style="1" customWidth="1"/>
    <col min="4354" max="4354" width="18.88671875" style="1" customWidth="1"/>
    <col min="4355" max="4355" width="20.109375" style="1" customWidth="1"/>
    <col min="4356" max="4608" width="9" style="1" customWidth="1"/>
    <col min="4609" max="4609" width="21" style="1" customWidth="1"/>
    <col min="4610" max="4610" width="18.88671875" style="1" customWidth="1"/>
    <col min="4611" max="4611" width="20.109375" style="1" customWidth="1"/>
    <col min="4612" max="4864" width="9" style="1" customWidth="1"/>
    <col min="4865" max="4865" width="21" style="1" customWidth="1"/>
    <col min="4866" max="4866" width="18.88671875" style="1" customWidth="1"/>
    <col min="4867" max="4867" width="20.109375" style="1" customWidth="1"/>
    <col min="4868" max="5120" width="9" style="1" customWidth="1"/>
    <col min="5121" max="5121" width="21" style="1" customWidth="1"/>
    <col min="5122" max="5122" width="18.88671875" style="1" customWidth="1"/>
    <col min="5123" max="5123" width="20.109375" style="1" customWidth="1"/>
    <col min="5124" max="5376" width="9" style="1" customWidth="1"/>
    <col min="5377" max="5377" width="21" style="1" customWidth="1"/>
    <col min="5378" max="5378" width="18.88671875" style="1" customWidth="1"/>
    <col min="5379" max="5379" width="20.109375" style="1" customWidth="1"/>
    <col min="5380" max="5632" width="9" style="1" customWidth="1"/>
    <col min="5633" max="5633" width="21" style="1" customWidth="1"/>
    <col min="5634" max="5634" width="18.88671875" style="1" customWidth="1"/>
    <col min="5635" max="5635" width="20.109375" style="1" customWidth="1"/>
    <col min="5636" max="5888" width="9" style="1" customWidth="1"/>
    <col min="5889" max="5889" width="21" style="1" customWidth="1"/>
    <col min="5890" max="5890" width="18.88671875" style="1" customWidth="1"/>
    <col min="5891" max="5891" width="20.109375" style="1" customWidth="1"/>
    <col min="5892" max="6144" width="9" style="1" customWidth="1"/>
    <col min="6145" max="6145" width="21" style="1" customWidth="1"/>
    <col min="6146" max="6146" width="18.88671875" style="1" customWidth="1"/>
    <col min="6147" max="6147" width="20.109375" style="1" customWidth="1"/>
    <col min="6148" max="6400" width="9" style="1" customWidth="1"/>
    <col min="6401" max="6401" width="21" style="1" customWidth="1"/>
    <col min="6402" max="6402" width="18.88671875" style="1" customWidth="1"/>
    <col min="6403" max="6403" width="20.109375" style="1" customWidth="1"/>
    <col min="6404" max="6656" width="9" style="1" customWidth="1"/>
    <col min="6657" max="6657" width="21" style="1" customWidth="1"/>
    <col min="6658" max="6658" width="18.88671875" style="1" customWidth="1"/>
    <col min="6659" max="6659" width="20.109375" style="1" customWidth="1"/>
    <col min="6660" max="6912" width="9" style="1" customWidth="1"/>
    <col min="6913" max="6913" width="21" style="1" customWidth="1"/>
    <col min="6914" max="6914" width="18.88671875" style="1" customWidth="1"/>
    <col min="6915" max="6915" width="20.109375" style="1" customWidth="1"/>
    <col min="6916" max="7168" width="9" style="1" customWidth="1"/>
    <col min="7169" max="7169" width="21" style="1" customWidth="1"/>
    <col min="7170" max="7170" width="18.88671875" style="1" customWidth="1"/>
    <col min="7171" max="7171" width="20.109375" style="1" customWidth="1"/>
    <col min="7172" max="7424" width="9" style="1" customWidth="1"/>
    <col min="7425" max="7425" width="21" style="1" customWidth="1"/>
    <col min="7426" max="7426" width="18.88671875" style="1" customWidth="1"/>
    <col min="7427" max="7427" width="20.109375" style="1" customWidth="1"/>
    <col min="7428" max="7680" width="9" style="1" customWidth="1"/>
    <col min="7681" max="7681" width="21" style="1" customWidth="1"/>
    <col min="7682" max="7682" width="18.88671875" style="1" customWidth="1"/>
    <col min="7683" max="7683" width="20.109375" style="1" customWidth="1"/>
    <col min="7684" max="7936" width="9" style="1" customWidth="1"/>
    <col min="7937" max="7937" width="21" style="1" customWidth="1"/>
    <col min="7938" max="7938" width="18.88671875" style="1" customWidth="1"/>
    <col min="7939" max="7939" width="20.109375" style="1" customWidth="1"/>
    <col min="7940" max="8192" width="9" style="1" customWidth="1"/>
    <col min="8193" max="8193" width="21" style="1" customWidth="1"/>
    <col min="8194" max="8194" width="18.88671875" style="1" customWidth="1"/>
    <col min="8195" max="8195" width="20.109375" style="1" customWidth="1"/>
    <col min="8196" max="8448" width="9" style="1" customWidth="1"/>
    <col min="8449" max="8449" width="21" style="1" customWidth="1"/>
    <col min="8450" max="8450" width="18.88671875" style="1" customWidth="1"/>
    <col min="8451" max="8451" width="20.109375" style="1" customWidth="1"/>
    <col min="8452" max="8704" width="9" style="1" customWidth="1"/>
    <col min="8705" max="8705" width="21" style="1" customWidth="1"/>
    <col min="8706" max="8706" width="18.88671875" style="1" customWidth="1"/>
    <col min="8707" max="8707" width="20.109375" style="1" customWidth="1"/>
    <col min="8708" max="8960" width="9" style="1" customWidth="1"/>
    <col min="8961" max="8961" width="21" style="1" customWidth="1"/>
    <col min="8962" max="8962" width="18.88671875" style="1" customWidth="1"/>
    <col min="8963" max="8963" width="20.109375" style="1" customWidth="1"/>
    <col min="8964" max="9216" width="9" style="1" customWidth="1"/>
    <col min="9217" max="9217" width="21" style="1" customWidth="1"/>
    <col min="9218" max="9218" width="18.88671875" style="1" customWidth="1"/>
    <col min="9219" max="9219" width="20.109375" style="1" customWidth="1"/>
    <col min="9220" max="9472" width="9" style="1" customWidth="1"/>
    <col min="9473" max="9473" width="21" style="1" customWidth="1"/>
    <col min="9474" max="9474" width="18.88671875" style="1" customWidth="1"/>
    <col min="9475" max="9475" width="20.109375" style="1" customWidth="1"/>
    <col min="9476" max="9728" width="9" style="1" customWidth="1"/>
    <col min="9729" max="9729" width="21" style="1" customWidth="1"/>
    <col min="9730" max="9730" width="18.88671875" style="1" customWidth="1"/>
    <col min="9731" max="9731" width="20.109375" style="1" customWidth="1"/>
    <col min="9732" max="9984" width="9" style="1" customWidth="1"/>
    <col min="9985" max="9985" width="21" style="1" customWidth="1"/>
    <col min="9986" max="9986" width="18.88671875" style="1" customWidth="1"/>
    <col min="9987" max="9987" width="20.109375" style="1" customWidth="1"/>
    <col min="9988" max="10240" width="9" style="1" customWidth="1"/>
    <col min="10241" max="10241" width="21" style="1" customWidth="1"/>
    <col min="10242" max="10242" width="18.88671875" style="1" customWidth="1"/>
    <col min="10243" max="10243" width="20.109375" style="1" customWidth="1"/>
    <col min="10244" max="10496" width="9" style="1" customWidth="1"/>
    <col min="10497" max="10497" width="21" style="1" customWidth="1"/>
    <col min="10498" max="10498" width="18.88671875" style="1" customWidth="1"/>
    <col min="10499" max="10499" width="20.109375" style="1" customWidth="1"/>
    <col min="10500" max="10752" width="9" style="1" customWidth="1"/>
    <col min="10753" max="10753" width="21" style="1" customWidth="1"/>
    <col min="10754" max="10754" width="18.88671875" style="1" customWidth="1"/>
    <col min="10755" max="10755" width="20.109375" style="1" customWidth="1"/>
    <col min="10756" max="11008" width="9" style="1" customWidth="1"/>
    <col min="11009" max="11009" width="21" style="1" customWidth="1"/>
    <col min="11010" max="11010" width="18.88671875" style="1" customWidth="1"/>
    <col min="11011" max="11011" width="20.109375" style="1" customWidth="1"/>
    <col min="11012" max="11264" width="9" style="1" customWidth="1"/>
    <col min="11265" max="11265" width="21" style="1" customWidth="1"/>
    <col min="11266" max="11266" width="18.88671875" style="1" customWidth="1"/>
    <col min="11267" max="11267" width="20.109375" style="1" customWidth="1"/>
    <col min="11268" max="11520" width="9" style="1" customWidth="1"/>
    <col min="11521" max="11521" width="21" style="1" customWidth="1"/>
    <col min="11522" max="11522" width="18.88671875" style="1" customWidth="1"/>
    <col min="11523" max="11523" width="20.109375" style="1" customWidth="1"/>
    <col min="11524" max="11776" width="9" style="1" customWidth="1"/>
    <col min="11777" max="11777" width="21" style="1" customWidth="1"/>
    <col min="11778" max="11778" width="18.88671875" style="1" customWidth="1"/>
    <col min="11779" max="11779" width="20.109375" style="1" customWidth="1"/>
    <col min="11780" max="12032" width="9" style="1" customWidth="1"/>
    <col min="12033" max="12033" width="21" style="1" customWidth="1"/>
    <col min="12034" max="12034" width="18.88671875" style="1" customWidth="1"/>
    <col min="12035" max="12035" width="20.109375" style="1" customWidth="1"/>
    <col min="12036" max="12288" width="9" style="1" customWidth="1"/>
    <col min="12289" max="12289" width="21" style="1" customWidth="1"/>
    <col min="12290" max="12290" width="18.88671875" style="1" customWidth="1"/>
    <col min="12291" max="12291" width="20.109375" style="1" customWidth="1"/>
    <col min="12292" max="12544" width="9" style="1" customWidth="1"/>
    <col min="12545" max="12545" width="21" style="1" customWidth="1"/>
    <col min="12546" max="12546" width="18.88671875" style="1" customWidth="1"/>
    <col min="12547" max="12547" width="20.109375" style="1" customWidth="1"/>
    <col min="12548" max="12800" width="9" style="1" customWidth="1"/>
    <col min="12801" max="12801" width="21" style="1" customWidth="1"/>
    <col min="12802" max="12802" width="18.88671875" style="1" customWidth="1"/>
    <col min="12803" max="12803" width="20.109375" style="1" customWidth="1"/>
    <col min="12804" max="13056" width="9" style="1" customWidth="1"/>
    <col min="13057" max="13057" width="21" style="1" customWidth="1"/>
    <col min="13058" max="13058" width="18.88671875" style="1" customWidth="1"/>
    <col min="13059" max="13059" width="20.109375" style="1" customWidth="1"/>
    <col min="13060" max="13312" width="9" style="1" customWidth="1"/>
    <col min="13313" max="13313" width="21" style="1" customWidth="1"/>
    <col min="13314" max="13314" width="18.88671875" style="1" customWidth="1"/>
    <col min="13315" max="13315" width="20.109375" style="1" customWidth="1"/>
    <col min="13316" max="13568" width="9" style="1" customWidth="1"/>
    <col min="13569" max="13569" width="21" style="1" customWidth="1"/>
    <col min="13570" max="13570" width="18.88671875" style="1" customWidth="1"/>
    <col min="13571" max="13571" width="20.109375" style="1" customWidth="1"/>
    <col min="13572" max="13824" width="9" style="1" customWidth="1"/>
    <col min="13825" max="13825" width="21" style="1" customWidth="1"/>
    <col min="13826" max="13826" width="18.88671875" style="1" customWidth="1"/>
    <col min="13827" max="13827" width="20.109375" style="1" customWidth="1"/>
    <col min="13828" max="14080" width="9" style="1" customWidth="1"/>
    <col min="14081" max="14081" width="21" style="1" customWidth="1"/>
    <col min="14082" max="14082" width="18.88671875" style="1" customWidth="1"/>
    <col min="14083" max="14083" width="20.109375" style="1" customWidth="1"/>
    <col min="14084" max="14336" width="9" style="1" customWidth="1"/>
    <col min="14337" max="14337" width="21" style="1" customWidth="1"/>
    <col min="14338" max="14338" width="18.88671875" style="1" customWidth="1"/>
    <col min="14339" max="14339" width="20.109375" style="1" customWidth="1"/>
    <col min="14340" max="14592" width="9" style="1" customWidth="1"/>
    <col min="14593" max="14593" width="21" style="1" customWidth="1"/>
    <col min="14594" max="14594" width="18.88671875" style="1" customWidth="1"/>
    <col min="14595" max="14595" width="20.109375" style="1" customWidth="1"/>
    <col min="14596" max="14848" width="9" style="1" customWidth="1"/>
    <col min="14849" max="14849" width="21" style="1" customWidth="1"/>
    <col min="14850" max="14850" width="18.88671875" style="1" customWidth="1"/>
    <col min="14851" max="14851" width="20.109375" style="1" customWidth="1"/>
    <col min="14852" max="15104" width="9" style="1" customWidth="1"/>
    <col min="15105" max="15105" width="21" style="1" customWidth="1"/>
    <col min="15106" max="15106" width="18.88671875" style="1" customWidth="1"/>
    <col min="15107" max="15107" width="20.109375" style="1" customWidth="1"/>
    <col min="15108" max="15360" width="9" style="1" customWidth="1"/>
    <col min="15361" max="15361" width="21" style="1" customWidth="1"/>
    <col min="15362" max="15362" width="18.88671875" style="1" customWidth="1"/>
    <col min="15363" max="15363" width="20.109375" style="1" customWidth="1"/>
    <col min="15364" max="15616" width="9" style="1" customWidth="1"/>
    <col min="15617" max="15617" width="21" style="1" customWidth="1"/>
    <col min="15618" max="15618" width="18.88671875" style="1" customWidth="1"/>
    <col min="15619" max="15619" width="20.109375" style="1" customWidth="1"/>
    <col min="15620" max="15872" width="9" style="1" customWidth="1"/>
    <col min="15873" max="15873" width="21" style="1" customWidth="1"/>
    <col min="15874" max="15874" width="18.88671875" style="1" customWidth="1"/>
    <col min="15875" max="15875" width="20.109375" style="1" customWidth="1"/>
    <col min="15876" max="16128" width="9" style="1" customWidth="1"/>
    <col min="16129" max="16129" width="21" style="1" customWidth="1"/>
    <col min="16130" max="16130" width="18.88671875" style="1" customWidth="1"/>
    <col min="16131" max="16131" width="20.109375" style="1" customWidth="1"/>
    <col min="16132" max="16132" width="9" style="1" customWidth="1"/>
  </cols>
  <sheetData>
    <row r="1" spans="1:7" ht="12.75" customHeight="1" x14ac:dyDescent="0.3">
      <c r="A1" s="248" t="s">
        <v>30</v>
      </c>
      <c r="B1" s="248"/>
      <c r="C1" s="248"/>
      <c r="D1" s="248"/>
      <c r="E1" s="248"/>
      <c r="F1" s="248"/>
      <c r="G1" s="105"/>
    </row>
    <row r="2" spans="1:7" ht="12.75" customHeight="1" x14ac:dyDescent="0.3">
      <c r="A2" s="248"/>
      <c r="B2" s="248"/>
      <c r="C2" s="248"/>
      <c r="D2" s="248"/>
      <c r="E2" s="248"/>
      <c r="F2" s="248"/>
      <c r="G2" s="105"/>
    </row>
    <row r="3" spans="1:7" ht="12.75" customHeight="1" x14ac:dyDescent="0.3">
      <c r="A3" s="248"/>
      <c r="B3" s="248"/>
      <c r="C3" s="248"/>
      <c r="D3" s="248"/>
      <c r="E3" s="248"/>
      <c r="F3" s="248"/>
      <c r="G3" s="105"/>
    </row>
    <row r="4" spans="1:7" ht="12.75" customHeight="1" x14ac:dyDescent="0.3">
      <c r="A4" s="248"/>
      <c r="B4" s="248"/>
      <c r="C4" s="248"/>
      <c r="D4" s="248"/>
      <c r="E4" s="248"/>
      <c r="F4" s="248"/>
      <c r="G4" s="105"/>
    </row>
    <row r="5" spans="1:7" ht="12.75" customHeight="1" x14ac:dyDescent="0.3">
      <c r="A5" s="248"/>
      <c r="B5" s="248"/>
      <c r="C5" s="248"/>
      <c r="D5" s="248"/>
      <c r="E5" s="248"/>
      <c r="F5" s="248"/>
      <c r="G5" s="105"/>
    </row>
    <row r="6" spans="1:7" ht="12.75" customHeight="1" x14ac:dyDescent="0.3">
      <c r="A6" s="248"/>
      <c r="B6" s="248"/>
      <c r="C6" s="248"/>
      <c r="D6" s="248"/>
      <c r="E6" s="248"/>
      <c r="F6" s="248"/>
      <c r="G6" s="105"/>
    </row>
    <row r="7" spans="1:7" ht="12.75" customHeight="1" x14ac:dyDescent="0.3">
      <c r="A7" s="248"/>
      <c r="B7" s="248"/>
      <c r="C7" s="248"/>
      <c r="D7" s="248"/>
      <c r="E7" s="248"/>
      <c r="F7" s="248"/>
      <c r="G7" s="105"/>
    </row>
    <row r="8" spans="1:7" ht="15" customHeight="1" x14ac:dyDescent="0.3">
      <c r="A8" s="247" t="s">
        <v>31</v>
      </c>
      <c r="B8" s="247"/>
      <c r="C8" s="247"/>
      <c r="D8" s="247"/>
      <c r="E8" s="247"/>
      <c r="F8" s="247"/>
      <c r="G8" s="106"/>
    </row>
    <row r="9" spans="1:7" ht="12.75" customHeight="1" x14ac:dyDescent="0.3">
      <c r="A9" s="247"/>
      <c r="B9" s="247"/>
      <c r="C9" s="247"/>
      <c r="D9" s="247"/>
      <c r="E9" s="247"/>
      <c r="F9" s="247"/>
      <c r="G9" s="106"/>
    </row>
    <row r="10" spans="1:7" ht="12.75" customHeight="1" x14ac:dyDescent="0.3">
      <c r="A10" s="247"/>
      <c r="B10" s="247"/>
      <c r="C10" s="247"/>
      <c r="D10" s="247"/>
      <c r="E10" s="247"/>
      <c r="F10" s="247"/>
      <c r="G10" s="106"/>
    </row>
    <row r="11" spans="1:7" ht="12.75" customHeight="1" x14ac:dyDescent="0.3">
      <c r="A11" s="247"/>
      <c r="B11" s="247"/>
      <c r="C11" s="247"/>
      <c r="D11" s="247"/>
      <c r="E11" s="247"/>
      <c r="F11" s="247"/>
      <c r="G11" s="106"/>
    </row>
    <row r="12" spans="1:7" ht="12.75" customHeight="1" x14ac:dyDescent="0.3">
      <c r="A12" s="247"/>
      <c r="B12" s="247"/>
      <c r="C12" s="247"/>
      <c r="D12" s="247"/>
      <c r="E12" s="247"/>
      <c r="F12" s="247"/>
      <c r="G12" s="106"/>
    </row>
    <row r="13" spans="1:7" ht="12.75" customHeight="1" x14ac:dyDescent="0.3">
      <c r="A13" s="247"/>
      <c r="B13" s="247"/>
      <c r="C13" s="247"/>
      <c r="D13" s="247"/>
      <c r="E13" s="247"/>
      <c r="F13" s="247"/>
      <c r="G13" s="106"/>
    </row>
    <row r="14" spans="1:7" ht="12.75" customHeight="1" x14ac:dyDescent="0.3">
      <c r="A14" s="247"/>
      <c r="B14" s="247"/>
      <c r="C14" s="247"/>
      <c r="D14" s="247"/>
      <c r="E14" s="247"/>
      <c r="F14" s="247"/>
      <c r="G14" s="106"/>
    </row>
    <row r="15" spans="1:7" ht="13.5" customHeight="1" x14ac:dyDescent="0.3"/>
    <row r="16" spans="1:7" ht="19.5" customHeight="1" x14ac:dyDescent="0.35">
      <c r="A16" s="243" t="s">
        <v>32</v>
      </c>
      <c r="B16" s="244"/>
      <c r="C16" s="244"/>
      <c r="D16" s="244"/>
      <c r="E16" s="244"/>
      <c r="F16" s="245"/>
    </row>
    <row r="17" spans="1:13" ht="18.75" customHeight="1" x14ac:dyDescent="0.3">
      <c r="A17" s="246" t="s">
        <v>33</v>
      </c>
      <c r="B17" s="246"/>
      <c r="C17" s="246"/>
      <c r="D17" s="246"/>
      <c r="E17" s="246"/>
      <c r="F17" s="246"/>
    </row>
    <row r="18" spans="1:13" x14ac:dyDescent="0.3">
      <c r="B18" s="1" t="s">
        <v>5</v>
      </c>
    </row>
    <row r="19" spans="1:13" x14ac:dyDescent="0.3">
      <c r="B19" s="1" t="s">
        <v>7</v>
      </c>
    </row>
    <row r="20" spans="1:13" ht="16.5" customHeight="1" x14ac:dyDescent="0.3">
      <c r="A20" s="52" t="s">
        <v>34</v>
      </c>
      <c r="B20" s="107" t="s">
        <v>9</v>
      </c>
    </row>
    <row r="21" spans="1:13" ht="16.5" customHeight="1" x14ac:dyDescent="0.3">
      <c r="A21" s="52" t="s">
        <v>35</v>
      </c>
      <c r="B21" s="236" t="s">
        <v>7</v>
      </c>
    </row>
    <row r="22" spans="1:13" ht="16.5" customHeight="1" x14ac:dyDescent="0.3">
      <c r="A22" s="52" t="s">
        <v>36</v>
      </c>
      <c r="B22" s="107" t="s">
        <v>112</v>
      </c>
    </row>
    <row r="23" spans="1:13" ht="16.5" customHeight="1" x14ac:dyDescent="0.3">
      <c r="A23" s="52" t="s">
        <v>37</v>
      </c>
      <c r="B23" s="107" t="s">
        <v>117</v>
      </c>
    </row>
    <row r="24" spans="1:13" ht="16.5" customHeight="1" x14ac:dyDescent="0.3">
      <c r="A24" s="52" t="s">
        <v>38</v>
      </c>
      <c r="B24" s="108">
        <v>43325</v>
      </c>
    </row>
    <row r="25" spans="1:13" ht="16.5" customHeight="1" x14ac:dyDescent="0.3">
      <c r="A25" s="52" t="s">
        <v>39</v>
      </c>
      <c r="B25" s="108">
        <v>43325</v>
      </c>
    </row>
    <row r="27" spans="1:13" ht="13.5" customHeight="1" x14ac:dyDescent="0.3"/>
    <row r="28" spans="1:13" ht="17.25" customHeight="1" x14ac:dyDescent="0.3">
      <c r="B28" s="54"/>
      <c r="C28" s="55" t="s">
        <v>40</v>
      </c>
      <c r="D28" s="55" t="s">
        <v>41</v>
      </c>
      <c r="E28" s="56"/>
      <c r="F28" s="56"/>
      <c r="G28" s="56"/>
      <c r="H28" s="57"/>
      <c r="I28" s="56"/>
      <c r="J28" s="56"/>
      <c r="K28" s="56"/>
      <c r="L28" s="58"/>
      <c r="M28" s="58"/>
    </row>
    <row r="29" spans="1:13" ht="16.5" customHeight="1" x14ac:dyDescent="0.3">
      <c r="B29" s="59">
        <v>16.545649999999998</v>
      </c>
      <c r="C29" s="60">
        <v>28.259309999999999</v>
      </c>
      <c r="D29" s="60">
        <v>31.18534</v>
      </c>
      <c r="E29" s="61"/>
      <c r="F29" s="61"/>
      <c r="G29" s="61"/>
      <c r="H29" s="57"/>
      <c r="I29" s="61"/>
      <c r="J29" s="61"/>
      <c r="K29" s="61"/>
      <c r="L29" s="58"/>
      <c r="M29" s="58"/>
    </row>
    <row r="30" spans="1:13" ht="15.75" customHeight="1" x14ac:dyDescent="0.3">
      <c r="B30" s="62"/>
      <c r="C30" s="60">
        <v>28.249279999999999</v>
      </c>
      <c r="D30" s="60">
        <v>31.154620000000001</v>
      </c>
      <c r="E30" s="61"/>
      <c r="F30" s="61"/>
      <c r="G30" s="61"/>
      <c r="H30" s="57"/>
      <c r="I30" s="61"/>
      <c r="J30" s="61"/>
      <c r="K30" s="61"/>
      <c r="L30" s="58"/>
      <c r="M30" s="58"/>
    </row>
    <row r="31" spans="1:13" ht="16.5" customHeight="1" x14ac:dyDescent="0.3">
      <c r="B31" s="62"/>
      <c r="C31" s="63">
        <v>28.241589999999999</v>
      </c>
      <c r="D31" s="63">
        <v>31.20196</v>
      </c>
      <c r="E31" s="61"/>
      <c r="F31" s="61"/>
      <c r="G31" s="61"/>
      <c r="H31" s="57"/>
      <c r="I31" s="61"/>
      <c r="J31" s="61"/>
      <c r="K31" s="61"/>
      <c r="L31" s="58"/>
      <c r="M31" s="58"/>
    </row>
    <row r="32" spans="1:13" ht="16.5" customHeight="1" x14ac:dyDescent="0.3">
      <c r="B32" s="62"/>
      <c r="C32" s="64"/>
      <c r="D32" s="65"/>
      <c r="E32" s="61"/>
      <c r="F32" s="61"/>
      <c r="G32" s="61"/>
      <c r="H32" s="57"/>
      <c r="I32" s="61"/>
      <c r="J32" s="61"/>
      <c r="K32" s="61"/>
      <c r="L32" s="58"/>
      <c r="M32" s="58"/>
    </row>
    <row r="33" spans="1:13" ht="17.25" customHeight="1" x14ac:dyDescent="0.3">
      <c r="B33" s="66">
        <f>AVERAGE(B29:B32)</f>
        <v>16.545649999999998</v>
      </c>
      <c r="C33" s="66">
        <f>AVERAGE(C29:C32)</f>
        <v>28.250060000000001</v>
      </c>
      <c r="D33" s="66">
        <f>AVERAGE(D29:D32)</f>
        <v>31.18064</v>
      </c>
      <c r="E33" s="67"/>
      <c r="F33" s="67"/>
      <c r="G33" s="67"/>
      <c r="H33" s="57"/>
      <c r="I33" s="67"/>
      <c r="J33" s="67"/>
      <c r="K33" s="67"/>
      <c r="L33" s="58"/>
      <c r="M33" s="58"/>
    </row>
    <row r="34" spans="1:13" ht="16.5" customHeight="1" x14ac:dyDescent="0.3">
      <c r="B34" s="68"/>
      <c r="C34" s="68"/>
      <c r="D34" s="68"/>
      <c r="E34" s="57"/>
      <c r="F34" s="57"/>
      <c r="G34" s="57"/>
      <c r="H34" s="57"/>
      <c r="I34" s="57"/>
      <c r="J34" s="57"/>
      <c r="K34" s="57"/>
      <c r="L34" s="58"/>
      <c r="M34" s="58"/>
    </row>
    <row r="35" spans="1:13" ht="16.5" customHeight="1" x14ac:dyDescent="0.3">
      <c r="B35" s="69" t="s">
        <v>42</v>
      </c>
      <c r="C35" s="70">
        <f>C33-B33</f>
        <v>11.704410000000003</v>
      </c>
      <c r="D35" s="68"/>
      <c r="E35" s="57"/>
      <c r="F35" s="71"/>
      <c r="G35" s="57"/>
      <c r="H35" s="57"/>
      <c r="I35" s="57"/>
      <c r="J35" s="71"/>
      <c r="K35" s="57"/>
      <c r="L35" s="58"/>
      <c r="M35" s="58"/>
    </row>
    <row r="36" spans="1:13" ht="16.5" customHeight="1" x14ac:dyDescent="0.3">
      <c r="B36" s="68"/>
      <c r="C36" s="72"/>
      <c r="D36" s="68"/>
      <c r="E36" s="57"/>
      <c r="F36" s="71"/>
      <c r="G36" s="57"/>
      <c r="H36" s="57"/>
      <c r="I36" s="57"/>
      <c r="J36" s="71"/>
      <c r="K36" s="57"/>
      <c r="L36" s="58"/>
      <c r="M36" s="58"/>
    </row>
    <row r="37" spans="1:13" ht="16.5" customHeight="1" x14ac:dyDescent="0.3">
      <c r="B37" s="69" t="s">
        <v>43</v>
      </c>
      <c r="C37" s="70">
        <f>D33-B33</f>
        <v>14.634990000000002</v>
      </c>
      <c r="D37" s="68"/>
      <c r="E37" s="57"/>
      <c r="F37" s="71"/>
      <c r="G37" s="57"/>
      <c r="H37" s="57"/>
      <c r="I37" s="57"/>
      <c r="J37" s="71"/>
      <c r="K37" s="57"/>
      <c r="L37" s="58"/>
      <c r="M37" s="58"/>
    </row>
    <row r="38" spans="1:13" ht="16.5" customHeight="1" x14ac:dyDescent="0.3">
      <c r="B38" s="68"/>
      <c r="C38" s="72"/>
      <c r="D38" s="68"/>
      <c r="E38" s="57"/>
      <c r="F38" s="73"/>
      <c r="G38" s="74"/>
      <c r="H38" s="74"/>
      <c r="I38" s="74"/>
      <c r="J38" s="73"/>
      <c r="K38" s="57"/>
      <c r="L38" s="58"/>
      <c r="M38" s="58"/>
    </row>
    <row r="39" spans="1:13" ht="32.25" customHeight="1" x14ac:dyDescent="0.3">
      <c r="B39" s="75" t="s">
        <v>44</v>
      </c>
      <c r="C39" s="76">
        <f>C37/C35</f>
        <v>1.250382548116479</v>
      </c>
      <c r="D39" s="68"/>
      <c r="E39" s="77"/>
      <c r="F39" s="78"/>
      <c r="G39" s="74"/>
      <c r="H39" s="74"/>
      <c r="I39" s="79"/>
      <c r="J39" s="78"/>
      <c r="K39" s="57"/>
      <c r="L39" s="58"/>
      <c r="M39" s="58"/>
    </row>
    <row r="40" spans="1:13" ht="14.25" customHeight="1" x14ac:dyDescent="0.3">
      <c r="A40" s="80"/>
      <c r="B40" s="81"/>
      <c r="C40" s="82"/>
      <c r="D40" s="83"/>
      <c r="E40" s="82"/>
      <c r="G40" s="84"/>
      <c r="H40" s="84"/>
      <c r="I40" s="85"/>
      <c r="J40" s="86"/>
    </row>
    <row r="41" spans="1:13" ht="16.5" customHeight="1" x14ac:dyDescent="0.3">
      <c r="A41" s="53"/>
      <c r="B41" s="87" t="s">
        <v>25</v>
      </c>
      <c r="C41" s="87"/>
      <c r="D41" s="88" t="s">
        <v>26</v>
      </c>
      <c r="E41" s="89"/>
      <c r="F41" s="88" t="s">
        <v>27</v>
      </c>
      <c r="G41" s="84"/>
      <c r="H41" s="84"/>
      <c r="I41" s="85"/>
      <c r="J41" s="86"/>
    </row>
    <row r="42" spans="1:13" ht="59.25" customHeight="1" x14ac:dyDescent="0.3">
      <c r="A42" s="90" t="s">
        <v>28</v>
      </c>
      <c r="B42" s="91"/>
      <c r="C42" s="92"/>
      <c r="D42" s="91"/>
      <c r="E42" s="93"/>
      <c r="F42" s="94"/>
      <c r="G42" s="84"/>
      <c r="H42" s="84"/>
      <c r="I42" s="85"/>
      <c r="J42" s="86"/>
    </row>
    <row r="43" spans="1:13" ht="59.25" customHeight="1" x14ac:dyDescent="0.3">
      <c r="A43" s="90" t="s">
        <v>29</v>
      </c>
      <c r="B43" s="95"/>
      <c r="C43" s="96"/>
      <c r="D43" s="95"/>
      <c r="E43" s="93"/>
      <c r="F43" s="97"/>
      <c r="G43" s="98"/>
      <c r="H43" s="98"/>
      <c r="I43" s="99"/>
    </row>
    <row r="44" spans="1:13" ht="13.5" customHeight="1" x14ac:dyDescent="0.3">
      <c r="A44" s="98"/>
      <c r="B44" s="98"/>
      <c r="C44" s="98"/>
      <c r="D44" s="99"/>
      <c r="F44" s="98"/>
      <c r="G44" s="98"/>
      <c r="H44" s="98"/>
      <c r="I44" s="99"/>
    </row>
    <row r="45" spans="1:13" ht="13.5" customHeight="1" x14ac:dyDescent="0.3">
      <c r="A45" s="98"/>
      <c r="B45" s="98"/>
      <c r="C45" s="98"/>
      <c r="D45" s="99"/>
      <c r="F45" s="98"/>
      <c r="G45" s="98"/>
      <c r="H45" s="98"/>
      <c r="I45" s="99"/>
    </row>
    <row r="47" spans="1:13" ht="13.5" customHeight="1" x14ac:dyDescent="0.3">
      <c r="A47" s="100"/>
      <c r="B47" s="100"/>
      <c r="C47" s="100"/>
      <c r="F47" s="100"/>
      <c r="G47" s="100"/>
      <c r="H47" s="100"/>
    </row>
    <row r="48" spans="1:13" ht="13.5" customHeight="1" x14ac:dyDescent="0.3">
      <c r="A48" s="101"/>
      <c r="B48" s="101"/>
      <c r="C48" s="101"/>
      <c r="F48" s="101"/>
      <c r="G48" s="101"/>
      <c r="H48" s="101"/>
    </row>
    <row r="49" spans="1:8" x14ac:dyDescent="0.3">
      <c r="B49" s="102"/>
      <c r="C49" s="102"/>
      <c r="G49" s="102"/>
      <c r="H49" s="102"/>
    </row>
    <row r="50" spans="1:8" x14ac:dyDescent="0.3">
      <c r="A50" s="103"/>
      <c r="F50" s="103"/>
    </row>
    <row r="51" spans="1:8" x14ac:dyDescent="0.3">
      <c r="C51" s="104"/>
    </row>
    <row r="52" spans="1:8" x14ac:dyDescent="0.3">
      <c r="C52" s="104"/>
    </row>
    <row r="57" spans="1:8" ht="13.5" customHeight="1" x14ac:dyDescent="0.3">
      <c r="C57" s="98"/>
    </row>
    <row r="250" spans="1:1" x14ac:dyDescent="0.3">
      <c r="A250" s="1">
        <v>0</v>
      </c>
    </row>
  </sheetData>
  <sheetProtection password="F258" sheet="1" objects="1" scenarios="1" formatCells="0" formatColumns="0"/>
  <mergeCells count="4">
    <mergeCell ref="A16:F16"/>
    <mergeCell ref="A17:F17"/>
    <mergeCell ref="A8:F14"/>
    <mergeCell ref="A1:F7"/>
  </mergeCells>
  <pageMargins left="0.75" right="0.75" top="1" bottom="1" header="0.5" footer="0.5"/>
  <pageSetup scale="76" orientation="portrait" r:id="rId1"/>
  <headerFooter alignWithMargins="0">
    <oddHeader>&amp;LVer 1</oddHeader>
    <oddFooter>&amp;LNQCL/ADDO/014&amp;CPage &amp;P of &amp;N&amp;R&amp;D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BreakPreview" topLeftCell="A55" zoomScale="50" zoomScaleNormal="75" zoomScaleSheetLayoutView="50" workbookViewId="0">
      <selection activeCell="E20" sqref="E20"/>
    </sheetView>
  </sheetViews>
  <sheetFormatPr defaultRowHeight="13.8" x14ac:dyDescent="0.3"/>
  <cols>
    <col min="1" max="1" width="55.44140625" style="2" customWidth="1"/>
    <col min="2" max="2" width="33.6640625" style="2" customWidth="1"/>
    <col min="3" max="3" width="42.33203125" style="2" customWidth="1"/>
    <col min="4" max="4" width="30.5546875" style="2" customWidth="1"/>
    <col min="5" max="5" width="35.44140625" style="2" customWidth="1"/>
    <col min="6" max="6" width="30.6640625" style="2" customWidth="1"/>
    <col min="7" max="7" width="35.44140625" style="2" customWidth="1"/>
    <col min="8" max="9" width="30.33203125" style="2" customWidth="1"/>
    <col min="10" max="10" width="30.44140625" style="2" customWidth="1"/>
    <col min="11" max="11" width="21.33203125" style="2" customWidth="1"/>
    <col min="12" max="12" width="9.109375" style="2" customWidth="1"/>
  </cols>
  <sheetData>
    <row r="1" spans="1:8" x14ac:dyDescent="0.3">
      <c r="A1" s="273" t="s">
        <v>30</v>
      </c>
      <c r="B1" s="273"/>
      <c r="C1" s="273"/>
      <c r="D1" s="273"/>
      <c r="E1" s="273"/>
      <c r="F1" s="273"/>
      <c r="G1" s="273"/>
      <c r="H1" s="273"/>
    </row>
    <row r="2" spans="1:8" x14ac:dyDescent="0.3">
      <c r="A2" s="273"/>
      <c r="B2" s="273"/>
      <c r="C2" s="273"/>
      <c r="D2" s="273"/>
      <c r="E2" s="273"/>
      <c r="F2" s="273"/>
      <c r="G2" s="273"/>
      <c r="H2" s="273"/>
    </row>
    <row r="3" spans="1:8" x14ac:dyDescent="0.3">
      <c r="A3" s="273"/>
      <c r="B3" s="273"/>
      <c r="C3" s="273"/>
      <c r="D3" s="273"/>
      <c r="E3" s="273"/>
      <c r="F3" s="273"/>
      <c r="G3" s="273"/>
      <c r="H3" s="273"/>
    </row>
    <row r="4" spans="1:8" x14ac:dyDescent="0.3">
      <c r="A4" s="273"/>
      <c r="B4" s="273"/>
      <c r="C4" s="273"/>
      <c r="D4" s="273"/>
      <c r="E4" s="273"/>
      <c r="F4" s="273"/>
      <c r="G4" s="273"/>
      <c r="H4" s="273"/>
    </row>
    <row r="5" spans="1:8" x14ac:dyDescent="0.3">
      <c r="A5" s="273"/>
      <c r="B5" s="273"/>
      <c r="C5" s="273"/>
      <c r="D5" s="273"/>
      <c r="E5" s="273"/>
      <c r="F5" s="273"/>
      <c r="G5" s="273"/>
      <c r="H5" s="273"/>
    </row>
    <row r="6" spans="1:8" x14ac:dyDescent="0.3">
      <c r="A6" s="273"/>
      <c r="B6" s="273"/>
      <c r="C6" s="273"/>
      <c r="D6" s="273"/>
      <c r="E6" s="273"/>
      <c r="F6" s="273"/>
      <c r="G6" s="273"/>
      <c r="H6" s="273"/>
    </row>
    <row r="7" spans="1:8" x14ac:dyDescent="0.3">
      <c r="A7" s="273"/>
      <c r="B7" s="273"/>
      <c r="C7" s="273"/>
      <c r="D7" s="273"/>
      <c r="E7" s="273"/>
      <c r="F7" s="273"/>
      <c r="G7" s="273"/>
      <c r="H7" s="273"/>
    </row>
    <row r="8" spans="1:8" x14ac:dyDescent="0.3">
      <c r="A8" s="274" t="s">
        <v>31</v>
      </c>
      <c r="B8" s="274"/>
      <c r="C8" s="274"/>
      <c r="D8" s="274"/>
      <c r="E8" s="274"/>
      <c r="F8" s="274"/>
      <c r="G8" s="274"/>
      <c r="H8" s="274"/>
    </row>
    <row r="9" spans="1:8" x14ac:dyDescent="0.3">
      <c r="A9" s="274"/>
      <c r="B9" s="274"/>
      <c r="C9" s="274"/>
      <c r="D9" s="274"/>
      <c r="E9" s="274"/>
      <c r="F9" s="274"/>
      <c r="G9" s="274"/>
      <c r="H9" s="274"/>
    </row>
    <row r="10" spans="1:8" x14ac:dyDescent="0.3">
      <c r="A10" s="274"/>
      <c r="B10" s="274"/>
      <c r="C10" s="274"/>
      <c r="D10" s="274"/>
      <c r="E10" s="274"/>
      <c r="F10" s="274"/>
      <c r="G10" s="274"/>
      <c r="H10" s="274"/>
    </row>
    <row r="11" spans="1:8" x14ac:dyDescent="0.3">
      <c r="A11" s="274"/>
      <c r="B11" s="274"/>
      <c r="C11" s="274"/>
      <c r="D11" s="274"/>
      <c r="E11" s="274"/>
      <c r="F11" s="274"/>
      <c r="G11" s="274"/>
      <c r="H11" s="274"/>
    </row>
    <row r="12" spans="1:8" x14ac:dyDescent="0.3">
      <c r="A12" s="274"/>
      <c r="B12" s="274"/>
      <c r="C12" s="274"/>
      <c r="D12" s="274"/>
      <c r="E12" s="274"/>
      <c r="F12" s="274"/>
      <c r="G12" s="274"/>
      <c r="H12" s="274"/>
    </row>
    <row r="13" spans="1:8" x14ac:dyDescent="0.3">
      <c r="A13" s="274"/>
      <c r="B13" s="274"/>
      <c r="C13" s="274"/>
      <c r="D13" s="274"/>
      <c r="E13" s="274"/>
      <c r="F13" s="274"/>
      <c r="G13" s="274"/>
      <c r="H13" s="274"/>
    </row>
    <row r="14" spans="1:8" x14ac:dyDescent="0.3">
      <c r="A14" s="274"/>
      <c r="B14" s="274"/>
      <c r="C14" s="274"/>
      <c r="D14" s="274"/>
      <c r="E14" s="274"/>
      <c r="F14" s="274"/>
      <c r="G14" s="274"/>
      <c r="H14" s="274"/>
    </row>
    <row r="15" spans="1:8" ht="19.5" customHeight="1" x14ac:dyDescent="0.3"/>
    <row r="16" spans="1:8" ht="19.5" customHeight="1" x14ac:dyDescent="0.35">
      <c r="A16" s="243" t="s">
        <v>32</v>
      </c>
      <c r="B16" s="244"/>
      <c r="C16" s="244"/>
      <c r="D16" s="244"/>
      <c r="E16" s="244"/>
      <c r="F16" s="244"/>
      <c r="G16" s="244"/>
      <c r="H16" s="245"/>
    </row>
    <row r="17" spans="1:14" ht="20.25" customHeight="1" x14ac:dyDescent="0.3">
      <c r="A17" s="275" t="s">
        <v>45</v>
      </c>
      <c r="B17" s="275"/>
      <c r="C17" s="275"/>
      <c r="D17" s="275"/>
      <c r="E17" s="275"/>
      <c r="F17" s="275"/>
      <c r="G17" s="275"/>
      <c r="H17" s="275"/>
    </row>
    <row r="18" spans="1:14" ht="26.25" customHeight="1" x14ac:dyDescent="0.45">
      <c r="A18" s="111" t="s">
        <v>34</v>
      </c>
      <c r="B18" s="277" t="s">
        <v>115</v>
      </c>
      <c r="C18" s="277"/>
    </row>
    <row r="19" spans="1:14" ht="26.25" customHeight="1" x14ac:dyDescent="0.5">
      <c r="A19" s="111" t="s">
        <v>35</v>
      </c>
      <c r="B19" s="212" t="s">
        <v>113</v>
      </c>
      <c r="C19" s="235">
        <v>25</v>
      </c>
    </row>
    <row r="20" spans="1:14" ht="26.25" customHeight="1" x14ac:dyDescent="0.5">
      <c r="A20" s="111" t="s">
        <v>36</v>
      </c>
      <c r="B20" s="212" t="s">
        <v>120</v>
      </c>
      <c r="C20" s="213"/>
    </row>
    <row r="21" spans="1:14" ht="26.25" customHeight="1" x14ac:dyDescent="0.5">
      <c r="A21" s="111" t="s">
        <v>37</v>
      </c>
      <c r="B21" s="249" t="s">
        <v>121</v>
      </c>
      <c r="C21" s="249"/>
      <c r="D21" s="249"/>
      <c r="E21" s="249"/>
      <c r="F21" s="249"/>
      <c r="G21" s="249"/>
      <c r="H21" s="249"/>
      <c r="I21" s="249"/>
    </row>
    <row r="22" spans="1:14" ht="26.25" customHeight="1" x14ac:dyDescent="0.5">
      <c r="A22" s="111" t="s">
        <v>38</v>
      </c>
      <c r="B22" s="214">
        <v>43335</v>
      </c>
      <c r="C22" s="213"/>
      <c r="D22" s="213"/>
      <c r="E22" s="213"/>
      <c r="F22" s="213"/>
      <c r="G22" s="213"/>
      <c r="H22" s="213"/>
      <c r="I22" s="213"/>
    </row>
    <row r="23" spans="1:14" ht="26.25" customHeight="1" x14ac:dyDescent="0.5">
      <c r="A23" s="111" t="s">
        <v>39</v>
      </c>
      <c r="B23" s="214">
        <v>43336</v>
      </c>
      <c r="C23" s="213"/>
      <c r="D23" s="213"/>
      <c r="E23" s="213"/>
      <c r="F23" s="213"/>
      <c r="G23" s="213"/>
      <c r="H23" s="213"/>
      <c r="I23" s="213"/>
    </row>
    <row r="24" spans="1:14" ht="18" x14ac:dyDescent="0.35">
      <c r="A24" s="111"/>
      <c r="B24" s="113"/>
    </row>
    <row r="25" spans="1:14" ht="18" x14ac:dyDescent="0.35">
      <c r="A25" s="109" t="s">
        <v>1</v>
      </c>
      <c r="B25" s="113"/>
    </row>
    <row r="26" spans="1:14" ht="26.25" customHeight="1" x14ac:dyDescent="0.45">
      <c r="A26" s="114" t="s">
        <v>4</v>
      </c>
      <c r="B26" s="257" t="s">
        <v>112</v>
      </c>
      <c r="C26" s="257"/>
    </row>
    <row r="27" spans="1:14" ht="26.25" customHeight="1" x14ac:dyDescent="0.5">
      <c r="A27" s="116" t="s">
        <v>46</v>
      </c>
      <c r="B27" s="249" t="s">
        <v>114</v>
      </c>
      <c r="C27" s="249"/>
    </row>
    <row r="28" spans="1:14" ht="27" customHeight="1" x14ac:dyDescent="0.45">
      <c r="A28" s="116" t="s">
        <v>6</v>
      </c>
      <c r="B28" s="211">
        <v>100</v>
      </c>
    </row>
    <row r="29" spans="1:14" s="9" customFormat="1" ht="27" customHeight="1" x14ac:dyDescent="0.5">
      <c r="A29" s="116" t="s">
        <v>47</v>
      </c>
      <c r="B29" s="210">
        <v>0</v>
      </c>
      <c r="C29" s="260" t="s">
        <v>48</v>
      </c>
      <c r="D29" s="261"/>
      <c r="E29" s="261"/>
      <c r="F29" s="261"/>
      <c r="G29" s="261"/>
      <c r="H29" s="262"/>
      <c r="I29" s="118"/>
      <c r="J29" s="118"/>
      <c r="K29" s="118"/>
      <c r="L29" s="118"/>
    </row>
    <row r="30" spans="1:14" s="9" customFormat="1" ht="19.5" customHeight="1" x14ac:dyDescent="0.35">
      <c r="A30" s="116" t="s">
        <v>49</v>
      </c>
      <c r="B30" s="115">
        <f>B28-B29</f>
        <v>100</v>
      </c>
      <c r="C30" s="119"/>
      <c r="D30" s="119"/>
      <c r="E30" s="119"/>
      <c r="F30" s="119"/>
      <c r="G30" s="119"/>
      <c r="H30" s="120"/>
      <c r="I30" s="118"/>
      <c r="J30" s="118"/>
      <c r="K30" s="118"/>
      <c r="L30" s="118"/>
    </row>
    <row r="31" spans="1:14" s="9" customFormat="1" ht="27" customHeight="1" x14ac:dyDescent="0.45">
      <c r="A31" s="116" t="s">
        <v>119</v>
      </c>
      <c r="B31" s="231">
        <v>1</v>
      </c>
      <c r="C31" s="263" t="s">
        <v>51</v>
      </c>
      <c r="D31" s="264"/>
      <c r="E31" s="264"/>
      <c r="F31" s="264"/>
      <c r="G31" s="264"/>
      <c r="H31" s="265"/>
      <c r="I31" s="118"/>
      <c r="J31" s="118"/>
      <c r="K31" s="118"/>
      <c r="L31" s="118"/>
    </row>
    <row r="32" spans="1:14" s="9" customFormat="1" ht="27" customHeight="1" x14ac:dyDescent="0.45">
      <c r="A32" s="116" t="s">
        <v>118</v>
      </c>
      <c r="B32" s="231">
        <v>1</v>
      </c>
      <c r="C32" s="263" t="s">
        <v>53</v>
      </c>
      <c r="D32" s="264"/>
      <c r="E32" s="264"/>
      <c r="F32" s="264"/>
      <c r="G32" s="264"/>
      <c r="H32" s="265"/>
      <c r="I32" s="118"/>
      <c r="J32" s="118"/>
      <c r="K32" s="118"/>
      <c r="L32" s="122"/>
      <c r="M32" s="122"/>
      <c r="N32" s="123"/>
    </row>
    <row r="33" spans="1:14" s="9" customFormat="1" ht="17.25" customHeight="1" x14ac:dyDescent="0.35">
      <c r="A33" s="116"/>
      <c r="B33" s="121"/>
      <c r="C33" s="124"/>
      <c r="D33" s="124"/>
      <c r="E33" s="124"/>
      <c r="F33" s="124"/>
      <c r="G33" s="124"/>
      <c r="H33" s="124"/>
      <c r="I33" s="118"/>
      <c r="J33" s="118"/>
      <c r="K33" s="118"/>
      <c r="L33" s="122"/>
      <c r="M33" s="122"/>
      <c r="N33" s="123"/>
    </row>
    <row r="34" spans="1:14" s="9" customFormat="1" ht="18" x14ac:dyDescent="0.35">
      <c r="A34" s="116" t="s">
        <v>54</v>
      </c>
      <c r="B34" s="125">
        <f>B31/B32</f>
        <v>1</v>
      </c>
      <c r="C34" s="110" t="s">
        <v>55</v>
      </c>
      <c r="D34" s="110"/>
      <c r="E34" s="110"/>
      <c r="F34" s="110"/>
      <c r="G34" s="110"/>
      <c r="H34" s="110"/>
      <c r="I34" s="118"/>
      <c r="J34" s="118"/>
      <c r="K34" s="118"/>
      <c r="L34" s="122"/>
      <c r="M34" s="122"/>
      <c r="N34" s="123"/>
    </row>
    <row r="35" spans="1:14" s="9" customFormat="1" ht="19.5" customHeight="1" x14ac:dyDescent="0.35">
      <c r="A35" s="116"/>
      <c r="B35" s="115"/>
      <c r="H35" s="110"/>
      <c r="I35" s="118"/>
      <c r="J35" s="118"/>
      <c r="K35" s="118"/>
      <c r="L35" s="122"/>
      <c r="M35" s="122"/>
      <c r="N35" s="123"/>
    </row>
    <row r="36" spans="1:14" s="9" customFormat="1" ht="27" customHeight="1" x14ac:dyDescent="0.45">
      <c r="A36" s="126" t="s">
        <v>56</v>
      </c>
      <c r="B36" s="215">
        <v>25</v>
      </c>
      <c r="C36" s="110"/>
      <c r="D36" s="251" t="s">
        <v>57</v>
      </c>
      <c r="E36" s="252"/>
      <c r="F36" s="172" t="s">
        <v>58</v>
      </c>
      <c r="G36" s="173"/>
      <c r="J36" s="118"/>
      <c r="K36" s="118"/>
      <c r="L36" s="122"/>
      <c r="M36" s="122"/>
      <c r="N36" s="123"/>
    </row>
    <row r="37" spans="1:14" s="9" customFormat="1" ht="26.25" customHeight="1" x14ac:dyDescent="0.45">
      <c r="A37" s="127" t="s">
        <v>59</v>
      </c>
      <c r="B37" s="216">
        <v>1</v>
      </c>
      <c r="C37" s="129" t="s">
        <v>60</v>
      </c>
      <c r="D37" s="130" t="s">
        <v>61</v>
      </c>
      <c r="E37" s="162" t="s">
        <v>62</v>
      </c>
      <c r="F37" s="130" t="s">
        <v>61</v>
      </c>
      <c r="G37" s="131" t="s">
        <v>62</v>
      </c>
      <c r="J37" s="118"/>
      <c r="K37" s="118"/>
      <c r="L37" s="122"/>
      <c r="M37" s="122"/>
      <c r="N37" s="123"/>
    </row>
    <row r="38" spans="1:14" s="9" customFormat="1" ht="26.25" customHeight="1" x14ac:dyDescent="0.45">
      <c r="A38" s="127" t="s">
        <v>63</v>
      </c>
      <c r="B38" s="216">
        <v>1</v>
      </c>
      <c r="C38" s="132">
        <v>1</v>
      </c>
      <c r="D38" s="217">
        <v>98800564</v>
      </c>
      <c r="E38" s="176">
        <f>IF(ISBLANK(D38),"-",$D$48/$D$45*D38)</f>
        <v>64533353.363814496</v>
      </c>
      <c r="F38" s="217">
        <v>108498528</v>
      </c>
      <c r="G38" s="168">
        <f>IF(ISBLANK(F38),"-",$D$48/$F$45*F38)</f>
        <v>64162346.540508576</v>
      </c>
      <c r="J38" s="118"/>
      <c r="K38" s="118"/>
      <c r="L38" s="122"/>
      <c r="M38" s="122"/>
      <c r="N38" s="123"/>
    </row>
    <row r="39" spans="1:14" s="9" customFormat="1" ht="26.25" customHeight="1" x14ac:dyDescent="0.45">
      <c r="A39" s="127" t="s">
        <v>64</v>
      </c>
      <c r="B39" s="216">
        <v>1</v>
      </c>
      <c r="C39" s="128">
        <v>2</v>
      </c>
      <c r="D39" s="218">
        <v>98321390</v>
      </c>
      <c r="E39" s="177">
        <f>IF(ISBLANK(D39),"-",$D$48/$D$45*D39)</f>
        <v>64220372.305682555</v>
      </c>
      <c r="F39" s="218">
        <v>108493460</v>
      </c>
      <c r="G39" s="169">
        <f>IF(ISBLANK(F39),"-",$D$48/$F$45*F39)</f>
        <v>64159349.497338854</v>
      </c>
      <c r="J39" s="118"/>
      <c r="K39" s="118"/>
      <c r="L39" s="122"/>
      <c r="M39" s="122"/>
      <c r="N39" s="123"/>
    </row>
    <row r="40" spans="1:14" ht="26.25" customHeight="1" x14ac:dyDescent="0.45">
      <c r="A40" s="127" t="s">
        <v>65</v>
      </c>
      <c r="B40" s="216">
        <v>1</v>
      </c>
      <c r="C40" s="128">
        <v>3</v>
      </c>
      <c r="D40" s="218">
        <v>97515925</v>
      </c>
      <c r="E40" s="177">
        <f>IF(ISBLANK(D40),"-",$D$48/$D$45*D40)</f>
        <v>63694268.451992154</v>
      </c>
      <c r="F40" s="218">
        <v>108522283</v>
      </c>
      <c r="G40" s="169">
        <f>IF(ISBLANK(F40),"-",$D$48/$F$45*F40)</f>
        <v>64176394.441159084</v>
      </c>
      <c r="L40" s="122"/>
      <c r="M40" s="122"/>
      <c r="N40" s="133"/>
    </row>
    <row r="41" spans="1:14" ht="26.25" customHeight="1" x14ac:dyDescent="0.45">
      <c r="A41" s="127" t="s">
        <v>66</v>
      </c>
      <c r="B41" s="216">
        <v>1</v>
      </c>
      <c r="C41" s="134">
        <v>4</v>
      </c>
      <c r="D41" s="219"/>
      <c r="E41" s="178" t="str">
        <f>IF(ISBLANK(D41),"-",$D$48/$D$45*D41)</f>
        <v>-</v>
      </c>
      <c r="F41" s="219"/>
      <c r="G41" s="170" t="str">
        <f>IF(ISBLANK(F41),"-",$D$48/$F$45*F41)</f>
        <v>-</v>
      </c>
      <c r="L41" s="122"/>
      <c r="M41" s="122"/>
      <c r="N41" s="133"/>
    </row>
    <row r="42" spans="1:14" ht="27" customHeight="1" x14ac:dyDescent="0.45">
      <c r="A42" s="127" t="s">
        <v>67</v>
      </c>
      <c r="B42" s="216">
        <v>1</v>
      </c>
      <c r="C42" s="135" t="s">
        <v>68</v>
      </c>
      <c r="D42" s="196">
        <f>AVERAGE(D38:D41)</f>
        <v>98212626.333333328</v>
      </c>
      <c r="E42" s="158">
        <f>AVERAGE(E38:E41)</f>
        <v>64149331.37382973</v>
      </c>
      <c r="F42" s="136">
        <f>AVERAGE(F38:F41)</f>
        <v>108504757</v>
      </c>
      <c r="G42" s="137">
        <f>AVERAGE(G38:G41)</f>
        <v>64166030.15966884</v>
      </c>
    </row>
    <row r="43" spans="1:14" ht="26.25" customHeight="1" x14ac:dyDescent="0.45">
      <c r="A43" s="127" t="s">
        <v>69</v>
      </c>
      <c r="B43" s="211">
        <v>1</v>
      </c>
      <c r="C43" s="197" t="s">
        <v>70</v>
      </c>
      <c r="D43" s="221">
        <v>15.31</v>
      </c>
      <c r="E43" s="133"/>
      <c r="F43" s="220">
        <v>16.91</v>
      </c>
      <c r="G43" s="174"/>
    </row>
    <row r="44" spans="1:14" ht="26.25" customHeight="1" x14ac:dyDescent="0.45">
      <c r="A44" s="127" t="s">
        <v>71</v>
      </c>
      <c r="B44" s="211">
        <v>1</v>
      </c>
      <c r="C44" s="198" t="s">
        <v>72</v>
      </c>
      <c r="D44" s="199">
        <f>D43*$B$34</f>
        <v>15.31</v>
      </c>
      <c r="E44" s="139"/>
      <c r="F44" s="138">
        <f>F43*$B$34</f>
        <v>16.91</v>
      </c>
      <c r="G44" s="141"/>
    </row>
    <row r="45" spans="1:14" ht="19.5" customHeight="1" x14ac:dyDescent="0.35">
      <c r="A45" s="127" t="s">
        <v>73</v>
      </c>
      <c r="B45" s="195">
        <f>(B44/B43)*(B42/B41)*(B40/B39)*(B38/B37)*B36</f>
        <v>25</v>
      </c>
      <c r="C45" s="198" t="s">
        <v>74</v>
      </c>
      <c r="D45" s="200">
        <f>D44*$B$30/100</f>
        <v>15.31</v>
      </c>
      <c r="E45" s="141"/>
      <c r="F45" s="140">
        <f>F44*$B$30/100</f>
        <v>16.91</v>
      </c>
      <c r="G45" s="141"/>
    </row>
    <row r="46" spans="1:14" ht="19.5" customHeight="1" x14ac:dyDescent="0.35">
      <c r="A46" s="253" t="s">
        <v>75</v>
      </c>
      <c r="B46" s="258"/>
      <c r="C46" s="198" t="s">
        <v>76</v>
      </c>
      <c r="D46" s="199">
        <f>D45/$B$45</f>
        <v>0.61240000000000006</v>
      </c>
      <c r="E46" s="141"/>
      <c r="F46" s="142">
        <f>F45/$B$45</f>
        <v>0.6764</v>
      </c>
      <c r="G46" s="141"/>
    </row>
    <row r="47" spans="1:14" ht="27" customHeight="1" x14ac:dyDescent="0.45">
      <c r="A47" s="255"/>
      <c r="B47" s="259"/>
      <c r="C47" s="198" t="s">
        <v>77</v>
      </c>
      <c r="D47" s="222">
        <v>0.4</v>
      </c>
      <c r="E47" s="174"/>
      <c r="F47" s="174"/>
      <c r="G47" s="174"/>
    </row>
    <row r="48" spans="1:14" ht="18" x14ac:dyDescent="0.35">
      <c r="C48" s="198" t="s">
        <v>78</v>
      </c>
      <c r="D48" s="200">
        <f>D47*$B$45</f>
        <v>10</v>
      </c>
      <c r="E48" s="141"/>
      <c r="F48" s="141"/>
      <c r="G48" s="141"/>
    </row>
    <row r="49" spans="1:12" ht="19.5" customHeight="1" x14ac:dyDescent="0.35">
      <c r="C49" s="201" t="s">
        <v>79</v>
      </c>
      <c r="D49" s="202">
        <f>D48/B34</f>
        <v>10</v>
      </c>
      <c r="E49" s="160"/>
      <c r="F49" s="160"/>
      <c r="G49" s="160"/>
    </row>
    <row r="50" spans="1:12" ht="18" x14ac:dyDescent="0.35">
      <c r="C50" s="203" t="s">
        <v>80</v>
      </c>
      <c r="D50" s="204">
        <f>AVERAGE(E38:E41,G38:G41)</f>
        <v>64157680.766749285</v>
      </c>
      <c r="E50" s="159"/>
      <c r="F50" s="159"/>
      <c r="G50" s="159"/>
    </row>
    <row r="51" spans="1:12" ht="18" x14ac:dyDescent="0.35">
      <c r="C51" s="143" t="s">
        <v>81</v>
      </c>
      <c r="D51" s="146">
        <f>STDEV(E38:E41,G38:G41)/D50</f>
        <v>4.183402680707173E-3</v>
      </c>
      <c r="E51" s="139"/>
      <c r="F51" s="139"/>
      <c r="G51" s="139"/>
    </row>
    <row r="52" spans="1:12" ht="19.5" customHeight="1" x14ac:dyDescent="0.35">
      <c r="C52" s="144" t="s">
        <v>19</v>
      </c>
      <c r="D52" s="147">
        <f>COUNT(E38:E41,G38:G41)</f>
        <v>6</v>
      </c>
      <c r="E52" s="139"/>
      <c r="F52" s="139"/>
      <c r="G52" s="139"/>
    </row>
    <row r="54" spans="1:12" ht="18" x14ac:dyDescent="0.35">
      <c r="A54" s="109" t="s">
        <v>1</v>
      </c>
      <c r="B54" s="148" t="s">
        <v>82</v>
      </c>
    </row>
    <row r="55" spans="1:12" ht="18" x14ac:dyDescent="0.35">
      <c r="A55" s="110" t="s">
        <v>83</v>
      </c>
      <c r="B55" s="112" t="str">
        <f>B21</f>
        <v>Each 5 ml contains: Metronidazole 200 mg</v>
      </c>
    </row>
    <row r="56" spans="1:12" ht="26.25" customHeight="1" x14ac:dyDescent="0.45">
      <c r="A56" s="206" t="s">
        <v>84</v>
      </c>
      <c r="B56" s="223">
        <v>5</v>
      </c>
      <c r="C56" s="187" t="s">
        <v>85</v>
      </c>
      <c r="D56" s="224">
        <v>200</v>
      </c>
      <c r="E56" s="187" t="str">
        <f>B20</f>
        <v>Metronidazole  (as Benzoate)</v>
      </c>
      <c r="G56" s="278"/>
      <c r="H56" s="278"/>
    </row>
    <row r="57" spans="1:12" ht="24" thickBot="1" x14ac:dyDescent="0.5">
      <c r="A57" s="112" t="s">
        <v>86</v>
      </c>
      <c r="B57" s="234">
        <f>RD!C39</f>
        <v>1.250382548116479</v>
      </c>
      <c r="G57" s="278"/>
      <c r="H57" s="278"/>
    </row>
    <row r="58" spans="1:12" s="276" customFormat="1" ht="36" x14ac:dyDescent="0.35">
      <c r="A58" s="185" t="s">
        <v>87</v>
      </c>
      <c r="B58" s="186">
        <f>B56</f>
        <v>5</v>
      </c>
      <c r="C58" s="187" t="s">
        <v>88</v>
      </c>
      <c r="D58" s="207">
        <f>B57*B56</f>
        <v>6.2519127405823944</v>
      </c>
      <c r="E58" s="279" t="s">
        <v>126</v>
      </c>
      <c r="F58" s="294">
        <f>171.15/275.26</f>
        <v>0.62177577563031317</v>
      </c>
    </row>
    <row r="59" spans="1:12" ht="19.5" customHeight="1" thickBot="1" x14ac:dyDescent="0.35"/>
    <row r="60" spans="1:12" s="9" customFormat="1" ht="54.6" customHeight="1" thickBot="1" x14ac:dyDescent="0.5">
      <c r="A60" s="126" t="s">
        <v>89</v>
      </c>
      <c r="B60" s="215">
        <v>100</v>
      </c>
      <c r="C60" s="110"/>
      <c r="D60" s="296" t="s">
        <v>123</v>
      </c>
      <c r="E60" s="297" t="s">
        <v>91</v>
      </c>
      <c r="F60" s="297" t="s">
        <v>61</v>
      </c>
      <c r="G60" s="298" t="s">
        <v>125</v>
      </c>
      <c r="H60" s="298" t="s">
        <v>124</v>
      </c>
      <c r="L60" s="118"/>
    </row>
    <row r="61" spans="1:12" s="9" customFormat="1" ht="24" customHeight="1" x14ac:dyDescent="0.45">
      <c r="A61" s="127" t="s">
        <v>94</v>
      </c>
      <c r="B61" s="216">
        <v>1</v>
      </c>
      <c r="C61" s="269" t="s">
        <v>95</v>
      </c>
      <c r="D61" s="266">
        <v>1.95675</v>
      </c>
      <c r="E61" s="180">
        <v>1</v>
      </c>
      <c r="F61" s="225">
        <v>148229620</v>
      </c>
      <c r="G61" s="280">
        <f>IF(ISBLANK(F61),"-",(F61/$D$50*$D$47*$B$69)*$D$58/$D$61)</f>
        <v>295.27310818469914</v>
      </c>
      <c r="H61" s="282">
        <f>IF(ISBLANK(F61),"-",G61*$F$58)</f>
        <v>183.59366586431469</v>
      </c>
      <c r="L61" s="118"/>
    </row>
    <row r="62" spans="1:12" s="9" customFormat="1" ht="26.25" customHeight="1" x14ac:dyDescent="0.45">
      <c r="A62" s="127" t="s">
        <v>96</v>
      </c>
      <c r="B62" s="216">
        <v>1</v>
      </c>
      <c r="C62" s="270"/>
      <c r="D62" s="267"/>
      <c r="E62" s="181">
        <v>2</v>
      </c>
      <c r="F62" s="218">
        <v>147424771</v>
      </c>
      <c r="G62" s="281">
        <f>IF(ISBLANK(F62),"-",(F62/$D$50*$D$47*$B$69)*$D$58/$D$61)</f>
        <v>293.66985057768812</v>
      </c>
      <c r="H62" s="283">
        <f t="shared" ref="H62:H72" si="0">IF(ISBLANK(F62),"-",G62*$F$58)</f>
        <v>182.59679912218022</v>
      </c>
      <c r="L62" s="118"/>
    </row>
    <row r="63" spans="1:12" s="9" customFormat="1" ht="24.75" customHeight="1" x14ac:dyDescent="0.45">
      <c r="A63" s="127" t="s">
        <v>97</v>
      </c>
      <c r="B63" s="216">
        <v>1</v>
      </c>
      <c r="C63" s="270"/>
      <c r="D63" s="267"/>
      <c r="E63" s="181">
        <v>3</v>
      </c>
      <c r="F63" s="218">
        <v>148083665</v>
      </c>
      <c r="G63" s="281">
        <f>IF(ISBLANK(F63),"-",(F63/$D$50*$D$47*$B$69)*$D$58/$D$61)</f>
        <v>294.98236611502983</v>
      </c>
      <c r="H63" s="283">
        <f t="shared" si="0"/>
        <v>183.41288948843768</v>
      </c>
      <c r="L63" s="118"/>
    </row>
    <row r="64" spans="1:12" ht="27" customHeight="1" thickBot="1" x14ac:dyDescent="0.5">
      <c r="A64" s="127" t="s">
        <v>98</v>
      </c>
      <c r="B64" s="216">
        <v>1</v>
      </c>
      <c r="C64" s="271"/>
      <c r="D64" s="268"/>
      <c r="E64" s="182">
        <v>4</v>
      </c>
      <c r="F64" s="226"/>
      <c r="G64" s="281" t="str">
        <f>IF(ISBLANK(F64),"-",(F64/$D$50*$D$47*$B$69)*$D$58/$D$61)</f>
        <v>-</v>
      </c>
      <c r="H64" s="283" t="str">
        <f t="shared" si="0"/>
        <v>-</v>
      </c>
    </row>
    <row r="65" spans="1:12" ht="24.75" customHeight="1" x14ac:dyDescent="0.45">
      <c r="A65" s="127" t="s">
        <v>99</v>
      </c>
      <c r="B65" s="216">
        <v>1</v>
      </c>
      <c r="C65" s="269" t="s">
        <v>100</v>
      </c>
      <c r="D65" s="266">
        <v>1.8078700000000001</v>
      </c>
      <c r="E65" s="151">
        <v>1</v>
      </c>
      <c r="F65" s="218">
        <v>138545946</v>
      </c>
      <c r="G65" s="280">
        <f>IF(ISBLANK(F65),"-",(F65/$D$50*$D$47*$B$69)*$D$58/$D$65)</f>
        <v>298.71076026828757</v>
      </c>
      <c r="H65" s="282">
        <f t="shared" si="0"/>
        <v>185.73111465493503</v>
      </c>
    </row>
    <row r="66" spans="1:12" ht="23.25" customHeight="1" x14ac:dyDescent="0.45">
      <c r="A66" s="127" t="s">
        <v>101</v>
      </c>
      <c r="B66" s="216">
        <v>1</v>
      </c>
      <c r="C66" s="270"/>
      <c r="D66" s="267"/>
      <c r="E66" s="152">
        <v>2</v>
      </c>
      <c r="F66" s="218">
        <v>138765029</v>
      </c>
      <c r="G66" s="281">
        <f>IF(ISBLANK(F66),"-",(F66/$D$50*$D$47*$B$69)*$D$58/$D$65)</f>
        <v>299.18311223080451</v>
      </c>
      <c r="H66" s="283">
        <f t="shared" si="0"/>
        <v>186.02481166279952</v>
      </c>
    </row>
    <row r="67" spans="1:12" ht="24.75" customHeight="1" x14ac:dyDescent="0.45">
      <c r="A67" s="127" t="s">
        <v>102</v>
      </c>
      <c r="B67" s="216">
        <v>1</v>
      </c>
      <c r="C67" s="270"/>
      <c r="D67" s="267"/>
      <c r="E67" s="152">
        <v>3</v>
      </c>
      <c r="F67" s="218">
        <v>139326557</v>
      </c>
      <c r="G67" s="281">
        <f>IF(ISBLANK(F67),"-",(F67/$D$50*$D$47*$B$69)*$D$58/$D$65)</f>
        <v>300.39378970376299</v>
      </c>
      <c r="H67" s="283">
        <f t="shared" si="0"/>
        <v>186.77758158758641</v>
      </c>
    </row>
    <row r="68" spans="1:12" ht="27" customHeight="1" thickBot="1" x14ac:dyDescent="0.5">
      <c r="A68" s="127" t="s">
        <v>103</v>
      </c>
      <c r="B68" s="216">
        <v>1</v>
      </c>
      <c r="C68" s="271"/>
      <c r="D68" s="268"/>
      <c r="E68" s="153">
        <v>4</v>
      </c>
      <c r="F68" s="226"/>
      <c r="G68" s="284" t="str">
        <f>IF(ISBLANK(F68),"-",(F68/$D$50*$D$47*$B$69)*$D$58/$D$65)</f>
        <v>-</v>
      </c>
      <c r="H68" s="283" t="str">
        <f t="shared" si="0"/>
        <v>-</v>
      </c>
    </row>
    <row r="69" spans="1:12" ht="23.25" customHeight="1" x14ac:dyDescent="0.45">
      <c r="A69" s="127" t="s">
        <v>104</v>
      </c>
      <c r="B69" s="194">
        <f>(B68/B67)*(B66/B65)*(B64/B63)*(B62/B61)*B60</f>
        <v>100</v>
      </c>
      <c r="C69" s="269" t="s">
        <v>105</v>
      </c>
      <c r="D69" s="266">
        <v>2.1417099999999998</v>
      </c>
      <c r="E69" s="151">
        <v>1</v>
      </c>
      <c r="F69" s="225">
        <v>164486265</v>
      </c>
      <c r="G69" s="280">
        <f>IF(ISBLANK(F69),"-",(F69/$D$50*$D$47*$B$69)*$D$58/$D$69)</f>
        <v>299.35961911318827</v>
      </c>
      <c r="H69" s="282">
        <f t="shared" si="0"/>
        <v>186.13455936649777</v>
      </c>
    </row>
    <row r="70" spans="1:12" ht="22.5" customHeight="1" thickBot="1" x14ac:dyDescent="0.55000000000000004">
      <c r="A70" s="205" t="s">
        <v>122</v>
      </c>
      <c r="B70" s="227">
        <f>(D47*B69)/D56*D58</f>
        <v>1.250382548116479</v>
      </c>
      <c r="C70" s="270"/>
      <c r="D70" s="267"/>
      <c r="E70" s="152">
        <v>2</v>
      </c>
      <c r="F70" s="218">
        <v>164441439</v>
      </c>
      <c r="G70" s="281">
        <f>IF(ISBLANK(F70),"-",(F70/$D$50*$D$47*$B$69)*$D$58/$D$69)</f>
        <v>299.27803726022103</v>
      </c>
      <c r="H70" s="283">
        <f t="shared" si="0"/>
        <v>186.08383374659169</v>
      </c>
    </row>
    <row r="71" spans="1:12" ht="23.25" customHeight="1" x14ac:dyDescent="0.45">
      <c r="A71" s="253" t="s">
        <v>75</v>
      </c>
      <c r="B71" s="254"/>
      <c r="C71" s="270"/>
      <c r="D71" s="267"/>
      <c r="E71" s="152">
        <v>3</v>
      </c>
      <c r="F71" s="218">
        <v>163966245</v>
      </c>
      <c r="G71" s="281">
        <f>IF(ISBLANK(F71),"-",(F71/$D$50*$D$47*$B$69)*$D$58/$D$69)</f>
        <v>298.41319973202451</v>
      </c>
      <c r="H71" s="283">
        <f t="shared" si="0"/>
        <v>185.54609872170309</v>
      </c>
    </row>
    <row r="72" spans="1:12" ht="23.25" customHeight="1" thickBot="1" x14ac:dyDescent="0.5">
      <c r="A72" s="255"/>
      <c r="B72" s="256"/>
      <c r="C72" s="272"/>
      <c r="D72" s="268"/>
      <c r="E72" s="153">
        <v>4</v>
      </c>
      <c r="F72" s="218"/>
      <c r="G72" s="281" t="str">
        <f>IF(ISBLANK(F72),"-",(F72/$D$50*$D$47*$B$69)*$D$58/$D$69)</f>
        <v>-</v>
      </c>
      <c r="H72" s="283" t="str">
        <f t="shared" si="0"/>
        <v>-</v>
      </c>
    </row>
    <row r="73" spans="1:12" ht="26.25" customHeight="1" x14ac:dyDescent="0.45">
      <c r="A73" s="154"/>
      <c r="B73" s="154"/>
      <c r="C73" s="154"/>
      <c r="D73" s="154"/>
      <c r="E73" s="154"/>
      <c r="F73" s="285" t="s">
        <v>68</v>
      </c>
      <c r="G73" s="290">
        <f>AVERAGE(G61:G72)</f>
        <v>297.69598257618958</v>
      </c>
      <c r="H73" s="286">
        <f>AVERAGE(H61:H72)</f>
        <v>185.10015046833848</v>
      </c>
    </row>
    <row r="74" spans="1:12" ht="26.25" customHeight="1" x14ac:dyDescent="0.5">
      <c r="C74" s="154"/>
      <c r="D74" s="154"/>
      <c r="E74" s="154"/>
      <c r="F74" s="287" t="s">
        <v>81</v>
      </c>
      <c r="G74" s="292">
        <f>STDEV(G61:G72)/AVERAGE(G61:G72)</f>
        <v>8.0328428637917119E-3</v>
      </c>
      <c r="H74" s="293"/>
    </row>
    <row r="75" spans="1:12" ht="27" customHeight="1" thickBot="1" x14ac:dyDescent="0.5">
      <c r="A75" s="154"/>
      <c r="B75" s="154"/>
      <c r="C75" s="155"/>
      <c r="D75" s="156"/>
      <c r="E75" s="156"/>
      <c r="F75" s="288" t="s">
        <v>19</v>
      </c>
      <c r="G75" s="291">
        <f>COUNT(H61:H72)</f>
        <v>9</v>
      </c>
      <c r="H75" s="289"/>
    </row>
    <row r="76" spans="1:12" ht="18" x14ac:dyDescent="0.35">
      <c r="A76" s="154"/>
      <c r="B76" s="154"/>
      <c r="C76" s="155"/>
      <c r="D76" s="156"/>
      <c r="E76" s="156"/>
      <c r="F76" s="156"/>
      <c r="G76" s="156"/>
      <c r="H76" s="155"/>
      <c r="I76" s="157"/>
      <c r="J76" s="161"/>
      <c r="K76" s="175"/>
    </row>
    <row r="77" spans="1:12" s="102" customFormat="1" ht="26.25" customHeight="1" x14ac:dyDescent="0.45">
      <c r="A77" s="240" t="s">
        <v>107</v>
      </c>
      <c r="B77" s="295" t="s">
        <v>127</v>
      </c>
      <c r="C77" s="238"/>
      <c r="D77" s="238"/>
      <c r="E77" s="195"/>
      <c r="F77" s="195"/>
      <c r="G77" s="233"/>
      <c r="H77" s="195"/>
      <c r="I77" s="195"/>
      <c r="J77" s="195"/>
      <c r="K77" s="238"/>
      <c r="L77" s="81"/>
    </row>
    <row r="78" spans="1:12" ht="38.4" customHeight="1" thickBot="1" x14ac:dyDescent="0.4">
      <c r="A78" s="165"/>
      <c r="B78" s="166"/>
      <c r="C78" s="167"/>
      <c r="D78" s="167"/>
      <c r="E78" s="166"/>
      <c r="F78" s="166"/>
      <c r="G78" s="166"/>
      <c r="H78" s="166"/>
    </row>
    <row r="79" spans="1:12" ht="18" x14ac:dyDescent="0.35">
      <c r="B79" s="117" t="s">
        <v>25</v>
      </c>
      <c r="E79" s="155" t="s">
        <v>26</v>
      </c>
      <c r="F79" s="155"/>
      <c r="G79" s="155" t="s">
        <v>27</v>
      </c>
    </row>
    <row r="80" spans="1:12" ht="83.1" customHeight="1" x14ac:dyDescent="0.35">
      <c r="A80" s="161" t="s">
        <v>28</v>
      </c>
      <c r="B80" s="208" t="s">
        <v>110</v>
      </c>
      <c r="C80" s="208"/>
      <c r="D80" s="154"/>
      <c r="E80" s="163"/>
      <c r="F80" s="157"/>
      <c r="G80" s="183"/>
      <c r="H80" s="183"/>
      <c r="I80" s="157"/>
    </row>
    <row r="81" spans="1:9" ht="83.1" customHeight="1" x14ac:dyDescent="0.35">
      <c r="A81" s="161" t="s">
        <v>29</v>
      </c>
      <c r="B81" s="209"/>
      <c r="C81" s="209"/>
      <c r="D81" s="171"/>
      <c r="E81" s="164"/>
      <c r="F81" s="157"/>
      <c r="G81" s="184"/>
      <c r="H81" s="184"/>
      <c r="I81" s="179"/>
    </row>
    <row r="82" spans="1:9" ht="18" x14ac:dyDescent="0.35">
      <c r="A82" s="154"/>
      <c r="B82" s="155"/>
      <c r="C82" s="156"/>
      <c r="D82" s="156"/>
      <c r="E82" s="156"/>
      <c r="F82" s="156"/>
      <c r="G82" s="155"/>
      <c r="H82" s="155"/>
      <c r="I82" s="157"/>
    </row>
    <row r="83" spans="1:9" ht="18" x14ac:dyDescent="0.35">
      <c r="A83" s="154"/>
      <c r="B83" s="154"/>
      <c r="C83" s="155"/>
      <c r="D83" s="156"/>
      <c r="E83" s="156"/>
      <c r="F83" s="156"/>
      <c r="G83" s="156"/>
      <c r="H83" s="155"/>
      <c r="I83" s="157"/>
    </row>
    <row r="84" spans="1:9" ht="18" x14ac:dyDescent="0.35">
      <c r="A84" s="154"/>
      <c r="B84" s="154"/>
      <c r="C84" s="155"/>
      <c r="D84" s="156"/>
      <c r="E84" s="156"/>
      <c r="F84" s="156"/>
      <c r="G84" s="156"/>
      <c r="H84" s="155"/>
      <c r="I84" s="157"/>
    </row>
    <row r="85" spans="1:9" ht="18" x14ac:dyDescent="0.35">
      <c r="A85" s="154"/>
      <c r="B85" s="154"/>
      <c r="C85" s="155"/>
      <c r="D85" s="156"/>
      <c r="E85" s="156"/>
      <c r="F85" s="156"/>
      <c r="G85" s="156"/>
      <c r="H85" s="155"/>
      <c r="I85" s="157"/>
    </row>
    <row r="86" spans="1:9" ht="18" x14ac:dyDescent="0.35">
      <c r="A86" s="154"/>
      <c r="B86" s="154"/>
      <c r="C86" s="155"/>
      <c r="D86" s="156"/>
      <c r="E86" s="156"/>
      <c r="F86" s="156"/>
      <c r="G86" s="156"/>
      <c r="H86" s="155"/>
      <c r="I86" s="157"/>
    </row>
    <row r="87" spans="1:9" ht="18" x14ac:dyDescent="0.35">
      <c r="A87" s="154"/>
      <c r="B87" s="154"/>
      <c r="C87" s="155"/>
      <c r="D87" s="156"/>
      <c r="E87" s="156"/>
      <c r="F87" s="156"/>
      <c r="G87" s="156"/>
      <c r="H87" s="155"/>
      <c r="I87" s="157"/>
    </row>
    <row r="88" spans="1:9" ht="18" x14ac:dyDescent="0.35">
      <c r="A88" s="154"/>
      <c r="B88" s="154"/>
      <c r="C88" s="155"/>
      <c r="D88" s="156"/>
      <c r="E88" s="156"/>
      <c r="F88" s="156"/>
      <c r="G88" s="156"/>
      <c r="H88" s="155"/>
      <c r="I88" s="157"/>
    </row>
    <row r="89" spans="1:9" ht="18" x14ac:dyDescent="0.35">
      <c r="A89" s="154"/>
      <c r="B89" s="154"/>
      <c r="C89" s="155"/>
      <c r="D89" s="156"/>
      <c r="E89" s="156"/>
      <c r="F89" s="156"/>
      <c r="G89" s="156"/>
      <c r="H89" s="155"/>
      <c r="I89" s="157"/>
    </row>
    <row r="90" spans="1:9" ht="18" x14ac:dyDescent="0.35">
      <c r="A90" s="154"/>
      <c r="B90" s="154"/>
      <c r="C90" s="155"/>
      <c r="D90" s="156"/>
      <c r="E90" s="156"/>
      <c r="F90" s="156"/>
      <c r="G90" s="156"/>
      <c r="H90" s="155"/>
      <c r="I90" s="157"/>
    </row>
    <row r="250" spans="1:1" x14ac:dyDescent="0.3">
      <c r="A250" s="2">
        <v>0</v>
      </c>
    </row>
  </sheetData>
  <sheetProtection formatCells="0" formatColumns="0"/>
  <mergeCells count="21">
    <mergeCell ref="G74:H74"/>
    <mergeCell ref="G75:H75"/>
    <mergeCell ref="A1:H7"/>
    <mergeCell ref="A8:H14"/>
    <mergeCell ref="A17:H17"/>
    <mergeCell ref="A16:H16"/>
    <mergeCell ref="B26:C26"/>
    <mergeCell ref="B27:C27"/>
    <mergeCell ref="D36:E36"/>
    <mergeCell ref="A71:B72"/>
    <mergeCell ref="B21:I21"/>
    <mergeCell ref="A46:B47"/>
    <mergeCell ref="C29:H29"/>
    <mergeCell ref="C31:H31"/>
    <mergeCell ref="C32:H32"/>
    <mergeCell ref="D61:D64"/>
    <mergeCell ref="D65:D68"/>
    <mergeCell ref="D69:D72"/>
    <mergeCell ref="C61:C64"/>
    <mergeCell ref="C69:C72"/>
    <mergeCell ref="C65:C68"/>
  </mergeCells>
  <conditionalFormatting sqref="D51">
    <cfRule type="cellIs" dxfId="3" priority="1" operator="greaterThan">
      <formula>0.02</formula>
    </cfRule>
  </conditionalFormatting>
  <printOptions horizontalCentered="1" verticalCentered="1"/>
  <pageMargins left="0.7" right="0.7" top="0.75" bottom="0.75" header="0.3" footer="0.3"/>
  <pageSetup paperSize="9" scale="30" orientation="portrait" r:id="rId1"/>
  <headerFooter alignWithMargins="0">
    <oddHeader>&amp;LVer 2</oddHeader>
    <oddFooter>&amp;LNQCL/ADDO/014&amp;C&amp;P of &amp;N&amp;R&amp;D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BreakPreview" topLeftCell="A58" zoomScale="50" zoomScaleNormal="75" zoomScaleSheetLayoutView="50" workbookViewId="0">
      <selection activeCell="B21" sqref="B21:I21"/>
    </sheetView>
  </sheetViews>
  <sheetFormatPr defaultRowHeight="13.8" x14ac:dyDescent="0.3"/>
  <cols>
    <col min="1" max="1" width="55.44140625" style="82" customWidth="1"/>
    <col min="2" max="2" width="33.6640625" style="82" customWidth="1"/>
    <col min="3" max="3" width="42.33203125" style="82" customWidth="1"/>
    <col min="4" max="4" width="30.5546875" style="82" customWidth="1"/>
    <col min="5" max="5" width="35.44140625" style="82" customWidth="1"/>
    <col min="6" max="6" width="30.6640625" style="82" customWidth="1"/>
    <col min="7" max="7" width="35.44140625" style="82" customWidth="1"/>
    <col min="8" max="9" width="30.33203125" style="82" customWidth="1"/>
    <col min="10" max="10" width="30.44140625" style="82" customWidth="1"/>
    <col min="11" max="11" width="21.33203125" style="82" customWidth="1"/>
    <col min="12" max="12" width="9.109375" style="82" customWidth="1"/>
    <col min="13" max="16384" width="8.88671875" style="86"/>
  </cols>
  <sheetData>
    <row r="1" spans="1:8" x14ac:dyDescent="0.3">
      <c r="A1" s="273" t="s">
        <v>30</v>
      </c>
      <c r="B1" s="273"/>
      <c r="C1" s="273"/>
      <c r="D1" s="273"/>
      <c r="E1" s="273"/>
      <c r="F1" s="273"/>
      <c r="G1" s="273"/>
      <c r="H1" s="273"/>
    </row>
    <row r="2" spans="1:8" x14ac:dyDescent="0.3">
      <c r="A2" s="273"/>
      <c r="B2" s="273"/>
      <c r="C2" s="273"/>
      <c r="D2" s="273"/>
      <c r="E2" s="273"/>
      <c r="F2" s="273"/>
      <c r="G2" s="273"/>
      <c r="H2" s="273"/>
    </row>
    <row r="3" spans="1:8" x14ac:dyDescent="0.3">
      <c r="A3" s="273"/>
      <c r="B3" s="273"/>
      <c r="C3" s="273"/>
      <c r="D3" s="273"/>
      <c r="E3" s="273"/>
      <c r="F3" s="273"/>
      <c r="G3" s="273"/>
      <c r="H3" s="273"/>
    </row>
    <row r="4" spans="1:8" x14ac:dyDescent="0.3">
      <c r="A4" s="273"/>
      <c r="B4" s="273"/>
      <c r="C4" s="273"/>
      <c r="D4" s="273"/>
      <c r="E4" s="273"/>
      <c r="F4" s="273"/>
      <c r="G4" s="273"/>
      <c r="H4" s="273"/>
    </row>
    <row r="5" spans="1:8" x14ac:dyDescent="0.3">
      <c r="A5" s="273"/>
      <c r="B5" s="273"/>
      <c r="C5" s="273"/>
      <c r="D5" s="273"/>
      <c r="E5" s="273"/>
      <c r="F5" s="273"/>
      <c r="G5" s="273"/>
      <c r="H5" s="273"/>
    </row>
    <row r="6" spans="1:8" x14ac:dyDescent="0.3">
      <c r="A6" s="273"/>
      <c r="B6" s="273"/>
      <c r="C6" s="273"/>
      <c r="D6" s="273"/>
      <c r="E6" s="273"/>
      <c r="F6" s="273"/>
      <c r="G6" s="273"/>
      <c r="H6" s="273"/>
    </row>
    <row r="7" spans="1:8" x14ac:dyDescent="0.3">
      <c r="A7" s="273"/>
      <c r="B7" s="273"/>
      <c r="C7" s="273"/>
      <c r="D7" s="273"/>
      <c r="E7" s="273"/>
      <c r="F7" s="273"/>
      <c r="G7" s="273"/>
      <c r="H7" s="273"/>
    </row>
    <row r="8" spans="1:8" x14ac:dyDescent="0.3">
      <c r="A8" s="274" t="s">
        <v>31</v>
      </c>
      <c r="B8" s="274"/>
      <c r="C8" s="274"/>
      <c r="D8" s="274"/>
      <c r="E8" s="274"/>
      <c r="F8" s="274"/>
      <c r="G8" s="274"/>
      <c r="H8" s="274"/>
    </row>
    <row r="9" spans="1:8" x14ac:dyDescent="0.3">
      <c r="A9" s="274"/>
      <c r="B9" s="274"/>
      <c r="C9" s="274"/>
      <c r="D9" s="274"/>
      <c r="E9" s="274"/>
      <c r="F9" s="274"/>
      <c r="G9" s="274"/>
      <c r="H9" s="274"/>
    </row>
    <row r="10" spans="1:8" x14ac:dyDescent="0.3">
      <c r="A10" s="274"/>
      <c r="B10" s="274"/>
      <c r="C10" s="274"/>
      <c r="D10" s="274"/>
      <c r="E10" s="274"/>
      <c r="F10" s="274"/>
      <c r="G10" s="274"/>
      <c r="H10" s="274"/>
    </row>
    <row r="11" spans="1:8" x14ac:dyDescent="0.3">
      <c r="A11" s="274"/>
      <c r="B11" s="274"/>
      <c r="C11" s="274"/>
      <c r="D11" s="274"/>
      <c r="E11" s="274"/>
      <c r="F11" s="274"/>
      <c r="G11" s="274"/>
      <c r="H11" s="274"/>
    </row>
    <row r="12" spans="1:8" x14ac:dyDescent="0.3">
      <c r="A12" s="274"/>
      <c r="B12" s="274"/>
      <c r="C12" s="274"/>
      <c r="D12" s="274"/>
      <c r="E12" s="274"/>
      <c r="F12" s="274"/>
      <c r="G12" s="274"/>
      <c r="H12" s="274"/>
    </row>
    <row r="13" spans="1:8" x14ac:dyDescent="0.3">
      <c r="A13" s="274"/>
      <c r="B13" s="274"/>
      <c r="C13" s="274"/>
      <c r="D13" s="274"/>
      <c r="E13" s="274"/>
      <c r="F13" s="274"/>
      <c r="G13" s="274"/>
      <c r="H13" s="274"/>
    </row>
    <row r="14" spans="1:8" x14ac:dyDescent="0.3">
      <c r="A14" s="274"/>
      <c r="B14" s="274"/>
      <c r="C14" s="274"/>
      <c r="D14" s="274"/>
      <c r="E14" s="274"/>
      <c r="F14" s="274"/>
      <c r="G14" s="274"/>
      <c r="H14" s="274"/>
    </row>
    <row r="15" spans="1:8" ht="19.5" customHeight="1" thickBot="1" x14ac:dyDescent="0.35"/>
    <row r="16" spans="1:8" ht="19.5" customHeight="1" thickBot="1" x14ac:dyDescent="0.4">
      <c r="A16" s="243" t="s">
        <v>32</v>
      </c>
      <c r="B16" s="244"/>
      <c r="C16" s="244"/>
      <c r="D16" s="244"/>
      <c r="E16" s="244"/>
      <c r="F16" s="244"/>
      <c r="G16" s="244"/>
      <c r="H16" s="245"/>
    </row>
    <row r="17" spans="1:14" ht="20.25" customHeight="1" x14ac:dyDescent="0.3">
      <c r="A17" s="275" t="s">
        <v>45</v>
      </c>
      <c r="B17" s="275"/>
      <c r="C17" s="275"/>
      <c r="D17" s="275"/>
      <c r="E17" s="275"/>
      <c r="F17" s="275"/>
      <c r="G17" s="275"/>
      <c r="H17" s="275"/>
    </row>
    <row r="18" spans="1:14" ht="26.25" customHeight="1" x14ac:dyDescent="0.45">
      <c r="A18" s="111" t="s">
        <v>34</v>
      </c>
      <c r="B18" s="257" t="s">
        <v>115</v>
      </c>
      <c r="C18" s="257"/>
    </row>
    <row r="19" spans="1:14" ht="26.25" customHeight="1" x14ac:dyDescent="0.5">
      <c r="A19" s="111" t="s">
        <v>35</v>
      </c>
      <c r="B19" s="237" t="s">
        <v>113</v>
      </c>
      <c r="C19" s="235">
        <v>25</v>
      </c>
    </row>
    <row r="20" spans="1:14" ht="26.25" customHeight="1" x14ac:dyDescent="0.5">
      <c r="A20" s="111" t="s">
        <v>36</v>
      </c>
      <c r="B20" s="237" t="s">
        <v>116</v>
      </c>
      <c r="C20" s="213"/>
    </row>
    <row r="21" spans="1:14" ht="26.25" customHeight="1" x14ac:dyDescent="0.5">
      <c r="A21" s="111" t="s">
        <v>37</v>
      </c>
      <c r="B21" s="249" t="s">
        <v>11</v>
      </c>
      <c r="C21" s="249"/>
      <c r="D21" s="249"/>
      <c r="E21" s="249"/>
      <c r="F21" s="249"/>
      <c r="G21" s="249"/>
      <c r="H21" s="249"/>
      <c r="I21" s="249"/>
    </row>
    <row r="22" spans="1:14" ht="26.25" customHeight="1" x14ac:dyDescent="0.5">
      <c r="A22" s="111" t="s">
        <v>38</v>
      </c>
      <c r="B22" s="214">
        <v>43335</v>
      </c>
      <c r="C22" s="213"/>
      <c r="D22" s="213"/>
      <c r="E22" s="213"/>
      <c r="F22" s="213"/>
      <c r="G22" s="213"/>
      <c r="H22" s="213"/>
      <c r="I22" s="213"/>
    </row>
    <row r="23" spans="1:14" ht="26.25" customHeight="1" x14ac:dyDescent="0.5">
      <c r="A23" s="111" t="s">
        <v>39</v>
      </c>
      <c r="B23" s="214">
        <v>43336</v>
      </c>
      <c r="C23" s="213"/>
      <c r="D23" s="213"/>
      <c r="E23" s="213"/>
      <c r="F23" s="213"/>
      <c r="G23" s="213"/>
      <c r="H23" s="213"/>
      <c r="I23" s="213"/>
    </row>
    <row r="24" spans="1:14" ht="18" x14ac:dyDescent="0.35">
      <c r="A24" s="111"/>
      <c r="B24" s="113"/>
    </row>
    <row r="25" spans="1:14" ht="18" x14ac:dyDescent="0.35">
      <c r="A25" s="109" t="s">
        <v>1</v>
      </c>
      <c r="B25" s="113"/>
    </row>
    <row r="26" spans="1:14" ht="26.25" customHeight="1" x14ac:dyDescent="0.45">
      <c r="A26" s="114" t="s">
        <v>4</v>
      </c>
      <c r="B26" s="257" t="s">
        <v>112</v>
      </c>
      <c r="C26" s="257"/>
    </row>
    <row r="27" spans="1:14" ht="26.25" customHeight="1" x14ac:dyDescent="0.5">
      <c r="A27" s="232" t="s">
        <v>46</v>
      </c>
      <c r="B27" s="249" t="s">
        <v>114</v>
      </c>
      <c r="C27" s="249"/>
    </row>
    <row r="28" spans="1:14" ht="27" customHeight="1" thickBot="1" x14ac:dyDescent="0.5">
      <c r="A28" s="232" t="s">
        <v>6</v>
      </c>
      <c r="B28" s="211">
        <v>100</v>
      </c>
    </row>
    <row r="29" spans="1:14" s="9" customFormat="1" ht="27" customHeight="1" thickBot="1" x14ac:dyDescent="0.55000000000000004">
      <c r="A29" s="232" t="s">
        <v>47</v>
      </c>
      <c r="B29" s="210">
        <v>0</v>
      </c>
      <c r="C29" s="260" t="s">
        <v>48</v>
      </c>
      <c r="D29" s="261"/>
      <c r="E29" s="261"/>
      <c r="F29" s="261"/>
      <c r="G29" s="261"/>
      <c r="H29" s="262"/>
      <c r="I29" s="118"/>
      <c r="J29" s="118"/>
      <c r="K29" s="118"/>
      <c r="L29" s="118"/>
    </row>
    <row r="30" spans="1:14" s="9" customFormat="1" ht="19.5" customHeight="1" thickBot="1" x14ac:dyDescent="0.4">
      <c r="A30" s="232" t="s">
        <v>49</v>
      </c>
      <c r="B30" s="238">
        <f>B28-B29</f>
        <v>100</v>
      </c>
      <c r="C30" s="119"/>
      <c r="D30" s="119"/>
      <c r="E30" s="119"/>
      <c r="F30" s="119"/>
      <c r="G30" s="119"/>
      <c r="H30" s="120"/>
      <c r="I30" s="118"/>
      <c r="J30" s="118"/>
      <c r="K30" s="118"/>
      <c r="L30" s="118"/>
    </row>
    <row r="31" spans="1:14" s="9" customFormat="1" ht="27" customHeight="1" thickBot="1" x14ac:dyDescent="0.5">
      <c r="A31" s="232" t="s">
        <v>50</v>
      </c>
      <c r="B31" s="231">
        <v>171.15</v>
      </c>
      <c r="C31" s="263" t="s">
        <v>51</v>
      </c>
      <c r="D31" s="264"/>
      <c r="E31" s="264"/>
      <c r="F31" s="264"/>
      <c r="G31" s="264"/>
      <c r="H31" s="265"/>
      <c r="I31" s="118"/>
      <c r="J31" s="118"/>
      <c r="K31" s="118"/>
      <c r="L31" s="118"/>
    </row>
    <row r="32" spans="1:14" s="9" customFormat="1" ht="27" customHeight="1" thickBot="1" x14ac:dyDescent="0.5">
      <c r="A32" s="232" t="s">
        <v>52</v>
      </c>
      <c r="B32" s="231">
        <v>275.26</v>
      </c>
      <c r="C32" s="263" t="s">
        <v>53</v>
      </c>
      <c r="D32" s="264"/>
      <c r="E32" s="264"/>
      <c r="F32" s="264"/>
      <c r="G32" s="264"/>
      <c r="H32" s="265"/>
      <c r="I32" s="118"/>
      <c r="J32" s="118"/>
      <c r="K32" s="118"/>
      <c r="L32" s="122"/>
      <c r="M32" s="122"/>
      <c r="N32" s="123"/>
    </row>
    <row r="33" spans="1:14" s="9" customFormat="1" ht="17.25" customHeight="1" x14ac:dyDescent="0.35">
      <c r="A33" s="232"/>
      <c r="B33" s="121"/>
      <c r="C33" s="124"/>
      <c r="D33" s="124"/>
      <c r="E33" s="124"/>
      <c r="F33" s="124"/>
      <c r="G33" s="124"/>
      <c r="H33" s="124"/>
      <c r="I33" s="118"/>
      <c r="J33" s="118"/>
      <c r="K33" s="118"/>
      <c r="L33" s="122"/>
      <c r="M33" s="122"/>
      <c r="N33" s="123"/>
    </row>
    <row r="34" spans="1:14" s="9" customFormat="1" ht="18" x14ac:dyDescent="0.35">
      <c r="A34" s="232" t="s">
        <v>54</v>
      </c>
      <c r="B34" s="125">
        <f>B31/B32</f>
        <v>0.62177577563031317</v>
      </c>
      <c r="C34" s="179" t="s">
        <v>55</v>
      </c>
      <c r="D34" s="179"/>
      <c r="E34" s="179"/>
      <c r="F34" s="179"/>
      <c r="G34" s="179"/>
      <c r="H34" s="179"/>
      <c r="I34" s="118"/>
      <c r="J34" s="118"/>
      <c r="K34" s="118"/>
      <c r="L34" s="122"/>
      <c r="M34" s="122"/>
      <c r="N34" s="123"/>
    </row>
    <row r="35" spans="1:14" s="9" customFormat="1" ht="19.5" customHeight="1" thickBot="1" x14ac:dyDescent="0.4">
      <c r="A35" s="232"/>
      <c r="B35" s="238"/>
      <c r="H35" s="179"/>
      <c r="I35" s="118"/>
      <c r="J35" s="118"/>
      <c r="K35" s="118"/>
      <c r="L35" s="122"/>
      <c r="M35" s="122"/>
      <c r="N35" s="123"/>
    </row>
    <row r="36" spans="1:14" s="9" customFormat="1" ht="27" customHeight="1" thickBot="1" x14ac:dyDescent="0.5">
      <c r="A36" s="126" t="s">
        <v>56</v>
      </c>
      <c r="B36" s="215">
        <v>25</v>
      </c>
      <c r="C36" s="179"/>
      <c r="D36" s="251" t="s">
        <v>57</v>
      </c>
      <c r="E36" s="252"/>
      <c r="F36" s="172" t="s">
        <v>58</v>
      </c>
      <c r="G36" s="173"/>
      <c r="J36" s="118"/>
      <c r="K36" s="118"/>
      <c r="L36" s="122"/>
      <c r="M36" s="122"/>
      <c r="N36" s="123"/>
    </row>
    <row r="37" spans="1:14" s="9" customFormat="1" ht="26.25" customHeight="1" x14ac:dyDescent="0.45">
      <c r="A37" s="127" t="s">
        <v>59</v>
      </c>
      <c r="B37" s="216">
        <v>1</v>
      </c>
      <c r="C37" s="129" t="s">
        <v>60</v>
      </c>
      <c r="D37" s="130" t="s">
        <v>61</v>
      </c>
      <c r="E37" s="162" t="s">
        <v>62</v>
      </c>
      <c r="F37" s="130" t="s">
        <v>61</v>
      </c>
      <c r="G37" s="131" t="s">
        <v>62</v>
      </c>
      <c r="J37" s="118"/>
      <c r="K37" s="118"/>
      <c r="L37" s="122"/>
      <c r="M37" s="122"/>
      <c r="N37" s="123"/>
    </row>
    <row r="38" spans="1:14" s="9" customFormat="1" ht="26.25" customHeight="1" x14ac:dyDescent="0.45">
      <c r="A38" s="127" t="s">
        <v>63</v>
      </c>
      <c r="B38" s="216">
        <v>1</v>
      </c>
      <c r="C38" s="132">
        <v>1</v>
      </c>
      <c r="D38" s="217">
        <v>98800564</v>
      </c>
      <c r="E38" s="176">
        <f>IF(ISBLANK(D38),"-",$D$48/$D$45*D38)</f>
        <v>103788786.71880558</v>
      </c>
      <c r="F38" s="217">
        <v>108498528</v>
      </c>
      <c r="G38" s="168">
        <f>IF(ISBLANK(F38),"-",$D$48/$F$45*F38)</f>
        <v>103192097.62629502</v>
      </c>
      <c r="J38" s="118"/>
      <c r="K38" s="118"/>
      <c r="L38" s="122"/>
      <c r="M38" s="122"/>
      <c r="N38" s="123"/>
    </row>
    <row r="39" spans="1:14" s="9" customFormat="1" ht="26.25" customHeight="1" x14ac:dyDescent="0.45">
      <c r="A39" s="127" t="s">
        <v>64</v>
      </c>
      <c r="B39" s="216">
        <v>1</v>
      </c>
      <c r="C39" s="194">
        <v>2</v>
      </c>
      <c r="D39" s="218">
        <v>98321390</v>
      </c>
      <c r="E39" s="177">
        <f>IF(ISBLANK(D39),"-",$D$48/$D$45*D39)</f>
        <v>103285420.27965048</v>
      </c>
      <c r="F39" s="218">
        <v>108493460</v>
      </c>
      <c r="G39" s="169">
        <f>IF(ISBLANK(F39),"-",$D$48/$F$45*F39)</f>
        <v>103187277.49130875</v>
      </c>
      <c r="J39" s="118"/>
      <c r="K39" s="118"/>
      <c r="L39" s="122"/>
      <c r="M39" s="122"/>
      <c r="N39" s="123"/>
    </row>
    <row r="40" spans="1:14" ht="26.25" customHeight="1" x14ac:dyDescent="0.45">
      <c r="A40" s="127" t="s">
        <v>65</v>
      </c>
      <c r="B40" s="216">
        <v>1</v>
      </c>
      <c r="C40" s="194">
        <v>3</v>
      </c>
      <c r="D40" s="218">
        <v>97515925</v>
      </c>
      <c r="E40" s="177">
        <f>IF(ISBLANK(D40),"-",$D$48/$D$45*D40)</f>
        <v>102439289.12705439</v>
      </c>
      <c r="F40" s="218">
        <v>108522283</v>
      </c>
      <c r="G40" s="169">
        <f>IF(ISBLANK(F40),"-",$D$48/$F$45*F40)</f>
        <v>103214690.8201779</v>
      </c>
      <c r="L40" s="122"/>
      <c r="M40" s="122"/>
      <c r="N40" s="179"/>
    </row>
    <row r="41" spans="1:14" ht="26.25" customHeight="1" x14ac:dyDescent="0.45">
      <c r="A41" s="127" t="s">
        <v>66</v>
      </c>
      <c r="B41" s="216">
        <v>1</v>
      </c>
      <c r="C41" s="134">
        <v>4</v>
      </c>
      <c r="D41" s="219"/>
      <c r="E41" s="178" t="str">
        <f>IF(ISBLANK(D41),"-",$D$48/$D$45*D41)</f>
        <v>-</v>
      </c>
      <c r="F41" s="219"/>
      <c r="G41" s="170" t="str">
        <f>IF(ISBLANK(F41),"-",$D$48/$F$45*F41)</f>
        <v>-</v>
      </c>
      <c r="L41" s="122"/>
      <c r="M41" s="122"/>
      <c r="N41" s="179"/>
    </row>
    <row r="42" spans="1:14" ht="27" customHeight="1" thickBot="1" x14ac:dyDescent="0.5">
      <c r="A42" s="127" t="s">
        <v>67</v>
      </c>
      <c r="B42" s="216">
        <v>1</v>
      </c>
      <c r="C42" s="135" t="s">
        <v>68</v>
      </c>
      <c r="D42" s="196">
        <f>AVERAGE(D38:D41)</f>
        <v>98212626.333333328</v>
      </c>
      <c r="E42" s="158">
        <f>AVERAGE(E38:E41)</f>
        <v>103171165.37517016</v>
      </c>
      <c r="F42" s="136">
        <f>AVERAGE(F38:F41)</f>
        <v>108504757</v>
      </c>
      <c r="G42" s="137">
        <f>AVERAGE(G38:G41)</f>
        <v>103198021.97926056</v>
      </c>
    </row>
    <row r="43" spans="1:14" ht="26.25" customHeight="1" x14ac:dyDescent="0.45">
      <c r="A43" s="127" t="s">
        <v>69</v>
      </c>
      <c r="B43" s="211">
        <v>1</v>
      </c>
      <c r="C43" s="197" t="s">
        <v>70</v>
      </c>
      <c r="D43" s="221">
        <v>15.31</v>
      </c>
      <c r="E43" s="179"/>
      <c r="F43" s="220">
        <v>16.91</v>
      </c>
      <c r="G43" s="174"/>
    </row>
    <row r="44" spans="1:14" ht="26.25" customHeight="1" x14ac:dyDescent="0.45">
      <c r="A44" s="127" t="s">
        <v>71</v>
      </c>
      <c r="B44" s="211">
        <v>1</v>
      </c>
      <c r="C44" s="198" t="s">
        <v>72</v>
      </c>
      <c r="D44" s="199">
        <f>D43*$B$34</f>
        <v>9.5193871249000956</v>
      </c>
      <c r="E44" s="195"/>
      <c r="F44" s="138">
        <f>F43*$B$34</f>
        <v>10.514228365908595</v>
      </c>
      <c r="G44" s="156"/>
    </row>
    <row r="45" spans="1:14" ht="19.5" customHeight="1" thickBot="1" x14ac:dyDescent="0.4">
      <c r="A45" s="127" t="s">
        <v>73</v>
      </c>
      <c r="B45" s="195">
        <f>(B44/B43)*(B42/B41)*(B40/B39)*(B38/B37)*B36</f>
        <v>25</v>
      </c>
      <c r="C45" s="198" t="s">
        <v>74</v>
      </c>
      <c r="D45" s="200">
        <f>D44*$B$30/100</f>
        <v>9.5193871249000956</v>
      </c>
      <c r="E45" s="156"/>
      <c r="F45" s="140">
        <f>F44*$B$30/100</f>
        <v>10.514228365908595</v>
      </c>
      <c r="G45" s="156"/>
    </row>
    <row r="46" spans="1:14" ht="19.5" customHeight="1" thickBot="1" x14ac:dyDescent="0.4">
      <c r="A46" s="253" t="s">
        <v>75</v>
      </c>
      <c r="B46" s="258"/>
      <c r="C46" s="198" t="s">
        <v>76</v>
      </c>
      <c r="D46" s="199">
        <f>D45/$B$45</f>
        <v>0.38077548499600383</v>
      </c>
      <c r="E46" s="156"/>
      <c r="F46" s="142">
        <f>F45/$B$45</f>
        <v>0.42056913463634382</v>
      </c>
      <c r="G46" s="156"/>
    </row>
    <row r="47" spans="1:14" ht="27" customHeight="1" thickBot="1" x14ac:dyDescent="0.5">
      <c r="A47" s="255"/>
      <c r="B47" s="259"/>
      <c r="C47" s="198" t="s">
        <v>77</v>
      </c>
      <c r="D47" s="222">
        <v>0.4</v>
      </c>
      <c r="E47" s="174"/>
      <c r="F47" s="174"/>
      <c r="G47" s="174"/>
    </row>
    <row r="48" spans="1:14" ht="18" x14ac:dyDescent="0.35">
      <c r="C48" s="198" t="s">
        <v>78</v>
      </c>
      <c r="D48" s="200">
        <f>D47*$B$45</f>
        <v>10</v>
      </c>
      <c r="E48" s="156"/>
      <c r="F48" s="156"/>
      <c r="G48" s="156"/>
    </row>
    <row r="49" spans="1:12" ht="19.5" customHeight="1" thickBot="1" x14ac:dyDescent="0.4">
      <c r="C49" s="201" t="s">
        <v>79</v>
      </c>
      <c r="D49" s="202">
        <f>D48/B34</f>
        <v>16.082968156587789</v>
      </c>
      <c r="E49" s="160"/>
      <c r="F49" s="160"/>
      <c r="G49" s="160"/>
    </row>
    <row r="50" spans="1:12" ht="18" x14ac:dyDescent="0.35">
      <c r="C50" s="203" t="s">
        <v>80</v>
      </c>
      <c r="D50" s="204">
        <f>AVERAGE(E38:E41,G38:G41)</f>
        <v>103184593.67721535</v>
      </c>
      <c r="E50" s="159"/>
      <c r="F50" s="159"/>
      <c r="G50" s="159"/>
    </row>
    <row r="51" spans="1:12" ht="18" x14ac:dyDescent="0.35">
      <c r="C51" s="143" t="s">
        <v>81</v>
      </c>
      <c r="D51" s="146">
        <f>STDEV(E38:E41,G38:G41)/D50</f>
        <v>4.1834026807071453E-3</v>
      </c>
      <c r="E51" s="195"/>
      <c r="F51" s="195"/>
      <c r="G51" s="195"/>
    </row>
    <row r="52" spans="1:12" ht="19.5" customHeight="1" thickBot="1" x14ac:dyDescent="0.4">
      <c r="C52" s="144" t="s">
        <v>19</v>
      </c>
      <c r="D52" s="147">
        <f>COUNT(E38:E41,G38:G41)</f>
        <v>6</v>
      </c>
      <c r="E52" s="195"/>
      <c r="F52" s="195"/>
      <c r="G52" s="195"/>
    </row>
    <row r="54" spans="1:12" ht="18" x14ac:dyDescent="0.35">
      <c r="A54" s="109" t="s">
        <v>1</v>
      </c>
      <c r="B54" s="148" t="s">
        <v>82</v>
      </c>
    </row>
    <row r="55" spans="1:12" ht="18" x14ac:dyDescent="0.35">
      <c r="A55" s="179" t="s">
        <v>83</v>
      </c>
      <c r="B55" s="112" t="str">
        <f>B21</f>
        <v>Each 5 ml contains: Metronidazole B.P. 200 mg</v>
      </c>
    </row>
    <row r="56" spans="1:12" ht="26.25" customHeight="1" x14ac:dyDescent="0.45">
      <c r="A56" s="232" t="s">
        <v>84</v>
      </c>
      <c r="B56" s="223">
        <v>5</v>
      </c>
      <c r="C56" s="195" t="s">
        <v>85</v>
      </c>
      <c r="D56" s="224">
        <v>200</v>
      </c>
      <c r="E56" s="195" t="str">
        <f>B20</f>
        <v>Metronidazole (as Benzoate)</v>
      </c>
    </row>
    <row r="57" spans="1:12" ht="18" x14ac:dyDescent="0.35">
      <c r="A57" s="112" t="s">
        <v>86</v>
      </c>
      <c r="B57" s="234">
        <v>1.2530829999999999</v>
      </c>
    </row>
    <row r="58" spans="1:12" s="276" customFormat="1" ht="18" x14ac:dyDescent="0.35">
      <c r="A58" s="232" t="s">
        <v>87</v>
      </c>
      <c r="B58" s="186">
        <f>B56</f>
        <v>5</v>
      </c>
      <c r="C58" s="195" t="s">
        <v>88</v>
      </c>
      <c r="D58" s="207">
        <f>B57*B56</f>
        <v>6.265415</v>
      </c>
    </row>
    <row r="59" spans="1:12" ht="19.5" customHeight="1" thickBot="1" x14ac:dyDescent="0.35"/>
    <row r="60" spans="1:12" s="9" customFormat="1" ht="27" customHeight="1" thickBot="1" x14ac:dyDescent="0.5">
      <c r="A60" s="126" t="s">
        <v>89</v>
      </c>
      <c r="B60" s="215">
        <v>100</v>
      </c>
      <c r="C60" s="179"/>
      <c r="D60" s="150" t="s">
        <v>90</v>
      </c>
      <c r="E60" s="149" t="s">
        <v>91</v>
      </c>
      <c r="F60" s="149" t="s">
        <v>61</v>
      </c>
      <c r="G60" s="149" t="s">
        <v>92</v>
      </c>
      <c r="H60" s="129" t="s">
        <v>93</v>
      </c>
      <c r="L60" s="118"/>
    </row>
    <row r="61" spans="1:12" s="9" customFormat="1" ht="24" customHeight="1" x14ac:dyDescent="0.45">
      <c r="A61" s="127" t="s">
        <v>94</v>
      </c>
      <c r="B61" s="216">
        <v>1</v>
      </c>
      <c r="C61" s="269" t="s">
        <v>95</v>
      </c>
      <c r="D61" s="266">
        <v>1.95675</v>
      </c>
      <c r="E61" s="180">
        <v>1</v>
      </c>
      <c r="F61" s="225">
        <v>148229620</v>
      </c>
      <c r="G61" s="191">
        <f>IF(ISBLANK(F61),"-",(F61/$D$50*$D$47*$B$69)*$D$58/$D$61)</f>
        <v>183.99017320643384</v>
      </c>
      <c r="H61" s="188">
        <f t="shared" ref="H61:H72" si="0">IF(ISBLANK(F61),"-",G61/$D$56)</f>
        <v>0.91995086603216913</v>
      </c>
      <c r="L61" s="118"/>
    </row>
    <row r="62" spans="1:12" s="9" customFormat="1" ht="26.25" customHeight="1" x14ac:dyDescent="0.45">
      <c r="A62" s="127" t="s">
        <v>96</v>
      </c>
      <c r="B62" s="216">
        <v>1</v>
      </c>
      <c r="C62" s="270"/>
      <c r="D62" s="267"/>
      <c r="E62" s="181">
        <v>2</v>
      </c>
      <c r="F62" s="218">
        <v>147424771</v>
      </c>
      <c r="G62" s="192">
        <f>IF(ISBLANK(F62),"-",(F62/$D$50*$D$47*$B$69)*$D$58/$D$61)</f>
        <v>182.99115353064283</v>
      </c>
      <c r="H62" s="189">
        <f t="shared" si="0"/>
        <v>0.91495576765321418</v>
      </c>
      <c r="L62" s="118"/>
    </row>
    <row r="63" spans="1:12" s="9" customFormat="1" ht="24.75" customHeight="1" x14ac:dyDescent="0.45">
      <c r="A63" s="127" t="s">
        <v>97</v>
      </c>
      <c r="B63" s="216">
        <v>1</v>
      </c>
      <c r="C63" s="270"/>
      <c r="D63" s="267"/>
      <c r="E63" s="181">
        <v>3</v>
      </c>
      <c r="F63" s="218">
        <v>148083665</v>
      </c>
      <c r="G63" s="192">
        <f>IF(ISBLANK(F63),"-",(F63/$D$50*$D$47*$B$69)*$D$58/$D$61)</f>
        <v>183.80900640771745</v>
      </c>
      <c r="H63" s="189">
        <f t="shared" si="0"/>
        <v>0.91904503203858723</v>
      </c>
      <c r="L63" s="118"/>
    </row>
    <row r="64" spans="1:12" ht="27" customHeight="1" thickBot="1" x14ac:dyDescent="0.5">
      <c r="A64" s="127" t="s">
        <v>98</v>
      </c>
      <c r="B64" s="216">
        <v>1</v>
      </c>
      <c r="C64" s="271"/>
      <c r="D64" s="268"/>
      <c r="E64" s="182">
        <v>4</v>
      </c>
      <c r="F64" s="226"/>
      <c r="G64" s="192" t="str">
        <f>IF(ISBLANK(F64),"-",(F64/$D$50*$D$47*$B$69)*$D$58/$D$61)</f>
        <v>-</v>
      </c>
      <c r="H64" s="189" t="str">
        <f t="shared" si="0"/>
        <v>-</v>
      </c>
    </row>
    <row r="65" spans="1:11" ht="24.75" customHeight="1" x14ac:dyDescent="0.45">
      <c r="A65" s="127" t="s">
        <v>99</v>
      </c>
      <c r="B65" s="216">
        <v>1</v>
      </c>
      <c r="C65" s="269" t="s">
        <v>100</v>
      </c>
      <c r="D65" s="266">
        <v>1.8078700000000001</v>
      </c>
      <c r="E65" s="151">
        <v>1</v>
      </c>
      <c r="F65" s="218">
        <v>138545946</v>
      </c>
      <c r="G65" s="191">
        <f>IF(ISBLANK(F65),"-",(F65/$D$50*$D$47*$B$69)*$D$58/$D$65)</f>
        <v>186.13223824639425</v>
      </c>
      <c r="H65" s="188">
        <f t="shared" si="0"/>
        <v>0.93066119123197122</v>
      </c>
    </row>
    <row r="66" spans="1:11" ht="23.25" customHeight="1" x14ac:dyDescent="0.45">
      <c r="A66" s="127" t="s">
        <v>101</v>
      </c>
      <c r="B66" s="216">
        <v>1</v>
      </c>
      <c r="C66" s="270"/>
      <c r="D66" s="267"/>
      <c r="E66" s="152">
        <v>2</v>
      </c>
      <c r="F66" s="218">
        <v>138765029</v>
      </c>
      <c r="G66" s="192">
        <f>IF(ISBLANK(F66),"-",(F66/$D$50*$D$47*$B$69)*$D$58/$D$65)</f>
        <v>186.42656955184967</v>
      </c>
      <c r="H66" s="189">
        <f t="shared" si="0"/>
        <v>0.93213284775924832</v>
      </c>
    </row>
    <row r="67" spans="1:11" ht="24.75" customHeight="1" x14ac:dyDescent="0.45">
      <c r="A67" s="127" t="s">
        <v>102</v>
      </c>
      <c r="B67" s="216">
        <v>1</v>
      </c>
      <c r="C67" s="270"/>
      <c r="D67" s="267"/>
      <c r="E67" s="152">
        <v>3</v>
      </c>
      <c r="F67" s="218">
        <v>139326557</v>
      </c>
      <c r="G67" s="192">
        <f>IF(ISBLANK(F67),"-",(F67/$D$50*$D$47*$B$69)*$D$58/$D$65)</f>
        <v>187.18096523426121</v>
      </c>
      <c r="H67" s="189">
        <f t="shared" si="0"/>
        <v>0.93590482617130599</v>
      </c>
    </row>
    <row r="68" spans="1:11" ht="27" customHeight="1" thickBot="1" x14ac:dyDescent="0.5">
      <c r="A68" s="127" t="s">
        <v>103</v>
      </c>
      <c r="B68" s="216">
        <v>1</v>
      </c>
      <c r="C68" s="271"/>
      <c r="D68" s="268"/>
      <c r="E68" s="153">
        <v>4</v>
      </c>
      <c r="F68" s="226"/>
      <c r="G68" s="193" t="str">
        <f>IF(ISBLANK(F68),"-",(F68/$D$50*$D$47*$B$69)*$D$58/$D$65)</f>
        <v>-</v>
      </c>
      <c r="H68" s="190" t="str">
        <f t="shared" si="0"/>
        <v>-</v>
      </c>
    </row>
    <row r="69" spans="1:11" ht="23.25" customHeight="1" x14ac:dyDescent="0.45">
      <c r="A69" s="127" t="s">
        <v>104</v>
      </c>
      <c r="B69" s="194">
        <f>(B68/B67)*(B66/B65)*(B64/B63)*(B62/B61)*B60</f>
        <v>100</v>
      </c>
      <c r="C69" s="269" t="s">
        <v>105</v>
      </c>
      <c r="D69" s="266">
        <v>2.1417099999999998</v>
      </c>
      <c r="E69" s="151">
        <v>1</v>
      </c>
      <c r="F69" s="225">
        <v>164486265</v>
      </c>
      <c r="G69" s="191">
        <f>IF(ISBLANK(F69),"-",(F69/$D$50*$D$47*$B$69)*$D$58/$D$69)</f>
        <v>186.53655427772458</v>
      </c>
      <c r="H69" s="189">
        <f t="shared" si="0"/>
        <v>0.93268277138862288</v>
      </c>
    </row>
    <row r="70" spans="1:11" ht="22.5" customHeight="1" thickBot="1" x14ac:dyDescent="0.55000000000000004">
      <c r="A70" s="205" t="s">
        <v>106</v>
      </c>
      <c r="B70" s="227">
        <f>(D47*B69)/D56*D58</f>
        <v>1.2530830000000002</v>
      </c>
      <c r="C70" s="270"/>
      <c r="D70" s="267"/>
      <c r="E70" s="152">
        <v>2</v>
      </c>
      <c r="F70" s="218">
        <v>164441439</v>
      </c>
      <c r="G70" s="192">
        <f>IF(ISBLANK(F70),"-",(F70/$D$50*$D$47*$B$69)*$D$58/$D$69)</f>
        <v>186.48571910566901</v>
      </c>
      <c r="H70" s="189">
        <f t="shared" si="0"/>
        <v>0.93242859552834501</v>
      </c>
    </row>
    <row r="71" spans="1:11" ht="23.25" customHeight="1" x14ac:dyDescent="0.45">
      <c r="A71" s="253" t="s">
        <v>75</v>
      </c>
      <c r="B71" s="254"/>
      <c r="C71" s="270"/>
      <c r="D71" s="267"/>
      <c r="E71" s="152">
        <v>3</v>
      </c>
      <c r="F71" s="218">
        <v>163966245</v>
      </c>
      <c r="G71" s="192">
        <f>IF(ISBLANK(F71),"-",(F71/$D$50*$D$47*$B$69)*$D$58/$D$69)</f>
        <v>185.94682273414861</v>
      </c>
      <c r="H71" s="189">
        <f t="shared" si="0"/>
        <v>0.9297341136707431</v>
      </c>
    </row>
    <row r="72" spans="1:11" ht="23.25" customHeight="1" thickBot="1" x14ac:dyDescent="0.5">
      <c r="A72" s="255"/>
      <c r="B72" s="256"/>
      <c r="C72" s="272"/>
      <c r="D72" s="268"/>
      <c r="E72" s="153">
        <v>4</v>
      </c>
      <c r="F72" s="226"/>
      <c r="G72" s="193" t="str">
        <f>IF(ISBLANK(F72),"-",(F72/$D$50*$D$47*$B$69)*$D$58/$D$69)</f>
        <v>-</v>
      </c>
      <c r="H72" s="190" t="str">
        <f t="shared" si="0"/>
        <v>-</v>
      </c>
    </row>
    <row r="73" spans="1:11" ht="26.25" customHeight="1" x14ac:dyDescent="0.45">
      <c r="A73" s="195"/>
      <c r="B73" s="195"/>
      <c r="C73" s="195"/>
      <c r="D73" s="195"/>
      <c r="E73" s="195"/>
      <c r="F73" s="195"/>
      <c r="G73" s="145" t="s">
        <v>68</v>
      </c>
      <c r="H73" s="228">
        <f>AVERAGE(H61:H72)</f>
        <v>0.92749955683046759</v>
      </c>
    </row>
    <row r="74" spans="1:11" ht="26.25" customHeight="1" x14ac:dyDescent="0.45">
      <c r="C74" s="195"/>
      <c r="D74" s="195"/>
      <c r="E74" s="195"/>
      <c r="F74" s="195"/>
      <c r="G74" s="143" t="s">
        <v>81</v>
      </c>
      <c r="H74" s="229">
        <f>STDEV(H61:H72)/H73</f>
        <v>8.0328428637916824E-3</v>
      </c>
    </row>
    <row r="75" spans="1:11" ht="27" customHeight="1" thickBot="1" x14ac:dyDescent="0.5">
      <c r="A75" s="195"/>
      <c r="B75" s="195"/>
      <c r="C75" s="195"/>
      <c r="D75" s="156"/>
      <c r="E75" s="156"/>
      <c r="F75" s="195"/>
      <c r="G75" s="144" t="s">
        <v>19</v>
      </c>
      <c r="H75" s="230">
        <f>COUNT(H61:H72)</f>
        <v>9</v>
      </c>
    </row>
    <row r="76" spans="1:11" ht="18" x14ac:dyDescent="0.35">
      <c r="A76" s="195"/>
      <c r="B76" s="195"/>
      <c r="C76" s="195"/>
      <c r="D76" s="156"/>
      <c r="E76" s="156"/>
      <c r="F76" s="156"/>
      <c r="G76" s="156"/>
      <c r="H76" s="195"/>
      <c r="I76" s="179"/>
      <c r="J76" s="232"/>
      <c r="K76" s="238"/>
    </row>
    <row r="77" spans="1:11" ht="26.25" customHeight="1" x14ac:dyDescent="0.45">
      <c r="A77" s="114" t="s">
        <v>107</v>
      </c>
      <c r="B77" s="232" t="s">
        <v>108</v>
      </c>
      <c r="C77" s="250" t="str">
        <f>B20</f>
        <v>Metronidazole (as Benzoate)</v>
      </c>
      <c r="D77" s="250"/>
      <c r="E77" s="179" t="s">
        <v>109</v>
      </c>
      <c r="F77" s="179"/>
      <c r="G77" s="233">
        <f>H73</f>
        <v>0.92749955683046759</v>
      </c>
      <c r="H77" s="195"/>
      <c r="I77" s="179"/>
      <c r="J77" s="232"/>
      <c r="K77" s="238"/>
    </row>
    <row r="78" spans="1:11" ht="19.5" customHeight="1" thickBot="1" x14ac:dyDescent="0.4">
      <c r="A78" s="239"/>
      <c r="B78" s="166"/>
      <c r="C78" s="167"/>
      <c r="D78" s="167"/>
      <c r="E78" s="166"/>
      <c r="F78" s="166"/>
      <c r="G78" s="166"/>
      <c r="H78" s="166"/>
    </row>
    <row r="79" spans="1:11" ht="18" x14ac:dyDescent="0.35">
      <c r="B79" s="195" t="s">
        <v>25</v>
      </c>
      <c r="E79" s="195" t="s">
        <v>26</v>
      </c>
      <c r="F79" s="195"/>
      <c r="G79" s="195" t="s">
        <v>27</v>
      </c>
    </row>
    <row r="80" spans="1:11" ht="83.1" customHeight="1" x14ac:dyDescent="0.35">
      <c r="A80" s="232" t="s">
        <v>28</v>
      </c>
      <c r="B80" s="208" t="s">
        <v>110</v>
      </c>
      <c r="C80" s="208"/>
      <c r="D80" s="195"/>
      <c r="E80" s="183"/>
      <c r="F80" s="179"/>
      <c r="G80" s="183"/>
      <c r="H80" s="183"/>
      <c r="I80" s="179"/>
    </row>
    <row r="81" spans="1:9" ht="83.1" customHeight="1" x14ac:dyDescent="0.35">
      <c r="A81" s="232" t="s">
        <v>29</v>
      </c>
      <c r="B81" s="209"/>
      <c r="C81" s="209"/>
      <c r="D81" s="238"/>
      <c r="E81" s="184"/>
      <c r="F81" s="179"/>
      <c r="G81" s="184"/>
      <c r="H81" s="184"/>
      <c r="I81" s="179"/>
    </row>
    <row r="82" spans="1:9" ht="18" x14ac:dyDescent="0.35">
      <c r="A82" s="195"/>
      <c r="B82" s="195"/>
      <c r="C82" s="156"/>
      <c r="D82" s="156"/>
      <c r="E82" s="156"/>
      <c r="F82" s="156"/>
      <c r="G82" s="195"/>
      <c r="H82" s="195"/>
      <c r="I82" s="179"/>
    </row>
    <row r="83" spans="1:9" ht="18" x14ac:dyDescent="0.35">
      <c r="A83" s="195"/>
      <c r="B83" s="195"/>
      <c r="C83" s="195"/>
      <c r="D83" s="156"/>
      <c r="E83" s="156"/>
      <c r="F83" s="156"/>
      <c r="G83" s="156"/>
      <c r="H83" s="195"/>
      <c r="I83" s="179"/>
    </row>
    <row r="84" spans="1:9" ht="18" x14ac:dyDescent="0.35">
      <c r="A84" s="195"/>
      <c r="B84" s="195"/>
      <c r="C84" s="195"/>
      <c r="D84" s="156"/>
      <c r="E84" s="156"/>
      <c r="F84" s="156"/>
      <c r="G84" s="156"/>
      <c r="H84" s="195"/>
      <c r="I84" s="179"/>
    </row>
    <row r="85" spans="1:9" ht="18" x14ac:dyDescent="0.35">
      <c r="A85" s="195"/>
      <c r="B85" s="195"/>
      <c r="C85" s="195"/>
      <c r="D85" s="156"/>
      <c r="E85" s="156"/>
      <c r="F85" s="156"/>
      <c r="G85" s="156"/>
      <c r="H85" s="195"/>
      <c r="I85" s="179"/>
    </row>
    <row r="86" spans="1:9" ht="18" x14ac:dyDescent="0.35">
      <c r="A86" s="195"/>
      <c r="B86" s="195"/>
      <c r="C86" s="195"/>
      <c r="D86" s="156"/>
      <c r="E86" s="156"/>
      <c r="F86" s="156"/>
      <c r="G86" s="156"/>
      <c r="H86" s="195"/>
      <c r="I86" s="179"/>
    </row>
    <row r="87" spans="1:9" ht="18" x14ac:dyDescent="0.35">
      <c r="A87" s="195"/>
      <c r="B87" s="195"/>
      <c r="C87" s="195"/>
      <c r="D87" s="156"/>
      <c r="E87" s="156"/>
      <c r="F87" s="156"/>
      <c r="G87" s="156"/>
      <c r="H87" s="195"/>
      <c r="I87" s="179"/>
    </row>
    <row r="88" spans="1:9" ht="18" x14ac:dyDescent="0.35">
      <c r="A88" s="195"/>
      <c r="B88" s="195"/>
      <c r="C88" s="195"/>
      <c r="D88" s="156"/>
      <c r="E88" s="156"/>
      <c r="F88" s="156"/>
      <c r="G88" s="156"/>
      <c r="H88" s="195"/>
      <c r="I88" s="179"/>
    </row>
    <row r="89" spans="1:9" ht="18" x14ac:dyDescent="0.35">
      <c r="A89" s="195"/>
      <c r="B89" s="195"/>
      <c r="C89" s="195"/>
      <c r="D89" s="156"/>
      <c r="E89" s="156"/>
      <c r="F89" s="156"/>
      <c r="G89" s="156"/>
      <c r="H89" s="195"/>
      <c r="I89" s="179"/>
    </row>
    <row r="90" spans="1:9" ht="18" x14ac:dyDescent="0.35">
      <c r="A90" s="195"/>
      <c r="B90" s="195"/>
      <c r="C90" s="195"/>
      <c r="D90" s="156"/>
      <c r="E90" s="156"/>
      <c r="F90" s="156"/>
      <c r="G90" s="156"/>
      <c r="H90" s="195"/>
      <c r="I90" s="179"/>
    </row>
    <row r="250" spans="1:1" x14ac:dyDescent="0.3">
      <c r="A250" s="82">
        <v>0</v>
      </c>
    </row>
  </sheetData>
  <sheetProtection password="F258" sheet="1" objects="1" scenarios="1" formatCells="0" formatColumns="0"/>
  <mergeCells count="21">
    <mergeCell ref="C77:D77"/>
    <mergeCell ref="A46:B47"/>
    <mergeCell ref="C61:C64"/>
    <mergeCell ref="D61:D64"/>
    <mergeCell ref="C65:C68"/>
    <mergeCell ref="D65:D68"/>
    <mergeCell ref="C69:C72"/>
    <mergeCell ref="D69:D72"/>
    <mergeCell ref="A71:B72"/>
    <mergeCell ref="B26:C26"/>
    <mergeCell ref="B27:C27"/>
    <mergeCell ref="C29:H29"/>
    <mergeCell ref="C31:H31"/>
    <mergeCell ref="C32:H32"/>
    <mergeCell ref="D36:E36"/>
    <mergeCell ref="A1:H7"/>
    <mergeCell ref="A8:H14"/>
    <mergeCell ref="A16:H16"/>
    <mergeCell ref="A17:H17"/>
    <mergeCell ref="B18:C18"/>
    <mergeCell ref="B21:I21"/>
  </mergeCells>
  <conditionalFormatting sqref="D51">
    <cfRule type="cellIs" dxfId="1" priority="1" operator="greaterThan">
      <formula>0.02</formula>
    </cfRule>
  </conditionalFormatting>
  <conditionalFormatting sqref="H74">
    <cfRule type="cellIs" dxfId="0" priority="2" operator="greaterThan">
      <formula>0.02</formula>
    </cfRule>
  </conditionalFormatting>
  <printOptions horizontalCentered="1" verticalCentered="1"/>
  <pageMargins left="0.7" right="0.7" top="0.75" bottom="0.75" header="0.3" footer="0.3"/>
  <pageSetup paperSize="9" scale="27" orientation="portrait" r:id="rId1"/>
  <headerFooter alignWithMargins="0">
    <oddHeader>&amp;LVer 2</oddHeader>
    <oddFooter>&amp;LNQCL/ADDO/014&amp;C&amp;P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SST</vt:lpstr>
      <vt:lpstr>RD</vt:lpstr>
      <vt:lpstr>Metronidazole</vt:lpstr>
      <vt:lpstr>Metronidazole (LC)</vt:lpstr>
      <vt:lpstr>Metronidazole!Print_Area</vt:lpstr>
      <vt:lpstr>'Metronidazole (LC)'!Print_Area</vt:lpstr>
      <vt:lpstr>RD!Print_Area</vt:lpstr>
      <vt:lpstr>SST!Print_Area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Nicholas Mwaura</cp:lastModifiedBy>
  <cp:lastPrinted>2018-08-29T10:54:00Z</cp:lastPrinted>
  <dcterms:created xsi:type="dcterms:W3CDTF">2005-07-05T10:19:27Z</dcterms:created>
  <dcterms:modified xsi:type="dcterms:W3CDTF">2018-08-30T10:22:11Z</dcterms:modified>
</cp:coreProperties>
</file>