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020" firstSheet="1" activeTab="3"/>
  </bookViews>
  <sheets>
    <sheet name="Uniformity" sheetId="2" r:id="rId1"/>
    <sheet name="UV A Value Assay" sheetId="5" r:id="rId2"/>
    <sheet name="CHLORPHENAMINE MALEATE" sheetId="3" r:id="rId3"/>
    <sheet name="CHLORPHENAMINE MALEATE (2)" sheetId="4" r:id="rId4"/>
  </sheets>
  <definedNames>
    <definedName name="_xlnm.Print_Area" localSheetId="0">Uniformity!$A$1:$F$54</definedName>
    <definedName name="_xlnm.Print_Area" localSheetId="1">'UV A Value Assay'!$A$1:$H$58</definedName>
  </definedNames>
  <calcPr calcId="162913"/>
</workbook>
</file>

<file path=xl/calcChain.xml><?xml version="1.0" encoding="utf-8"?>
<calcChain xmlns="http://schemas.openxmlformats.org/spreadsheetml/2006/main">
  <c r="B50" i="5" l="1"/>
  <c r="H45" i="5"/>
  <c r="G45" i="5"/>
  <c r="H41" i="5"/>
  <c r="G41" i="5"/>
  <c r="B40" i="5"/>
  <c r="B42" i="5" s="1"/>
  <c r="H37" i="5"/>
  <c r="G37" i="5"/>
  <c r="B31" i="5"/>
  <c r="G44" i="5" l="1"/>
  <c r="H44" i="5" s="1"/>
  <c r="G42" i="5"/>
  <c r="H42" i="5" s="1"/>
  <c r="G39" i="5"/>
  <c r="H39" i="5" s="1"/>
  <c r="G35" i="5"/>
  <c r="H35" i="5" s="1"/>
  <c r="G34" i="5"/>
  <c r="H34" i="5" s="1"/>
  <c r="G38" i="5"/>
  <c r="H38" i="5" s="1"/>
  <c r="G40" i="5"/>
  <c r="H40" i="5" s="1"/>
  <c r="G43" i="5"/>
  <c r="H43" i="5" s="1"/>
  <c r="G36" i="5"/>
  <c r="H36" i="5" s="1"/>
  <c r="H46" i="5" l="1"/>
  <c r="H48" i="5"/>
  <c r="E50" i="5" l="1"/>
  <c r="H47" i="5"/>
  <c r="C124" i="4" l="1"/>
  <c r="B116" i="4"/>
  <c r="D100" i="4" s="1"/>
  <c r="B98" i="4"/>
  <c r="F95" i="4"/>
  <c r="D95" i="4"/>
  <c r="G94" i="4"/>
  <c r="E94" i="4"/>
  <c r="B87" i="4"/>
  <c r="F97" i="4" s="1"/>
  <c r="B83" i="4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I39" i="4" s="1"/>
  <c r="G41" i="4"/>
  <c r="E41" i="4"/>
  <c r="B34" i="4"/>
  <c r="D44" i="4" s="1"/>
  <c r="B30" i="4"/>
  <c r="D45" i="4" l="1"/>
  <c r="D46" i="4" s="1"/>
  <c r="F44" i="4"/>
  <c r="F45" i="4" s="1"/>
  <c r="F46" i="4"/>
  <c r="F98" i="4"/>
  <c r="D101" i="4"/>
  <c r="D102" i="4" s="1"/>
  <c r="I92" i="4"/>
  <c r="E39" i="4"/>
  <c r="G40" i="4"/>
  <c r="D49" i="4"/>
  <c r="E40" i="4"/>
  <c r="G38" i="4"/>
  <c r="E38" i="4"/>
  <c r="G39" i="4"/>
  <c r="D97" i="4"/>
  <c r="D98" i="4" s="1"/>
  <c r="D99" i="4" s="1"/>
  <c r="C124" i="3"/>
  <c r="B116" i="3"/>
  <c r="D100" i="3" s="1"/>
  <c r="B98" i="3"/>
  <c r="F97" i="3"/>
  <c r="F95" i="3"/>
  <c r="D95" i="3"/>
  <c r="B87" i="3"/>
  <c r="D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C46" i="2"/>
  <c r="D36" i="2" s="1"/>
  <c r="C45" i="2"/>
  <c r="D40" i="2"/>
  <c r="D37" i="2"/>
  <c r="D32" i="2"/>
  <c r="D29" i="2"/>
  <c r="D24" i="2"/>
  <c r="C19" i="2"/>
  <c r="D25" i="2" l="1"/>
  <c r="D33" i="2"/>
  <c r="D28" i="2"/>
  <c r="B57" i="3"/>
  <c r="B69" i="3" s="1"/>
  <c r="B57" i="4"/>
  <c r="B69" i="4" s="1"/>
  <c r="D41" i="2"/>
  <c r="G92" i="4"/>
  <c r="G91" i="4"/>
  <c r="F99" i="4"/>
  <c r="G93" i="4"/>
  <c r="E92" i="4"/>
  <c r="E91" i="4"/>
  <c r="D50" i="4"/>
  <c r="D52" i="4"/>
  <c r="E42" i="4"/>
  <c r="G42" i="4"/>
  <c r="E93" i="4"/>
  <c r="I92" i="3"/>
  <c r="I39" i="3"/>
  <c r="D101" i="3"/>
  <c r="D102" i="3" s="1"/>
  <c r="D49" i="3"/>
  <c r="D44" i="3"/>
  <c r="D45" i="3" s="1"/>
  <c r="F45" i="3"/>
  <c r="G41" i="3" s="1"/>
  <c r="F98" i="3"/>
  <c r="F99" i="3" s="1"/>
  <c r="D98" i="3"/>
  <c r="D99" i="3" s="1"/>
  <c r="B49" i="2"/>
  <c r="D26" i="2"/>
  <c r="D30" i="2"/>
  <c r="D34" i="2"/>
  <c r="D38" i="2"/>
  <c r="D42" i="2"/>
  <c r="D27" i="2"/>
  <c r="D31" i="2"/>
  <c r="D35" i="2"/>
  <c r="D39" i="2"/>
  <c r="D43" i="2"/>
  <c r="C49" i="2"/>
  <c r="C50" i="2"/>
  <c r="D49" i="2"/>
  <c r="G95" i="4" l="1"/>
  <c r="G61" i="4"/>
  <c r="H61" i="4" s="1"/>
  <c r="G68" i="4"/>
  <c r="H68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5" i="4"/>
  <c r="H65" i="4" s="1"/>
  <c r="D103" i="4"/>
  <c r="E95" i="4"/>
  <c r="D105" i="4"/>
  <c r="G92" i="3"/>
  <c r="E93" i="3"/>
  <c r="E94" i="3"/>
  <c r="E92" i="3"/>
  <c r="E91" i="3"/>
  <c r="E41" i="3"/>
  <c r="E40" i="3"/>
  <c r="G40" i="3"/>
  <c r="G38" i="3"/>
  <c r="G39" i="3"/>
  <c r="F46" i="3"/>
  <c r="E38" i="3"/>
  <c r="D46" i="3"/>
  <c r="G93" i="3"/>
  <c r="G91" i="3"/>
  <c r="G94" i="3"/>
  <c r="E39" i="3"/>
  <c r="E113" i="4" l="1"/>
  <c r="F113" i="4" s="1"/>
  <c r="E112" i="4"/>
  <c r="F112" i="4" s="1"/>
  <c r="E110" i="4"/>
  <c r="F110" i="4" s="1"/>
  <c r="E108" i="4"/>
  <c r="E111" i="4"/>
  <c r="F111" i="4" s="1"/>
  <c r="E109" i="4"/>
  <c r="F109" i="4" s="1"/>
  <c r="D104" i="4"/>
  <c r="G74" i="4"/>
  <c r="H60" i="4"/>
  <c r="G72" i="4"/>
  <c r="G73" i="4" s="1"/>
  <c r="E95" i="3"/>
  <c r="D103" i="3"/>
  <c r="D104" i="3" s="1"/>
  <c r="G42" i="3"/>
  <c r="D52" i="3"/>
  <c r="D50" i="3"/>
  <c r="G65" i="3" s="1"/>
  <c r="H65" i="3" s="1"/>
  <c r="E42" i="3"/>
  <c r="D105" i="3"/>
  <c r="G95" i="3"/>
  <c r="D51" i="3" l="1"/>
  <c r="E113" i="3"/>
  <c r="F113" i="3" s="1"/>
  <c r="H72" i="4"/>
  <c r="H74" i="4"/>
  <c r="E120" i="4"/>
  <c r="E117" i="4"/>
  <c r="F108" i="4"/>
  <c r="E115" i="4"/>
  <c r="E116" i="4" s="1"/>
  <c r="E119" i="4"/>
  <c r="E110" i="3"/>
  <c r="F110" i="3" s="1"/>
  <c r="E112" i="3"/>
  <c r="F112" i="3" s="1"/>
  <c r="E109" i="3"/>
  <c r="F109" i="3" s="1"/>
  <c r="E108" i="3"/>
  <c r="F108" i="3" s="1"/>
  <c r="E111" i="3"/>
  <c r="F111" i="3" s="1"/>
  <c r="G60" i="3"/>
  <c r="H60" i="3" s="1"/>
  <c r="G66" i="3"/>
  <c r="H66" i="3" s="1"/>
  <c r="G68" i="3"/>
  <c r="H68" i="3" s="1"/>
  <c r="G67" i="3"/>
  <c r="H67" i="3" s="1"/>
  <c r="G69" i="3"/>
  <c r="H69" i="3" s="1"/>
  <c r="G70" i="3"/>
  <c r="H70" i="3" s="1"/>
  <c r="G64" i="3"/>
  <c r="H64" i="3" s="1"/>
  <c r="G61" i="3"/>
  <c r="H61" i="3" s="1"/>
  <c r="G63" i="3"/>
  <c r="H63" i="3" s="1"/>
  <c r="G62" i="3"/>
  <c r="H62" i="3" s="1"/>
  <c r="G71" i="3"/>
  <c r="H71" i="3" s="1"/>
  <c r="D125" i="4" l="1"/>
  <c r="F115" i="4"/>
  <c r="F119" i="4"/>
  <c r="F125" i="4"/>
  <c r="F120" i="4"/>
  <c r="F117" i="4"/>
  <c r="G76" i="4"/>
  <c r="H73" i="4"/>
  <c r="E117" i="3"/>
  <c r="E119" i="3"/>
  <c r="E120" i="3"/>
  <c r="E115" i="3"/>
  <c r="E116" i="3" s="1"/>
  <c r="G74" i="3"/>
  <c r="G72" i="3"/>
  <c r="G73" i="3" s="1"/>
  <c r="F125" i="3"/>
  <c r="F120" i="3"/>
  <c r="F117" i="3"/>
  <c r="D125" i="3"/>
  <c r="F115" i="3"/>
  <c r="F119" i="3"/>
  <c r="H74" i="3"/>
  <c r="H72" i="3"/>
  <c r="G124" i="4" l="1"/>
  <c r="F116" i="4"/>
  <c r="G76" i="3"/>
  <c r="H73" i="3"/>
  <c r="G124" i="3"/>
  <c r="F116" i="3"/>
</calcChain>
</file>

<file path=xl/sharedStrings.xml><?xml version="1.0" encoding="utf-8"?>
<sst xmlns="http://schemas.openxmlformats.org/spreadsheetml/2006/main" count="413" uniqueCount="133">
  <si>
    <t>Analysis Data</t>
  </si>
  <si>
    <t>Reference Substance:</t>
  </si>
  <si>
    <t xml:space="preserve">CIPI - M TABLETS </t>
  </si>
  <si>
    <t>% age Purity:</t>
  </si>
  <si>
    <t>NDQD201808045</t>
  </si>
  <si>
    <t xml:space="preserve">Chlorpheniramine Maleate BP 4 mg </t>
  </si>
  <si>
    <t>Each tablet contains chlorphenamine maleate BP 4 mg</t>
  </si>
  <si>
    <t>2018-08-15 12:38:48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</si>
  <si>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</si>
  <si>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</si>
  <si>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</si>
  <si>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</si>
  <si>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</si>
  <si>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</si>
  <si>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</si>
  <si>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</si>
  <si>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</si>
  <si>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</si>
  <si>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</si>
  <si>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</si>
  <si>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</si>
  <si>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</si>
  <si>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</si>
  <si>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</si>
  <si>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</si>
  <si>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</si>
  <si>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</si>
  <si>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</si>
  <si>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</si>
  <si>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</si>
  <si>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</si>
  <si>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</si>
  <si>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</si>
  <si>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</si>
  <si>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</si>
  <si>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</si>
  <si>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</si>
  <si>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</si>
  <si>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</si>
  <si>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</si>
  <si>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</si>
  <si>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</si>
  <si>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</si>
  <si>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</si>
  <si>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</si>
  <si>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</si>
  <si>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</si>
  <si>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</si>
  <si>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</si>
  <si>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</si>
  <si>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</si>
  <si>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</si>
  <si>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</si>
  <si>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</si>
  <si>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</si>
  <si>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</si>
  <si>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</si>
  <si>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</si>
  <si>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</si>
  <si>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</si>
  <si>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</si>
  <si>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</si>
  <si>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</si>
  <si>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</si>
  <si>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</si>
  <si>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</si>
  <si>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</si>
  <si>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</si>
  <si>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</si>
  <si>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</si>
  <si>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</si>
  <si>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</si>
  <si>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</si>
  <si>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</si>
  <si>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</si>
  <si>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</si>
  <si>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</si>
  <si>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</si>
  <si>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</si>
  <si>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</si>
  <si>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</si>
  <si>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</si>
  <si>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</si>
  <si>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</si>
  <si>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</si>
  <si>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</si>
  <si>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</si>
  <si>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</si>
  <si>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</si>
  <si>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</si>
  <si>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</si>
  <si>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</si>
  <si>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</si>
  <si>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</si>
  <si>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</si>
  <si>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</si>
  <si>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</si>
  <si>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</si>
  <si>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</si>
  <si>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</si>
  <si>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</si>
  <si>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</si>
  <si>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</si>
  <si>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</si>
  <si>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</si>
  <si>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</si>
  <si>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</si>
  <si>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</si>
  <si>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</si>
  <si>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</si>
  <si>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</si>
  <si>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</si>
  <si>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</si>
  <si>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</si>
  <si>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23-08-2018</t>
  </si>
  <si>
    <t>C30-7</t>
  </si>
  <si>
    <t>Chlorpheniramine Maleate</t>
  </si>
  <si>
    <t>Test Substance:</t>
  </si>
  <si>
    <t>UV Absorbance Wavelength (nm):</t>
  </si>
  <si>
    <t xml:space="preserve"> A (1%) Value:</t>
  </si>
  <si>
    <t>Sample Weight (mg)</t>
  </si>
  <si>
    <t>Determination</t>
  </si>
  <si>
    <t>UV Absorbance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</si>
  <si>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</si>
  <si>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</si>
  <si>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</si>
  <si>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</si>
  <si>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</si>
  <si>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</si>
  <si>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t>Desired Sample Conc. (mg/mL):</t>
  </si>
  <si>
    <t>CHLORPHENIRAMINE MALEATE</t>
  </si>
  <si>
    <t>Chloropheniramine Maleate</t>
  </si>
  <si>
    <t>SARAH KARIUKI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</si>
</sst>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dd/mmm/yyyy"/>
  </numFmts>
  <fonts count="3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Arial"/>
      <family val="2"/>
    </font>
    <font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trike/>
      <sz val="20"/>
      <color rgb="FF000000"/>
      <name val="Book Antiqua"/>
      <family val="1"/>
    </font>
    <font>
      <sz val="12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4" fillId="2" borderId="0"/>
  </cellStyleXfs>
  <cellXfs count="38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 applyAlignment="1">
      <alignment horizontal="center"/>
    </xf>
    <xf numFmtId="10" fontId="6" fillId="2" borderId="3" xfId="0" applyNumberFormat="1" applyFont="1" applyFill="1" applyBorder="1"/>
    <xf numFmtId="0" fontId="8" fillId="2" borderId="0" xfId="0" applyFont="1" applyFill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2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6" fillId="2" borderId="5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166" fontId="6" fillId="2" borderId="6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wrapText="1"/>
    </xf>
    <xf numFmtId="164" fontId="5" fillId="2" borderId="6" xfId="0" applyNumberFormat="1" applyFont="1" applyFill="1" applyBorder="1" applyAlignment="1">
      <alignment horizontal="center" wrapText="1"/>
    </xf>
    <xf numFmtId="10" fontId="6" fillId="2" borderId="7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6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Protection="1">
      <protection locked="0"/>
    </xf>
    <xf numFmtId="2" fontId="6" fillId="3" borderId="9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4" xfId="0" applyFont="1" applyFill="1" applyBorder="1" applyAlignment="1">
      <alignment horizontal="center"/>
    </xf>
    <xf numFmtId="174" fontId="12" fillId="2" borderId="0" xfId="0" applyNumberFormat="1" applyFont="1" applyFill="1" applyAlignment="1">
      <alignment horizontal="center"/>
    </xf>
    <xf numFmtId="171" fontId="12" fillId="3" borderId="17" xfId="0" applyNumberFormat="1" applyFont="1" applyFill="1" applyBorder="1" applyAlignment="1" applyProtection="1">
      <alignment horizontal="center"/>
      <protection locked="0"/>
    </xf>
    <xf numFmtId="0" fontId="24" fillId="2" borderId="0" xfId="1" applyFill="1"/>
    <xf numFmtId="0" fontId="27" fillId="2" borderId="0" xfId="1" applyFont="1" applyFill="1"/>
    <xf numFmtId="0" fontId="29" fillId="2" borderId="0" xfId="1" applyFont="1" applyFill="1"/>
    <xf numFmtId="0" fontId="30" fillId="2" borderId="0" xfId="1" applyFont="1" applyFill="1"/>
    <xf numFmtId="0" fontId="31" fillId="3" borderId="0" xfId="1" applyFont="1" applyFill="1" applyAlignment="1" applyProtection="1">
      <protection locked="0"/>
    </xf>
    <xf numFmtId="0" fontId="30" fillId="3" borderId="0" xfId="1" applyFont="1" applyFill="1" applyAlignment="1" applyProtection="1">
      <alignment horizontal="left"/>
      <protection locked="0"/>
    </xf>
    <xf numFmtId="0" fontId="32" fillId="3" borderId="0" xfId="1" applyFont="1" applyFill="1" applyAlignment="1" applyProtection="1">
      <alignment horizontal="left"/>
      <protection locked="0"/>
    </xf>
    <xf numFmtId="0" fontId="27" fillId="3" borderId="0" xfId="1" applyFont="1" applyFill="1" applyProtection="1">
      <protection locked="0"/>
    </xf>
    <xf numFmtId="176" fontId="32" fillId="3" borderId="0" xfId="1" applyNumberFormat="1" applyFont="1" applyFill="1" applyAlignment="1" applyProtection="1">
      <alignment horizontal="left"/>
      <protection locked="0"/>
    </xf>
    <xf numFmtId="0" fontId="32" fillId="2" borderId="0" xfId="1" applyFont="1" applyFill="1"/>
    <xf numFmtId="169" fontId="27" fillId="2" borderId="0" xfId="1" applyNumberFormat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30" fillId="2" borderId="0" xfId="1" applyFont="1" applyFill="1" applyAlignment="1">
      <alignment horizontal="right"/>
    </xf>
    <xf numFmtId="0" fontId="31" fillId="3" borderId="0" xfId="1" applyFont="1" applyFill="1" applyAlignment="1" applyProtection="1">
      <alignment horizontal="center"/>
      <protection locked="0"/>
    </xf>
    <xf numFmtId="0" fontId="27" fillId="2" borderId="0" xfId="1" applyFont="1" applyFill="1" applyAlignment="1">
      <alignment horizontal="right"/>
    </xf>
    <xf numFmtId="0" fontId="30" fillId="2" borderId="0" xfId="1" applyFont="1" applyFill="1" applyAlignment="1">
      <alignment horizontal="center"/>
    </xf>
    <xf numFmtId="0" fontId="33" fillId="2" borderId="0" xfId="1" applyFont="1" applyFill="1"/>
    <xf numFmtId="2" fontId="33" fillId="2" borderId="0" xfId="1" applyNumberFormat="1" applyFont="1" applyFill="1"/>
    <xf numFmtId="0" fontId="30" fillId="2" borderId="0" xfId="1" applyFont="1" applyFill="1" applyAlignment="1">
      <alignment horizontal="left"/>
    </xf>
    <xf numFmtId="0" fontId="34" fillId="2" borderId="0" xfId="1" applyFont="1" applyFill="1"/>
    <xf numFmtId="0" fontId="27" fillId="2" borderId="0" xfId="1" applyFont="1" applyFill="1" applyAlignment="1">
      <alignment horizontal="left"/>
    </xf>
    <xf numFmtId="0" fontId="27" fillId="2" borderId="0" xfId="1" applyFont="1" applyFill="1" applyAlignment="1">
      <alignment horizontal="center"/>
    </xf>
    <xf numFmtId="0" fontId="27" fillId="2" borderId="51" xfId="1" applyFont="1" applyFill="1" applyBorder="1" applyAlignment="1">
      <alignment horizontal="right"/>
    </xf>
    <xf numFmtId="0" fontId="31" fillId="3" borderId="52" xfId="1" applyFont="1" applyFill="1" applyBorder="1" applyAlignment="1" applyProtection="1">
      <alignment horizontal="center"/>
      <protection locked="0"/>
    </xf>
    <xf numFmtId="2" fontId="30" fillId="2" borderId="7" xfId="1" applyNumberFormat="1" applyFont="1" applyFill="1" applyBorder="1" applyAlignment="1">
      <alignment horizontal="center"/>
    </xf>
    <xf numFmtId="0" fontId="30" fillId="2" borderId="7" xfId="1" applyFont="1" applyFill="1" applyBorder="1" applyAlignment="1">
      <alignment horizontal="center"/>
    </xf>
    <xf numFmtId="0" fontId="30" fillId="2" borderId="15" xfId="1" applyFont="1" applyFill="1" applyBorder="1" applyAlignment="1">
      <alignment horizontal="center"/>
    </xf>
    <xf numFmtId="0" fontId="30" fillId="2" borderId="53" xfId="1" applyFont="1" applyFill="1" applyBorder="1" applyAlignment="1">
      <alignment horizontal="center"/>
    </xf>
    <xf numFmtId="0" fontId="30" fillId="2" borderId="54" xfId="1" applyFont="1" applyFill="1" applyBorder="1" applyAlignment="1">
      <alignment horizontal="center"/>
    </xf>
    <xf numFmtId="0" fontId="27" fillId="2" borderId="55" xfId="1" applyFont="1" applyFill="1" applyBorder="1" applyAlignment="1">
      <alignment horizontal="right"/>
    </xf>
    <xf numFmtId="0" fontId="31" fillId="3" borderId="56" xfId="1" applyFont="1" applyFill="1" applyBorder="1" applyAlignment="1" applyProtection="1">
      <alignment horizontal="center"/>
      <protection locked="0"/>
    </xf>
    <xf numFmtId="0" fontId="27" fillId="2" borderId="7" xfId="1" applyFont="1" applyFill="1" applyBorder="1" applyAlignment="1">
      <alignment horizontal="center"/>
    </xf>
    <xf numFmtId="0" fontId="31" fillId="3" borderId="15" xfId="1" applyFont="1" applyFill="1" applyBorder="1" applyAlignment="1" applyProtection="1">
      <alignment horizontal="center"/>
      <protection locked="0"/>
    </xf>
    <xf numFmtId="166" fontId="27" fillId="2" borderId="57" xfId="1" applyNumberFormat="1" applyFont="1" applyFill="1" applyBorder="1" applyAlignment="1">
      <alignment horizontal="center"/>
    </xf>
    <xf numFmtId="10" fontId="27" fillId="2" borderId="52" xfId="1" applyNumberFormat="1" applyFont="1" applyFill="1" applyBorder="1" applyAlignment="1">
      <alignment horizontal="center" vertical="center"/>
    </xf>
    <xf numFmtId="0" fontId="27" fillId="2" borderId="8" xfId="1" applyFont="1" applyFill="1" applyBorder="1" applyAlignment="1">
      <alignment horizontal="center"/>
    </xf>
    <xf numFmtId="171" fontId="31" fillId="3" borderId="17" xfId="1" applyNumberFormat="1" applyFont="1" applyFill="1" applyBorder="1" applyAlignment="1" applyProtection="1">
      <alignment horizontal="center"/>
      <protection locked="0"/>
    </xf>
    <xf numFmtId="166" fontId="27" fillId="2" borderId="58" xfId="1" applyNumberFormat="1" applyFont="1" applyFill="1" applyBorder="1" applyAlignment="1">
      <alignment horizontal="center"/>
    </xf>
    <xf numFmtId="10" fontId="27" fillId="2" borderId="56" xfId="1" applyNumberFormat="1" applyFont="1" applyFill="1" applyBorder="1" applyAlignment="1">
      <alignment horizontal="center" vertical="center"/>
    </xf>
    <xf numFmtId="0" fontId="27" fillId="2" borderId="9" xfId="1" applyFont="1" applyFill="1" applyBorder="1" applyAlignment="1">
      <alignment horizontal="center"/>
    </xf>
    <xf numFmtId="0" fontId="31" fillId="3" borderId="37" xfId="1" applyFont="1" applyFill="1" applyBorder="1" applyAlignment="1" applyProtection="1">
      <alignment horizontal="center"/>
      <protection locked="0"/>
    </xf>
    <xf numFmtId="10" fontId="27" fillId="2" borderId="59" xfId="1" applyNumberFormat="1" applyFont="1" applyFill="1" applyBorder="1" applyAlignment="1">
      <alignment horizontal="center" vertical="center"/>
    </xf>
    <xf numFmtId="0" fontId="32" fillId="2" borderId="56" xfId="1" applyFont="1" applyFill="1" applyBorder="1" applyAlignment="1">
      <alignment horizontal="center"/>
    </xf>
    <xf numFmtId="2" fontId="31" fillId="3" borderId="56" xfId="1" applyNumberFormat="1" applyFont="1" applyFill="1" applyBorder="1" applyAlignment="1" applyProtection="1">
      <alignment horizontal="center"/>
      <protection locked="0"/>
    </xf>
    <xf numFmtId="0" fontId="36" fillId="3" borderId="37" xfId="1" applyFont="1" applyFill="1" applyBorder="1" applyAlignment="1" applyProtection="1">
      <alignment horizontal="center"/>
      <protection locked="0"/>
    </xf>
    <xf numFmtId="166" fontId="27" fillId="2" borderId="60" xfId="1" applyNumberFormat="1" applyFont="1" applyFill="1" applyBorder="1" applyAlignment="1">
      <alignment horizontal="center"/>
    </xf>
    <xf numFmtId="171" fontId="32" fillId="2" borderId="56" xfId="1" applyNumberFormat="1" applyFont="1" applyFill="1" applyBorder="1" applyAlignment="1">
      <alignment horizontal="center"/>
    </xf>
    <xf numFmtId="0" fontId="24" fillId="2" borderId="61" xfId="1" applyFill="1" applyBorder="1"/>
    <xf numFmtId="0" fontId="24" fillId="2" borderId="59" xfId="1" applyFill="1" applyBorder="1"/>
    <xf numFmtId="0" fontId="31" fillId="3" borderId="62" xfId="1" applyFont="1" applyFill="1" applyBorder="1" applyAlignment="1" applyProtection="1">
      <alignment horizontal="center"/>
      <protection locked="0"/>
    </xf>
    <xf numFmtId="0" fontId="27" fillId="2" borderId="0" xfId="1" applyFont="1" applyFill="1" applyBorder="1" applyAlignment="1">
      <alignment horizontal="right"/>
    </xf>
    <xf numFmtId="0" fontId="27" fillId="2" borderId="63" xfId="1" applyFont="1" applyFill="1" applyBorder="1" applyAlignment="1">
      <alignment horizontal="center"/>
    </xf>
    <xf numFmtId="10" fontId="31" fillId="5" borderId="27" xfId="1" applyNumberFormat="1" applyFont="1" applyFill="1" applyBorder="1" applyAlignment="1">
      <alignment horizontal="center"/>
    </xf>
    <xf numFmtId="0" fontId="27" fillId="2" borderId="64" xfId="1" applyFont="1" applyFill="1" applyBorder="1" applyAlignment="1">
      <alignment horizontal="center"/>
    </xf>
    <xf numFmtId="2" fontId="27" fillId="2" borderId="0" xfId="1" applyNumberFormat="1" applyFont="1" applyFill="1" applyAlignment="1">
      <alignment horizontal="center"/>
    </xf>
    <xf numFmtId="0" fontId="27" fillId="2" borderId="65" xfId="1" applyFont="1" applyFill="1" applyBorder="1" applyAlignment="1">
      <alignment horizontal="center"/>
    </xf>
    <xf numFmtId="0" fontId="31" fillId="5" borderId="40" xfId="1" applyFont="1" applyFill="1" applyBorder="1" applyAlignment="1">
      <alignment horizontal="center"/>
    </xf>
    <xf numFmtId="0" fontId="30" fillId="2" borderId="0" xfId="1" applyFont="1" applyFill="1" applyAlignment="1"/>
    <xf numFmtId="165" fontId="31" fillId="2" borderId="0" xfId="1" applyNumberFormat="1" applyFont="1" applyFill="1" applyAlignment="1">
      <alignment horizontal="center"/>
    </xf>
    <xf numFmtId="0" fontId="37" fillId="2" borderId="0" xfId="1" applyFont="1" applyFill="1"/>
    <xf numFmtId="0" fontId="29" fillId="2" borderId="66" xfId="1" applyFont="1" applyFill="1" applyBorder="1"/>
    <xf numFmtId="0" fontId="30" fillId="2" borderId="66" xfId="1" applyFont="1" applyFill="1" applyBorder="1" applyAlignment="1">
      <alignment horizontal="left"/>
    </xf>
    <xf numFmtId="0" fontId="27" fillId="2" borderId="66" xfId="1" applyFont="1" applyFill="1" applyBorder="1"/>
    <xf numFmtId="0" fontId="37" fillId="2" borderId="66" xfId="1" applyFont="1" applyFill="1" applyBorder="1"/>
    <xf numFmtId="0" fontId="24" fillId="2" borderId="66" xfId="1" applyFill="1" applyBorder="1"/>
    <xf numFmtId="0" fontId="27" fillId="2" borderId="0" xfId="1" applyFont="1" applyFill="1" applyBorder="1"/>
    <xf numFmtId="0" fontId="30" fillId="2" borderId="0" xfId="1" applyFont="1" applyFill="1" applyBorder="1" applyAlignment="1">
      <alignment horizontal="center"/>
    </xf>
    <xf numFmtId="0" fontId="27" fillId="2" borderId="0" xfId="1" applyFont="1" applyFill="1" applyBorder="1" applyAlignment="1">
      <alignment horizontal="center"/>
    </xf>
    <xf numFmtId="0" fontId="27" fillId="2" borderId="2" xfId="1" applyFont="1" applyFill="1" applyBorder="1"/>
    <xf numFmtId="0" fontId="30" fillId="2" borderId="5" xfId="1" applyFont="1" applyFill="1" applyBorder="1"/>
    <xf numFmtId="0" fontId="27" fillId="2" borderId="5" xfId="1" applyFont="1" applyFill="1" applyBorder="1"/>
    <xf numFmtId="0" fontId="30" fillId="2" borderId="4" xfId="1" applyFont="1" applyFill="1" applyBorder="1" applyAlignment="1">
      <alignment horizontal="center" vertical="center"/>
    </xf>
    <xf numFmtId="0" fontId="30" fillId="2" borderId="0" xfId="1" applyFont="1" applyFill="1" applyAlignment="1">
      <alignment horizontal="center" vertical="center"/>
    </xf>
    <xf numFmtId="0" fontId="30" fillId="2" borderId="3" xfId="1" applyFont="1" applyFill="1" applyBorder="1" applyAlignment="1">
      <alignment horizontal="center" vertical="center"/>
    </xf>
    <xf numFmtId="2" fontId="31" fillId="3" borderId="7" xfId="1" applyNumberFormat="1" applyFont="1" applyFill="1" applyBorder="1" applyAlignment="1" applyProtection="1">
      <alignment horizontal="center" vertical="center"/>
      <protection locked="0"/>
    </xf>
    <xf numFmtId="2" fontId="31" fillId="3" borderId="8" xfId="1" applyNumberFormat="1" applyFont="1" applyFill="1" applyBorder="1" applyAlignment="1" applyProtection="1">
      <alignment horizontal="center" vertical="center"/>
      <protection locked="0"/>
    </xf>
    <xf numFmtId="2" fontId="31" fillId="3" borderId="9" xfId="1" applyNumberFormat="1" applyFont="1" applyFill="1" applyBorder="1" applyAlignment="1" applyProtection="1">
      <alignment horizontal="center" vertical="center"/>
      <protection locked="0"/>
    </xf>
    <xf numFmtId="0" fontId="30" fillId="2" borderId="37" xfId="1" applyFont="1" applyFill="1" applyBorder="1" applyAlignment="1">
      <alignment horizontal="center" vertical="center"/>
    </xf>
    <xf numFmtId="0" fontId="28" fillId="2" borderId="17" xfId="1" applyFont="1" applyFill="1" applyBorder="1" applyAlignment="1">
      <alignment horizontal="center" vertical="center" wrapText="1"/>
    </xf>
    <xf numFmtId="0" fontId="28" fillId="2" borderId="18" xfId="1" applyFont="1" applyFill="1" applyBorder="1" applyAlignment="1">
      <alignment horizontal="center" vertical="center" wrapText="1"/>
    </xf>
    <xf numFmtId="0" fontId="28" fillId="2" borderId="37" xfId="1" applyFont="1" applyFill="1" applyBorder="1" applyAlignment="1">
      <alignment horizontal="center" vertical="center" wrapText="1"/>
    </xf>
    <xf numFmtId="0" fontId="28" fillId="2" borderId="38" xfId="1" applyFont="1" applyFill="1" applyBorder="1" applyAlignment="1">
      <alignment horizontal="center" vertical="center" wrapText="1"/>
    </xf>
    <xf numFmtId="0" fontId="30" fillId="2" borderId="0" xfId="1" applyFont="1" applyFill="1" applyBorder="1" applyAlignment="1">
      <alignment horizontal="center"/>
    </xf>
    <xf numFmtId="0" fontId="25" fillId="2" borderId="0" xfId="1" applyFont="1" applyFill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8" fillId="2" borderId="12" xfId="1" applyFont="1" applyFill="1" applyBorder="1" applyAlignment="1">
      <alignment horizontal="center"/>
    </xf>
    <xf numFmtId="0" fontId="28" fillId="2" borderId="13" xfId="1" applyFont="1" applyFill="1" applyBorder="1" applyAlignment="1">
      <alignment horizontal="center"/>
    </xf>
    <xf numFmtId="0" fontId="32" fillId="3" borderId="0" xfId="1" applyFont="1" applyFill="1" applyAlignment="1" applyProtection="1">
      <alignment horizontal="left"/>
      <protection locked="0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4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31" fillId="3" borderId="0" xfId="1" applyFont="1" applyFill="1" applyAlignment="1" applyProtection="1">
      <alignment horizontal="left"/>
      <protection locked="0"/>
    </xf>
    <xf numFmtId="0" fontId="10" fillId="2" borderId="15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38" xfId="0" applyNumberFormat="1" applyFont="1" applyFill="1" applyBorder="1" applyAlignment="1">
      <alignment horizontal="center"/>
    </xf>
    <xf numFmtId="171" fontId="12" fillId="3" borderId="57" xfId="0" applyNumberFormat="1" applyFont="1" applyFill="1" applyBorder="1" applyAlignment="1" applyProtection="1">
      <alignment horizontal="center"/>
      <protection locked="0"/>
    </xf>
    <xf numFmtId="171" fontId="12" fillId="3" borderId="58" xfId="0" applyNumberFormat="1" applyFont="1" applyFill="1" applyBorder="1" applyAlignment="1" applyProtection="1">
      <alignment horizontal="center"/>
      <protection locked="0"/>
    </xf>
    <xf numFmtId="171" fontId="12" fillId="3" borderId="60" xfId="0" applyNumberFormat="1" applyFont="1" applyFill="1" applyBorder="1" applyAlignment="1" applyProtection="1">
      <alignment horizontal="center"/>
      <protection locked="0"/>
    </xf>
    <xf numFmtId="171" fontId="11" fillId="4" borderId="43" xfId="0" applyNumberFormat="1" applyFont="1" applyFill="1" applyBorder="1" applyAlignment="1">
      <alignment horizontal="center"/>
    </xf>
    <xf numFmtId="171" fontId="11" fillId="4" borderId="44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5" workbookViewId="0">
      <selection activeCell="B54" sqref="B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31" t="s">
        <v>14</v>
      </c>
      <c r="B11" s="332"/>
      <c r="C11" s="332"/>
      <c r="D11" s="332"/>
      <c r="E11" s="332"/>
      <c r="F11" s="333"/>
      <c r="G11" s="45"/>
    </row>
    <row r="12" spans="1:7" ht="16.5" customHeight="1" x14ac:dyDescent="0.3">
      <c r="A12" s="330" t="s">
        <v>15</v>
      </c>
      <c r="B12" s="330"/>
      <c r="C12" s="330"/>
      <c r="D12" s="330"/>
      <c r="E12" s="330"/>
      <c r="F12" s="330"/>
      <c r="G12" s="44"/>
    </row>
    <row r="14" spans="1:7" ht="16.5" customHeight="1" x14ac:dyDescent="0.3">
      <c r="A14" s="335" t="s">
        <v>16</v>
      </c>
      <c r="B14" s="335"/>
      <c r="C14" s="14" t="s">
        <v>2</v>
      </c>
    </row>
    <row r="15" spans="1:7" ht="16.5" customHeight="1" x14ac:dyDescent="0.3">
      <c r="A15" s="335" t="s">
        <v>17</v>
      </c>
      <c r="B15" s="335"/>
      <c r="C15" s="14" t="s">
        <v>4</v>
      </c>
    </row>
    <row r="16" spans="1:7" ht="16.5" customHeight="1" x14ac:dyDescent="0.3">
      <c r="A16" s="335" t="s">
        <v>18</v>
      </c>
      <c r="B16" s="335"/>
      <c r="C16" s="14" t="s">
        <v>5</v>
      </c>
    </row>
    <row r="17" spans="1:5" ht="16.5" customHeight="1" x14ac:dyDescent="0.3">
      <c r="A17" s="335" t="s">
        <v>19</v>
      </c>
      <c r="B17" s="335"/>
      <c r="C17" s="14" t="s">
        <v>6</v>
      </c>
    </row>
    <row r="18" spans="1:5" ht="16.5" customHeight="1" x14ac:dyDescent="0.3">
      <c r="A18" s="335" t="s">
        <v>20</v>
      </c>
      <c r="B18" s="335"/>
      <c r="C18" s="51" t="s">
        <v>7</v>
      </c>
    </row>
    <row r="19" spans="1:5" ht="16.5" customHeight="1" x14ac:dyDescent="0.3">
      <c r="A19" s="335" t="s">
        <v>21</v>
      </c>
      <c r="B19" s="335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330" t="s">
        <v>0</v>
      </c>
      <c r="B21" s="330"/>
      <c r="C21" s="13" t="s">
        <v>22</v>
      </c>
      <c r="D21" s="20"/>
    </row>
    <row r="22" spans="1:5" ht="15.75" customHeight="1" x14ac:dyDescent="0.3">
      <c r="A22" s="334"/>
      <c r="B22" s="334"/>
      <c r="C22" s="11"/>
      <c r="D22" s="334"/>
      <c r="E22" s="334"/>
    </row>
    <row r="23" spans="1:5" ht="33.75" customHeight="1" x14ac:dyDescent="0.3">
      <c r="C23" s="40" t="s">
        <v>23</v>
      </c>
      <c r="D23" s="39" t="s">
        <v>24</v>
      </c>
      <c r="E23" s="6"/>
    </row>
    <row r="24" spans="1:5" ht="15.75" customHeight="1" x14ac:dyDescent="0.3">
      <c r="C24" s="49">
        <v>126.08</v>
      </c>
      <c r="D24" s="41">
        <f t="shared" ref="D24:D43" si="0">(C24-$C$46)/$C$46</f>
        <v>-8.3684641036932839E-3</v>
      </c>
      <c r="E24" s="7"/>
    </row>
    <row r="25" spans="1:5" ht="15.75" customHeight="1" x14ac:dyDescent="0.3">
      <c r="C25" s="49">
        <v>124.71</v>
      </c>
      <c r="D25" s="42">
        <f t="shared" si="0"/>
        <v>-1.9143648146982821E-2</v>
      </c>
      <c r="E25" s="7"/>
    </row>
    <row r="26" spans="1:5" ht="15.75" customHeight="1" x14ac:dyDescent="0.3">
      <c r="C26" s="49">
        <v>127.1</v>
      </c>
      <c r="D26" s="42">
        <f t="shared" si="0"/>
        <v>-3.4606430503981886E-4</v>
      </c>
      <c r="E26" s="7"/>
    </row>
    <row r="27" spans="1:5" ht="15.75" customHeight="1" x14ac:dyDescent="0.3">
      <c r="C27" s="49">
        <v>126.72</v>
      </c>
      <c r="D27" s="42">
        <f t="shared" si="0"/>
        <v>-3.3348014849303013E-3</v>
      </c>
      <c r="E27" s="7"/>
    </row>
    <row r="28" spans="1:5" ht="15.75" customHeight="1" x14ac:dyDescent="0.3">
      <c r="C28" s="49">
        <v>123.09</v>
      </c>
      <c r="D28" s="42">
        <f t="shared" si="0"/>
        <v>-3.1885106650726532E-2</v>
      </c>
      <c r="E28" s="7"/>
    </row>
    <row r="29" spans="1:5" ht="15.75" customHeight="1" x14ac:dyDescent="0.3">
      <c r="C29" s="49">
        <v>128.09</v>
      </c>
      <c r="D29" s="42">
        <f t="shared" si="0"/>
        <v>7.4403825583592344E-3</v>
      </c>
      <c r="E29" s="7"/>
    </row>
    <row r="30" spans="1:5" ht="15.75" customHeight="1" x14ac:dyDescent="0.3">
      <c r="C30" s="49">
        <v>125.87</v>
      </c>
      <c r="D30" s="42">
        <f t="shared" si="0"/>
        <v>-1.0020134650474837E-2</v>
      </c>
      <c r="E30" s="7"/>
    </row>
    <row r="31" spans="1:5" ht="15.75" customHeight="1" x14ac:dyDescent="0.3">
      <c r="C31" s="49">
        <v>123.71</v>
      </c>
      <c r="D31" s="42">
        <f t="shared" si="0"/>
        <v>-2.7008745988799973E-2</v>
      </c>
      <c r="E31" s="7"/>
    </row>
    <row r="32" spans="1:5" ht="15.75" customHeight="1" x14ac:dyDescent="0.3">
      <c r="C32" s="49">
        <v>127.58</v>
      </c>
      <c r="D32" s="42">
        <f t="shared" si="0"/>
        <v>3.429182659032446E-3</v>
      </c>
      <c r="E32" s="7"/>
    </row>
    <row r="33" spans="1:7" ht="15.75" customHeight="1" x14ac:dyDescent="0.3">
      <c r="C33" s="49">
        <v>127.42</v>
      </c>
      <c r="D33" s="42">
        <f t="shared" si="0"/>
        <v>2.1707670043417285E-3</v>
      </c>
      <c r="E33" s="7"/>
    </row>
    <row r="34" spans="1:7" ht="15.75" customHeight="1" x14ac:dyDescent="0.3">
      <c r="C34" s="49">
        <v>128.57</v>
      </c>
      <c r="D34" s="42">
        <f t="shared" si="0"/>
        <v>1.1215629522431388E-2</v>
      </c>
      <c r="E34" s="7"/>
    </row>
    <row r="35" spans="1:7" ht="15.75" customHeight="1" x14ac:dyDescent="0.3">
      <c r="C35" s="49">
        <v>132.94</v>
      </c>
      <c r="D35" s="42">
        <f t="shared" si="0"/>
        <v>4.5586107091172383E-2</v>
      </c>
      <c r="E35" s="7"/>
    </row>
    <row r="36" spans="1:7" ht="15.75" customHeight="1" x14ac:dyDescent="0.3">
      <c r="C36" s="49">
        <v>129.56</v>
      </c>
      <c r="D36" s="42">
        <f t="shared" si="0"/>
        <v>1.900207638583044E-2</v>
      </c>
      <c r="E36" s="7"/>
    </row>
    <row r="37" spans="1:7" ht="15.75" customHeight="1" x14ac:dyDescent="0.3">
      <c r="C37" s="49">
        <v>122.26</v>
      </c>
      <c r="D37" s="42">
        <f t="shared" si="0"/>
        <v>-3.8413137859434759E-2</v>
      </c>
      <c r="E37" s="7"/>
    </row>
    <row r="38" spans="1:7" ht="15.75" customHeight="1" x14ac:dyDescent="0.3">
      <c r="C38" s="49">
        <v>124.81</v>
      </c>
      <c r="D38" s="42">
        <f t="shared" si="0"/>
        <v>-1.8357138362801038E-2</v>
      </c>
      <c r="E38" s="7"/>
    </row>
    <row r="39" spans="1:7" ht="15.75" customHeight="1" x14ac:dyDescent="0.3">
      <c r="C39" s="49">
        <v>126.31</v>
      </c>
      <c r="D39" s="42">
        <f t="shared" si="0"/>
        <v>-6.5594916000753078E-3</v>
      </c>
      <c r="E39" s="7"/>
    </row>
    <row r="40" spans="1:7" ht="15.75" customHeight="1" x14ac:dyDescent="0.3">
      <c r="C40" s="49">
        <v>129.06</v>
      </c>
      <c r="D40" s="42">
        <f t="shared" si="0"/>
        <v>1.5069527464921864E-2</v>
      </c>
      <c r="E40" s="7"/>
    </row>
    <row r="41" spans="1:7" ht="15.75" customHeight="1" x14ac:dyDescent="0.3">
      <c r="C41" s="49">
        <v>125.47</v>
      </c>
      <c r="D41" s="42">
        <f t="shared" si="0"/>
        <v>-1.3166173787201743E-2</v>
      </c>
      <c r="E41" s="7"/>
    </row>
    <row r="42" spans="1:7" ht="15.75" customHeight="1" x14ac:dyDescent="0.3">
      <c r="C42" s="49">
        <v>134.94999999999999</v>
      </c>
      <c r="D42" s="42">
        <f t="shared" si="0"/>
        <v>6.139495375322479E-2</v>
      </c>
      <c r="E42" s="7"/>
    </row>
    <row r="43" spans="1:7" ht="16.5" customHeight="1" x14ac:dyDescent="0.3">
      <c r="C43" s="50">
        <v>128.58000000000001</v>
      </c>
      <c r="D43" s="43">
        <f t="shared" si="0"/>
        <v>1.1294280500849711E-2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25</v>
      </c>
      <c r="C45" s="37">
        <f>SUM(C24:C44)</f>
        <v>2542.8799999999997</v>
      </c>
      <c r="D45" s="32"/>
      <c r="E45" s="8"/>
    </row>
    <row r="46" spans="1:7" ht="17.25" customHeight="1" x14ac:dyDescent="0.3">
      <c r="B46" s="36" t="s">
        <v>26</v>
      </c>
      <c r="C46" s="38">
        <f>AVERAGE(C24:C44)</f>
        <v>127.14399999999998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26</v>
      </c>
      <c r="C48" s="39" t="s">
        <v>27</v>
      </c>
      <c r="D48" s="34"/>
      <c r="G48" s="12"/>
    </row>
    <row r="49" spans="1:6" ht="17.25" customHeight="1" x14ac:dyDescent="0.3">
      <c r="B49" s="328">
        <f>C46</f>
        <v>127.14399999999998</v>
      </c>
      <c r="C49" s="47">
        <f>-IF(C46&lt;=80,10%,IF(C46&lt;250,7.5%,5%))</f>
        <v>-7.4999999999999997E-2</v>
      </c>
      <c r="D49" s="35">
        <f>IF(C46&lt;=80,C46*0.9,IF(C46&lt;250,C46*0.925,C46*0.95))</f>
        <v>117.60819999999998</v>
      </c>
    </row>
    <row r="50" spans="1:6" ht="17.25" customHeight="1" x14ac:dyDescent="0.3">
      <c r="B50" s="329"/>
      <c r="C50" s="48">
        <f>IF(C46&lt;=80, 10%, IF(C46&lt;250, 7.5%, 5%))</f>
        <v>7.4999999999999997E-2</v>
      </c>
      <c r="D50" s="35">
        <f>IF(C46&lt;=80, C46*1.1, IF(C46&lt;250, C46*1.075, C46*1.05))</f>
        <v>136.67979999999997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9</v>
      </c>
      <c r="C52" s="21"/>
      <c r="D52" s="22" t="s">
        <v>10</v>
      </c>
      <c r="E52" s="23"/>
      <c r="F52" s="22" t="s">
        <v>11</v>
      </c>
    </row>
    <row r="53" spans="1:6" ht="34.5" customHeight="1" x14ac:dyDescent="0.3">
      <c r="A53" s="24" t="s">
        <v>12</v>
      </c>
      <c r="B53" s="25"/>
      <c r="C53" s="26"/>
      <c r="D53" s="25"/>
      <c r="E53" s="15"/>
      <c r="F53" s="27"/>
    </row>
    <row r="54" spans="1:6" ht="34.5" customHeight="1" x14ac:dyDescent="0.3">
      <c r="A54" s="24" t="s">
        <v>13</v>
      </c>
      <c r="B54" s="28"/>
      <c r="C54" s="29"/>
      <c r="D54" s="28"/>
      <c r="E54" s="15"/>
      <c r="F54" s="3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3"/>
  <sheetViews>
    <sheetView view="pageBreakPreview" topLeftCell="A31" zoomScale="70" zoomScaleNormal="70" zoomScaleSheetLayoutView="70" workbookViewId="0">
      <selection activeCell="F42" sqref="F42"/>
    </sheetView>
  </sheetViews>
  <sheetFormatPr defaultColWidth="8.85546875" defaultRowHeight="12.75" x14ac:dyDescent="0.2"/>
  <cols>
    <col min="1" max="1" width="54.85546875" style="240" customWidth="1"/>
    <col min="2" max="2" width="39.42578125" style="240" customWidth="1"/>
    <col min="3" max="3" width="42.5703125" style="240" customWidth="1"/>
    <col min="4" max="4" width="29" style="240" customWidth="1"/>
    <col min="5" max="5" width="28.28515625" style="240" customWidth="1"/>
    <col min="6" max="6" width="23.85546875" style="240" customWidth="1"/>
    <col min="7" max="7" width="28.28515625" style="240" customWidth="1"/>
    <col min="8" max="8" width="41" style="240" bestFit="1" customWidth="1"/>
    <col min="9" max="9" width="19.7109375" style="240" customWidth="1"/>
    <col min="10" max="16384" width="8.85546875" style="240"/>
  </cols>
  <sheetData>
    <row r="1" spans="1:7" x14ac:dyDescent="0.2">
      <c r="A1" s="323" t="s">
        <v>28</v>
      </c>
      <c r="B1" s="323"/>
      <c r="C1" s="323"/>
      <c r="D1" s="323"/>
      <c r="E1" s="323"/>
      <c r="F1" s="323"/>
      <c r="G1" s="323"/>
    </row>
    <row r="2" spans="1:7" x14ac:dyDescent="0.2">
      <c r="A2" s="323"/>
      <c r="B2" s="323"/>
      <c r="C2" s="323"/>
      <c r="D2" s="323"/>
      <c r="E2" s="323"/>
      <c r="F2" s="323"/>
      <c r="G2" s="323"/>
    </row>
    <row r="3" spans="1:7" x14ac:dyDescent="0.2">
      <c r="A3" s="323"/>
      <c r="B3" s="323"/>
      <c r="C3" s="323"/>
      <c r="D3" s="323"/>
      <c r="E3" s="323"/>
      <c r="F3" s="323"/>
      <c r="G3" s="323"/>
    </row>
    <row r="4" spans="1:7" x14ac:dyDescent="0.2">
      <c r="A4" s="323"/>
      <c r="B4" s="323"/>
      <c r="C4" s="323"/>
      <c r="D4" s="323"/>
      <c r="E4" s="323"/>
      <c r="F4" s="323"/>
      <c r="G4" s="323"/>
    </row>
    <row r="5" spans="1:7" x14ac:dyDescent="0.2">
      <c r="A5" s="323"/>
      <c r="B5" s="323"/>
      <c r="C5" s="323"/>
      <c r="D5" s="323"/>
      <c r="E5" s="323"/>
      <c r="F5" s="323"/>
      <c r="G5" s="323"/>
    </row>
    <row r="6" spans="1:7" x14ac:dyDescent="0.2">
      <c r="A6" s="323"/>
      <c r="B6" s="323"/>
      <c r="C6" s="323"/>
      <c r="D6" s="323"/>
      <c r="E6" s="323"/>
      <c r="F6" s="323"/>
      <c r="G6" s="323"/>
    </row>
    <row r="7" spans="1:7" x14ac:dyDescent="0.2">
      <c r="A7" s="323"/>
      <c r="B7" s="323"/>
      <c r="C7" s="323"/>
      <c r="D7" s="323"/>
      <c r="E7" s="323"/>
      <c r="F7" s="323"/>
      <c r="G7" s="323"/>
    </row>
    <row r="8" spans="1:7" x14ac:dyDescent="0.2">
      <c r="A8" s="324" t="s">
        <v>29</v>
      </c>
      <c r="B8" s="324"/>
      <c r="C8" s="324"/>
      <c r="D8" s="324"/>
      <c r="E8" s="324"/>
      <c r="F8" s="324"/>
      <c r="G8" s="324"/>
    </row>
    <row r="9" spans="1:7" x14ac:dyDescent="0.2">
      <c r="A9" s="324"/>
      <c r="B9" s="324"/>
      <c r="C9" s="324"/>
      <c r="D9" s="324"/>
      <c r="E9" s="324"/>
      <c r="F9" s="324"/>
      <c r="G9" s="324"/>
    </row>
    <row r="10" spans="1:7" x14ac:dyDescent="0.2">
      <c r="A10" s="324"/>
      <c r="B10" s="324"/>
      <c r="C10" s="324"/>
      <c r="D10" s="324"/>
      <c r="E10" s="324"/>
      <c r="F10" s="324"/>
      <c r="G10" s="324"/>
    </row>
    <row r="11" spans="1:7" x14ac:dyDescent="0.2">
      <c r="A11" s="324"/>
      <c r="B11" s="324"/>
      <c r="C11" s="324"/>
      <c r="D11" s="324"/>
      <c r="E11" s="324"/>
      <c r="F11" s="324"/>
      <c r="G11" s="324"/>
    </row>
    <row r="12" spans="1:7" x14ac:dyDescent="0.2">
      <c r="A12" s="324"/>
      <c r="B12" s="324"/>
      <c r="C12" s="324"/>
      <c r="D12" s="324"/>
      <c r="E12" s="324"/>
      <c r="F12" s="324"/>
      <c r="G12" s="324"/>
    </row>
    <row r="13" spans="1:7" x14ac:dyDescent="0.2">
      <c r="A13" s="324"/>
      <c r="B13" s="324"/>
      <c r="C13" s="324"/>
      <c r="D13" s="324"/>
      <c r="E13" s="324"/>
      <c r="F13" s="324"/>
      <c r="G13" s="324"/>
    </row>
    <row r="14" spans="1:7" x14ac:dyDescent="0.2">
      <c r="A14" s="324"/>
      <c r="B14" s="324"/>
      <c r="C14" s="324"/>
      <c r="D14" s="324"/>
      <c r="E14" s="324"/>
      <c r="F14" s="324"/>
      <c r="G14" s="324"/>
    </row>
    <row r="15" spans="1:7" ht="19.5" customHeight="1" thickBot="1" x14ac:dyDescent="0.35">
      <c r="A15" s="241"/>
      <c r="B15" s="241"/>
      <c r="C15" s="241"/>
      <c r="D15" s="241"/>
      <c r="E15" s="241"/>
      <c r="F15" s="241"/>
      <c r="G15" s="241"/>
    </row>
    <row r="16" spans="1:7" ht="19.5" customHeight="1" thickBot="1" x14ac:dyDescent="0.35">
      <c r="A16" s="325" t="s">
        <v>14</v>
      </c>
      <c r="B16" s="326"/>
      <c r="C16" s="326"/>
      <c r="D16" s="326"/>
      <c r="E16" s="326"/>
      <c r="F16" s="326"/>
      <c r="G16" s="326"/>
    </row>
    <row r="17" spans="1:8" ht="18.75" customHeight="1" x14ac:dyDescent="0.3">
      <c r="A17" s="242" t="s">
        <v>30</v>
      </c>
      <c r="B17" s="242"/>
      <c r="C17" s="241"/>
      <c r="D17" s="241"/>
      <c r="E17" s="241"/>
      <c r="F17" s="241"/>
      <c r="G17" s="241"/>
    </row>
    <row r="18" spans="1:8" ht="26.25" customHeight="1" x14ac:dyDescent="0.4">
      <c r="A18" s="243" t="s">
        <v>16</v>
      </c>
      <c r="B18" s="244" t="s">
        <v>130</v>
      </c>
      <c r="C18" s="244"/>
      <c r="D18" s="245"/>
      <c r="E18" s="245"/>
      <c r="F18" s="241"/>
      <c r="G18" s="241"/>
    </row>
    <row r="19" spans="1:8" ht="26.25" customHeight="1" x14ac:dyDescent="0.4">
      <c r="A19" s="243" t="s">
        <v>17</v>
      </c>
      <c r="B19" s="246" t="s">
        <v>4</v>
      </c>
      <c r="C19" s="241"/>
      <c r="E19" s="241"/>
      <c r="F19" s="241"/>
      <c r="G19" s="241"/>
    </row>
    <row r="20" spans="1:8" ht="26.25" customHeight="1" x14ac:dyDescent="0.4">
      <c r="A20" s="243" t="s">
        <v>18</v>
      </c>
      <c r="B20" s="327" t="s">
        <v>131</v>
      </c>
      <c r="C20" s="327"/>
      <c r="D20" s="241"/>
      <c r="E20" s="241"/>
      <c r="F20" s="241"/>
      <c r="G20" s="241"/>
    </row>
    <row r="21" spans="1:8" ht="26.25" customHeight="1" x14ac:dyDescent="0.4">
      <c r="A21" s="243" t="s">
        <v>19</v>
      </c>
      <c r="B21" s="327" t="s">
        <v>6</v>
      </c>
      <c r="C21" s="327"/>
      <c r="D21" s="247"/>
      <c r="E21" s="247"/>
      <c r="F21" s="247"/>
      <c r="G21" s="247"/>
    </row>
    <row r="22" spans="1:8" ht="26.25" customHeight="1" x14ac:dyDescent="0.4">
      <c r="A22" s="243" t="s">
        <v>20</v>
      </c>
      <c r="B22" s="248">
        <v>43328</v>
      </c>
      <c r="C22" s="249"/>
      <c r="D22" s="241"/>
      <c r="E22" s="241"/>
      <c r="F22" s="241"/>
      <c r="G22" s="241"/>
    </row>
    <row r="23" spans="1:8" ht="26.25" customHeight="1" x14ac:dyDescent="0.4">
      <c r="A23" s="243" t="s">
        <v>21</v>
      </c>
      <c r="B23" s="248">
        <v>43328</v>
      </c>
      <c r="C23" s="249"/>
      <c r="D23" s="241"/>
      <c r="E23" s="241"/>
      <c r="F23" s="241"/>
      <c r="G23" s="241"/>
    </row>
    <row r="24" spans="1:8" ht="18.75" customHeight="1" x14ac:dyDescent="0.3">
      <c r="A24" s="243"/>
      <c r="B24" s="250"/>
      <c r="C24" s="241"/>
      <c r="D24" s="241"/>
      <c r="E24" s="241"/>
      <c r="F24" s="241"/>
      <c r="G24" s="241"/>
    </row>
    <row r="25" spans="1:8" ht="18.75" customHeight="1" x14ac:dyDescent="0.3">
      <c r="A25" s="251" t="s">
        <v>0</v>
      </c>
      <c r="B25" s="250"/>
      <c r="C25" s="241"/>
      <c r="D25" s="241"/>
      <c r="E25" s="241"/>
      <c r="F25" s="241"/>
      <c r="G25" s="241"/>
    </row>
    <row r="26" spans="1:8" ht="26.25" customHeight="1" x14ac:dyDescent="0.4">
      <c r="A26" s="252" t="s">
        <v>117</v>
      </c>
      <c r="B26" s="377" t="s">
        <v>116</v>
      </c>
      <c r="C26" s="244"/>
      <c r="D26" s="241"/>
      <c r="E26" s="241"/>
      <c r="F26" s="241"/>
      <c r="G26" s="241"/>
    </row>
    <row r="27" spans="1:8" ht="26.25" customHeight="1" x14ac:dyDescent="0.4">
      <c r="A27" s="252" t="s">
        <v>118</v>
      </c>
      <c r="B27" s="253">
        <v>265</v>
      </c>
      <c r="C27" s="241"/>
      <c r="D27" s="241"/>
      <c r="E27" s="241"/>
      <c r="F27" s="241"/>
      <c r="G27" s="241"/>
    </row>
    <row r="28" spans="1:8" ht="27" customHeight="1" x14ac:dyDescent="0.4">
      <c r="A28" s="252" t="s">
        <v>119</v>
      </c>
      <c r="B28" s="253">
        <v>212</v>
      </c>
      <c r="C28" s="241"/>
      <c r="D28" s="241"/>
      <c r="E28" s="241"/>
      <c r="F28" s="241"/>
      <c r="G28" s="241"/>
    </row>
    <row r="29" spans="1:8" ht="19.5" customHeight="1" x14ac:dyDescent="0.3">
      <c r="A29" s="254"/>
      <c r="B29" s="255"/>
      <c r="C29" s="256"/>
      <c r="D29" s="256"/>
      <c r="E29" s="257"/>
      <c r="F29" s="256"/>
      <c r="G29" s="241"/>
    </row>
    <row r="30" spans="1:8" ht="18.75" customHeight="1" x14ac:dyDescent="0.3">
      <c r="A30" s="242" t="s">
        <v>0</v>
      </c>
      <c r="B30" s="258" t="s">
        <v>68</v>
      </c>
      <c r="C30" s="259"/>
      <c r="D30" s="259"/>
      <c r="E30" s="259"/>
      <c r="F30" s="259"/>
      <c r="G30" s="259"/>
      <c r="H30" s="259"/>
    </row>
    <row r="31" spans="1:8" ht="18.75" customHeight="1" x14ac:dyDescent="0.3">
      <c r="A31" s="241" t="s">
        <v>69</v>
      </c>
      <c r="B31" s="260" t="str">
        <f>B21</f>
        <v>Each tablet contains chlorphenamine maleate BP 4 mg</v>
      </c>
      <c r="C31" s="259"/>
      <c r="D31" s="259"/>
      <c r="E31" s="259"/>
      <c r="F31" s="259"/>
      <c r="G31" s="259"/>
      <c r="H31" s="259"/>
    </row>
    <row r="32" spans="1:8" ht="19.5" thickBot="1" x14ac:dyDescent="0.35">
      <c r="A32" s="259"/>
      <c r="B32" s="259"/>
      <c r="C32" s="259"/>
      <c r="D32" s="259"/>
      <c r="E32" s="259"/>
      <c r="F32" s="259"/>
      <c r="G32" s="259"/>
      <c r="H32" s="261"/>
    </row>
    <row r="33" spans="1:8" ht="26.25" customHeight="1" thickBot="1" x14ac:dyDescent="0.45">
      <c r="A33" s="262" t="s">
        <v>72</v>
      </c>
      <c r="B33" s="263">
        <v>50</v>
      </c>
      <c r="C33" s="241"/>
      <c r="D33" s="264" t="s">
        <v>120</v>
      </c>
      <c r="E33" s="265" t="s">
        <v>121</v>
      </c>
      <c r="F33" s="266" t="s">
        <v>122</v>
      </c>
      <c r="G33" s="267" t="s">
        <v>74</v>
      </c>
      <c r="H33" s="268" t="s">
        <v>75</v>
      </c>
    </row>
    <row r="34" spans="1:8" ht="26.25" customHeight="1" x14ac:dyDescent="0.4">
      <c r="A34" s="269" t="s">
        <v>123</v>
      </c>
      <c r="B34" s="270">
        <v>10</v>
      </c>
      <c r="C34" s="311" t="s">
        <v>77</v>
      </c>
      <c r="D34" s="314">
        <v>96.21</v>
      </c>
      <c r="E34" s="271">
        <v>1</v>
      </c>
      <c r="F34" s="272">
        <v>0.54400000000000004</v>
      </c>
      <c r="G34" s="273">
        <f>IF(ISBLANK(F34),"-",(F34/($B$28/1000)*$B$42*$B$40))</f>
        <v>102.64150943396227</v>
      </c>
      <c r="H34" s="274">
        <f>IF(ISBLANK(F34),"-",G34/$D$34)</f>
        <v>1.0668486584966457</v>
      </c>
    </row>
    <row r="35" spans="1:8" ht="26.25" customHeight="1" x14ac:dyDescent="0.4">
      <c r="A35" s="269" t="s">
        <v>124</v>
      </c>
      <c r="B35" s="270">
        <v>25</v>
      </c>
      <c r="C35" s="312"/>
      <c r="D35" s="315"/>
      <c r="E35" s="275">
        <v>2</v>
      </c>
      <c r="F35" s="276">
        <v>0.54400000000000004</v>
      </c>
      <c r="G35" s="277">
        <f t="shared" ref="G35:G45" si="0">IF(ISBLANK(F35),"-",(F35/($B$28/1000)*$B$42*$B$40))</f>
        <v>102.64150943396227</v>
      </c>
      <c r="H35" s="278">
        <f t="shared" ref="H35:H37" si="1">IF(ISBLANK(F35),"-",G35/$D$34)</f>
        <v>1.0668486584966457</v>
      </c>
    </row>
    <row r="36" spans="1:8" ht="26.25" customHeight="1" x14ac:dyDescent="0.4">
      <c r="A36" s="269" t="s">
        <v>125</v>
      </c>
      <c r="B36" s="270">
        <v>1</v>
      </c>
      <c r="C36" s="312"/>
      <c r="D36" s="315"/>
      <c r="E36" s="275">
        <v>3</v>
      </c>
      <c r="F36" s="276">
        <v>0.54700000000000004</v>
      </c>
      <c r="G36" s="277">
        <f t="shared" si="0"/>
        <v>103.20754716981133</v>
      </c>
      <c r="H36" s="278">
        <f t="shared" si="1"/>
        <v>1.0727320150692374</v>
      </c>
    </row>
    <row r="37" spans="1:8" ht="26.25" customHeight="1" thickBot="1" x14ac:dyDescent="0.45">
      <c r="A37" s="269" t="s">
        <v>126</v>
      </c>
      <c r="B37" s="270">
        <v>1</v>
      </c>
      <c r="C37" s="313"/>
      <c r="D37" s="316"/>
      <c r="E37" s="279">
        <v>4</v>
      </c>
      <c r="F37" s="280"/>
      <c r="G37" s="277" t="str">
        <f t="shared" si="0"/>
        <v>-</v>
      </c>
      <c r="H37" s="281" t="str">
        <f t="shared" si="1"/>
        <v>-</v>
      </c>
    </row>
    <row r="38" spans="1:8" ht="26.25" customHeight="1" x14ac:dyDescent="0.4">
      <c r="A38" s="269" t="s">
        <v>127</v>
      </c>
      <c r="B38" s="270">
        <v>1</v>
      </c>
      <c r="C38" s="311" t="s">
        <v>82</v>
      </c>
      <c r="D38" s="314">
        <v>96.83</v>
      </c>
      <c r="E38" s="271">
        <v>1</v>
      </c>
      <c r="F38" s="272">
        <v>0.53800000000000003</v>
      </c>
      <c r="G38" s="273">
        <f>IF(ISBLANK(F38),"-",(F38/($B$28/1000)*$B$42*$B$40))</f>
        <v>101.50943396226417</v>
      </c>
      <c r="H38" s="274">
        <f>IF(ISBLANK(F38),"-",G38/$D$38)</f>
        <v>1.0483262827869892</v>
      </c>
    </row>
    <row r="39" spans="1:8" ht="26.25" customHeight="1" x14ac:dyDescent="0.4">
      <c r="A39" s="269" t="s">
        <v>128</v>
      </c>
      <c r="B39" s="270">
        <v>1</v>
      </c>
      <c r="C39" s="312"/>
      <c r="D39" s="315"/>
      <c r="E39" s="275">
        <v>2</v>
      </c>
      <c r="F39" s="276">
        <v>0.54</v>
      </c>
      <c r="G39" s="277">
        <f>IF(ISBLANK(F39),"-",(F39/($B$28/1000)*$B$42*$B$40))</f>
        <v>101.88679245283019</v>
      </c>
      <c r="H39" s="278">
        <f t="shared" ref="H39:H41" si="2">IF(ISBLANK(F39),"-",G39/$D$38)</f>
        <v>1.0522234065148217</v>
      </c>
    </row>
    <row r="40" spans="1:8" ht="26.25" customHeight="1" x14ac:dyDescent="0.4">
      <c r="A40" s="269" t="s">
        <v>86</v>
      </c>
      <c r="B40" s="282">
        <f>(B39/B38)*(B37/B36)*(B35/B34)*B33</f>
        <v>125</v>
      </c>
      <c r="C40" s="312"/>
      <c r="D40" s="315"/>
      <c r="E40" s="275">
        <v>3</v>
      </c>
      <c r="F40" s="276">
        <v>0.53800000000000003</v>
      </c>
      <c r="G40" s="277">
        <f>IF(ISBLANK(F40),"-",(F40/($B$28/1000)*$B$42*$B$40))</f>
        <v>101.50943396226417</v>
      </c>
      <c r="H40" s="278">
        <f t="shared" si="2"/>
        <v>1.0483262827869892</v>
      </c>
    </row>
    <row r="41" spans="1:8" ht="27" customHeight="1" thickBot="1" x14ac:dyDescent="0.45">
      <c r="A41" s="269" t="s">
        <v>88</v>
      </c>
      <c r="B41" s="283">
        <v>40</v>
      </c>
      <c r="C41" s="313"/>
      <c r="D41" s="316"/>
      <c r="E41" s="279">
        <v>4</v>
      </c>
      <c r="F41" s="284"/>
      <c r="G41" s="285" t="str">
        <f t="shared" si="0"/>
        <v>-</v>
      </c>
      <c r="H41" s="281" t="str">
        <f t="shared" si="2"/>
        <v>-</v>
      </c>
    </row>
    <row r="42" spans="1:8" ht="27" customHeight="1" x14ac:dyDescent="0.4">
      <c r="A42" s="269" t="s">
        <v>129</v>
      </c>
      <c r="B42" s="286">
        <f>B41/B40</f>
        <v>0.32</v>
      </c>
      <c r="C42" s="311" t="s">
        <v>87</v>
      </c>
      <c r="D42" s="314">
        <v>92.98</v>
      </c>
      <c r="E42" s="271">
        <v>1</v>
      </c>
      <c r="F42" s="272"/>
      <c r="G42" s="277" t="str">
        <f>IF(ISBLANK(F42),"-",(F42/($B$28/1000)*$B$42*$B$40))</f>
        <v>-</v>
      </c>
      <c r="H42" s="274" t="str">
        <f>IF(ISBLANK(F42),"-",G42/D42)</f>
        <v>-</v>
      </c>
    </row>
    <row r="43" spans="1:8" ht="27" thickBot="1" x14ac:dyDescent="0.45">
      <c r="A43" s="287"/>
      <c r="B43" s="288"/>
      <c r="C43" s="312"/>
      <c r="D43" s="315"/>
      <c r="E43" s="275">
        <v>2</v>
      </c>
      <c r="F43" s="276"/>
      <c r="G43" s="277" t="str">
        <f>IF(ISBLANK(F43),"-",(F43/($B$28/1000)*$B$42*$B$40))</f>
        <v>-</v>
      </c>
      <c r="H43" s="278" t="str">
        <f>IF(ISBLANK(F43),"-",G43/D42)</f>
        <v>-</v>
      </c>
    </row>
    <row r="44" spans="1:8" ht="26.25" customHeight="1" x14ac:dyDescent="0.4">
      <c r="A44" s="318" t="s">
        <v>61</v>
      </c>
      <c r="B44" s="319"/>
      <c r="C44" s="312"/>
      <c r="D44" s="315"/>
      <c r="E44" s="275">
        <v>3</v>
      </c>
      <c r="F44" s="276"/>
      <c r="G44" s="277" t="str">
        <f>IF(ISBLANK(F44),"-",(F44/($B$28/1000)*$B$42*$B$40))</f>
        <v>-</v>
      </c>
      <c r="H44" s="278" t="str">
        <f>IF(ISBLANK(F44),"-",G44/D42)</f>
        <v>-</v>
      </c>
    </row>
    <row r="45" spans="1:8" ht="26.25" customHeight="1" thickBot="1" x14ac:dyDescent="0.45">
      <c r="A45" s="320"/>
      <c r="B45" s="321"/>
      <c r="C45" s="317"/>
      <c r="D45" s="316"/>
      <c r="E45" s="279">
        <v>4</v>
      </c>
      <c r="F45" s="289"/>
      <c r="G45" s="285" t="str">
        <f t="shared" si="0"/>
        <v>-</v>
      </c>
      <c r="H45" s="281" t="str">
        <f>IF(ISBLANK(F45),"-",G45/D42)</f>
        <v>-</v>
      </c>
    </row>
    <row r="46" spans="1:8" ht="27" customHeight="1" x14ac:dyDescent="0.4">
      <c r="A46" s="261"/>
      <c r="B46" s="261"/>
      <c r="C46" s="261"/>
      <c r="D46" s="261"/>
      <c r="E46" s="261"/>
      <c r="F46" s="290"/>
      <c r="G46" s="291" t="s">
        <v>54</v>
      </c>
      <c r="H46" s="292">
        <f>AVERAGE(H34:H45)</f>
        <v>1.0592175506918882</v>
      </c>
    </row>
    <row r="47" spans="1:8" ht="26.25" x14ac:dyDescent="0.4">
      <c r="A47" s="259"/>
      <c r="B47" s="259"/>
      <c r="C47" s="261"/>
      <c r="D47" s="261"/>
      <c r="E47" s="261"/>
      <c r="F47" s="290"/>
      <c r="G47" s="293" t="s">
        <v>67</v>
      </c>
      <c r="H47" s="292">
        <f>STDEV(H34:H45)/H46</f>
        <v>1.0214248515010804E-2</v>
      </c>
    </row>
    <row r="48" spans="1:8" ht="27" thickBot="1" x14ac:dyDescent="0.45">
      <c r="A48" s="261"/>
      <c r="B48" s="261"/>
      <c r="C48" s="261"/>
      <c r="D48" s="261"/>
      <c r="E48" s="294"/>
      <c r="F48" s="290"/>
      <c r="G48" s="295" t="s">
        <v>8</v>
      </c>
      <c r="H48" s="296">
        <f>COUNT(H34:H41,H42:H45)</f>
        <v>6</v>
      </c>
    </row>
    <row r="49" spans="1:8" ht="18.75" customHeight="1" x14ac:dyDescent="0.25">
      <c r="A49" s="259"/>
      <c r="B49" s="259"/>
      <c r="C49" s="259"/>
      <c r="D49" s="259"/>
      <c r="E49" s="259"/>
      <c r="F49" s="259"/>
      <c r="G49" s="259"/>
      <c r="H49" s="259"/>
    </row>
    <row r="50" spans="1:8" ht="26.25" x14ac:dyDescent="0.4">
      <c r="A50" s="252" t="s">
        <v>89</v>
      </c>
      <c r="B50" s="260" t="str">
        <f>CONCATENATE("The percentage content of ",B20, " in the sample analyzed is: ")</f>
        <v xml:space="preserve">The percentage content of Chloropheniramine Maleate in the sample analyzed is: </v>
      </c>
      <c r="C50" s="297"/>
      <c r="D50" s="297"/>
      <c r="E50" s="298">
        <f>H46</f>
        <v>1.0592175506918882</v>
      </c>
      <c r="F50" s="241"/>
      <c r="H50" s="255"/>
    </row>
    <row r="51" spans="1:8" ht="18.75" customHeight="1" x14ac:dyDescent="0.3">
      <c r="A51" s="242"/>
      <c r="B51" s="258"/>
      <c r="C51" s="241"/>
      <c r="D51" s="241"/>
      <c r="E51" s="241"/>
      <c r="F51" s="241"/>
      <c r="G51" s="299"/>
    </row>
    <row r="52" spans="1:8" ht="18.75" customHeight="1" thickBot="1" x14ac:dyDescent="0.35">
      <c r="A52" s="300"/>
      <c r="B52" s="301"/>
      <c r="C52" s="302"/>
      <c r="D52" s="302"/>
      <c r="E52" s="302"/>
      <c r="F52" s="302"/>
      <c r="G52" s="303"/>
      <c r="H52" s="304"/>
    </row>
    <row r="53" spans="1:8" ht="18.75" customHeight="1" x14ac:dyDescent="0.3">
      <c r="A53" s="242"/>
      <c r="B53" s="258"/>
      <c r="C53" s="241"/>
      <c r="D53" s="241"/>
      <c r="E53" s="241"/>
      <c r="F53" s="241"/>
      <c r="G53" s="299"/>
    </row>
    <row r="54" spans="1:8" ht="18.75" customHeight="1" x14ac:dyDescent="0.3">
      <c r="A54" s="241"/>
      <c r="B54" s="322" t="s">
        <v>9</v>
      </c>
      <c r="C54" s="322"/>
      <c r="D54" s="305"/>
      <c r="E54" s="306" t="s">
        <v>10</v>
      </c>
      <c r="F54" s="307"/>
      <c r="G54" s="306" t="s">
        <v>11</v>
      </c>
    </row>
    <row r="55" spans="1:8" ht="60" customHeight="1" x14ac:dyDescent="0.3">
      <c r="A55" s="252" t="s">
        <v>12</v>
      </c>
      <c r="B55" s="308" t="s">
        <v>132</v>
      </c>
      <c r="C55" s="308"/>
      <c r="D55" s="241"/>
      <c r="E55" s="308"/>
      <c r="F55" s="241"/>
      <c r="G55" s="308"/>
    </row>
    <row r="56" spans="1:8" ht="60" customHeight="1" x14ac:dyDescent="0.3">
      <c r="A56" s="252" t="s">
        <v>13</v>
      </c>
      <c r="B56" s="309"/>
      <c r="C56" s="309"/>
      <c r="D56" s="241"/>
      <c r="E56" s="309"/>
      <c r="F56" s="241"/>
      <c r="G56" s="310"/>
    </row>
    <row r="173" spans="1:1" x14ac:dyDescent="0.2">
      <c r="A173" s="240">
        <v>0</v>
      </c>
    </row>
  </sheetData>
  <sheetProtection formatColumns="0" formatRows="0" insertColumns="0" insertHyperlinks="0" deleteColumns="0" deleteRows="0" autoFilter="0" pivotTables="0"/>
  <mergeCells count="13">
    <mergeCell ref="B54:C54"/>
    <mergeCell ref="A1:G7"/>
    <mergeCell ref="A8:G14"/>
    <mergeCell ref="A16:G16"/>
    <mergeCell ref="B20:C20"/>
    <mergeCell ref="B21:C21"/>
    <mergeCell ref="C34:C37"/>
    <mergeCell ref="D34:D37"/>
    <mergeCell ref="C38:C41"/>
    <mergeCell ref="D38:D41"/>
    <mergeCell ref="C42:C45"/>
    <mergeCell ref="D42:D45"/>
    <mergeCell ref="A44:B45"/>
  </mergeCells>
  <printOptions horizontalCentered="1"/>
  <pageMargins left="0.7" right="0.7" top="0.75" bottom="0.75" header="0.3" footer="0.3"/>
  <pageSetup scale="40" orientation="landscape" r:id="rId1"/>
  <headerFooter>
    <oddHeader>&amp;LVer 2&amp;CPage &amp;P of &amp;N&amp;R&amp;D &amp;T</oddHeader>
    <oddFooter>&amp;LNQCL/ADDO/014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0" zoomScale="60" zoomScaleNormal="40" zoomScalePageLayoutView="44" workbookViewId="0">
      <selection activeCell="D95" sqref="D95:G9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6" t="s">
        <v>28</v>
      </c>
      <c r="B1" s="336"/>
      <c r="C1" s="336"/>
      <c r="D1" s="336"/>
      <c r="E1" s="336"/>
      <c r="F1" s="336"/>
      <c r="G1" s="336"/>
      <c r="H1" s="336"/>
      <c r="I1" s="336"/>
    </row>
    <row r="2" spans="1:9" ht="18.75" customHeight="1" x14ac:dyDescent="0.25">
      <c r="A2" s="336"/>
      <c r="B2" s="336"/>
      <c r="C2" s="336"/>
      <c r="D2" s="336"/>
      <c r="E2" s="336"/>
      <c r="F2" s="336"/>
      <c r="G2" s="336"/>
      <c r="H2" s="336"/>
      <c r="I2" s="336"/>
    </row>
    <row r="3" spans="1:9" ht="18.75" customHeight="1" x14ac:dyDescent="0.25">
      <c r="A3" s="336"/>
      <c r="B3" s="336"/>
      <c r="C3" s="336"/>
      <c r="D3" s="336"/>
      <c r="E3" s="336"/>
      <c r="F3" s="336"/>
      <c r="G3" s="336"/>
      <c r="H3" s="336"/>
      <c r="I3" s="336"/>
    </row>
    <row r="4" spans="1:9" ht="18.75" customHeight="1" x14ac:dyDescent="0.25">
      <c r="A4" s="336"/>
      <c r="B4" s="336"/>
      <c r="C4" s="336"/>
      <c r="D4" s="336"/>
      <c r="E4" s="336"/>
      <c r="F4" s="336"/>
      <c r="G4" s="336"/>
      <c r="H4" s="336"/>
      <c r="I4" s="336"/>
    </row>
    <row r="5" spans="1:9" ht="18.75" customHeight="1" x14ac:dyDescent="0.25">
      <c r="A5" s="336"/>
      <c r="B5" s="336"/>
      <c r="C5" s="336"/>
      <c r="D5" s="336"/>
      <c r="E5" s="336"/>
      <c r="F5" s="336"/>
      <c r="G5" s="336"/>
      <c r="H5" s="336"/>
      <c r="I5" s="336"/>
    </row>
    <row r="6" spans="1:9" ht="18.75" customHeight="1" x14ac:dyDescent="0.25">
      <c r="A6" s="336"/>
      <c r="B6" s="336"/>
      <c r="C6" s="336"/>
      <c r="D6" s="336"/>
      <c r="E6" s="336"/>
      <c r="F6" s="336"/>
      <c r="G6" s="336"/>
      <c r="H6" s="336"/>
      <c r="I6" s="336"/>
    </row>
    <row r="7" spans="1:9" ht="18.75" customHeight="1" x14ac:dyDescent="0.25">
      <c r="A7" s="336"/>
      <c r="B7" s="336"/>
      <c r="C7" s="336"/>
      <c r="D7" s="336"/>
      <c r="E7" s="336"/>
      <c r="F7" s="336"/>
      <c r="G7" s="336"/>
      <c r="H7" s="336"/>
      <c r="I7" s="336"/>
    </row>
    <row r="8" spans="1:9" x14ac:dyDescent="0.25">
      <c r="A8" s="337" t="s">
        <v>29</v>
      </c>
      <c r="B8" s="337"/>
      <c r="C8" s="337"/>
      <c r="D8" s="337"/>
      <c r="E8" s="337"/>
      <c r="F8" s="337"/>
      <c r="G8" s="337"/>
      <c r="H8" s="337"/>
      <c r="I8" s="337"/>
    </row>
    <row r="9" spans="1:9" x14ac:dyDescent="0.25">
      <c r="A9" s="337"/>
      <c r="B9" s="337"/>
      <c r="C9" s="337"/>
      <c r="D9" s="337"/>
      <c r="E9" s="337"/>
      <c r="F9" s="337"/>
      <c r="G9" s="337"/>
      <c r="H9" s="337"/>
      <c r="I9" s="337"/>
    </row>
    <row r="10" spans="1:9" x14ac:dyDescent="0.25">
      <c r="A10" s="337"/>
      <c r="B10" s="337"/>
      <c r="C10" s="337"/>
      <c r="D10" s="337"/>
      <c r="E10" s="337"/>
      <c r="F10" s="337"/>
      <c r="G10" s="337"/>
      <c r="H10" s="337"/>
      <c r="I10" s="337"/>
    </row>
    <row r="11" spans="1:9" x14ac:dyDescent="0.25">
      <c r="A11" s="337"/>
      <c r="B11" s="337"/>
      <c r="C11" s="337"/>
      <c r="D11" s="337"/>
      <c r="E11" s="337"/>
      <c r="F11" s="337"/>
      <c r="G11" s="337"/>
      <c r="H11" s="337"/>
      <c r="I11" s="337"/>
    </row>
    <row r="12" spans="1:9" x14ac:dyDescent="0.25">
      <c r="A12" s="337"/>
      <c r="B12" s="337"/>
      <c r="C12" s="337"/>
      <c r="D12" s="337"/>
      <c r="E12" s="337"/>
      <c r="F12" s="337"/>
      <c r="G12" s="337"/>
      <c r="H12" s="337"/>
      <c r="I12" s="337"/>
    </row>
    <row r="13" spans="1:9" x14ac:dyDescent="0.25">
      <c r="A13" s="337"/>
      <c r="B13" s="337"/>
      <c r="C13" s="337"/>
      <c r="D13" s="337"/>
      <c r="E13" s="337"/>
      <c r="F13" s="337"/>
      <c r="G13" s="337"/>
      <c r="H13" s="337"/>
      <c r="I13" s="337"/>
    </row>
    <row r="14" spans="1:9" x14ac:dyDescent="0.25">
      <c r="A14" s="337"/>
      <c r="B14" s="337"/>
      <c r="C14" s="337"/>
      <c r="D14" s="337"/>
      <c r="E14" s="337"/>
      <c r="F14" s="337"/>
      <c r="G14" s="337"/>
      <c r="H14" s="337"/>
      <c r="I14" s="337"/>
    </row>
    <row r="15" spans="1:9" ht="19.5" customHeight="1" x14ac:dyDescent="0.3">
      <c r="A15" s="52"/>
    </row>
    <row r="16" spans="1:9" ht="19.5" customHeight="1" x14ac:dyDescent="0.3">
      <c r="A16" s="369" t="s">
        <v>14</v>
      </c>
      <c r="B16" s="370"/>
      <c r="C16" s="370"/>
      <c r="D16" s="370"/>
      <c r="E16" s="370"/>
      <c r="F16" s="370"/>
      <c r="G16" s="370"/>
      <c r="H16" s="371"/>
    </row>
    <row r="17" spans="1:14" ht="20.25" customHeight="1" x14ac:dyDescent="0.25">
      <c r="A17" s="372" t="s">
        <v>30</v>
      </c>
      <c r="B17" s="372"/>
      <c r="C17" s="372"/>
      <c r="D17" s="372"/>
      <c r="E17" s="372"/>
      <c r="F17" s="372"/>
      <c r="G17" s="372"/>
      <c r="H17" s="372"/>
    </row>
    <row r="18" spans="1:14" ht="26.25" customHeight="1" x14ac:dyDescent="0.4">
      <c r="A18" s="54" t="s">
        <v>16</v>
      </c>
      <c r="B18" s="368" t="s">
        <v>2</v>
      </c>
      <c r="C18" s="368"/>
      <c r="D18" s="199"/>
      <c r="E18" s="55"/>
      <c r="F18" s="56"/>
      <c r="G18" s="56"/>
      <c r="H18" s="56"/>
    </row>
    <row r="19" spans="1:14" ht="26.25" customHeight="1" x14ac:dyDescent="0.4">
      <c r="A19" s="54" t="s">
        <v>17</v>
      </c>
      <c r="B19" s="57" t="s">
        <v>4</v>
      </c>
      <c r="C19" s="205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18</v>
      </c>
      <c r="B20" s="373" t="s">
        <v>5</v>
      </c>
      <c r="C20" s="373"/>
      <c r="D20" s="56"/>
      <c r="E20" s="56"/>
      <c r="F20" s="56"/>
      <c r="G20" s="56"/>
      <c r="H20" s="56"/>
    </row>
    <row r="21" spans="1:14" ht="26.25" customHeight="1" x14ac:dyDescent="0.4">
      <c r="A21" s="54" t="s">
        <v>19</v>
      </c>
      <c r="B21" s="373" t="s">
        <v>6</v>
      </c>
      <c r="C21" s="373"/>
      <c r="D21" s="373"/>
      <c r="E21" s="373"/>
      <c r="F21" s="373"/>
      <c r="G21" s="373"/>
      <c r="H21" s="373"/>
      <c r="I21" s="58"/>
    </row>
    <row r="22" spans="1:14" ht="26.25" customHeight="1" x14ac:dyDescent="0.4">
      <c r="A22" s="54" t="s">
        <v>20</v>
      </c>
      <c r="B22" s="59" t="s">
        <v>7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21</v>
      </c>
      <c r="B23" s="59" t="s">
        <v>114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0</v>
      </c>
      <c r="B25" s="60"/>
    </row>
    <row r="26" spans="1:14" ht="26.25" customHeight="1" x14ac:dyDescent="0.4">
      <c r="A26" s="62" t="s">
        <v>1</v>
      </c>
      <c r="B26" s="368" t="s">
        <v>116</v>
      </c>
      <c r="C26" s="368"/>
    </row>
    <row r="27" spans="1:14" ht="26.25" customHeight="1" x14ac:dyDescent="0.4">
      <c r="A27" s="63" t="s">
        <v>31</v>
      </c>
      <c r="B27" s="374" t="s">
        <v>115</v>
      </c>
      <c r="C27" s="374"/>
    </row>
    <row r="28" spans="1:14" ht="27" customHeight="1" x14ac:dyDescent="0.4">
      <c r="A28" s="63" t="s">
        <v>3</v>
      </c>
      <c r="B28" s="64">
        <v>100.14</v>
      </c>
    </row>
    <row r="29" spans="1:14" s="3" customFormat="1" ht="27" customHeight="1" x14ac:dyDescent="0.4">
      <c r="A29" s="63" t="s">
        <v>32</v>
      </c>
      <c r="B29" s="65">
        <v>0</v>
      </c>
      <c r="C29" s="344" t="s">
        <v>33</v>
      </c>
      <c r="D29" s="345"/>
      <c r="E29" s="345"/>
      <c r="F29" s="345"/>
      <c r="G29" s="346"/>
      <c r="I29" s="66"/>
      <c r="J29" s="66"/>
      <c r="K29" s="66"/>
      <c r="L29" s="66"/>
    </row>
    <row r="30" spans="1:14" s="3" customFormat="1" ht="19.5" customHeight="1" x14ac:dyDescent="0.3">
      <c r="A30" s="63" t="s">
        <v>34</v>
      </c>
      <c r="B30" s="67">
        <f>B28-B29</f>
        <v>100.14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3" customFormat="1" ht="27" customHeight="1" x14ac:dyDescent="0.4">
      <c r="A31" s="63" t="s">
        <v>35</v>
      </c>
      <c r="B31" s="70">
        <v>1</v>
      </c>
      <c r="C31" s="347" t="s">
        <v>36</v>
      </c>
      <c r="D31" s="348"/>
      <c r="E31" s="348"/>
      <c r="F31" s="348"/>
      <c r="G31" s="348"/>
      <c r="H31" s="349"/>
      <c r="I31" s="66"/>
      <c r="J31" s="66"/>
      <c r="K31" s="66"/>
      <c r="L31" s="66"/>
    </row>
    <row r="32" spans="1:14" s="3" customFormat="1" ht="27" customHeight="1" x14ac:dyDescent="0.4">
      <c r="A32" s="63" t="s">
        <v>37</v>
      </c>
      <c r="B32" s="70">
        <v>1</v>
      </c>
      <c r="C32" s="347" t="s">
        <v>38</v>
      </c>
      <c r="D32" s="348"/>
      <c r="E32" s="348"/>
      <c r="F32" s="348"/>
      <c r="G32" s="348"/>
      <c r="H32" s="349"/>
      <c r="I32" s="66"/>
      <c r="J32" s="66"/>
      <c r="K32" s="66"/>
      <c r="L32" s="71"/>
      <c r="M32" s="71"/>
      <c r="N32" s="72"/>
    </row>
    <row r="33" spans="1:14" s="3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3" customFormat="1" ht="18.75" x14ac:dyDescent="0.3">
      <c r="A34" s="63" t="s">
        <v>39</v>
      </c>
      <c r="B34" s="75">
        <f>B31/B32</f>
        <v>1</v>
      </c>
      <c r="C34" s="53" t="s">
        <v>40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3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3" customFormat="1" ht="27" customHeight="1" x14ac:dyDescent="0.4">
      <c r="A36" s="76" t="s">
        <v>41</v>
      </c>
      <c r="B36" s="77"/>
      <c r="C36" s="53"/>
      <c r="D36" s="350" t="s">
        <v>42</v>
      </c>
      <c r="E36" s="375"/>
      <c r="F36" s="350" t="s">
        <v>43</v>
      </c>
      <c r="G36" s="351"/>
      <c r="J36" s="66"/>
      <c r="K36" s="66"/>
      <c r="L36" s="71"/>
      <c r="M36" s="71"/>
      <c r="N36" s="72"/>
    </row>
    <row r="37" spans="1:14" s="3" customFormat="1" ht="27" customHeight="1" x14ac:dyDescent="0.4">
      <c r="A37" s="78" t="s">
        <v>44</v>
      </c>
      <c r="B37" s="79"/>
      <c r="C37" s="80" t="s">
        <v>45</v>
      </c>
      <c r="D37" s="81" t="s">
        <v>46</v>
      </c>
      <c r="E37" s="82" t="s">
        <v>47</v>
      </c>
      <c r="F37" s="81" t="s">
        <v>46</v>
      </c>
      <c r="G37" s="83" t="s">
        <v>47</v>
      </c>
      <c r="I37" s="84" t="s">
        <v>48</v>
      </c>
      <c r="J37" s="66"/>
      <c r="K37" s="66"/>
      <c r="L37" s="71"/>
      <c r="M37" s="71"/>
      <c r="N37" s="72"/>
    </row>
    <row r="38" spans="1:14" s="3" customFormat="1" ht="26.25" customHeight="1" x14ac:dyDescent="0.4">
      <c r="A38" s="78" t="s">
        <v>49</v>
      </c>
      <c r="B38" s="79"/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3" customFormat="1" ht="26.25" customHeight="1" x14ac:dyDescent="0.4">
      <c r="A39" s="78" t="s">
        <v>50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352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51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352"/>
      <c r="L40" s="71"/>
      <c r="M40" s="71"/>
      <c r="N40" s="94"/>
    </row>
    <row r="41" spans="1:14" ht="27" customHeight="1" x14ac:dyDescent="0.4">
      <c r="A41" s="78" t="s">
        <v>52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53</v>
      </c>
      <c r="B42" s="79">
        <v>1</v>
      </c>
      <c r="C42" s="100" t="s">
        <v>54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55</v>
      </c>
      <c r="B43" s="79">
        <v>1</v>
      </c>
      <c r="C43" s="105" t="s">
        <v>56</v>
      </c>
      <c r="D43" s="106"/>
      <c r="E43" s="94"/>
      <c r="F43" s="106"/>
      <c r="H43" s="104"/>
    </row>
    <row r="44" spans="1:14" ht="26.25" customHeight="1" x14ac:dyDescent="0.4">
      <c r="A44" s="78" t="s">
        <v>57</v>
      </c>
      <c r="B44" s="79">
        <v>1</v>
      </c>
      <c r="C44" s="107" t="s">
        <v>58</v>
      </c>
      <c r="D44" s="108">
        <f>D43*$B$34</f>
        <v>0</v>
      </c>
      <c r="E44" s="109"/>
      <c r="F44" s="108">
        <f>F43*$B$34</f>
        <v>0</v>
      </c>
      <c r="H44" s="104"/>
    </row>
    <row r="45" spans="1:14" ht="19.5" customHeight="1" x14ac:dyDescent="0.3">
      <c r="A45" s="78" t="s">
        <v>59</v>
      </c>
      <c r="B45" s="110" t="e">
        <f>(B44/B43)*(B42/B41)*(B40/B39)*(B38/B37)*B36</f>
        <v>#DIV/0!</v>
      </c>
      <c r="C45" s="107" t="s">
        <v>60</v>
      </c>
      <c r="D45" s="111">
        <f>D44*$B$30/100</f>
        <v>0</v>
      </c>
      <c r="E45" s="112"/>
      <c r="F45" s="111">
        <f>F44*$B$30/100</f>
        <v>0</v>
      </c>
      <c r="H45" s="104"/>
    </row>
    <row r="46" spans="1:14" ht="19.5" customHeight="1" x14ac:dyDescent="0.3">
      <c r="A46" s="338" t="s">
        <v>61</v>
      </c>
      <c r="B46" s="339"/>
      <c r="C46" s="107" t="s">
        <v>62</v>
      </c>
      <c r="D46" s="113" t="e">
        <f>D45/$B$45</f>
        <v>#DIV/0!</v>
      </c>
      <c r="E46" s="114"/>
      <c r="F46" s="115" t="e">
        <f>F45/$B$45</f>
        <v>#DIV/0!</v>
      </c>
      <c r="H46" s="104"/>
    </row>
    <row r="47" spans="1:14" ht="27" customHeight="1" x14ac:dyDescent="0.4">
      <c r="A47" s="340"/>
      <c r="B47" s="341"/>
      <c r="C47" s="116" t="s">
        <v>63</v>
      </c>
      <c r="D47" s="117"/>
      <c r="E47" s="118"/>
      <c r="F47" s="114"/>
      <c r="H47" s="104"/>
    </row>
    <row r="48" spans="1:14" ht="18.75" x14ac:dyDescent="0.3">
      <c r="C48" s="119" t="s">
        <v>64</v>
      </c>
      <c r="D48" s="111" t="e">
        <f>D47*$B$45</f>
        <v>#DIV/0!</v>
      </c>
      <c r="F48" s="120"/>
      <c r="H48" s="104"/>
    </row>
    <row r="49" spans="1:12" ht="19.5" customHeight="1" x14ac:dyDescent="0.3">
      <c r="C49" s="121" t="s">
        <v>65</v>
      </c>
      <c r="D49" s="122" t="e">
        <f>D48/B34</f>
        <v>#DIV/0!</v>
      </c>
      <c r="F49" s="120"/>
      <c r="H49" s="104"/>
    </row>
    <row r="50" spans="1:12" ht="18.75" x14ac:dyDescent="0.3">
      <c r="C50" s="76" t="s">
        <v>66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67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8</v>
      </c>
      <c r="D52" s="127">
        <f>COUNT(E38:E41,G38:G41)</f>
        <v>0</v>
      </c>
      <c r="F52" s="124"/>
    </row>
    <row r="54" spans="1:12" ht="18.75" x14ac:dyDescent="0.3">
      <c r="A54" s="128" t="s">
        <v>0</v>
      </c>
      <c r="B54" s="129" t="s">
        <v>68</v>
      </c>
    </row>
    <row r="55" spans="1:12" ht="18.75" x14ac:dyDescent="0.3">
      <c r="A55" s="53" t="s">
        <v>69</v>
      </c>
      <c r="B55" s="130" t="str">
        <f>B21</f>
        <v>Each tablet contains chlorphenamine maleate BP 4 mg</v>
      </c>
    </row>
    <row r="56" spans="1:12" ht="26.25" customHeight="1" x14ac:dyDescent="0.4">
      <c r="A56" s="131" t="s">
        <v>70</v>
      </c>
      <c r="B56" s="132">
        <v>4</v>
      </c>
      <c r="C56" s="53" t="str">
        <f>B20</f>
        <v xml:space="preserve">Chlorpheniramine Maleate BP 4 mg </v>
      </c>
      <c r="H56" s="133"/>
    </row>
    <row r="57" spans="1:12" ht="18.75" x14ac:dyDescent="0.3">
      <c r="A57" s="130" t="s">
        <v>71</v>
      </c>
      <c r="B57" s="200">
        <f>Uniformity!C46</f>
        <v>127.14399999999998</v>
      </c>
      <c r="H57" s="133"/>
    </row>
    <row r="58" spans="1:12" ht="19.5" customHeight="1" x14ac:dyDescent="0.3">
      <c r="H58" s="133"/>
    </row>
    <row r="59" spans="1:12" s="3" customFormat="1" ht="27" customHeight="1" x14ac:dyDescent="0.4">
      <c r="A59" s="76" t="s">
        <v>72</v>
      </c>
      <c r="B59" s="77"/>
      <c r="C59" s="53"/>
      <c r="D59" s="134" t="s">
        <v>73</v>
      </c>
      <c r="E59" s="135" t="s">
        <v>45</v>
      </c>
      <c r="F59" s="135" t="s">
        <v>46</v>
      </c>
      <c r="G59" s="135" t="s">
        <v>74</v>
      </c>
      <c r="H59" s="80" t="s">
        <v>75</v>
      </c>
      <c r="L59" s="66"/>
    </row>
    <row r="60" spans="1:12" s="3" customFormat="1" ht="26.25" customHeight="1" x14ac:dyDescent="0.4">
      <c r="A60" s="78" t="s">
        <v>76</v>
      </c>
      <c r="B60" s="79"/>
      <c r="C60" s="355" t="s">
        <v>77</v>
      </c>
      <c r="D60" s="358"/>
      <c r="E60" s="136">
        <v>1</v>
      </c>
      <c r="F60" s="137"/>
      <c r="G60" s="201" t="str">
        <f>IF(ISBLANK(F60),"-",(F60/$D$50*$D$47*$B$68)*($B$57/$D$60))</f>
        <v>-</v>
      </c>
      <c r="H60" s="216" t="str">
        <f t="shared" ref="H60:H71" si="0">IF(ISBLANK(F60),"-",(G60/$B$56)*100)</f>
        <v>-</v>
      </c>
      <c r="L60" s="66"/>
    </row>
    <row r="61" spans="1:12" s="3" customFormat="1" ht="26.25" customHeight="1" x14ac:dyDescent="0.4">
      <c r="A61" s="78" t="s">
        <v>78</v>
      </c>
      <c r="B61" s="79"/>
      <c r="C61" s="356"/>
      <c r="D61" s="359"/>
      <c r="E61" s="138">
        <v>2</v>
      </c>
      <c r="F61" s="91"/>
      <c r="G61" s="202" t="str">
        <f>IF(ISBLANK(F61),"-",(F61/$D$50*$D$47*$B$68)*($B$57/$D$60))</f>
        <v>-</v>
      </c>
      <c r="H61" s="217" t="str">
        <f t="shared" si="0"/>
        <v>-</v>
      </c>
      <c r="L61" s="66"/>
    </row>
    <row r="62" spans="1:12" s="3" customFormat="1" ht="26.25" customHeight="1" x14ac:dyDescent="0.4">
      <c r="A62" s="78" t="s">
        <v>79</v>
      </c>
      <c r="B62" s="79">
        <v>1</v>
      </c>
      <c r="C62" s="356"/>
      <c r="D62" s="359"/>
      <c r="E62" s="138">
        <v>3</v>
      </c>
      <c r="F62" s="239"/>
      <c r="G62" s="202" t="str">
        <f>IF(ISBLANK(F62),"-",(F62/$D$50*$D$47*$B$68)*($B$57/$D$60))</f>
        <v>-</v>
      </c>
      <c r="H62" s="217" t="str">
        <f t="shared" si="0"/>
        <v>-</v>
      </c>
      <c r="L62" s="66"/>
    </row>
    <row r="63" spans="1:12" ht="27" customHeight="1" x14ac:dyDescent="0.4">
      <c r="A63" s="78" t="s">
        <v>80</v>
      </c>
      <c r="B63" s="79">
        <v>1</v>
      </c>
      <c r="C63" s="365"/>
      <c r="D63" s="360"/>
      <c r="E63" s="139">
        <v>4</v>
      </c>
      <c r="F63" s="140"/>
      <c r="G63" s="202" t="str">
        <f>IF(ISBLANK(F63),"-",(F63/$D$50*$D$47*$B$68)*($B$57/$D$60))</f>
        <v>-</v>
      </c>
      <c r="H63" s="217" t="str">
        <f t="shared" si="0"/>
        <v>-</v>
      </c>
    </row>
    <row r="64" spans="1:12" ht="26.25" customHeight="1" x14ac:dyDescent="0.4">
      <c r="A64" s="78" t="s">
        <v>81</v>
      </c>
      <c r="B64" s="79">
        <v>1</v>
      </c>
      <c r="C64" s="355" t="s">
        <v>82</v>
      </c>
      <c r="D64" s="358"/>
      <c r="E64" s="136">
        <v>1</v>
      </c>
      <c r="F64" s="137"/>
      <c r="G64" s="201" t="str">
        <f>IF(ISBLANK(F64),"-",(F64/$D$50*$D$47*$B$68)*($B$57/$D$64))</f>
        <v>-</v>
      </c>
      <c r="H64" s="216" t="str">
        <f t="shared" si="0"/>
        <v>-</v>
      </c>
    </row>
    <row r="65" spans="1:8" ht="26.25" customHeight="1" x14ac:dyDescent="0.4">
      <c r="A65" s="78" t="s">
        <v>83</v>
      </c>
      <c r="B65" s="79">
        <v>1</v>
      </c>
      <c r="C65" s="356"/>
      <c r="D65" s="359"/>
      <c r="E65" s="138">
        <v>2</v>
      </c>
      <c r="F65" s="91"/>
      <c r="G65" s="202" t="str">
        <f>IF(ISBLANK(F65),"-",(F65/$D$50*$D$47*$B$68)*($B$57/$D$64))</f>
        <v>-</v>
      </c>
      <c r="H65" s="217" t="str">
        <f t="shared" si="0"/>
        <v>-</v>
      </c>
    </row>
    <row r="66" spans="1:8" ht="26.25" customHeight="1" x14ac:dyDescent="0.4">
      <c r="A66" s="78" t="s">
        <v>84</v>
      </c>
      <c r="B66" s="79">
        <v>1</v>
      </c>
      <c r="C66" s="356"/>
      <c r="D66" s="359"/>
      <c r="E66" s="138">
        <v>3</v>
      </c>
      <c r="F66" s="91"/>
      <c r="G66" s="202" t="str">
        <f>IF(ISBLANK(F66),"-",(F66/$D$50*$D$47*$B$68)*($B$57/$D$64))</f>
        <v>-</v>
      </c>
      <c r="H66" s="217" t="str">
        <f t="shared" si="0"/>
        <v>-</v>
      </c>
    </row>
    <row r="67" spans="1:8" ht="27" customHeight="1" x14ac:dyDescent="0.4">
      <c r="A67" s="78" t="s">
        <v>85</v>
      </c>
      <c r="B67" s="79">
        <v>1</v>
      </c>
      <c r="C67" s="365"/>
      <c r="D67" s="360"/>
      <c r="E67" s="139">
        <v>4</v>
      </c>
      <c r="F67" s="140"/>
      <c r="G67" s="215" t="str">
        <f>IF(ISBLANK(F67),"-",(F67/$D$50*$D$47*$B$68)*($B$57/$D$64))</f>
        <v>-</v>
      </c>
      <c r="H67" s="218" t="str">
        <f t="shared" si="0"/>
        <v>-</v>
      </c>
    </row>
    <row r="68" spans="1:8" ht="26.25" customHeight="1" x14ac:dyDescent="0.4">
      <c r="A68" s="78" t="s">
        <v>86</v>
      </c>
      <c r="B68" s="141" t="e">
        <f>(B67/B66)*(B65/B64)*(B63/B62)*(B61/B60)*B59</f>
        <v>#DIV/0!</v>
      </c>
      <c r="C68" s="355" t="s">
        <v>87</v>
      </c>
      <c r="D68" s="358"/>
      <c r="E68" s="136">
        <v>1</v>
      </c>
      <c r="F68" s="137"/>
      <c r="G68" s="201" t="str">
        <f>IF(ISBLANK(F68),"-",(F68/$D$50*$D$47*$B$68)*($B$57/$D$68))</f>
        <v>-</v>
      </c>
      <c r="H68" s="217" t="str">
        <f t="shared" si="0"/>
        <v>-</v>
      </c>
    </row>
    <row r="69" spans="1:8" ht="27" customHeight="1" x14ac:dyDescent="0.4">
      <c r="A69" s="126" t="s">
        <v>88</v>
      </c>
      <c r="B69" s="142" t="e">
        <f>(D47*B68)/B56*B57</f>
        <v>#DIV/0!</v>
      </c>
      <c r="C69" s="356"/>
      <c r="D69" s="359"/>
      <c r="E69" s="138">
        <v>2</v>
      </c>
      <c r="F69" s="91"/>
      <c r="G69" s="202" t="str">
        <f>IF(ISBLANK(F69),"-",(F69/$D$50*$D$47*$B$68)*($B$57/$D$68))</f>
        <v>-</v>
      </c>
      <c r="H69" s="217" t="str">
        <f t="shared" si="0"/>
        <v>-</v>
      </c>
    </row>
    <row r="70" spans="1:8" ht="26.25" customHeight="1" x14ac:dyDescent="0.4">
      <c r="A70" s="361" t="s">
        <v>61</v>
      </c>
      <c r="B70" s="362"/>
      <c r="C70" s="356"/>
      <c r="D70" s="359"/>
      <c r="E70" s="138">
        <v>3</v>
      </c>
      <c r="F70" s="91"/>
      <c r="G70" s="202" t="str">
        <f>IF(ISBLANK(F70),"-",(F70/$D$50*$D$47*$B$68)*($B$57/$D$68))</f>
        <v>-</v>
      </c>
      <c r="H70" s="217" t="str">
        <f t="shared" si="0"/>
        <v>-</v>
      </c>
    </row>
    <row r="71" spans="1:8" ht="27" customHeight="1" x14ac:dyDescent="0.4">
      <c r="A71" s="363"/>
      <c r="B71" s="364"/>
      <c r="C71" s="357"/>
      <c r="D71" s="360"/>
      <c r="E71" s="139">
        <v>4</v>
      </c>
      <c r="F71" s="140"/>
      <c r="G71" s="215" t="str">
        <f>IF(ISBLANK(F71),"-",(F71/$D$50*$D$47*$B$68)*($B$57/$D$68))</f>
        <v>-</v>
      </c>
      <c r="H71" s="218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54</v>
      </c>
      <c r="G72" s="204" t="e">
        <f>AVERAGE(G60:G71)</f>
        <v>#DIV/0!</v>
      </c>
      <c r="H72" s="219" t="e">
        <f>AVERAGE(H60:H71)</f>
        <v>#DIV/0!</v>
      </c>
    </row>
    <row r="73" spans="1:8" ht="26.25" customHeight="1" x14ac:dyDescent="0.4">
      <c r="C73" s="143"/>
      <c r="D73" s="143"/>
      <c r="E73" s="143"/>
      <c r="F73" s="146" t="s">
        <v>67</v>
      </c>
      <c r="G73" s="203" t="e">
        <f>STDEV(G60:G71)/G72</f>
        <v>#DIV/0!</v>
      </c>
      <c r="H73" s="203" t="e">
        <f>STDEV(H60:H71)/H72</f>
        <v>#DIV/0!</v>
      </c>
    </row>
    <row r="74" spans="1:8" ht="27" customHeight="1" x14ac:dyDescent="0.4">
      <c r="A74" s="143"/>
      <c r="B74" s="143"/>
      <c r="C74" s="144"/>
      <c r="D74" s="144"/>
      <c r="E74" s="147"/>
      <c r="F74" s="148" t="s">
        <v>8</v>
      </c>
      <c r="G74" s="149">
        <f>COUNT(G60:G71)</f>
        <v>0</v>
      </c>
      <c r="H74" s="149">
        <f>COUNT(H60:H71)</f>
        <v>0</v>
      </c>
    </row>
    <row r="76" spans="1:8" ht="26.25" customHeight="1" x14ac:dyDescent="0.4">
      <c r="A76" s="62" t="s">
        <v>89</v>
      </c>
      <c r="B76" s="150" t="s">
        <v>90</v>
      </c>
      <c r="C76" s="342" t="str">
        <f>B26</f>
        <v>Chlorpheniramine Maleate</v>
      </c>
      <c r="D76" s="342"/>
      <c r="E76" s="151" t="s">
        <v>91</v>
      </c>
      <c r="F76" s="151"/>
      <c r="G76" s="238" t="e">
        <f>H72</f>
        <v>#DIV/0!</v>
      </c>
      <c r="H76" s="153"/>
    </row>
    <row r="77" spans="1:8" ht="18.75" x14ac:dyDescent="0.3">
      <c r="A77" s="61" t="s">
        <v>92</v>
      </c>
      <c r="B77" s="61" t="s">
        <v>93</v>
      </c>
    </row>
    <row r="78" spans="1:8" ht="18.75" x14ac:dyDescent="0.3">
      <c r="A78" s="61"/>
      <c r="B78" s="61"/>
    </row>
    <row r="79" spans="1:8" ht="26.25" customHeight="1" x14ac:dyDescent="0.4">
      <c r="A79" s="62" t="s">
        <v>1</v>
      </c>
      <c r="B79" s="376" t="str">
        <f>B26</f>
        <v>Chlorpheniramine Maleate</v>
      </c>
      <c r="C79" s="376"/>
    </row>
    <row r="80" spans="1:8" ht="26.25" customHeight="1" x14ac:dyDescent="0.4">
      <c r="A80" s="63" t="s">
        <v>31</v>
      </c>
      <c r="B80" s="376" t="str">
        <f>B27</f>
        <v>C30-7</v>
      </c>
      <c r="C80" s="376"/>
    </row>
    <row r="81" spans="1:12" ht="27" customHeight="1" x14ac:dyDescent="0.4">
      <c r="A81" s="63" t="s">
        <v>3</v>
      </c>
      <c r="B81" s="154">
        <v>100.14</v>
      </c>
    </row>
    <row r="82" spans="1:12" s="3" customFormat="1" ht="27" customHeight="1" x14ac:dyDescent="0.4">
      <c r="A82" s="63" t="s">
        <v>32</v>
      </c>
      <c r="B82" s="65">
        <v>0</v>
      </c>
      <c r="C82" s="344" t="s">
        <v>33</v>
      </c>
      <c r="D82" s="345"/>
      <c r="E82" s="345"/>
      <c r="F82" s="345"/>
      <c r="G82" s="346"/>
      <c r="I82" s="66"/>
      <c r="J82" s="66"/>
      <c r="K82" s="66"/>
      <c r="L82" s="66"/>
    </row>
    <row r="83" spans="1:12" s="3" customFormat="1" ht="19.5" customHeight="1" x14ac:dyDescent="0.3">
      <c r="A83" s="63" t="s">
        <v>34</v>
      </c>
      <c r="B83" s="67">
        <f>B81-B82</f>
        <v>100.14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3" customFormat="1" ht="27" customHeight="1" x14ac:dyDescent="0.4">
      <c r="A84" s="63" t="s">
        <v>35</v>
      </c>
      <c r="B84" s="70">
        <v>1</v>
      </c>
      <c r="C84" s="347" t="s">
        <v>94</v>
      </c>
      <c r="D84" s="348"/>
      <c r="E84" s="348"/>
      <c r="F84" s="348"/>
      <c r="G84" s="348"/>
      <c r="H84" s="349"/>
      <c r="I84" s="66"/>
      <c r="J84" s="66"/>
      <c r="K84" s="66"/>
      <c r="L84" s="66"/>
    </row>
    <row r="85" spans="1:12" s="3" customFormat="1" ht="27" customHeight="1" x14ac:dyDescent="0.4">
      <c r="A85" s="63" t="s">
        <v>37</v>
      </c>
      <c r="B85" s="70">
        <v>1</v>
      </c>
      <c r="C85" s="347" t="s">
        <v>95</v>
      </c>
      <c r="D85" s="348"/>
      <c r="E85" s="348"/>
      <c r="F85" s="348"/>
      <c r="G85" s="348"/>
      <c r="H85" s="349"/>
      <c r="I85" s="66"/>
      <c r="J85" s="66"/>
      <c r="K85" s="66"/>
      <c r="L85" s="66"/>
    </row>
    <row r="86" spans="1:12" s="3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3" customFormat="1" ht="18.75" x14ac:dyDescent="0.3">
      <c r="A87" s="63" t="s">
        <v>39</v>
      </c>
      <c r="B87" s="75">
        <f>B84/B85</f>
        <v>1</v>
      </c>
      <c r="C87" s="53" t="s">
        <v>40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41</v>
      </c>
      <c r="B89" s="77">
        <v>100</v>
      </c>
      <c r="D89" s="155" t="s">
        <v>42</v>
      </c>
      <c r="E89" s="156"/>
      <c r="F89" s="350" t="s">
        <v>43</v>
      </c>
      <c r="G89" s="351"/>
    </row>
    <row r="90" spans="1:12" ht="27" customHeight="1" x14ac:dyDescent="0.4">
      <c r="A90" s="78" t="s">
        <v>44</v>
      </c>
      <c r="B90" s="79">
        <v>5</v>
      </c>
      <c r="C90" s="157" t="s">
        <v>45</v>
      </c>
      <c r="D90" s="81" t="s">
        <v>46</v>
      </c>
      <c r="E90" s="82" t="s">
        <v>47</v>
      </c>
      <c r="F90" s="81" t="s">
        <v>46</v>
      </c>
      <c r="G90" s="158" t="s">
        <v>47</v>
      </c>
      <c r="I90" s="84" t="s">
        <v>48</v>
      </c>
    </row>
    <row r="91" spans="1:12" ht="26.25" customHeight="1" x14ac:dyDescent="0.4">
      <c r="A91" s="78" t="s">
        <v>49</v>
      </c>
      <c r="B91" s="79">
        <v>100</v>
      </c>
      <c r="C91" s="159">
        <v>1</v>
      </c>
      <c r="D91" s="86">
        <v>0.23699999999999999</v>
      </c>
      <c r="E91" s="87">
        <f>IF(ISBLANK(D91),"-",$D$101/$D$98*D91)</f>
        <v>0.20358594741555369</v>
      </c>
      <c r="F91" s="86">
        <v>0.23400000000000001</v>
      </c>
      <c r="G91" s="88">
        <f>IF(ISBLANK(F91),"-",$D$101/$F$98*F91)</f>
        <v>0.20724865454439179</v>
      </c>
      <c r="I91" s="89"/>
    </row>
    <row r="92" spans="1:12" ht="26.25" customHeight="1" x14ac:dyDescent="0.4">
      <c r="A92" s="78" t="s">
        <v>50</v>
      </c>
      <c r="B92" s="79">
        <v>1</v>
      </c>
      <c r="C92" s="144">
        <v>2</v>
      </c>
      <c r="D92" s="91">
        <v>0.23899999999999999</v>
      </c>
      <c r="E92" s="92">
        <f>IF(ISBLANK(D92),"-",$D$101/$D$98*D92)</f>
        <v>0.20530397228825881</v>
      </c>
      <c r="F92" s="91">
        <v>0.23599999999999999</v>
      </c>
      <c r="G92" s="93">
        <f>IF(ISBLANK(F92),"-",$D$101/$F$98*F92)</f>
        <v>0.2090200105661387</v>
      </c>
      <c r="I92" s="352">
        <f>ABS((F96/D96*D95)-F95)/D95</f>
        <v>1.8903045089003465E-2</v>
      </c>
    </row>
    <row r="93" spans="1:12" ht="26.25" customHeight="1" x14ac:dyDescent="0.4">
      <c r="A93" s="78" t="s">
        <v>51</v>
      </c>
      <c r="B93" s="79">
        <v>1</v>
      </c>
      <c r="C93" s="144">
        <v>3</v>
      </c>
      <c r="D93" s="91">
        <v>0.23799999999999999</v>
      </c>
      <c r="E93" s="92">
        <f>IF(ISBLANK(D93),"-",$D$101/$D$98*D93)</f>
        <v>0.20444495985190625</v>
      </c>
      <c r="F93" s="91">
        <v>0.23599999999999999</v>
      </c>
      <c r="G93" s="93">
        <f>IF(ISBLANK(F93),"-",$D$101/$F$98*F93)</f>
        <v>0.2090200105661387</v>
      </c>
      <c r="I93" s="352"/>
    </row>
    <row r="94" spans="1:12" ht="27" customHeight="1" x14ac:dyDescent="0.4">
      <c r="A94" s="78" t="s">
        <v>52</v>
      </c>
      <c r="B94" s="79">
        <v>1</v>
      </c>
      <c r="C94" s="160">
        <v>4</v>
      </c>
      <c r="D94" s="96"/>
      <c r="E94" s="97" t="str">
        <f>IF(ISBLANK(D94),"-",$D$101/$D$98*D94)</f>
        <v>-</v>
      </c>
      <c r="F94" s="161"/>
      <c r="G94" s="98" t="str">
        <f>IF(ISBLANK(F94),"-",$D$101/$F$98*F94)</f>
        <v>-</v>
      </c>
      <c r="I94" s="99"/>
    </row>
    <row r="95" spans="1:12" ht="27" customHeight="1" x14ac:dyDescent="0.4">
      <c r="A95" s="78" t="s">
        <v>53</v>
      </c>
      <c r="B95" s="79">
        <v>1</v>
      </c>
      <c r="C95" s="162" t="s">
        <v>54</v>
      </c>
      <c r="D95" s="386">
        <f>AVERAGE(D91:D94)</f>
        <v>0.23799999999999999</v>
      </c>
      <c r="E95" s="102">
        <f>AVERAGE(E91:E94)</f>
        <v>0.20444495985190625</v>
      </c>
      <c r="F95" s="387">
        <f>AVERAGE(F91:F94)</f>
        <v>0.23533333333333331</v>
      </c>
      <c r="G95" s="165">
        <f>AVERAGE(G91:G94)</f>
        <v>0.20842955855888975</v>
      </c>
    </row>
    <row r="96" spans="1:12" ht="26.25" customHeight="1" x14ac:dyDescent="0.4">
      <c r="A96" s="78" t="s">
        <v>55</v>
      </c>
      <c r="B96" s="64">
        <v>1</v>
      </c>
      <c r="C96" s="166" t="s">
        <v>96</v>
      </c>
      <c r="D96" s="167">
        <v>18.600000000000001</v>
      </c>
      <c r="E96" s="94"/>
      <c r="F96" s="106">
        <v>18.04</v>
      </c>
    </row>
    <row r="97" spans="1:10" ht="26.25" customHeight="1" x14ac:dyDescent="0.4">
      <c r="A97" s="78" t="s">
        <v>57</v>
      </c>
      <c r="B97" s="64">
        <v>1</v>
      </c>
      <c r="C97" s="168" t="s">
        <v>97</v>
      </c>
      <c r="D97" s="169">
        <f>D96*$B$87</f>
        <v>18.600000000000001</v>
      </c>
      <c r="E97" s="109"/>
      <c r="F97" s="108">
        <f>F96*$B$87</f>
        <v>18.04</v>
      </c>
    </row>
    <row r="98" spans="1:10" ht="19.5" customHeight="1" x14ac:dyDescent="0.3">
      <c r="A98" s="78" t="s">
        <v>59</v>
      </c>
      <c r="B98" s="170">
        <f>(B97/B96)*(B95/B94)*(B93/B92)*(B91/B90)*B89</f>
        <v>2000</v>
      </c>
      <c r="C98" s="168" t="s">
        <v>98</v>
      </c>
      <c r="D98" s="171">
        <f>D97*$B$83/100</f>
        <v>18.62604</v>
      </c>
      <c r="E98" s="112"/>
      <c r="F98" s="111">
        <f>F97*$B$83/100</f>
        <v>18.065255999999998</v>
      </c>
    </row>
    <row r="99" spans="1:10" ht="19.5" customHeight="1" x14ac:dyDescent="0.3">
      <c r="A99" s="338" t="s">
        <v>61</v>
      </c>
      <c r="B99" s="353"/>
      <c r="C99" s="168" t="s">
        <v>99</v>
      </c>
      <c r="D99" s="172">
        <f>D98/$B$98</f>
        <v>9.31302E-3</v>
      </c>
      <c r="E99" s="112"/>
      <c r="F99" s="115">
        <f>F98/$B$98</f>
        <v>9.0326279999999991E-3</v>
      </c>
      <c r="G99" s="173"/>
      <c r="H99" s="104"/>
    </row>
    <row r="100" spans="1:10" ht="19.5" customHeight="1" x14ac:dyDescent="0.3">
      <c r="A100" s="340"/>
      <c r="B100" s="354"/>
      <c r="C100" s="168" t="s">
        <v>63</v>
      </c>
      <c r="D100" s="174">
        <f>$B$56/$B$116</f>
        <v>8.0000000000000002E-3</v>
      </c>
      <c r="F100" s="120"/>
      <c r="G100" s="175"/>
      <c r="H100" s="104"/>
    </row>
    <row r="101" spans="1:10" ht="18.75" x14ac:dyDescent="0.3">
      <c r="C101" s="168" t="s">
        <v>64</v>
      </c>
      <c r="D101" s="169">
        <f>D100*$B$98</f>
        <v>16</v>
      </c>
      <c r="F101" s="120"/>
      <c r="G101" s="173"/>
      <c r="H101" s="104"/>
    </row>
    <row r="102" spans="1:10" ht="19.5" customHeight="1" x14ac:dyDescent="0.3">
      <c r="C102" s="176" t="s">
        <v>65</v>
      </c>
      <c r="D102" s="177">
        <f>D101/B34</f>
        <v>16</v>
      </c>
      <c r="F102" s="124"/>
      <c r="G102" s="173"/>
      <c r="H102" s="104"/>
      <c r="J102" s="178"/>
    </row>
    <row r="103" spans="1:10" ht="18.75" x14ac:dyDescent="0.3">
      <c r="C103" s="179" t="s">
        <v>100</v>
      </c>
      <c r="D103" s="180">
        <f>AVERAGE(E91:E94,G91:G94)</f>
        <v>0.20643725920539799</v>
      </c>
      <c r="F103" s="124"/>
      <c r="G103" s="181"/>
      <c r="H103" s="104"/>
      <c r="J103" s="182"/>
    </row>
    <row r="104" spans="1:10" ht="18.75" x14ac:dyDescent="0.3">
      <c r="C104" s="146" t="s">
        <v>67</v>
      </c>
      <c r="D104" s="183">
        <f>STDEV(E91:E94,G91:G94)/D103</f>
        <v>1.1336228414066181E-2</v>
      </c>
      <c r="F104" s="124"/>
      <c r="G104" s="173"/>
      <c r="H104" s="104"/>
      <c r="J104" s="182"/>
    </row>
    <row r="105" spans="1:10" ht="19.5" customHeight="1" x14ac:dyDescent="0.3">
      <c r="C105" s="148" t="s">
        <v>8</v>
      </c>
      <c r="D105" s="184">
        <f>COUNT(E91:E94,G91:G94)</f>
        <v>6</v>
      </c>
      <c r="F105" s="124"/>
      <c r="G105" s="173"/>
      <c r="H105" s="104"/>
      <c r="J105" s="182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thickBot="1" x14ac:dyDescent="0.45">
      <c r="A107" s="76" t="s">
        <v>101</v>
      </c>
      <c r="B107" s="77">
        <v>500</v>
      </c>
      <c r="C107" s="220" t="s">
        <v>102</v>
      </c>
      <c r="D107" s="220" t="s">
        <v>46</v>
      </c>
      <c r="E107" s="220" t="s">
        <v>103</v>
      </c>
      <c r="F107" s="185" t="s">
        <v>104</v>
      </c>
    </row>
    <row r="108" spans="1:10" ht="26.25" customHeight="1" x14ac:dyDescent="0.4">
      <c r="A108" s="78" t="s">
        <v>105</v>
      </c>
      <c r="B108" s="79">
        <v>1</v>
      </c>
      <c r="C108" s="378">
        <v>1</v>
      </c>
      <c r="D108" s="383">
        <v>0.21</v>
      </c>
      <c r="E108" s="380">
        <f t="shared" ref="E108:E113" si="1">IF(ISBLANK(D108),"-",D108/$D$103*$D$100*$B$116)</f>
        <v>4.069032902457927</v>
      </c>
      <c r="F108" s="224">
        <f t="shared" ref="F108:F113" si="2">IF(ISBLANK(D108), "-", (E108/$B$56)*100)</f>
        <v>101.72582256144818</v>
      </c>
    </row>
    <row r="109" spans="1:10" ht="26.25" customHeight="1" x14ac:dyDescent="0.4">
      <c r="A109" s="78" t="s">
        <v>78</v>
      </c>
      <c r="B109" s="79">
        <v>1</v>
      </c>
      <c r="C109" s="186">
        <v>2</v>
      </c>
      <c r="D109" s="384">
        <v>0.20899999999999999</v>
      </c>
      <c r="E109" s="381">
        <f t="shared" si="1"/>
        <v>4.0496565553033657</v>
      </c>
      <c r="F109" s="225">
        <f t="shared" si="2"/>
        <v>101.24141388258414</v>
      </c>
    </row>
    <row r="110" spans="1:10" ht="26.25" customHeight="1" x14ac:dyDescent="0.4">
      <c r="A110" s="78" t="s">
        <v>79</v>
      </c>
      <c r="B110" s="79">
        <v>1</v>
      </c>
      <c r="C110" s="186">
        <v>3</v>
      </c>
      <c r="D110" s="384">
        <v>0.216</v>
      </c>
      <c r="E110" s="381">
        <f t="shared" si="1"/>
        <v>4.1852909853852962</v>
      </c>
      <c r="F110" s="225">
        <f t="shared" si="2"/>
        <v>104.63227463463241</v>
      </c>
    </row>
    <row r="111" spans="1:10" ht="26.25" customHeight="1" x14ac:dyDescent="0.4">
      <c r="A111" s="78" t="s">
        <v>80</v>
      </c>
      <c r="B111" s="79">
        <v>1</v>
      </c>
      <c r="C111" s="186">
        <v>4</v>
      </c>
      <c r="D111" s="384">
        <v>0.221</v>
      </c>
      <c r="E111" s="381">
        <f t="shared" si="1"/>
        <v>4.2821727211581049</v>
      </c>
      <c r="F111" s="225">
        <f t="shared" si="2"/>
        <v>107.05431802895262</v>
      </c>
    </row>
    <row r="112" spans="1:10" ht="26.25" customHeight="1" x14ac:dyDescent="0.4">
      <c r="A112" s="78" t="s">
        <v>81</v>
      </c>
      <c r="B112" s="79">
        <v>1</v>
      </c>
      <c r="C112" s="186">
        <v>5</v>
      </c>
      <c r="D112" s="384">
        <v>0.216</v>
      </c>
      <c r="E112" s="381">
        <f t="shared" si="1"/>
        <v>4.1852909853852962</v>
      </c>
      <c r="F112" s="225">
        <f t="shared" si="2"/>
        <v>104.63227463463241</v>
      </c>
    </row>
    <row r="113" spans="1:10" ht="27" customHeight="1" thickBot="1" x14ac:dyDescent="0.45">
      <c r="A113" s="78" t="s">
        <v>83</v>
      </c>
      <c r="B113" s="79">
        <v>1</v>
      </c>
      <c r="C113" s="379">
        <v>6</v>
      </c>
      <c r="D113" s="385">
        <v>0.22</v>
      </c>
      <c r="E113" s="382">
        <f t="shared" si="1"/>
        <v>4.2627963740035426</v>
      </c>
      <c r="F113" s="226">
        <f t="shared" si="2"/>
        <v>106.56990935008857</v>
      </c>
    </row>
    <row r="114" spans="1:10" ht="27" customHeight="1" thickBot="1" x14ac:dyDescent="0.45">
      <c r="A114" s="78" t="s">
        <v>84</v>
      </c>
      <c r="B114" s="79">
        <v>1</v>
      </c>
      <c r="C114" s="186"/>
      <c r="D114" s="144"/>
      <c r="E114" s="52"/>
      <c r="F114" s="227"/>
    </row>
    <row r="115" spans="1:10" ht="26.25" customHeight="1" x14ac:dyDescent="0.4">
      <c r="A115" s="78" t="s">
        <v>85</v>
      </c>
      <c r="B115" s="79">
        <v>1</v>
      </c>
      <c r="C115" s="186"/>
      <c r="D115" s="207" t="s">
        <v>54</v>
      </c>
      <c r="E115" s="209">
        <f>AVERAGE(E108:E113)</f>
        <v>4.1723734206155889</v>
      </c>
      <c r="F115" s="228">
        <f>AVERAGE(F108:F113)</f>
        <v>104.30933551538971</v>
      </c>
    </row>
    <row r="116" spans="1:10" ht="27" customHeight="1" x14ac:dyDescent="0.4">
      <c r="A116" s="78" t="s">
        <v>86</v>
      </c>
      <c r="B116" s="110">
        <f>(B115/B114)*(B113/B112)*(B111/B110)*(B109/B108)*B107</f>
        <v>500</v>
      </c>
      <c r="C116" s="187"/>
      <c r="D116" s="208" t="s">
        <v>67</v>
      </c>
      <c r="E116" s="206">
        <f>STDEV(E108:E113)/E115</f>
        <v>2.3064496015094974E-2</v>
      </c>
      <c r="F116" s="188">
        <f>STDEV(F108:F113)/F115</f>
        <v>2.3064496015094967E-2</v>
      </c>
      <c r="I116" s="52"/>
    </row>
    <row r="117" spans="1:10" ht="27" customHeight="1" x14ac:dyDescent="0.4">
      <c r="A117" s="338" t="s">
        <v>61</v>
      </c>
      <c r="B117" s="339"/>
      <c r="C117" s="189"/>
      <c r="D117" s="148" t="s">
        <v>8</v>
      </c>
      <c r="E117" s="211">
        <f>COUNT(E108:E113)</f>
        <v>6</v>
      </c>
      <c r="F117" s="212">
        <f>COUNT(F108:F113)</f>
        <v>6</v>
      </c>
      <c r="I117" s="52"/>
      <c r="J117" s="182"/>
    </row>
    <row r="118" spans="1:10" ht="26.25" customHeight="1" x14ac:dyDescent="0.3">
      <c r="A118" s="340"/>
      <c r="B118" s="341"/>
      <c r="C118" s="52"/>
      <c r="D118" s="210"/>
      <c r="E118" s="366" t="s">
        <v>106</v>
      </c>
      <c r="F118" s="367"/>
      <c r="G118" s="52"/>
      <c r="H118" s="52"/>
      <c r="I118" s="52"/>
    </row>
    <row r="119" spans="1:10" ht="25.5" customHeight="1" x14ac:dyDescent="0.4">
      <c r="A119" s="198"/>
      <c r="B119" s="74"/>
      <c r="C119" s="52"/>
      <c r="D119" s="208" t="s">
        <v>107</v>
      </c>
      <c r="E119" s="213">
        <f>MIN(E108:E113)</f>
        <v>4.0496565553033657</v>
      </c>
      <c r="F119" s="229">
        <f>MIN(F108:F113)</f>
        <v>101.24141388258414</v>
      </c>
      <c r="G119" s="52"/>
      <c r="H119" s="52"/>
      <c r="I119" s="52"/>
    </row>
    <row r="120" spans="1:10" ht="24" customHeight="1" x14ac:dyDescent="0.4">
      <c r="A120" s="198"/>
      <c r="B120" s="74"/>
      <c r="C120" s="52"/>
      <c r="D120" s="121" t="s">
        <v>108</v>
      </c>
      <c r="E120" s="214">
        <f>MAX(E108:E113)</f>
        <v>4.2821727211581049</v>
      </c>
      <c r="F120" s="230">
        <f>MAX(F108:F113)</f>
        <v>107.05431802895262</v>
      </c>
      <c r="G120" s="52"/>
      <c r="H120" s="52"/>
      <c r="I120" s="52"/>
    </row>
    <row r="121" spans="1:10" ht="27" customHeight="1" x14ac:dyDescent="0.3">
      <c r="A121" s="198"/>
      <c r="B121" s="74"/>
      <c r="C121" s="52"/>
      <c r="D121" s="52"/>
      <c r="E121" s="52"/>
      <c r="F121" s="144"/>
      <c r="G121" s="52"/>
      <c r="H121" s="52"/>
      <c r="I121" s="52"/>
    </row>
    <row r="122" spans="1:10" ht="25.5" customHeight="1" x14ac:dyDescent="0.3">
      <c r="A122" s="198"/>
      <c r="B122" s="74"/>
      <c r="C122" s="52"/>
      <c r="D122" s="52"/>
      <c r="E122" s="52"/>
      <c r="F122" s="144"/>
      <c r="G122" s="52"/>
      <c r="H122" s="52"/>
      <c r="I122" s="52"/>
    </row>
    <row r="123" spans="1:10" ht="18.75" x14ac:dyDescent="0.3">
      <c r="A123" s="198"/>
      <c r="B123" s="74"/>
      <c r="C123" s="52"/>
      <c r="D123" s="52"/>
      <c r="E123" s="52"/>
      <c r="F123" s="144"/>
      <c r="G123" s="52"/>
      <c r="H123" s="52"/>
      <c r="I123" s="52"/>
    </row>
    <row r="124" spans="1:10" ht="45.75" customHeight="1" x14ac:dyDescent="0.65">
      <c r="A124" s="62" t="s">
        <v>89</v>
      </c>
      <c r="B124" s="150" t="s">
        <v>109</v>
      </c>
      <c r="C124" s="342" t="str">
        <f>B26</f>
        <v>Chlorpheniramine Maleate</v>
      </c>
      <c r="D124" s="342"/>
      <c r="E124" s="151" t="s">
        <v>110</v>
      </c>
      <c r="F124" s="151"/>
      <c r="G124" s="231">
        <f>F115</f>
        <v>104.30933551538971</v>
      </c>
      <c r="H124" s="52"/>
      <c r="I124" s="52"/>
    </row>
    <row r="125" spans="1:10" ht="45.75" customHeight="1" x14ac:dyDescent="0.65">
      <c r="A125" s="62"/>
      <c r="B125" s="150" t="s">
        <v>111</v>
      </c>
      <c r="C125" s="63" t="s">
        <v>112</v>
      </c>
      <c r="D125" s="231">
        <f>MIN(F108:F113)</f>
        <v>101.24141388258414</v>
      </c>
      <c r="E125" s="162" t="s">
        <v>113</v>
      </c>
      <c r="F125" s="231">
        <f>MAX(F108:F113)</f>
        <v>107.05431802895262</v>
      </c>
      <c r="G125" s="152"/>
      <c r="H125" s="52"/>
      <c r="I125" s="52"/>
    </row>
    <row r="126" spans="1:10" ht="19.5" customHeight="1" x14ac:dyDescent="0.3">
      <c r="A126" s="190"/>
      <c r="B126" s="190"/>
      <c r="C126" s="191"/>
      <c r="D126" s="191"/>
      <c r="E126" s="191"/>
      <c r="F126" s="191"/>
      <c r="G126" s="191"/>
      <c r="H126" s="191"/>
    </row>
    <row r="127" spans="1:10" ht="18.75" x14ac:dyDescent="0.3">
      <c r="B127" s="343" t="s">
        <v>9</v>
      </c>
      <c r="C127" s="343"/>
      <c r="E127" s="157" t="s">
        <v>10</v>
      </c>
      <c r="F127" s="192"/>
      <c r="G127" s="343" t="s">
        <v>11</v>
      </c>
      <c r="H127" s="343"/>
    </row>
    <row r="128" spans="1:10" ht="69.95" customHeight="1" x14ac:dyDescent="0.3">
      <c r="A128" s="193" t="s">
        <v>12</v>
      </c>
      <c r="B128" s="194"/>
      <c r="C128" s="194"/>
      <c r="E128" s="194"/>
      <c r="F128" s="52"/>
      <c r="G128" s="195"/>
      <c r="H128" s="195"/>
    </row>
    <row r="129" spans="1:9" ht="69.95" customHeight="1" x14ac:dyDescent="0.3">
      <c r="A129" s="193" t="s">
        <v>13</v>
      </c>
      <c r="B129" s="196"/>
      <c r="C129" s="196"/>
      <c r="E129" s="196"/>
      <c r="F129" s="52"/>
      <c r="G129" s="197"/>
      <c r="H129" s="197"/>
    </row>
    <row r="130" spans="1:9" ht="18.75" x14ac:dyDescent="0.3">
      <c r="A130" s="143"/>
      <c r="B130" s="143"/>
      <c r="C130" s="144"/>
      <c r="D130" s="144"/>
      <c r="E130" s="144"/>
      <c r="F130" s="147"/>
      <c r="G130" s="144"/>
      <c r="H130" s="144"/>
      <c r="I130" s="52"/>
    </row>
    <row r="131" spans="1:9" ht="18.75" x14ac:dyDescent="0.3">
      <c r="A131" s="143"/>
      <c r="B131" s="143"/>
      <c r="C131" s="144"/>
      <c r="D131" s="144"/>
      <c r="E131" s="144"/>
      <c r="F131" s="147"/>
      <c r="G131" s="144"/>
      <c r="H131" s="144"/>
      <c r="I131" s="52"/>
    </row>
    <row r="132" spans="1:9" ht="18.75" x14ac:dyDescent="0.3">
      <c r="A132" s="143"/>
      <c r="B132" s="143"/>
      <c r="C132" s="144"/>
      <c r="D132" s="144"/>
      <c r="E132" s="144"/>
      <c r="F132" s="147"/>
      <c r="G132" s="144"/>
      <c r="H132" s="144"/>
      <c r="I132" s="52"/>
    </row>
    <row r="133" spans="1:9" ht="18.75" x14ac:dyDescent="0.3">
      <c r="A133" s="143"/>
      <c r="B133" s="143"/>
      <c r="C133" s="144"/>
      <c r="D133" s="144"/>
      <c r="E133" s="144"/>
      <c r="F133" s="147"/>
      <c r="G133" s="144"/>
      <c r="H133" s="144"/>
      <c r="I133" s="52"/>
    </row>
    <row r="134" spans="1:9" ht="18.75" x14ac:dyDescent="0.3">
      <c r="A134" s="143"/>
      <c r="B134" s="143"/>
      <c r="C134" s="144"/>
      <c r="D134" s="144"/>
      <c r="E134" s="144"/>
      <c r="F134" s="147"/>
      <c r="G134" s="144"/>
      <c r="H134" s="144"/>
      <c r="I134" s="52"/>
    </row>
    <row r="135" spans="1:9" ht="18.75" x14ac:dyDescent="0.3">
      <c r="A135" s="143"/>
      <c r="B135" s="143"/>
      <c r="C135" s="144"/>
      <c r="D135" s="144"/>
      <c r="E135" s="144"/>
      <c r="F135" s="147"/>
      <c r="G135" s="144"/>
      <c r="H135" s="144"/>
      <c r="I135" s="52"/>
    </row>
    <row r="136" spans="1:9" ht="18.75" x14ac:dyDescent="0.3">
      <c r="A136" s="143"/>
      <c r="B136" s="143"/>
      <c r="C136" s="144"/>
      <c r="D136" s="144"/>
      <c r="E136" s="144"/>
      <c r="F136" s="147"/>
      <c r="G136" s="144"/>
      <c r="H136" s="144"/>
      <c r="I136" s="52"/>
    </row>
    <row r="137" spans="1:9" ht="18.75" x14ac:dyDescent="0.3">
      <c r="A137" s="143"/>
      <c r="B137" s="143"/>
      <c r="C137" s="144"/>
      <c r="D137" s="144"/>
      <c r="E137" s="144"/>
      <c r="F137" s="147"/>
      <c r="G137" s="144"/>
      <c r="H137" s="144"/>
      <c r="I137" s="52"/>
    </row>
    <row r="138" spans="1:9" ht="18.75" x14ac:dyDescent="0.3">
      <c r="A138" s="143"/>
      <c r="B138" s="143"/>
      <c r="C138" s="144"/>
      <c r="D138" s="144"/>
      <c r="E138" s="144"/>
      <c r="F138" s="147"/>
      <c r="G138" s="144"/>
      <c r="H138" s="144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7" zoomScale="60" zoomScaleNormal="40" zoomScalePageLayoutView="44" workbookViewId="0">
      <selection activeCell="D111" sqref="D111"/>
    </sheetView>
  </sheetViews>
  <sheetFormatPr defaultColWidth="9.140625" defaultRowHeight="13.5" x14ac:dyDescent="0.25"/>
  <cols>
    <col min="1" max="1" width="55.42578125" style="173" customWidth="1"/>
    <col min="2" max="2" width="33.7109375" style="173" customWidth="1"/>
    <col min="3" max="3" width="42.28515625" style="173" customWidth="1"/>
    <col min="4" max="4" width="30.5703125" style="173" customWidth="1"/>
    <col min="5" max="5" width="39.85546875" style="173" customWidth="1"/>
    <col min="6" max="6" width="30.7109375" style="173" customWidth="1"/>
    <col min="7" max="7" width="39.85546875" style="173" customWidth="1"/>
    <col min="8" max="8" width="30" style="173" customWidth="1"/>
    <col min="9" max="9" width="30.28515625" style="173" hidden="1" customWidth="1"/>
    <col min="10" max="10" width="30.42578125" style="173" customWidth="1"/>
    <col min="11" max="11" width="21.28515625" style="173" customWidth="1"/>
    <col min="12" max="12" width="9.140625" style="173"/>
    <col min="13" max="16384" width="9.140625" style="5"/>
  </cols>
  <sheetData>
    <row r="1" spans="1:9" ht="18.75" customHeight="1" x14ac:dyDescent="0.25">
      <c r="A1" s="336" t="s">
        <v>28</v>
      </c>
      <c r="B1" s="336"/>
      <c r="C1" s="336"/>
      <c r="D1" s="336"/>
      <c r="E1" s="336"/>
      <c r="F1" s="336"/>
      <c r="G1" s="336"/>
      <c r="H1" s="336"/>
      <c r="I1" s="336"/>
    </row>
    <row r="2" spans="1:9" ht="18.75" customHeight="1" x14ac:dyDescent="0.25">
      <c r="A2" s="336"/>
      <c r="B2" s="336"/>
      <c r="C2" s="336"/>
      <c r="D2" s="336"/>
      <c r="E2" s="336"/>
      <c r="F2" s="336"/>
      <c r="G2" s="336"/>
      <c r="H2" s="336"/>
      <c r="I2" s="336"/>
    </row>
    <row r="3" spans="1:9" ht="18.75" customHeight="1" x14ac:dyDescent="0.25">
      <c r="A3" s="336"/>
      <c r="B3" s="336"/>
      <c r="C3" s="336"/>
      <c r="D3" s="336"/>
      <c r="E3" s="336"/>
      <c r="F3" s="336"/>
      <c r="G3" s="336"/>
      <c r="H3" s="336"/>
      <c r="I3" s="336"/>
    </row>
    <row r="4" spans="1:9" ht="18.75" customHeight="1" x14ac:dyDescent="0.25">
      <c r="A4" s="336"/>
      <c r="B4" s="336"/>
      <c r="C4" s="336"/>
      <c r="D4" s="336"/>
      <c r="E4" s="336"/>
      <c r="F4" s="336"/>
      <c r="G4" s="336"/>
      <c r="H4" s="336"/>
      <c r="I4" s="336"/>
    </row>
    <row r="5" spans="1:9" ht="18.75" customHeight="1" x14ac:dyDescent="0.25">
      <c r="A5" s="336"/>
      <c r="B5" s="336"/>
      <c r="C5" s="336"/>
      <c r="D5" s="336"/>
      <c r="E5" s="336"/>
      <c r="F5" s="336"/>
      <c r="G5" s="336"/>
      <c r="H5" s="336"/>
      <c r="I5" s="336"/>
    </row>
    <row r="6" spans="1:9" ht="18.75" customHeight="1" x14ac:dyDescent="0.25">
      <c r="A6" s="336"/>
      <c r="B6" s="336"/>
      <c r="C6" s="336"/>
      <c r="D6" s="336"/>
      <c r="E6" s="336"/>
      <c r="F6" s="336"/>
      <c r="G6" s="336"/>
      <c r="H6" s="336"/>
      <c r="I6" s="336"/>
    </row>
    <row r="7" spans="1:9" ht="18.75" customHeight="1" x14ac:dyDescent="0.25">
      <c r="A7" s="336"/>
      <c r="B7" s="336"/>
      <c r="C7" s="336"/>
      <c r="D7" s="336"/>
      <c r="E7" s="336"/>
      <c r="F7" s="336"/>
      <c r="G7" s="336"/>
      <c r="H7" s="336"/>
      <c r="I7" s="336"/>
    </row>
    <row r="8" spans="1:9" x14ac:dyDescent="0.25">
      <c r="A8" s="337" t="s">
        <v>29</v>
      </c>
      <c r="B8" s="337"/>
      <c r="C8" s="337"/>
      <c r="D8" s="337"/>
      <c r="E8" s="337"/>
      <c r="F8" s="337"/>
      <c r="G8" s="337"/>
      <c r="H8" s="337"/>
      <c r="I8" s="337"/>
    </row>
    <row r="9" spans="1:9" x14ac:dyDescent="0.25">
      <c r="A9" s="337"/>
      <c r="B9" s="337"/>
      <c r="C9" s="337"/>
      <c r="D9" s="337"/>
      <c r="E9" s="337"/>
      <c r="F9" s="337"/>
      <c r="G9" s="337"/>
      <c r="H9" s="337"/>
      <c r="I9" s="337"/>
    </row>
    <row r="10" spans="1:9" x14ac:dyDescent="0.25">
      <c r="A10" s="337"/>
      <c r="B10" s="337"/>
      <c r="C10" s="337"/>
      <c r="D10" s="337"/>
      <c r="E10" s="337"/>
      <c r="F10" s="337"/>
      <c r="G10" s="337"/>
      <c r="H10" s="337"/>
      <c r="I10" s="337"/>
    </row>
    <row r="11" spans="1:9" x14ac:dyDescent="0.25">
      <c r="A11" s="337"/>
      <c r="B11" s="337"/>
      <c r="C11" s="337"/>
      <c r="D11" s="337"/>
      <c r="E11" s="337"/>
      <c r="F11" s="337"/>
      <c r="G11" s="337"/>
      <c r="H11" s="337"/>
      <c r="I11" s="337"/>
    </row>
    <row r="12" spans="1:9" x14ac:dyDescent="0.25">
      <c r="A12" s="337"/>
      <c r="B12" s="337"/>
      <c r="C12" s="337"/>
      <c r="D12" s="337"/>
      <c r="E12" s="337"/>
      <c r="F12" s="337"/>
      <c r="G12" s="337"/>
      <c r="H12" s="337"/>
      <c r="I12" s="337"/>
    </row>
    <row r="13" spans="1:9" x14ac:dyDescent="0.25">
      <c r="A13" s="337"/>
      <c r="B13" s="337"/>
      <c r="C13" s="337"/>
      <c r="D13" s="337"/>
      <c r="E13" s="337"/>
      <c r="F13" s="337"/>
      <c r="G13" s="337"/>
      <c r="H13" s="337"/>
      <c r="I13" s="337"/>
    </row>
    <row r="14" spans="1:9" x14ac:dyDescent="0.25">
      <c r="A14" s="337"/>
      <c r="B14" s="337"/>
      <c r="C14" s="337"/>
      <c r="D14" s="337"/>
      <c r="E14" s="337"/>
      <c r="F14" s="337"/>
      <c r="G14" s="337"/>
      <c r="H14" s="337"/>
      <c r="I14" s="337"/>
    </row>
    <row r="15" spans="1:9" ht="19.5" customHeight="1" thickBot="1" x14ac:dyDescent="0.35">
      <c r="A15" s="151"/>
    </row>
    <row r="16" spans="1:9" ht="19.5" customHeight="1" thickBot="1" x14ac:dyDescent="0.35">
      <c r="A16" s="369" t="s">
        <v>14</v>
      </c>
      <c r="B16" s="370"/>
      <c r="C16" s="370"/>
      <c r="D16" s="370"/>
      <c r="E16" s="370"/>
      <c r="F16" s="370"/>
      <c r="G16" s="370"/>
      <c r="H16" s="371"/>
    </row>
    <row r="17" spans="1:14" ht="20.25" customHeight="1" x14ac:dyDescent="0.25">
      <c r="A17" s="372" t="s">
        <v>30</v>
      </c>
      <c r="B17" s="372"/>
      <c r="C17" s="372"/>
      <c r="D17" s="372"/>
      <c r="E17" s="372"/>
      <c r="F17" s="372"/>
      <c r="G17" s="372"/>
      <c r="H17" s="372"/>
    </row>
    <row r="18" spans="1:14" ht="26.25" customHeight="1" x14ac:dyDescent="0.4">
      <c r="A18" s="54" t="s">
        <v>16</v>
      </c>
      <c r="B18" s="368" t="s">
        <v>2</v>
      </c>
      <c r="C18" s="368"/>
      <c r="D18" s="199"/>
      <c r="E18" s="55"/>
      <c r="F18" s="205"/>
      <c r="G18" s="205"/>
      <c r="H18" s="205"/>
    </row>
    <row r="19" spans="1:14" ht="26.25" customHeight="1" x14ac:dyDescent="0.4">
      <c r="A19" s="54" t="s">
        <v>17</v>
      </c>
      <c r="B19" s="236" t="s">
        <v>4</v>
      </c>
      <c r="C19" s="205">
        <v>1</v>
      </c>
      <c r="D19" s="205"/>
      <c r="E19" s="205"/>
      <c r="F19" s="205"/>
      <c r="G19" s="205"/>
      <c r="H19" s="205"/>
    </row>
    <row r="20" spans="1:14" ht="26.25" customHeight="1" x14ac:dyDescent="0.4">
      <c r="A20" s="54" t="s">
        <v>18</v>
      </c>
      <c r="B20" s="373" t="s">
        <v>5</v>
      </c>
      <c r="C20" s="373"/>
      <c r="D20" s="205"/>
      <c r="E20" s="205"/>
      <c r="F20" s="205"/>
      <c r="G20" s="205"/>
      <c r="H20" s="205"/>
    </row>
    <row r="21" spans="1:14" ht="26.25" customHeight="1" x14ac:dyDescent="0.4">
      <c r="A21" s="54" t="s">
        <v>19</v>
      </c>
      <c r="B21" s="373" t="s">
        <v>6</v>
      </c>
      <c r="C21" s="373"/>
      <c r="D21" s="373"/>
      <c r="E21" s="373"/>
      <c r="F21" s="373"/>
      <c r="G21" s="373"/>
      <c r="H21" s="373"/>
      <c r="I21" s="58"/>
    </row>
    <row r="22" spans="1:14" ht="26.25" customHeight="1" x14ac:dyDescent="0.4">
      <c r="A22" s="54" t="s">
        <v>20</v>
      </c>
      <c r="B22" s="59" t="s">
        <v>7</v>
      </c>
      <c r="C22" s="205"/>
      <c r="D22" s="205"/>
      <c r="E22" s="205"/>
      <c r="F22" s="205"/>
      <c r="G22" s="205"/>
      <c r="H22" s="205"/>
    </row>
    <row r="23" spans="1:14" ht="26.25" customHeight="1" x14ac:dyDescent="0.4">
      <c r="A23" s="54" t="s">
        <v>21</v>
      </c>
      <c r="B23" s="59" t="s">
        <v>114</v>
      </c>
      <c r="C23" s="205"/>
      <c r="D23" s="205"/>
      <c r="E23" s="205"/>
      <c r="F23" s="205"/>
      <c r="G23" s="205"/>
      <c r="H23" s="205"/>
    </row>
    <row r="24" spans="1:14" ht="18.75" x14ac:dyDescent="0.3">
      <c r="A24" s="54"/>
      <c r="B24" s="60"/>
    </row>
    <row r="25" spans="1:14" ht="18.75" x14ac:dyDescent="0.3">
      <c r="A25" s="61" t="s">
        <v>0</v>
      </c>
      <c r="B25" s="60"/>
    </row>
    <row r="26" spans="1:14" ht="26.25" customHeight="1" x14ac:dyDescent="0.4">
      <c r="A26" s="193" t="s">
        <v>1</v>
      </c>
      <c r="B26" s="368" t="s">
        <v>116</v>
      </c>
      <c r="C26" s="368"/>
    </row>
    <row r="27" spans="1:14" ht="26.25" customHeight="1" x14ac:dyDescent="0.4">
      <c r="A27" s="162" t="s">
        <v>31</v>
      </c>
      <c r="B27" s="374" t="s">
        <v>115</v>
      </c>
      <c r="C27" s="374"/>
    </row>
    <row r="28" spans="1:14" ht="27" customHeight="1" thickBot="1" x14ac:dyDescent="0.45">
      <c r="A28" s="162" t="s">
        <v>3</v>
      </c>
      <c r="B28" s="154">
        <v>100.14</v>
      </c>
    </row>
    <row r="29" spans="1:14" s="4" customFormat="1" ht="27" customHeight="1" thickBot="1" x14ac:dyDescent="0.45">
      <c r="A29" s="162" t="s">
        <v>32</v>
      </c>
      <c r="B29" s="65">
        <v>0</v>
      </c>
      <c r="C29" s="344" t="s">
        <v>33</v>
      </c>
      <c r="D29" s="345"/>
      <c r="E29" s="345"/>
      <c r="F29" s="345"/>
      <c r="G29" s="346"/>
      <c r="I29" s="66"/>
      <c r="J29" s="66"/>
      <c r="K29" s="66"/>
      <c r="L29" s="66"/>
    </row>
    <row r="30" spans="1:14" s="4" customFormat="1" ht="19.5" customHeight="1" thickBot="1" x14ac:dyDescent="0.35">
      <c r="A30" s="162" t="s">
        <v>34</v>
      </c>
      <c r="B30" s="232">
        <f>B28-B29</f>
        <v>100.14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4" customFormat="1" ht="27" customHeight="1" thickBot="1" x14ac:dyDescent="0.45">
      <c r="A31" s="162" t="s">
        <v>35</v>
      </c>
      <c r="B31" s="70">
        <v>1</v>
      </c>
      <c r="C31" s="347" t="s">
        <v>36</v>
      </c>
      <c r="D31" s="348"/>
      <c r="E31" s="348"/>
      <c r="F31" s="348"/>
      <c r="G31" s="348"/>
      <c r="H31" s="349"/>
      <c r="I31" s="66"/>
      <c r="J31" s="66"/>
      <c r="K31" s="66"/>
      <c r="L31" s="66"/>
    </row>
    <row r="32" spans="1:14" s="4" customFormat="1" ht="27" customHeight="1" thickBot="1" x14ac:dyDescent="0.45">
      <c r="A32" s="162" t="s">
        <v>37</v>
      </c>
      <c r="B32" s="70">
        <v>1</v>
      </c>
      <c r="C32" s="347" t="s">
        <v>38</v>
      </c>
      <c r="D32" s="348"/>
      <c r="E32" s="348"/>
      <c r="F32" s="348"/>
      <c r="G32" s="348"/>
      <c r="H32" s="349"/>
      <c r="I32" s="66"/>
      <c r="J32" s="66"/>
      <c r="K32" s="66"/>
      <c r="L32" s="71"/>
      <c r="M32" s="71"/>
      <c r="N32" s="72"/>
    </row>
    <row r="33" spans="1:14" s="4" customFormat="1" ht="17.25" customHeight="1" x14ac:dyDescent="0.3">
      <c r="A33" s="162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4" customFormat="1" ht="18.75" x14ac:dyDescent="0.3">
      <c r="A34" s="162" t="s">
        <v>39</v>
      </c>
      <c r="B34" s="75">
        <f>B31/B32</f>
        <v>1</v>
      </c>
      <c r="C34" s="151" t="s">
        <v>40</v>
      </c>
      <c r="D34" s="151"/>
      <c r="E34" s="151"/>
      <c r="F34" s="151"/>
      <c r="G34" s="151"/>
      <c r="I34" s="66"/>
      <c r="J34" s="66"/>
      <c r="K34" s="66"/>
      <c r="L34" s="71"/>
      <c r="M34" s="71"/>
      <c r="N34" s="72"/>
    </row>
    <row r="35" spans="1:14" s="4" customFormat="1" ht="19.5" customHeight="1" thickBot="1" x14ac:dyDescent="0.35">
      <c r="A35" s="162"/>
      <c r="B35" s="232"/>
      <c r="G35" s="151"/>
      <c r="I35" s="66"/>
      <c r="J35" s="66"/>
      <c r="K35" s="66"/>
      <c r="L35" s="71"/>
      <c r="M35" s="71"/>
      <c r="N35" s="72"/>
    </row>
    <row r="36" spans="1:14" s="4" customFormat="1" ht="27" customHeight="1" thickBot="1" x14ac:dyDescent="0.45">
      <c r="A36" s="76" t="s">
        <v>41</v>
      </c>
      <c r="B36" s="77">
        <v>1</v>
      </c>
      <c r="C36" s="151"/>
      <c r="D36" s="350" t="s">
        <v>42</v>
      </c>
      <c r="E36" s="375"/>
      <c r="F36" s="350" t="s">
        <v>43</v>
      </c>
      <c r="G36" s="351"/>
      <c r="J36" s="66"/>
      <c r="K36" s="66"/>
      <c r="L36" s="71"/>
      <c r="M36" s="71"/>
      <c r="N36" s="72"/>
    </row>
    <row r="37" spans="1:14" s="4" customFormat="1" ht="27" customHeight="1" thickBot="1" x14ac:dyDescent="0.45">
      <c r="A37" s="78" t="s">
        <v>44</v>
      </c>
      <c r="B37" s="79">
        <v>1</v>
      </c>
      <c r="C37" s="80" t="s">
        <v>45</v>
      </c>
      <c r="D37" s="81" t="s">
        <v>46</v>
      </c>
      <c r="E37" s="82" t="s">
        <v>47</v>
      </c>
      <c r="F37" s="81" t="s">
        <v>46</v>
      </c>
      <c r="G37" s="83" t="s">
        <v>47</v>
      </c>
      <c r="I37" s="84" t="s">
        <v>48</v>
      </c>
      <c r="J37" s="66"/>
      <c r="K37" s="66"/>
      <c r="L37" s="71"/>
      <c r="M37" s="71"/>
      <c r="N37" s="72"/>
    </row>
    <row r="38" spans="1:14" s="4" customFormat="1" ht="26.25" customHeight="1" x14ac:dyDescent="0.4">
      <c r="A38" s="78" t="s">
        <v>49</v>
      </c>
      <c r="B38" s="79">
        <v>1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4" customFormat="1" ht="26.25" customHeight="1" x14ac:dyDescent="0.4">
      <c r="A39" s="78" t="s">
        <v>50</v>
      </c>
      <c r="B39" s="79">
        <v>1</v>
      </c>
      <c r="C39" s="11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352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51</v>
      </c>
      <c r="B40" s="79">
        <v>1</v>
      </c>
      <c r="C40" s="11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352"/>
      <c r="L40" s="71"/>
      <c r="M40" s="71"/>
      <c r="N40" s="151"/>
    </row>
    <row r="41" spans="1:14" ht="27" customHeight="1" thickBot="1" x14ac:dyDescent="0.45">
      <c r="A41" s="78" t="s">
        <v>52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151"/>
    </row>
    <row r="42" spans="1:14" ht="27" customHeight="1" thickBot="1" x14ac:dyDescent="0.45">
      <c r="A42" s="78" t="s">
        <v>53</v>
      </c>
      <c r="B42" s="79">
        <v>1</v>
      </c>
      <c r="C42" s="100" t="s">
        <v>54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55</v>
      </c>
      <c r="B43" s="79">
        <v>1</v>
      </c>
      <c r="C43" s="105" t="s">
        <v>56</v>
      </c>
      <c r="D43" s="106"/>
      <c r="E43" s="151"/>
      <c r="F43" s="106"/>
      <c r="H43" s="104"/>
    </row>
    <row r="44" spans="1:14" ht="26.25" customHeight="1" x14ac:dyDescent="0.4">
      <c r="A44" s="78" t="s">
        <v>57</v>
      </c>
      <c r="B44" s="79">
        <v>1</v>
      </c>
      <c r="C44" s="107" t="s">
        <v>58</v>
      </c>
      <c r="D44" s="108">
        <f>D43*$B$34</f>
        <v>0</v>
      </c>
      <c r="E44" s="170"/>
      <c r="F44" s="108">
        <f>F43*$B$34</f>
        <v>0</v>
      </c>
      <c r="H44" s="104"/>
    </row>
    <row r="45" spans="1:14" ht="19.5" customHeight="1" thickBot="1" x14ac:dyDescent="0.35">
      <c r="A45" s="78" t="s">
        <v>59</v>
      </c>
      <c r="B45" s="110">
        <f>(B44/B43)*(B42/B41)*(B40/B39)*(B38/B37)*B36</f>
        <v>1</v>
      </c>
      <c r="C45" s="107" t="s">
        <v>60</v>
      </c>
      <c r="D45" s="111">
        <f>D44*$B$30/100</f>
        <v>0</v>
      </c>
      <c r="E45" s="147"/>
      <c r="F45" s="111">
        <f>F44*$B$30/100</f>
        <v>0</v>
      </c>
      <c r="H45" s="104"/>
    </row>
    <row r="46" spans="1:14" ht="19.5" customHeight="1" thickBot="1" x14ac:dyDescent="0.35">
      <c r="A46" s="338" t="s">
        <v>61</v>
      </c>
      <c r="B46" s="339"/>
      <c r="C46" s="107" t="s">
        <v>62</v>
      </c>
      <c r="D46" s="113">
        <f>D45/$B$45</f>
        <v>0</v>
      </c>
      <c r="E46" s="114"/>
      <c r="F46" s="115">
        <f>F45/$B$45</f>
        <v>0</v>
      </c>
      <c r="H46" s="104"/>
    </row>
    <row r="47" spans="1:14" ht="27" customHeight="1" thickBot="1" x14ac:dyDescent="0.45">
      <c r="A47" s="340"/>
      <c r="B47" s="341"/>
      <c r="C47" s="116" t="s">
        <v>63</v>
      </c>
      <c r="D47" s="117"/>
      <c r="E47" s="118"/>
      <c r="F47" s="114"/>
      <c r="H47" s="104"/>
    </row>
    <row r="48" spans="1:14" ht="18.75" x14ac:dyDescent="0.3">
      <c r="C48" s="119" t="s">
        <v>64</v>
      </c>
      <c r="D48" s="111">
        <f>D47*$B$45</f>
        <v>0</v>
      </c>
      <c r="F48" s="120"/>
      <c r="H48" s="104"/>
    </row>
    <row r="49" spans="1:12" ht="19.5" customHeight="1" thickBot="1" x14ac:dyDescent="0.35">
      <c r="C49" s="121" t="s">
        <v>65</v>
      </c>
      <c r="D49" s="122">
        <f>D48/B34</f>
        <v>0</v>
      </c>
      <c r="F49" s="120"/>
      <c r="H49" s="104"/>
    </row>
    <row r="50" spans="1:12" ht="18.75" x14ac:dyDescent="0.3">
      <c r="C50" s="76" t="s">
        <v>66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67</v>
      </c>
      <c r="D51" s="125" t="e">
        <f>STDEV(E38:E41,G38:G41)/D50</f>
        <v>#DIV/0!</v>
      </c>
      <c r="F51" s="124"/>
      <c r="H51" s="104"/>
    </row>
    <row r="52" spans="1:12" ht="19.5" customHeight="1" thickBot="1" x14ac:dyDescent="0.35">
      <c r="C52" s="126" t="s">
        <v>8</v>
      </c>
      <c r="D52" s="127">
        <f>COUNT(E38:E41,G38:G41)</f>
        <v>0</v>
      </c>
      <c r="F52" s="124"/>
    </row>
    <row r="54" spans="1:12" ht="18.75" x14ac:dyDescent="0.3">
      <c r="A54" s="128" t="s">
        <v>0</v>
      </c>
      <c r="B54" s="129" t="s">
        <v>68</v>
      </c>
    </row>
    <row r="55" spans="1:12" ht="18.75" x14ac:dyDescent="0.3">
      <c r="A55" s="151" t="s">
        <v>69</v>
      </c>
      <c r="B55" s="131" t="str">
        <f>B21</f>
        <v>Each tablet contains chlorphenamine maleate BP 4 mg</v>
      </c>
    </row>
    <row r="56" spans="1:12" ht="26.25" customHeight="1" x14ac:dyDescent="0.4">
      <c r="A56" s="131" t="s">
        <v>70</v>
      </c>
      <c r="B56" s="132">
        <v>4</v>
      </c>
      <c r="C56" s="151" t="str">
        <f>B20</f>
        <v xml:space="preserve">Chlorpheniramine Maleate BP 4 mg </v>
      </c>
      <c r="H56" s="170"/>
    </row>
    <row r="57" spans="1:12" ht="18.75" x14ac:dyDescent="0.3">
      <c r="A57" s="131" t="s">
        <v>71</v>
      </c>
      <c r="B57" s="200">
        <f>Uniformity!C46</f>
        <v>127.14399999999998</v>
      </c>
      <c r="H57" s="170"/>
    </row>
    <row r="58" spans="1:12" ht="19.5" customHeight="1" thickBot="1" x14ac:dyDescent="0.35">
      <c r="H58" s="170"/>
    </row>
    <row r="59" spans="1:12" s="4" customFormat="1" ht="27" customHeight="1" thickBot="1" x14ac:dyDescent="0.45">
      <c r="A59" s="76" t="s">
        <v>72</v>
      </c>
      <c r="B59" s="77">
        <v>1</v>
      </c>
      <c r="C59" s="151"/>
      <c r="D59" s="134" t="s">
        <v>73</v>
      </c>
      <c r="E59" s="220" t="s">
        <v>45</v>
      </c>
      <c r="F59" s="220" t="s">
        <v>46</v>
      </c>
      <c r="G59" s="220" t="s">
        <v>74</v>
      </c>
      <c r="H59" s="80" t="s">
        <v>75</v>
      </c>
      <c r="L59" s="66"/>
    </row>
    <row r="60" spans="1:12" s="4" customFormat="1" ht="26.25" customHeight="1" x14ac:dyDescent="0.4">
      <c r="A60" s="78" t="s">
        <v>76</v>
      </c>
      <c r="B60" s="79">
        <v>1</v>
      </c>
      <c r="C60" s="355" t="s">
        <v>77</v>
      </c>
      <c r="D60" s="358"/>
      <c r="E60" s="223">
        <v>1</v>
      </c>
      <c r="F60" s="137"/>
      <c r="G60" s="201" t="str">
        <f>IF(ISBLANK(F60),"-",(F60/$D$50*$D$47*$B$68)*($B$57/$D$60))</f>
        <v>-</v>
      </c>
      <c r="H60" s="216" t="str">
        <f t="shared" ref="H60:H71" si="0">IF(ISBLANK(F60),"-",(G60/$B$56)*100)</f>
        <v>-</v>
      </c>
      <c r="L60" s="66"/>
    </row>
    <row r="61" spans="1:12" s="4" customFormat="1" ht="26.25" customHeight="1" x14ac:dyDescent="0.4">
      <c r="A61" s="78" t="s">
        <v>78</v>
      </c>
      <c r="B61" s="79">
        <v>1</v>
      </c>
      <c r="C61" s="356"/>
      <c r="D61" s="359"/>
      <c r="E61" s="221">
        <v>2</v>
      </c>
      <c r="F61" s="91"/>
      <c r="G61" s="202" t="str">
        <f>IF(ISBLANK(F61),"-",(F61/$D$50*$D$47*$B$68)*($B$57/$D$60))</f>
        <v>-</v>
      </c>
      <c r="H61" s="217" t="str">
        <f t="shared" si="0"/>
        <v>-</v>
      </c>
      <c r="L61" s="66"/>
    </row>
    <row r="62" spans="1:12" s="4" customFormat="1" ht="26.25" customHeight="1" x14ac:dyDescent="0.4">
      <c r="A62" s="78" t="s">
        <v>79</v>
      </c>
      <c r="B62" s="79">
        <v>1</v>
      </c>
      <c r="C62" s="356"/>
      <c r="D62" s="359"/>
      <c r="E62" s="221">
        <v>3</v>
      </c>
      <c r="F62" s="239"/>
      <c r="G62" s="202" t="str">
        <f>IF(ISBLANK(F62),"-",(F62/$D$50*$D$47*$B$68)*($B$57/$D$60))</f>
        <v>-</v>
      </c>
      <c r="H62" s="217" t="str">
        <f t="shared" si="0"/>
        <v>-</v>
      </c>
      <c r="L62" s="66"/>
    </row>
    <row r="63" spans="1:12" ht="27" customHeight="1" thickBot="1" x14ac:dyDescent="0.45">
      <c r="A63" s="78" t="s">
        <v>80</v>
      </c>
      <c r="B63" s="79">
        <v>1</v>
      </c>
      <c r="C63" s="365"/>
      <c r="D63" s="360"/>
      <c r="E63" s="222">
        <v>4</v>
      </c>
      <c r="F63" s="140"/>
      <c r="G63" s="202" t="str">
        <f>IF(ISBLANK(F63),"-",(F63/$D$50*$D$47*$B$68)*($B$57/$D$60))</f>
        <v>-</v>
      </c>
      <c r="H63" s="217" t="str">
        <f t="shared" si="0"/>
        <v>-</v>
      </c>
    </row>
    <row r="64" spans="1:12" ht="26.25" customHeight="1" x14ac:dyDescent="0.4">
      <c r="A64" s="78" t="s">
        <v>81</v>
      </c>
      <c r="B64" s="79">
        <v>1</v>
      </c>
      <c r="C64" s="355" t="s">
        <v>82</v>
      </c>
      <c r="D64" s="358"/>
      <c r="E64" s="223">
        <v>1</v>
      </c>
      <c r="F64" s="137"/>
      <c r="G64" s="201" t="str">
        <f>IF(ISBLANK(F64),"-",(F64/$D$50*$D$47*$B$68)*($B$57/$D$64))</f>
        <v>-</v>
      </c>
      <c r="H64" s="216" t="str">
        <f t="shared" si="0"/>
        <v>-</v>
      </c>
    </row>
    <row r="65" spans="1:8" ht="26.25" customHeight="1" x14ac:dyDescent="0.4">
      <c r="A65" s="78" t="s">
        <v>83</v>
      </c>
      <c r="B65" s="79">
        <v>1</v>
      </c>
      <c r="C65" s="356"/>
      <c r="D65" s="359"/>
      <c r="E65" s="221">
        <v>2</v>
      </c>
      <c r="F65" s="91"/>
      <c r="G65" s="202" t="str">
        <f>IF(ISBLANK(F65),"-",(F65/$D$50*$D$47*$B$68)*($B$57/$D$64))</f>
        <v>-</v>
      </c>
      <c r="H65" s="217" t="str">
        <f t="shared" si="0"/>
        <v>-</v>
      </c>
    </row>
    <row r="66" spans="1:8" ht="26.25" customHeight="1" x14ac:dyDescent="0.4">
      <c r="A66" s="78" t="s">
        <v>84</v>
      </c>
      <c r="B66" s="79">
        <v>1</v>
      </c>
      <c r="C66" s="356"/>
      <c r="D66" s="359"/>
      <c r="E66" s="221">
        <v>3</v>
      </c>
      <c r="F66" s="91"/>
      <c r="G66" s="202" t="str">
        <f>IF(ISBLANK(F66),"-",(F66/$D$50*$D$47*$B$68)*($B$57/$D$64))</f>
        <v>-</v>
      </c>
      <c r="H66" s="217" t="str">
        <f t="shared" si="0"/>
        <v>-</v>
      </c>
    </row>
    <row r="67" spans="1:8" ht="27" customHeight="1" thickBot="1" x14ac:dyDescent="0.45">
      <c r="A67" s="78" t="s">
        <v>85</v>
      </c>
      <c r="B67" s="79">
        <v>1</v>
      </c>
      <c r="C67" s="365"/>
      <c r="D67" s="360"/>
      <c r="E67" s="222">
        <v>4</v>
      </c>
      <c r="F67" s="140"/>
      <c r="G67" s="215" t="str">
        <f>IF(ISBLANK(F67),"-",(F67/$D$50*$D$47*$B$68)*($B$57/$D$64))</f>
        <v>-</v>
      </c>
      <c r="H67" s="218" t="str">
        <f t="shared" si="0"/>
        <v>-</v>
      </c>
    </row>
    <row r="68" spans="1:8" ht="26.25" customHeight="1" x14ac:dyDescent="0.4">
      <c r="A68" s="78" t="s">
        <v>86</v>
      </c>
      <c r="B68" s="141">
        <f>(B67/B66)*(B65/B64)*(B63/B62)*(B61/B60)*B59</f>
        <v>1</v>
      </c>
      <c r="C68" s="355" t="s">
        <v>87</v>
      </c>
      <c r="D68" s="358"/>
      <c r="E68" s="223">
        <v>1</v>
      </c>
      <c r="F68" s="137"/>
      <c r="G68" s="201" t="str">
        <f>IF(ISBLANK(F68),"-",(F68/$D$50*$D$47*$B$68)*($B$57/$D$68))</f>
        <v>-</v>
      </c>
      <c r="H68" s="217" t="str">
        <f t="shared" si="0"/>
        <v>-</v>
      </c>
    </row>
    <row r="69" spans="1:8" ht="27" customHeight="1" thickBot="1" x14ac:dyDescent="0.45">
      <c r="A69" s="126" t="s">
        <v>88</v>
      </c>
      <c r="B69" s="142">
        <f>(D47*B68)/B56*B57</f>
        <v>0</v>
      </c>
      <c r="C69" s="356"/>
      <c r="D69" s="359"/>
      <c r="E69" s="221">
        <v>2</v>
      </c>
      <c r="F69" s="91"/>
      <c r="G69" s="202" t="str">
        <f>IF(ISBLANK(F69),"-",(F69/$D$50*$D$47*$B$68)*($B$57/$D$68))</f>
        <v>-</v>
      </c>
      <c r="H69" s="217" t="str">
        <f t="shared" si="0"/>
        <v>-</v>
      </c>
    </row>
    <row r="70" spans="1:8" ht="26.25" customHeight="1" x14ac:dyDescent="0.4">
      <c r="A70" s="361" t="s">
        <v>61</v>
      </c>
      <c r="B70" s="362"/>
      <c r="C70" s="356"/>
      <c r="D70" s="359"/>
      <c r="E70" s="221">
        <v>3</v>
      </c>
      <c r="F70" s="91"/>
      <c r="G70" s="202" t="str">
        <f>IF(ISBLANK(F70),"-",(F70/$D$50*$D$47*$B$68)*($B$57/$D$68))</f>
        <v>-</v>
      </c>
      <c r="H70" s="217" t="str">
        <f t="shared" si="0"/>
        <v>-</v>
      </c>
    </row>
    <row r="71" spans="1:8" ht="27" customHeight="1" thickBot="1" x14ac:dyDescent="0.45">
      <c r="A71" s="363"/>
      <c r="B71" s="364"/>
      <c r="C71" s="357"/>
      <c r="D71" s="360"/>
      <c r="E71" s="222">
        <v>4</v>
      </c>
      <c r="F71" s="140"/>
      <c r="G71" s="215" t="str">
        <f>IF(ISBLANK(F71),"-",(F71/$D$50*$D$47*$B$68)*($B$57/$D$68))</f>
        <v>-</v>
      </c>
      <c r="H71" s="218" t="str">
        <f t="shared" si="0"/>
        <v>-</v>
      </c>
    </row>
    <row r="72" spans="1:8" ht="26.25" customHeight="1" x14ac:dyDescent="0.4">
      <c r="A72" s="170"/>
      <c r="B72" s="170"/>
      <c r="C72" s="170"/>
      <c r="D72" s="170"/>
      <c r="E72" s="170"/>
      <c r="F72" s="145" t="s">
        <v>54</v>
      </c>
      <c r="G72" s="204" t="e">
        <f>AVERAGE(G60:G71)</f>
        <v>#DIV/0!</v>
      </c>
      <c r="H72" s="219" t="e">
        <f>AVERAGE(H60:H71)</f>
        <v>#DIV/0!</v>
      </c>
    </row>
    <row r="73" spans="1:8" ht="26.25" customHeight="1" x14ac:dyDescent="0.4">
      <c r="C73" s="170"/>
      <c r="D73" s="170"/>
      <c r="E73" s="170"/>
      <c r="F73" s="146" t="s">
        <v>67</v>
      </c>
      <c r="G73" s="206" t="e">
        <f>STDEV(G60:G71)/G72</f>
        <v>#DIV/0!</v>
      </c>
      <c r="H73" s="206" t="e">
        <f>STDEV(H60:H71)/H72</f>
        <v>#DIV/0!</v>
      </c>
    </row>
    <row r="74" spans="1:8" ht="27" customHeight="1" thickBot="1" x14ac:dyDescent="0.45">
      <c r="A74" s="170"/>
      <c r="B74" s="170"/>
      <c r="C74" s="170"/>
      <c r="D74" s="170"/>
      <c r="E74" s="147"/>
      <c r="F74" s="148" t="s">
        <v>8</v>
      </c>
      <c r="G74" s="149">
        <f>COUNT(G60:G71)</f>
        <v>0</v>
      </c>
      <c r="H74" s="149">
        <f>COUNT(H60:H71)</f>
        <v>0</v>
      </c>
    </row>
    <row r="76" spans="1:8" ht="26.25" customHeight="1" x14ac:dyDescent="0.4">
      <c r="A76" s="193" t="s">
        <v>89</v>
      </c>
      <c r="B76" s="162" t="s">
        <v>90</v>
      </c>
      <c r="C76" s="342" t="str">
        <f>B26</f>
        <v>Chlorpheniramine Maleate</v>
      </c>
      <c r="D76" s="342"/>
      <c r="E76" s="151" t="s">
        <v>91</v>
      </c>
      <c r="F76" s="151"/>
      <c r="G76" s="238" t="e">
        <f>H72</f>
        <v>#DIV/0!</v>
      </c>
      <c r="H76" s="232"/>
    </row>
    <row r="77" spans="1:8" ht="18.75" x14ac:dyDescent="0.3">
      <c r="A77" s="61" t="s">
        <v>92</v>
      </c>
      <c r="B77" s="61" t="s">
        <v>93</v>
      </c>
    </row>
    <row r="78" spans="1:8" ht="18.75" x14ac:dyDescent="0.3">
      <c r="A78" s="61"/>
      <c r="B78" s="61"/>
    </row>
    <row r="79" spans="1:8" ht="26.25" customHeight="1" x14ac:dyDescent="0.4">
      <c r="A79" s="193" t="s">
        <v>1</v>
      </c>
      <c r="B79" s="376" t="str">
        <f>B26</f>
        <v>Chlorpheniramine Maleate</v>
      </c>
      <c r="C79" s="376"/>
    </row>
    <row r="80" spans="1:8" ht="26.25" customHeight="1" x14ac:dyDescent="0.4">
      <c r="A80" s="162" t="s">
        <v>31</v>
      </c>
      <c r="B80" s="376" t="str">
        <f>B27</f>
        <v>C30-7</v>
      </c>
      <c r="C80" s="376"/>
    </row>
    <row r="81" spans="1:12" ht="27" customHeight="1" thickBot="1" x14ac:dyDescent="0.45">
      <c r="A81" s="162" t="s">
        <v>3</v>
      </c>
      <c r="B81" s="154">
        <v>100.14</v>
      </c>
    </row>
    <row r="82" spans="1:12" s="4" customFormat="1" ht="27" customHeight="1" thickBot="1" x14ac:dyDescent="0.45">
      <c r="A82" s="162" t="s">
        <v>32</v>
      </c>
      <c r="B82" s="65">
        <v>0</v>
      </c>
      <c r="C82" s="344" t="s">
        <v>33</v>
      </c>
      <c r="D82" s="345"/>
      <c r="E82" s="345"/>
      <c r="F82" s="345"/>
      <c r="G82" s="346"/>
      <c r="I82" s="66"/>
      <c r="J82" s="66"/>
      <c r="K82" s="66"/>
      <c r="L82" s="66"/>
    </row>
    <row r="83" spans="1:12" s="4" customFormat="1" ht="19.5" customHeight="1" thickBot="1" x14ac:dyDescent="0.35">
      <c r="A83" s="162" t="s">
        <v>34</v>
      </c>
      <c r="B83" s="232">
        <f>B81-B82</f>
        <v>100.14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4" customFormat="1" ht="27" customHeight="1" thickBot="1" x14ac:dyDescent="0.45">
      <c r="A84" s="162" t="s">
        <v>35</v>
      </c>
      <c r="B84" s="70">
        <v>1</v>
      </c>
      <c r="C84" s="347" t="s">
        <v>94</v>
      </c>
      <c r="D84" s="348"/>
      <c r="E84" s="348"/>
      <c r="F84" s="348"/>
      <c r="G84" s="348"/>
      <c r="H84" s="349"/>
      <c r="I84" s="66"/>
      <c r="J84" s="66"/>
      <c r="K84" s="66"/>
      <c r="L84" s="66"/>
    </row>
    <row r="85" spans="1:12" s="4" customFormat="1" ht="27" customHeight="1" thickBot="1" x14ac:dyDescent="0.45">
      <c r="A85" s="162" t="s">
        <v>37</v>
      </c>
      <c r="B85" s="70">
        <v>1</v>
      </c>
      <c r="C85" s="347" t="s">
        <v>95</v>
      </c>
      <c r="D85" s="348"/>
      <c r="E85" s="348"/>
      <c r="F85" s="348"/>
      <c r="G85" s="348"/>
      <c r="H85" s="349"/>
      <c r="I85" s="66"/>
      <c r="J85" s="66"/>
      <c r="K85" s="66"/>
      <c r="L85" s="66"/>
    </row>
    <row r="86" spans="1:12" s="4" customFormat="1" ht="18.75" x14ac:dyDescent="0.3">
      <c r="A86" s="162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4" customFormat="1" ht="18.75" x14ac:dyDescent="0.3">
      <c r="A87" s="162" t="s">
        <v>39</v>
      </c>
      <c r="B87" s="75">
        <f>B84/B85</f>
        <v>1</v>
      </c>
      <c r="C87" s="151" t="s">
        <v>40</v>
      </c>
      <c r="D87" s="151"/>
      <c r="E87" s="151"/>
      <c r="F87" s="151"/>
      <c r="G87" s="151"/>
      <c r="I87" s="66"/>
      <c r="J87" s="66"/>
      <c r="K87" s="66"/>
      <c r="L87" s="66"/>
    </row>
    <row r="88" spans="1:12" ht="19.5" customHeight="1" thickBot="1" x14ac:dyDescent="0.35">
      <c r="A88" s="61"/>
      <c r="B88" s="61"/>
    </row>
    <row r="89" spans="1:12" ht="27" customHeight="1" thickBot="1" x14ac:dyDescent="0.45">
      <c r="A89" s="76" t="s">
        <v>41</v>
      </c>
      <c r="B89" s="77">
        <v>100</v>
      </c>
      <c r="D89" s="234" t="s">
        <v>42</v>
      </c>
      <c r="E89" s="237"/>
      <c r="F89" s="350" t="s">
        <v>43</v>
      </c>
      <c r="G89" s="351"/>
    </row>
    <row r="90" spans="1:12" ht="27" customHeight="1" thickBot="1" x14ac:dyDescent="0.45">
      <c r="A90" s="78" t="s">
        <v>44</v>
      </c>
      <c r="B90" s="79">
        <v>2</v>
      </c>
      <c r="C90" s="233" t="s">
        <v>45</v>
      </c>
      <c r="D90" s="81" t="s">
        <v>46</v>
      </c>
      <c r="E90" s="82" t="s">
        <v>47</v>
      </c>
      <c r="F90" s="81" t="s">
        <v>46</v>
      </c>
      <c r="G90" s="158" t="s">
        <v>47</v>
      </c>
      <c r="I90" s="84" t="s">
        <v>48</v>
      </c>
    </row>
    <row r="91" spans="1:12" ht="26.25" customHeight="1" x14ac:dyDescent="0.4">
      <c r="A91" s="78" t="s">
        <v>49</v>
      </c>
      <c r="B91" s="79">
        <v>50</v>
      </c>
      <c r="C91" s="159">
        <v>1</v>
      </c>
      <c r="D91" s="86">
        <v>0.19500000000000001</v>
      </c>
      <c r="E91" s="87">
        <f>IF(ISBLANK(D91),"-",$D$101/$D$98*D91)</f>
        <v>0.2093842813609334</v>
      </c>
      <c r="F91" s="86">
        <v>0.186</v>
      </c>
      <c r="G91" s="88">
        <f>IF(ISBLANK(F91),"-",$D$101/$F$98*F91)</f>
        <v>0.20592013752808155</v>
      </c>
      <c r="I91" s="89"/>
    </row>
    <row r="92" spans="1:12" ht="26.25" customHeight="1" x14ac:dyDescent="0.4">
      <c r="A92" s="78" t="s">
        <v>50</v>
      </c>
      <c r="B92" s="79">
        <v>1</v>
      </c>
      <c r="C92" s="170">
        <v>2</v>
      </c>
      <c r="D92" s="91">
        <v>0.19500000000000001</v>
      </c>
      <c r="E92" s="92">
        <f>IF(ISBLANK(D92),"-",$D$101/$D$98*D92)</f>
        <v>0.2093842813609334</v>
      </c>
      <c r="F92" s="91">
        <v>0.186</v>
      </c>
      <c r="G92" s="93">
        <f>IF(ISBLANK(F92),"-",$D$101/$F$98*F92)</f>
        <v>0.20592013752808155</v>
      </c>
      <c r="I92" s="352">
        <f>ABS((F96/D96*D95)-F95)/D95</f>
        <v>1.4489385639720305E-2</v>
      </c>
    </row>
    <row r="93" spans="1:12" ht="26.25" customHeight="1" x14ac:dyDescent="0.4">
      <c r="A93" s="78" t="s">
        <v>51</v>
      </c>
      <c r="B93" s="79">
        <v>1</v>
      </c>
      <c r="C93" s="170">
        <v>3</v>
      </c>
      <c r="D93" s="91">
        <v>0.193</v>
      </c>
      <c r="E93" s="92">
        <f>IF(ISBLANK(D93),"-",$D$101/$D$98*D93)</f>
        <v>0.20723675027005203</v>
      </c>
      <c r="F93" s="91">
        <v>0.185</v>
      </c>
      <c r="G93" s="93">
        <f>IF(ISBLANK(F93),"-",$D$101/$F$98*F93)</f>
        <v>0.20481304001448972</v>
      </c>
      <c r="I93" s="352"/>
    </row>
    <row r="94" spans="1:12" ht="27" customHeight="1" thickBot="1" x14ac:dyDescent="0.45">
      <c r="A94" s="78" t="s">
        <v>52</v>
      </c>
      <c r="B94" s="79">
        <v>1</v>
      </c>
      <c r="C94" s="160">
        <v>4</v>
      </c>
      <c r="D94" s="96"/>
      <c r="E94" s="97" t="str">
        <f>IF(ISBLANK(D94),"-",$D$101/$D$98*D94)</f>
        <v>-</v>
      </c>
      <c r="F94" s="161"/>
      <c r="G94" s="98" t="str">
        <f>IF(ISBLANK(F94),"-",$D$101/$F$98*F94)</f>
        <v>-</v>
      </c>
      <c r="I94" s="99"/>
    </row>
    <row r="95" spans="1:12" ht="27" customHeight="1" thickBot="1" x14ac:dyDescent="0.45">
      <c r="A95" s="78" t="s">
        <v>53</v>
      </c>
      <c r="B95" s="79">
        <v>1</v>
      </c>
      <c r="C95" s="162" t="s">
        <v>54</v>
      </c>
      <c r="D95" s="163">
        <f>AVERAGE(D91:D94)</f>
        <v>0.19433333333333333</v>
      </c>
      <c r="E95" s="102">
        <f>AVERAGE(E91:E94)</f>
        <v>0.20866843766397294</v>
      </c>
      <c r="F95" s="164">
        <f>AVERAGE(F91:F94)</f>
        <v>0.18566666666666665</v>
      </c>
      <c r="G95" s="165">
        <f>AVERAGE(G91:G94)</f>
        <v>0.20555110502355092</v>
      </c>
    </row>
    <row r="96" spans="1:12" ht="26.25" customHeight="1" x14ac:dyDescent="0.4">
      <c r="A96" s="78" t="s">
        <v>55</v>
      </c>
      <c r="B96" s="154">
        <v>1</v>
      </c>
      <c r="C96" s="166" t="s">
        <v>96</v>
      </c>
      <c r="D96" s="167">
        <v>18.600000000000001</v>
      </c>
      <c r="E96" s="151"/>
      <c r="F96" s="106">
        <v>18.04</v>
      </c>
    </row>
    <row r="97" spans="1:10" ht="26.25" customHeight="1" x14ac:dyDescent="0.4">
      <c r="A97" s="78" t="s">
        <v>57</v>
      </c>
      <c r="B97" s="154">
        <v>1</v>
      </c>
      <c r="C97" s="168" t="s">
        <v>97</v>
      </c>
      <c r="D97" s="169">
        <f>D96*$B$87</f>
        <v>18.600000000000001</v>
      </c>
      <c r="E97" s="170"/>
      <c r="F97" s="108">
        <f>F96*$B$87</f>
        <v>18.04</v>
      </c>
    </row>
    <row r="98" spans="1:10" ht="19.5" customHeight="1" thickBot="1" x14ac:dyDescent="0.35">
      <c r="A98" s="78" t="s">
        <v>59</v>
      </c>
      <c r="B98" s="170">
        <f>(B97/B96)*(B95/B94)*(B93/B92)*(B91/B90)*B89</f>
        <v>2500</v>
      </c>
      <c r="C98" s="168" t="s">
        <v>98</v>
      </c>
      <c r="D98" s="171">
        <f>D97*$B$83/100</f>
        <v>18.62604</v>
      </c>
      <c r="E98" s="147"/>
      <c r="F98" s="111">
        <f>F97*$B$83/100</f>
        <v>18.065255999999998</v>
      </c>
    </row>
    <row r="99" spans="1:10" ht="19.5" customHeight="1" thickBot="1" x14ac:dyDescent="0.35">
      <c r="A99" s="338" t="s">
        <v>61</v>
      </c>
      <c r="B99" s="353"/>
      <c r="C99" s="168" t="s">
        <v>99</v>
      </c>
      <c r="D99" s="172">
        <f>D98/$B$98</f>
        <v>7.4504159999999996E-3</v>
      </c>
      <c r="E99" s="147"/>
      <c r="F99" s="115">
        <f>F98/$B$98</f>
        <v>7.2261023999999991E-3</v>
      </c>
      <c r="H99" s="104"/>
    </row>
    <row r="100" spans="1:10" ht="19.5" customHeight="1" thickBot="1" x14ac:dyDescent="0.35">
      <c r="A100" s="340"/>
      <c r="B100" s="354"/>
      <c r="C100" s="168" t="s">
        <v>63</v>
      </c>
      <c r="D100" s="174">
        <f>$B$56/$B$116</f>
        <v>8.0000000000000002E-3</v>
      </c>
      <c r="F100" s="120"/>
      <c r="G100" s="181"/>
      <c r="H100" s="104"/>
    </row>
    <row r="101" spans="1:10" ht="18.75" x14ac:dyDescent="0.3">
      <c r="C101" s="168" t="s">
        <v>64</v>
      </c>
      <c r="D101" s="169">
        <f>D100*$B$98</f>
        <v>20</v>
      </c>
      <c r="F101" s="120"/>
      <c r="H101" s="104"/>
    </row>
    <row r="102" spans="1:10" ht="19.5" customHeight="1" thickBot="1" x14ac:dyDescent="0.35">
      <c r="C102" s="176" t="s">
        <v>65</v>
      </c>
      <c r="D102" s="177">
        <f>D101/B34</f>
        <v>20</v>
      </c>
      <c r="F102" s="124"/>
      <c r="H102" s="104"/>
      <c r="J102" s="178"/>
    </row>
    <row r="103" spans="1:10" ht="18.75" x14ac:dyDescent="0.3">
      <c r="C103" s="179" t="s">
        <v>100</v>
      </c>
      <c r="D103" s="180">
        <f>AVERAGE(E91:E94,G91:G94)</f>
        <v>0.20710977134376193</v>
      </c>
      <c r="F103" s="124"/>
      <c r="G103" s="181"/>
      <c r="H103" s="104"/>
      <c r="J103" s="182"/>
    </row>
    <row r="104" spans="1:10" ht="18.75" x14ac:dyDescent="0.3">
      <c r="C104" s="146" t="s">
        <v>67</v>
      </c>
      <c r="D104" s="183">
        <f>STDEV(E91:E94,G91:G94)/D103</f>
        <v>9.2795822448821039E-3</v>
      </c>
      <c r="F104" s="124"/>
      <c r="H104" s="104"/>
      <c r="J104" s="182"/>
    </row>
    <row r="105" spans="1:10" ht="19.5" customHeight="1" thickBot="1" x14ac:dyDescent="0.35">
      <c r="C105" s="148" t="s">
        <v>8</v>
      </c>
      <c r="D105" s="184">
        <f>COUNT(E91:E94,G91:G94)</f>
        <v>6</v>
      </c>
      <c r="F105" s="124"/>
      <c r="H105" s="104"/>
      <c r="J105" s="182"/>
    </row>
    <row r="106" spans="1:10" ht="19.5" customHeight="1" thickBot="1" x14ac:dyDescent="0.35">
      <c r="A106" s="128"/>
      <c r="B106" s="128"/>
      <c r="C106" s="128"/>
      <c r="D106" s="128"/>
      <c r="E106" s="128"/>
    </row>
    <row r="107" spans="1:10" ht="27" customHeight="1" thickBot="1" x14ac:dyDescent="0.45">
      <c r="A107" s="76" t="s">
        <v>101</v>
      </c>
      <c r="B107" s="77">
        <v>500</v>
      </c>
      <c r="C107" s="220" t="s">
        <v>102</v>
      </c>
      <c r="D107" s="220" t="s">
        <v>46</v>
      </c>
      <c r="E107" s="220" t="s">
        <v>103</v>
      </c>
      <c r="F107" s="185" t="s">
        <v>104</v>
      </c>
    </row>
    <row r="108" spans="1:10" ht="26.25" customHeight="1" x14ac:dyDescent="0.4">
      <c r="A108" s="78" t="s">
        <v>105</v>
      </c>
      <c r="B108" s="79">
        <v>1</v>
      </c>
      <c r="C108" s="378">
        <v>1</v>
      </c>
      <c r="D108" s="383">
        <v>0.21</v>
      </c>
      <c r="E108" s="380">
        <f t="shared" ref="E108:E113" si="1">IF(ISBLANK(D108),"-",D108/$D$103*$D$100*$B$116)</f>
        <v>4.0558202278431539</v>
      </c>
      <c r="F108" s="224">
        <f t="shared" ref="F108:F113" si="2">IF(ISBLANK(D108), "-", (E108/$B$56)*100)</f>
        <v>101.39550569607884</v>
      </c>
    </row>
    <row r="109" spans="1:10" ht="26.25" customHeight="1" x14ac:dyDescent="0.4">
      <c r="A109" s="78" t="s">
        <v>78</v>
      </c>
      <c r="B109" s="79">
        <v>1</v>
      </c>
      <c r="C109" s="186">
        <v>2</v>
      </c>
      <c r="D109" s="384">
        <v>0.20899999999999999</v>
      </c>
      <c r="E109" s="381">
        <f t="shared" si="1"/>
        <v>4.0365067981867577</v>
      </c>
      <c r="F109" s="227">
        <f t="shared" si="2"/>
        <v>100.91266995466894</v>
      </c>
    </row>
    <row r="110" spans="1:10" ht="26.25" customHeight="1" x14ac:dyDescent="0.4">
      <c r="A110" s="78" t="s">
        <v>79</v>
      </c>
      <c r="B110" s="79">
        <v>1</v>
      </c>
      <c r="C110" s="186">
        <v>3</v>
      </c>
      <c r="D110" s="384">
        <v>0.216</v>
      </c>
      <c r="E110" s="381">
        <f t="shared" si="1"/>
        <v>4.1717008057815299</v>
      </c>
      <c r="F110" s="227">
        <f t="shared" si="2"/>
        <v>104.29252014453824</v>
      </c>
    </row>
    <row r="111" spans="1:10" ht="26.25" customHeight="1" x14ac:dyDescent="0.4">
      <c r="A111" s="78" t="s">
        <v>80</v>
      </c>
      <c r="B111" s="79">
        <v>1</v>
      </c>
      <c r="C111" s="186">
        <v>4</v>
      </c>
      <c r="D111" s="384">
        <v>0.221</v>
      </c>
      <c r="E111" s="381">
        <f t="shared" si="1"/>
        <v>4.2682679540635098</v>
      </c>
      <c r="F111" s="227">
        <f t="shared" si="2"/>
        <v>106.70669885158775</v>
      </c>
    </row>
    <row r="112" spans="1:10" ht="26.25" customHeight="1" x14ac:dyDescent="0.4">
      <c r="A112" s="78" t="s">
        <v>81</v>
      </c>
      <c r="B112" s="79">
        <v>1</v>
      </c>
      <c r="C112" s="186">
        <v>5</v>
      </c>
      <c r="D112" s="384">
        <v>0.216</v>
      </c>
      <c r="E112" s="381">
        <f t="shared" si="1"/>
        <v>4.1717008057815299</v>
      </c>
      <c r="F112" s="227">
        <f t="shared" si="2"/>
        <v>104.29252014453824</v>
      </c>
    </row>
    <row r="113" spans="1:10" ht="27" customHeight="1" thickBot="1" x14ac:dyDescent="0.45">
      <c r="A113" s="78" t="s">
        <v>83</v>
      </c>
      <c r="B113" s="79">
        <v>1</v>
      </c>
      <c r="C113" s="379">
        <v>6</v>
      </c>
      <c r="D113" s="385">
        <v>0.22</v>
      </c>
      <c r="E113" s="382">
        <f t="shared" si="1"/>
        <v>4.2489545244071136</v>
      </c>
      <c r="F113" s="226">
        <f t="shared" si="2"/>
        <v>106.22386311017785</v>
      </c>
    </row>
    <row r="114" spans="1:10" ht="27" customHeight="1" thickBot="1" x14ac:dyDescent="0.45">
      <c r="A114" s="78" t="s">
        <v>84</v>
      </c>
      <c r="B114" s="79">
        <v>1</v>
      </c>
      <c r="C114" s="186"/>
      <c r="D114" s="170"/>
      <c r="E114" s="151"/>
      <c r="F114" s="227"/>
    </row>
    <row r="115" spans="1:10" ht="26.25" customHeight="1" x14ac:dyDescent="0.4">
      <c r="A115" s="78" t="s">
        <v>85</v>
      </c>
      <c r="B115" s="79">
        <v>1</v>
      </c>
      <c r="C115" s="186"/>
      <c r="D115" s="207" t="s">
        <v>54</v>
      </c>
      <c r="E115" s="209">
        <f>AVERAGE(E108:E113)</f>
        <v>4.1588251860105991</v>
      </c>
      <c r="F115" s="228">
        <f>AVERAGE(F108:F113)</f>
        <v>103.97062965026498</v>
      </c>
    </row>
    <row r="116" spans="1:10" ht="27" customHeight="1" thickBot="1" x14ac:dyDescent="0.45">
      <c r="A116" s="78" t="s">
        <v>86</v>
      </c>
      <c r="B116" s="110">
        <f>(B115/B114)*(B113/B112)*(B111/B110)*(B109/B108)*B107</f>
        <v>500</v>
      </c>
      <c r="C116" s="187"/>
      <c r="D116" s="208" t="s">
        <v>67</v>
      </c>
      <c r="E116" s="206">
        <f>STDEV(E108:E113)/E115</f>
        <v>2.3064496015094981E-2</v>
      </c>
      <c r="F116" s="188">
        <f>STDEV(F108:F113)/F115</f>
        <v>2.3064496015095002E-2</v>
      </c>
      <c r="I116" s="151"/>
    </row>
    <row r="117" spans="1:10" ht="27" customHeight="1" thickBot="1" x14ac:dyDescent="0.45">
      <c r="A117" s="338" t="s">
        <v>61</v>
      </c>
      <c r="B117" s="339"/>
      <c r="C117" s="189"/>
      <c r="D117" s="148" t="s">
        <v>8</v>
      </c>
      <c r="E117" s="211">
        <f>COUNT(E108:E113)</f>
        <v>6</v>
      </c>
      <c r="F117" s="212">
        <f>COUNT(F108:F113)</f>
        <v>6</v>
      </c>
      <c r="I117" s="151"/>
      <c r="J117" s="182"/>
    </row>
    <row r="118" spans="1:10" ht="26.25" customHeight="1" thickBot="1" x14ac:dyDescent="0.35">
      <c r="A118" s="340"/>
      <c r="B118" s="341"/>
      <c r="C118" s="151"/>
      <c r="D118" s="210"/>
      <c r="E118" s="366" t="s">
        <v>106</v>
      </c>
      <c r="F118" s="367"/>
      <c r="G118" s="151"/>
      <c r="H118" s="151"/>
      <c r="I118" s="151"/>
    </row>
    <row r="119" spans="1:10" ht="25.5" customHeight="1" x14ac:dyDescent="0.4">
      <c r="A119" s="198"/>
      <c r="B119" s="74"/>
      <c r="C119" s="151"/>
      <c r="D119" s="208" t="s">
        <v>107</v>
      </c>
      <c r="E119" s="213">
        <f>MIN(E108:E113)</f>
        <v>4.0365067981867577</v>
      </c>
      <c r="F119" s="229">
        <f>MIN(F108:F113)</f>
        <v>100.91266995466894</v>
      </c>
      <c r="G119" s="151"/>
      <c r="H119" s="151"/>
      <c r="I119" s="151"/>
    </row>
    <row r="120" spans="1:10" ht="24" customHeight="1" thickBot="1" x14ac:dyDescent="0.45">
      <c r="A120" s="198"/>
      <c r="B120" s="74"/>
      <c r="C120" s="151"/>
      <c r="D120" s="121" t="s">
        <v>108</v>
      </c>
      <c r="E120" s="214">
        <f>MAX(E108:E113)</f>
        <v>4.2682679540635098</v>
      </c>
      <c r="F120" s="230">
        <f>MAX(F108:F113)</f>
        <v>106.70669885158775</v>
      </c>
      <c r="G120" s="151"/>
      <c r="H120" s="151"/>
      <c r="I120" s="151"/>
    </row>
    <row r="121" spans="1:10" ht="27" customHeight="1" x14ac:dyDescent="0.3">
      <c r="A121" s="198"/>
      <c r="B121" s="74"/>
      <c r="C121" s="151"/>
      <c r="D121" s="151"/>
      <c r="E121" s="151"/>
      <c r="F121" s="170"/>
      <c r="G121" s="151"/>
      <c r="H121" s="151"/>
      <c r="I121" s="151"/>
    </row>
    <row r="122" spans="1:10" ht="25.5" customHeight="1" x14ac:dyDescent="0.3">
      <c r="A122" s="198"/>
      <c r="B122" s="74"/>
      <c r="C122" s="151"/>
      <c r="D122" s="151"/>
      <c r="E122" s="151"/>
      <c r="F122" s="170"/>
      <c r="G122" s="151"/>
      <c r="H122" s="151"/>
      <c r="I122" s="151"/>
    </row>
    <row r="123" spans="1:10" ht="18.75" x14ac:dyDescent="0.3">
      <c r="A123" s="198"/>
      <c r="B123" s="74"/>
      <c r="C123" s="151"/>
      <c r="D123" s="151"/>
      <c r="E123" s="151"/>
      <c r="F123" s="170"/>
      <c r="G123" s="151"/>
      <c r="H123" s="151"/>
      <c r="I123" s="151"/>
    </row>
    <row r="124" spans="1:10" ht="45.75" customHeight="1" x14ac:dyDescent="0.65">
      <c r="A124" s="193" t="s">
        <v>89</v>
      </c>
      <c r="B124" s="162" t="s">
        <v>109</v>
      </c>
      <c r="C124" s="342" t="str">
        <f>B26</f>
        <v>Chlorpheniramine Maleate</v>
      </c>
      <c r="D124" s="342"/>
      <c r="E124" s="151" t="s">
        <v>110</v>
      </c>
      <c r="F124" s="151"/>
      <c r="G124" s="231">
        <f>F115</f>
        <v>103.97062965026498</v>
      </c>
      <c r="H124" s="151"/>
      <c r="I124" s="151"/>
    </row>
    <row r="125" spans="1:10" ht="45.75" customHeight="1" x14ac:dyDescent="0.65">
      <c r="A125" s="193"/>
      <c r="B125" s="162" t="s">
        <v>111</v>
      </c>
      <c r="C125" s="162" t="s">
        <v>112</v>
      </c>
      <c r="D125" s="231">
        <f>MIN(F108:F113)</f>
        <v>100.91266995466894</v>
      </c>
      <c r="E125" s="162" t="s">
        <v>113</v>
      </c>
      <c r="F125" s="231">
        <f>MAX(F108:F113)</f>
        <v>106.70669885158775</v>
      </c>
      <c r="G125" s="152"/>
      <c r="H125" s="151"/>
      <c r="I125" s="151"/>
    </row>
    <row r="126" spans="1:10" ht="19.5" customHeight="1" thickBot="1" x14ac:dyDescent="0.35">
      <c r="A126" s="235"/>
      <c r="B126" s="235"/>
      <c r="C126" s="191"/>
      <c r="D126" s="191"/>
      <c r="E126" s="191"/>
      <c r="F126" s="191"/>
      <c r="G126" s="191"/>
      <c r="H126" s="191"/>
    </row>
    <row r="127" spans="1:10" ht="18.75" x14ac:dyDescent="0.3">
      <c r="B127" s="343" t="s">
        <v>9</v>
      </c>
      <c r="C127" s="343"/>
      <c r="E127" s="233" t="s">
        <v>10</v>
      </c>
      <c r="F127" s="192"/>
      <c r="G127" s="343" t="s">
        <v>11</v>
      </c>
      <c r="H127" s="343"/>
    </row>
    <row r="128" spans="1:10" ht="69.95" customHeight="1" x14ac:dyDescent="0.3">
      <c r="A128" s="193" t="s">
        <v>12</v>
      </c>
      <c r="B128" s="195"/>
      <c r="C128" s="195"/>
      <c r="E128" s="195"/>
      <c r="F128" s="151"/>
      <c r="G128" s="195"/>
      <c r="H128" s="195"/>
    </row>
    <row r="129" spans="1:9" ht="69.95" customHeight="1" x14ac:dyDescent="0.3">
      <c r="A129" s="193" t="s">
        <v>13</v>
      </c>
      <c r="B129" s="196"/>
      <c r="C129" s="196"/>
      <c r="E129" s="196"/>
      <c r="F129" s="151"/>
      <c r="G129" s="197"/>
      <c r="H129" s="197"/>
    </row>
    <row r="130" spans="1:9" ht="18.75" x14ac:dyDescent="0.3">
      <c r="A130" s="170"/>
      <c r="B130" s="170"/>
      <c r="C130" s="170"/>
      <c r="D130" s="170"/>
      <c r="E130" s="170"/>
      <c r="F130" s="147"/>
      <c r="G130" s="170"/>
      <c r="H130" s="170"/>
      <c r="I130" s="151"/>
    </row>
    <row r="131" spans="1:9" ht="18.75" x14ac:dyDescent="0.3">
      <c r="A131" s="170"/>
      <c r="B131" s="170"/>
      <c r="C131" s="170"/>
      <c r="D131" s="170"/>
      <c r="E131" s="170"/>
      <c r="F131" s="147"/>
      <c r="G131" s="170"/>
      <c r="H131" s="170"/>
      <c r="I131" s="151"/>
    </row>
    <row r="132" spans="1:9" ht="18.75" x14ac:dyDescent="0.3">
      <c r="A132" s="170"/>
      <c r="B132" s="170"/>
      <c r="C132" s="170"/>
      <c r="D132" s="170"/>
      <c r="E132" s="170"/>
      <c r="F132" s="147"/>
      <c r="G132" s="170"/>
      <c r="H132" s="170"/>
      <c r="I132" s="151"/>
    </row>
    <row r="133" spans="1:9" ht="18.75" x14ac:dyDescent="0.3">
      <c r="A133" s="170"/>
      <c r="B133" s="170"/>
      <c r="C133" s="170"/>
      <c r="D133" s="170"/>
      <c r="E133" s="170"/>
      <c r="F133" s="147"/>
      <c r="G133" s="170"/>
      <c r="H133" s="170"/>
      <c r="I133" s="151"/>
    </row>
    <row r="134" spans="1:9" ht="18.75" x14ac:dyDescent="0.3">
      <c r="A134" s="170"/>
      <c r="B134" s="170"/>
      <c r="C134" s="170"/>
      <c r="D134" s="170"/>
      <c r="E134" s="170"/>
      <c r="F134" s="147"/>
      <c r="G134" s="170"/>
      <c r="H134" s="170"/>
      <c r="I134" s="151"/>
    </row>
    <row r="135" spans="1:9" ht="18.75" x14ac:dyDescent="0.3">
      <c r="A135" s="170"/>
      <c r="B135" s="170"/>
      <c r="C135" s="170"/>
      <c r="D135" s="170"/>
      <c r="E135" s="170"/>
      <c r="F135" s="147"/>
      <c r="G135" s="170"/>
      <c r="H135" s="170"/>
      <c r="I135" s="151"/>
    </row>
    <row r="136" spans="1:9" ht="18.75" x14ac:dyDescent="0.3">
      <c r="A136" s="170"/>
      <c r="B136" s="170"/>
      <c r="C136" s="170"/>
      <c r="D136" s="170"/>
      <c r="E136" s="170"/>
      <c r="F136" s="147"/>
      <c r="G136" s="170"/>
      <c r="H136" s="170"/>
      <c r="I136" s="151"/>
    </row>
    <row r="137" spans="1:9" ht="18.75" x14ac:dyDescent="0.3">
      <c r="A137" s="170"/>
      <c r="B137" s="170"/>
      <c r="C137" s="170"/>
      <c r="D137" s="170"/>
      <c r="E137" s="170"/>
      <c r="F137" s="147"/>
      <c r="G137" s="170"/>
      <c r="H137" s="170"/>
      <c r="I137" s="151"/>
    </row>
    <row r="138" spans="1:9" ht="18.75" x14ac:dyDescent="0.3">
      <c r="A138" s="170"/>
      <c r="B138" s="170"/>
      <c r="C138" s="170"/>
      <c r="D138" s="170"/>
      <c r="E138" s="170"/>
      <c r="F138" s="147"/>
      <c r="G138" s="170"/>
      <c r="H138" s="170"/>
      <c r="I138" s="151"/>
    </row>
    <row r="250" spans="1:1" x14ac:dyDescent="0.25">
      <c r="A250" s="173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Uniformity</vt:lpstr>
      <vt:lpstr>UV A Value Assay</vt:lpstr>
      <vt:lpstr>CHLORPHENAMINE MALEATE</vt:lpstr>
      <vt:lpstr>CHLORPHENAMINE MALEATE (2)</vt:lpstr>
      <vt:lpstr>Uniformity!Print_Area</vt:lpstr>
      <vt:lpstr>'UV A Value Assay'!Print_Area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2018-08-24T16:31:14Z</cp:lastPrinted>
  <dcterms:created xsi:type="dcterms:W3CDTF">2005-07-05T10:19:27Z</dcterms:created>
  <dcterms:modified xsi:type="dcterms:W3CDTF">2018-08-28T07:27:10Z</dcterms:modified>
</cp:coreProperties>
</file>