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1"/>
  </bookViews>
  <sheets>
    <sheet name="SST" sheetId="1" r:id="rId1"/>
    <sheet name="Cefaclor" sheetId="4" r:id="rId2"/>
  </sheets>
  <definedNames>
    <definedName name="_xlnm.Print_Area" localSheetId="1">Cefaclor!$A$1:$H$178</definedName>
  </definedNames>
  <calcPr calcId="145621"/>
</workbook>
</file>

<file path=xl/calcChain.xml><?xml version="1.0" encoding="utf-8"?>
<calcChain xmlns="http://schemas.openxmlformats.org/spreadsheetml/2006/main">
  <c r="C173" i="4" l="1"/>
  <c r="B169" i="4"/>
  <c r="C156" i="4"/>
  <c r="B152" i="4"/>
  <c r="C139" i="4"/>
  <c r="B135" i="4"/>
  <c r="C122" i="4"/>
  <c r="B118" i="4"/>
  <c r="D102" i="4" s="1"/>
  <c r="B100" i="4"/>
  <c r="F97" i="4"/>
  <c r="D97" i="4"/>
  <c r="G96" i="4"/>
  <c r="E96" i="4"/>
  <c r="B89" i="4"/>
  <c r="D99" i="4" s="1"/>
  <c r="B83" i="4"/>
  <c r="B82" i="4"/>
  <c r="B84" i="4" s="1"/>
  <c r="B81" i="4"/>
  <c r="B80" i="4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D103" i="4" l="1"/>
  <c r="D104" i="4" s="1"/>
  <c r="F45" i="4"/>
  <c r="F46" i="4" s="1"/>
  <c r="D100" i="4"/>
  <c r="G39" i="4"/>
  <c r="G40" i="4"/>
  <c r="D49" i="4"/>
  <c r="D44" i="4"/>
  <c r="D45" i="4" s="1"/>
  <c r="D46" i="4" s="1"/>
  <c r="F99" i="4"/>
  <c r="F100" i="4" s="1"/>
  <c r="G93" i="4" l="1"/>
  <c r="E93" i="4"/>
  <c r="G95" i="4"/>
  <c r="E95" i="4"/>
  <c r="E94" i="4"/>
  <c r="D101" i="4"/>
  <c r="G38" i="4"/>
  <c r="G94" i="4"/>
  <c r="F101" i="4"/>
  <c r="E40" i="4"/>
  <c r="E39" i="4"/>
  <c r="G42" i="4"/>
  <c r="E38" i="4"/>
  <c r="E97" i="4" l="1"/>
  <c r="G97" i="4"/>
  <c r="D105" i="4"/>
  <c r="E149" i="4" s="1"/>
  <c r="F149" i="4" s="1"/>
  <c r="D52" i="4"/>
  <c r="D50" i="4"/>
  <c r="E42" i="4"/>
  <c r="D107" i="4"/>
  <c r="D106" i="4" l="1"/>
  <c r="E110" i="4"/>
  <c r="F110" i="4" s="1"/>
  <c r="E144" i="4"/>
  <c r="F144" i="4" s="1"/>
  <c r="E145" i="4"/>
  <c r="F145" i="4" s="1"/>
  <c r="E146" i="4"/>
  <c r="F146" i="4" s="1"/>
  <c r="E128" i="4"/>
  <c r="F128" i="4" s="1"/>
  <c r="E148" i="4"/>
  <c r="F148" i="4" s="1"/>
  <c r="E127" i="4"/>
  <c r="F127" i="4" s="1"/>
  <c r="E163" i="4"/>
  <c r="F163" i="4" s="1"/>
  <c r="E114" i="4"/>
  <c r="F114" i="4" s="1"/>
  <c r="E113" i="4"/>
  <c r="F113" i="4" s="1"/>
  <c r="E161" i="4"/>
  <c r="F161" i="4" s="1"/>
  <c r="E130" i="4"/>
  <c r="F130" i="4" s="1"/>
  <c r="E166" i="4"/>
  <c r="F166" i="4" s="1"/>
  <c r="E131" i="4"/>
  <c r="F131" i="4" s="1"/>
  <c r="E165" i="4"/>
  <c r="F165" i="4" s="1"/>
  <c r="E164" i="4"/>
  <c r="F164" i="4" s="1"/>
  <c r="E115" i="4"/>
  <c r="F115" i="4" s="1"/>
  <c r="E147" i="4"/>
  <c r="F147" i="4" s="1"/>
  <c r="E112" i="4"/>
  <c r="F112" i="4" s="1"/>
  <c r="E132" i="4"/>
  <c r="F132" i="4" s="1"/>
  <c r="E162" i="4"/>
  <c r="F162" i="4" s="1"/>
  <c r="E111" i="4"/>
  <c r="F111" i="4" s="1"/>
  <c r="E129" i="4"/>
  <c r="F129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H60" i="4" s="1"/>
  <c r="D51" i="4"/>
  <c r="G70" i="4"/>
  <c r="H70" i="4" s="1"/>
  <c r="G65" i="4"/>
  <c r="H65" i="4" s="1"/>
  <c r="G61" i="4"/>
  <c r="H61" i="4" s="1"/>
  <c r="F153" i="4" l="1"/>
  <c r="F136" i="4"/>
  <c r="F151" i="4"/>
  <c r="F152" i="4" s="1"/>
  <c r="F168" i="4"/>
  <c r="G173" i="4" s="1"/>
  <c r="F117" i="4"/>
  <c r="G122" i="4" s="1"/>
  <c r="F134" i="4"/>
  <c r="F135" i="4" s="1"/>
  <c r="F119" i="4"/>
  <c r="F170" i="4"/>
  <c r="H74" i="4"/>
  <c r="H72" i="4"/>
  <c r="F169" i="4" l="1"/>
  <c r="G139" i="4"/>
  <c r="F118" i="4"/>
  <c r="G156" i="4"/>
  <c r="H73" i="4"/>
  <c r="G76" i="4"/>
</calcChain>
</file>

<file path=xl/sharedStrings.xml><?xml version="1.0" encoding="utf-8"?>
<sst xmlns="http://schemas.openxmlformats.org/spreadsheetml/2006/main" count="280" uniqueCount="118">
  <si>
    <t>HPLC System Suitability Report</t>
  </si>
  <si>
    <t>Analysis Data</t>
  </si>
  <si>
    <t>Assay</t>
  </si>
  <si>
    <t>Sample(s)</t>
  </si>
  <si>
    <t>Reference Substance:</t>
  </si>
  <si>
    <t>PTS159</t>
  </si>
  <si>
    <t>% age Purity:</t>
  </si>
  <si>
    <t>NDQE201509293</t>
  </si>
  <si>
    <t>Weight (mg):</t>
  </si>
  <si>
    <t>Cefaclor</t>
  </si>
  <si>
    <t>Standard Conc (mg/mL):</t>
  </si>
  <si>
    <t>Cefaclor 375 mg</t>
  </si>
  <si>
    <t>2015-09-29 11:35:52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</si>
  <si>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</si>
  <si>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</si>
  <si>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</si>
  <si>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</si>
  <si>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</si>
  <si>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</si>
  <si>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</si>
  <si>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</si>
  <si>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</si>
  <si>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</si>
  <si>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</si>
  <si>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</si>
  <si>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</si>
  <si>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</si>
  <si>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</si>
  <si>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</si>
  <si>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</si>
  <si>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</si>
  <si>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</si>
  <si>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</si>
  <si>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</si>
  <si>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</si>
  <si>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</si>
  <si>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</si>
  <si>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</si>
  <si>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</si>
  <si>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</si>
  <si>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</si>
  <si>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</si>
  <si>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</si>
  <si>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</si>
  <si>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</si>
  <si>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</si>
  <si>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</si>
  <si>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</si>
  <si>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</si>
  <si>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</si>
  <si>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</si>
  <si>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</si>
  <si>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</si>
  <si>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</si>
  <si>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</si>
  <si>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</si>
  <si>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</si>
  <si>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</si>
  <si>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</si>
  <si>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</si>
  <si>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</si>
  <si>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</si>
  <si>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</si>
  <si>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</si>
  <si>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</si>
  <si>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</si>
  <si>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</si>
  <si>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</si>
  <si>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</si>
  <si>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</si>
  <si>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</si>
  <si>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</si>
  <si>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</si>
  <si>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</si>
  <si>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</si>
  <si>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</si>
  <si>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</si>
  <si>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</si>
  <si>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</si>
  <si>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</si>
  <si>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</si>
  <si>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</si>
  <si>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</si>
  <si>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</si>
  <si>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</si>
  <si>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</si>
  <si>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</si>
  <si>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</si>
  <si>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</si>
  <si>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</si>
  <si>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</si>
  <si>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</si>
  <si>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</si>
  <si>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</si>
  <si>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</si>
  <si>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</si>
  <si>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</si>
  <si>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</si>
  <si>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</si>
  <si>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</si>
  <si>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</si>
  <si>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</si>
  <si>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</si>
  <si>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</si>
  <si>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</si>
  <si>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</si>
  <si>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</si>
  <si>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</si>
  <si>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</si>
  <si>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 xml:space="preserve">Cefaclor </t>
  </si>
  <si>
    <t>Each Tablet contains 375 mg Cefaclor</t>
  </si>
  <si>
    <t>Cefaclor RS</t>
  </si>
  <si>
    <t>PTS 15901</t>
  </si>
  <si>
    <t>30 min</t>
  </si>
  <si>
    <t>60 min</t>
  </si>
  <si>
    <t>240 min</t>
  </si>
  <si>
    <t>Dr Sarah Mwangi</t>
  </si>
  <si>
    <t>7th October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</si>
</sst>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00"/>
  </numFmts>
  <fonts count="2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1" fontId="4" fillId="4" borderId="2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5" fillId="2" borderId="3" xfId="0" applyFont="1" applyFill="1" applyBorder="1"/>
    <xf numFmtId="10" fontId="4" fillId="5" borderId="1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5" fillId="2" borderId="6" xfId="0" applyFont="1" applyFill="1" applyBorder="1"/>
    <xf numFmtId="0" fontId="5" fillId="2" borderId="5" xfId="0" applyFont="1" applyFill="1" applyBorder="1"/>
    <xf numFmtId="0" fontId="4" fillId="4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1" xfId="0" applyNumberFormat="1" applyFont="1" applyFill="1" applyBorder="1" applyAlignment="1">
      <alignment horizontal="center"/>
    </xf>
    <xf numFmtId="168" fontId="9" fillId="6" borderId="22" xfId="0" applyNumberFormat="1" applyFont="1" applyFill="1" applyBorder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4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0" fontId="8" fillId="2" borderId="25" xfId="0" applyFont="1" applyFill="1" applyBorder="1" applyAlignment="1">
      <alignment horizontal="right"/>
    </xf>
    <xf numFmtId="168" fontId="8" fillId="2" borderId="0" xfId="0" applyNumberFormat="1" applyFont="1" applyFill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6" xfId="0" applyFont="1" applyFill="1" applyBorder="1" applyAlignment="1">
      <alignment horizontal="center"/>
    </xf>
    <xf numFmtId="2" fontId="9" fillId="2" borderId="26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10" fontId="9" fillId="6" borderId="2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/>
    <xf numFmtId="0" fontId="9" fillId="2" borderId="15" xfId="0" applyFont="1" applyFill="1" applyBorder="1" applyAlignment="1">
      <alignment horizontal="center" wrapText="1"/>
    </xf>
    <xf numFmtId="2" fontId="8" fillId="2" borderId="33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0" fontId="8" fillId="2" borderId="13" xfId="0" applyFont="1" applyFill="1" applyBorder="1"/>
    <xf numFmtId="0" fontId="8" fillId="2" borderId="6" xfId="0" applyFont="1" applyFill="1" applyBorder="1"/>
    <xf numFmtId="0" fontId="8" fillId="2" borderId="0" xfId="0" applyFont="1" applyFill="1" applyAlignment="1">
      <alignment horizontal="right"/>
    </xf>
    <xf numFmtId="0" fontId="8" fillId="2" borderId="37" xfId="0" applyFont="1" applyFill="1" applyBorder="1"/>
    <xf numFmtId="0" fontId="8" fillId="2" borderId="38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10" fontId="8" fillId="2" borderId="28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3" borderId="0" xfId="0" applyFont="1" applyFill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left"/>
      <protection locked="0"/>
    </xf>
    <xf numFmtId="166" fontId="8" fillId="3" borderId="0" xfId="0" applyNumberFormat="1" applyFont="1" applyFill="1" applyAlignment="1" applyProtection="1">
      <alignment horizontal="left"/>
      <protection locked="0"/>
    </xf>
    <xf numFmtId="168" fontId="8" fillId="2" borderId="33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43" xfId="0" applyNumberFormat="1" applyFont="1" applyFill="1" applyBorder="1" applyAlignment="1">
      <alignment horizontal="center"/>
    </xf>
    <xf numFmtId="168" fontId="8" fillId="2" borderId="44" xfId="0" applyNumberFormat="1" applyFont="1" applyFill="1" applyBorder="1" applyAlignment="1">
      <alignment horizontal="center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7" xfId="0" applyFont="1" applyFill="1" applyBorder="1"/>
    <xf numFmtId="0" fontId="8" fillId="2" borderId="11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4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9" fillId="2" borderId="14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" fontId="9" fillId="6" borderId="46" xfId="0" applyNumberFormat="1" applyFont="1" applyFill="1" applyBorder="1" applyAlignment="1">
      <alignment horizontal="center"/>
    </xf>
    <xf numFmtId="0" fontId="8" fillId="2" borderId="47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0" fontId="8" fillId="2" borderId="46" xfId="0" applyFont="1" applyFill="1" applyBorder="1" applyAlignment="1">
      <alignment horizontal="right"/>
    </xf>
    <xf numFmtId="2" fontId="8" fillId="7" borderId="17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168" fontId="9" fillId="7" borderId="48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2" fontId="8" fillId="2" borderId="45" xfId="0" applyNumberFormat="1" applyFont="1" applyFill="1" applyBorder="1" applyAlignment="1">
      <alignment horizontal="center"/>
    </xf>
    <xf numFmtId="2" fontId="8" fillId="7" borderId="17" xfId="0" applyNumberFormat="1" applyFont="1" applyFill="1" applyBorder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14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13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5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36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 applyProtection="1">
      <alignment horizontal="center"/>
      <protection locked="0"/>
    </xf>
    <xf numFmtId="0" fontId="18" fillId="3" borderId="37" xfId="0" applyFont="1" applyFill="1" applyBorder="1" applyAlignment="1" applyProtection="1">
      <alignment horizontal="center"/>
      <protection locked="0"/>
    </xf>
    <xf numFmtId="10" fontId="18" fillId="7" borderId="19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0" fontId="19" fillId="3" borderId="0" xfId="0" applyFont="1" applyFill="1" applyAlignment="1" applyProtection="1">
      <alignment horizontal="center"/>
      <protection locked="0"/>
    </xf>
    <xf numFmtId="168" fontId="18" fillId="3" borderId="20" xfId="0" applyNumberFormat="1" applyFont="1" applyFill="1" applyBorder="1" applyAlignment="1" applyProtection="1">
      <alignment horizontal="center"/>
      <protection locked="0"/>
    </xf>
    <xf numFmtId="1" fontId="18" fillId="3" borderId="34" xfId="0" applyNumberFormat="1" applyFont="1" applyFill="1" applyBorder="1" applyAlignment="1" applyProtection="1">
      <alignment horizontal="center"/>
      <protection locked="0"/>
    </xf>
    <xf numFmtId="1" fontId="18" fillId="3" borderId="35" xfId="0" applyNumberFormat="1" applyFont="1" applyFill="1" applyBorder="1" applyAlignment="1" applyProtection="1">
      <alignment horizontal="center"/>
      <protection locked="0"/>
    </xf>
    <xf numFmtId="10" fontId="18" fillId="7" borderId="36" xfId="0" applyNumberFormat="1" applyFont="1" applyFill="1" applyBorder="1" applyAlignment="1">
      <alignment horizontal="center"/>
    </xf>
    <xf numFmtId="10" fontId="18" fillId="6" borderId="36" xfId="0" applyNumberFormat="1" applyFont="1" applyFill="1" applyBorder="1" applyAlignment="1">
      <alignment horizontal="center"/>
    </xf>
    <xf numFmtId="0" fontId="18" fillId="7" borderId="24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8" fillId="3" borderId="0" xfId="0" applyFont="1" applyFill="1"/>
    <xf numFmtId="0" fontId="18" fillId="3" borderId="0" xfId="0" applyFont="1" applyFill="1" applyAlignment="1" applyProtection="1">
      <alignment horizontal="left"/>
      <protection locked="0"/>
    </xf>
    <xf numFmtId="2" fontId="18" fillId="3" borderId="48" xfId="0" applyNumberFormat="1" applyFont="1" applyFill="1" applyBorder="1" applyAlignment="1" applyProtection="1">
      <alignment horizontal="center"/>
      <protection locked="0"/>
    </xf>
    <xf numFmtId="168" fontId="18" fillId="3" borderId="54" xfId="0" applyNumberFormat="1" applyFont="1" applyFill="1" applyBorder="1" applyAlignment="1" applyProtection="1">
      <alignment horizontal="center"/>
      <protection locked="0"/>
    </xf>
    <xf numFmtId="168" fontId="18" fillId="3" borderId="13" xfId="0" applyNumberFormat="1" applyFont="1" applyFill="1" applyBorder="1" applyAlignment="1" applyProtection="1">
      <alignment horizontal="center"/>
      <protection locked="0"/>
    </xf>
    <xf numFmtId="168" fontId="18" fillId="3" borderId="34" xfId="0" applyNumberFormat="1" applyFont="1" applyFill="1" applyBorder="1" applyAlignment="1" applyProtection="1">
      <alignment horizontal="center"/>
      <protection locked="0"/>
    </xf>
    <xf numFmtId="168" fontId="18" fillId="3" borderId="35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51" xfId="0" applyFont="1" applyFill="1" applyBorder="1" applyAlignment="1">
      <alignment horizontal="justify" vertical="center" wrapText="1"/>
    </xf>
    <xf numFmtId="0" fontId="14" fillId="2" borderId="52" xfId="0" applyFont="1" applyFill="1" applyBorder="1" applyAlignment="1">
      <alignment horizontal="justify" vertical="center" wrapText="1"/>
    </xf>
    <xf numFmtId="0" fontId="9" fillId="2" borderId="30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left" vertical="center" wrapText="1"/>
    </xf>
    <xf numFmtId="0" fontId="14" fillId="2" borderId="51" xfId="0" applyFont="1" applyFill="1" applyBorder="1" applyAlignment="1">
      <alignment horizontal="left" vertical="center" wrapText="1"/>
    </xf>
    <xf numFmtId="0" fontId="14" fillId="2" borderId="52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2" fontId="18" fillId="3" borderId="26" xfId="0" applyNumberFormat="1" applyFont="1" applyFill="1" applyBorder="1" applyAlignment="1" applyProtection="1">
      <alignment horizontal="center" vertical="center"/>
      <protection locked="0"/>
    </xf>
    <xf numFmtId="2" fontId="18" fillId="3" borderId="27" xfId="0" applyNumberFormat="1" applyFont="1" applyFill="1" applyBorder="1" applyAlignment="1" applyProtection="1">
      <alignment horizontal="center" vertical="center"/>
      <protection locked="0"/>
    </xf>
    <xf numFmtId="2" fontId="18" fillId="3" borderId="28" xfId="0" applyNumberFormat="1" applyFont="1" applyFill="1" applyBorder="1" applyAlignment="1" applyProtection="1">
      <alignment horizontal="center" vertical="center"/>
      <protection locked="0"/>
    </xf>
    <xf numFmtId="0" fontId="9" fillId="2" borderId="42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50" xfId="0" applyFont="1" applyFill="1" applyBorder="1" applyAlignment="1">
      <alignment horizontal="center"/>
    </xf>
    <xf numFmtId="0" fontId="17" fillId="2" borderId="51" xfId="0" applyFont="1" applyFill="1" applyBorder="1" applyAlignment="1">
      <alignment horizontal="center"/>
    </xf>
    <xf numFmtId="0" fontId="17" fillId="2" borderId="52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168" fontId="8" fillId="6" borderId="36" xfId="0" applyNumberFormat="1" applyFont="1" applyFill="1" applyBorder="1" applyAlignment="1">
      <alignment horizontal="center"/>
    </xf>
    <xf numFmtId="168" fontId="8" fillId="7" borderId="36" xfId="0" applyNumberFormat="1" applyFont="1" applyFill="1" applyBorder="1" applyAlignment="1">
      <alignment horizontal="center"/>
    </xf>
    <xf numFmtId="168" fontId="9" fillId="6" borderId="49" xfId="0" applyNumberFormat="1" applyFont="1" applyFill="1" applyBorder="1" applyAlignment="1">
      <alignment horizontal="center"/>
    </xf>
    <xf numFmtId="168" fontId="9" fillId="6" borderId="41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8" fillId="6" borderId="24" xfId="0" applyNumberFormat="1" applyFont="1" applyFill="1" applyBorder="1" applyAlignment="1">
      <alignment horizontal="center"/>
    </xf>
    <xf numFmtId="165" fontId="8" fillId="2" borderId="17" xfId="0" applyNumberFormat="1" applyFont="1" applyFill="1" applyBorder="1" applyAlignment="1">
      <alignment horizontal="center"/>
    </xf>
    <xf numFmtId="165" fontId="8" fillId="2" borderId="43" xfId="0" applyNumberFormat="1" applyFont="1" applyFill="1" applyBorder="1" applyAlignment="1">
      <alignment horizontal="center"/>
    </xf>
    <xf numFmtId="165" fontId="8" fillId="2" borderId="44" xfId="0" applyNumberFormat="1" applyFont="1" applyFill="1" applyBorder="1" applyAlignment="1">
      <alignment horizontal="center"/>
    </xf>
    <xf numFmtId="165" fontId="8" fillId="2" borderId="14" xfId="0" applyNumberFormat="1" applyFont="1" applyFill="1" applyBorder="1" applyAlignment="1">
      <alignment horizontal="center"/>
    </xf>
    <xf numFmtId="165" fontId="9" fillId="7" borderId="36" xfId="0" applyNumberFormat="1" applyFont="1" applyFill="1" applyBorder="1" applyAlignment="1">
      <alignment horizontal="center"/>
    </xf>
    <xf numFmtId="165" fontId="9" fillId="6" borderId="36" xfId="0" applyNumberFormat="1" applyFont="1" applyFill="1" applyBorder="1" applyAlignment="1">
      <alignment horizontal="center"/>
    </xf>
    <xf numFmtId="165" fontId="8" fillId="2" borderId="18" xfId="0" applyNumberFormat="1" applyFont="1" applyFill="1" applyBorder="1" applyAlignment="1">
      <alignment horizontal="center"/>
    </xf>
    <xf numFmtId="165" fontId="8" fillId="2" borderId="19" xfId="0" applyNumberFormat="1" applyFont="1" applyFill="1" applyBorder="1" applyAlignment="1">
      <alignment horizontal="center"/>
    </xf>
    <xf numFmtId="165" fontId="18" fillId="7" borderId="36" xfId="0" applyNumberFormat="1" applyFont="1" applyFill="1" applyBorder="1" applyAlignment="1">
      <alignment horizontal="center"/>
    </xf>
    <xf numFmtId="165" fontId="18" fillId="6" borderId="3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B22" sqref="B22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28" t="s">
        <v>0</v>
      </c>
      <c r="B15" s="228"/>
      <c r="C15" s="228"/>
      <c r="D15" s="228"/>
      <c r="E15" s="228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/>
      <c r="D17" s="9"/>
      <c r="E17" s="10"/>
    </row>
    <row r="18" spans="1:6" ht="16.5" customHeight="1">
      <c r="A18" s="11" t="s">
        <v>4</v>
      </c>
      <c r="B18" s="8" t="s">
        <v>5</v>
      </c>
      <c r="C18" s="10"/>
      <c r="D18" s="10"/>
      <c r="E18" s="10"/>
    </row>
    <row r="19" spans="1:6" ht="16.5" customHeight="1">
      <c r="A19" s="11" t="s">
        <v>6</v>
      </c>
      <c r="B19" s="12" t="s">
        <v>7</v>
      </c>
      <c r="C19" s="10"/>
      <c r="D19" s="10"/>
      <c r="E19" s="10"/>
    </row>
    <row r="20" spans="1:6" ht="16.5" customHeight="1">
      <c r="A20" s="7" t="s">
        <v>8</v>
      </c>
      <c r="B20" s="12" t="s">
        <v>9</v>
      </c>
      <c r="C20" s="10"/>
      <c r="D20" s="10"/>
      <c r="E20" s="10"/>
    </row>
    <row r="21" spans="1:6" ht="16.5" customHeight="1">
      <c r="A21" s="7" t="s">
        <v>10</v>
      </c>
      <c r="B21" s="13" t="s">
        <v>11</v>
      </c>
      <c r="C21" s="10"/>
      <c r="D21" s="10"/>
      <c r="E21" s="10"/>
    </row>
    <row r="22" spans="1:6" ht="15.75" customHeight="1">
      <c r="A22" s="10"/>
      <c r="B22" s="10" t="s">
        <v>12</v>
      </c>
      <c r="C22" s="10"/>
      <c r="D22" s="10"/>
      <c r="E22" s="10"/>
    </row>
    <row r="23" spans="1:6" ht="16.5" customHeight="1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>
      <c r="A24" s="17">
        <v>1</v>
      </c>
      <c r="B24" s="18"/>
      <c r="C24" s="18"/>
      <c r="D24" s="19"/>
      <c r="E24" s="20"/>
    </row>
    <row r="25" spans="1:6" ht="16.5" customHeight="1">
      <c r="A25" s="17">
        <v>2</v>
      </c>
      <c r="B25" s="18"/>
      <c r="C25" s="18"/>
      <c r="D25" s="19"/>
      <c r="E25" s="19"/>
    </row>
    <row r="26" spans="1:6" ht="16.5" customHeight="1">
      <c r="A26" s="17">
        <v>3</v>
      </c>
      <c r="B26" s="18"/>
      <c r="C26" s="18"/>
      <c r="D26" s="19"/>
      <c r="E26" s="19"/>
    </row>
    <row r="27" spans="1:6" ht="16.5" customHeight="1">
      <c r="A27" s="17">
        <v>4</v>
      </c>
      <c r="B27" s="18"/>
      <c r="C27" s="18"/>
      <c r="D27" s="19"/>
      <c r="E27" s="19"/>
    </row>
    <row r="28" spans="1:6" ht="16.5" customHeight="1">
      <c r="A28" s="17">
        <v>5</v>
      </c>
      <c r="B28" s="18"/>
      <c r="C28" s="18"/>
      <c r="D28" s="19"/>
      <c r="E28" s="19"/>
    </row>
    <row r="29" spans="1:6" ht="16.5" customHeight="1">
      <c r="A29" s="17">
        <v>6</v>
      </c>
      <c r="B29" s="21"/>
      <c r="C29" s="21"/>
      <c r="D29" s="22"/>
      <c r="E29" s="22"/>
    </row>
    <row r="30" spans="1:6" ht="16.5" customHeight="1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8"/>
      <c r="C39" s="10"/>
      <c r="D39" s="10"/>
      <c r="E39" s="10"/>
    </row>
    <row r="40" spans="1:6" ht="16.5" customHeight="1">
      <c r="A40" s="11" t="s">
        <v>6</v>
      </c>
      <c r="B40" s="12"/>
      <c r="C40" s="10"/>
      <c r="D40" s="10"/>
      <c r="E40" s="10"/>
    </row>
    <row r="41" spans="1:6" ht="16.5" customHeight="1">
      <c r="A41" s="7" t="s">
        <v>8</v>
      </c>
      <c r="B41" s="12"/>
      <c r="C41" s="10"/>
      <c r="D41" s="10"/>
      <c r="E41" s="10"/>
    </row>
    <row r="42" spans="1:6" ht="16.5" customHeight="1">
      <c r="A42" s="7" t="s">
        <v>10</v>
      </c>
      <c r="B42" s="13"/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>
      <c r="A45" s="17">
        <v>1</v>
      </c>
      <c r="B45" s="18"/>
      <c r="C45" s="18"/>
      <c r="D45" s="19"/>
      <c r="E45" s="20"/>
    </row>
    <row r="46" spans="1:6" ht="16.5" customHeight="1">
      <c r="A46" s="17">
        <v>2</v>
      </c>
      <c r="B46" s="18"/>
      <c r="C46" s="18"/>
      <c r="D46" s="19"/>
      <c r="E46" s="19"/>
    </row>
    <row r="47" spans="1:6" ht="16.5" customHeight="1">
      <c r="A47" s="17">
        <v>3</v>
      </c>
      <c r="B47" s="18"/>
      <c r="C47" s="18"/>
      <c r="D47" s="19"/>
      <c r="E47" s="19"/>
    </row>
    <row r="48" spans="1:6" ht="16.5" customHeight="1">
      <c r="A48" s="17">
        <v>4</v>
      </c>
      <c r="B48" s="18"/>
      <c r="C48" s="18"/>
      <c r="D48" s="19"/>
      <c r="E48" s="19"/>
    </row>
    <row r="49" spans="1:7" ht="16.5" customHeight="1">
      <c r="A49" s="17">
        <v>5</v>
      </c>
      <c r="B49" s="18"/>
      <c r="C49" s="18"/>
      <c r="D49" s="19"/>
      <c r="E49" s="19"/>
    </row>
    <row r="50" spans="1:7" ht="16.5" customHeight="1">
      <c r="A50" s="17">
        <v>6</v>
      </c>
      <c r="B50" s="21"/>
      <c r="C50" s="21"/>
      <c r="D50" s="22"/>
      <c r="E50" s="22"/>
    </row>
    <row r="51" spans="1:7" ht="16.5" customHeight="1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29" t="s">
        <v>26</v>
      </c>
      <c r="C59" s="229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8"/>
      <c r="C60" s="48"/>
      <c r="E60" s="48"/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zoomScaleSheetLayoutView="55" workbookViewId="0">
      <selection activeCell="F144" sqref="F144:F15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258" t="s">
        <v>31</v>
      </c>
      <c r="B1" s="258"/>
      <c r="C1" s="258"/>
      <c r="D1" s="258"/>
      <c r="E1" s="258"/>
      <c r="F1" s="258"/>
      <c r="G1" s="258"/>
      <c r="H1" s="258"/>
    </row>
    <row r="2" spans="1:8">
      <c r="A2" s="258"/>
      <c r="B2" s="258"/>
      <c r="C2" s="258"/>
      <c r="D2" s="258"/>
      <c r="E2" s="258"/>
      <c r="F2" s="258"/>
      <c r="G2" s="258"/>
      <c r="H2" s="258"/>
    </row>
    <row r="3" spans="1:8">
      <c r="A3" s="258"/>
      <c r="B3" s="258"/>
      <c r="C3" s="258"/>
      <c r="D3" s="258"/>
      <c r="E3" s="258"/>
      <c r="F3" s="258"/>
      <c r="G3" s="258"/>
      <c r="H3" s="258"/>
    </row>
    <row r="4" spans="1:8">
      <c r="A4" s="258"/>
      <c r="B4" s="258"/>
      <c r="C4" s="258"/>
      <c r="D4" s="258"/>
      <c r="E4" s="258"/>
      <c r="F4" s="258"/>
      <c r="G4" s="258"/>
      <c r="H4" s="258"/>
    </row>
    <row r="5" spans="1:8">
      <c r="A5" s="258"/>
      <c r="B5" s="258"/>
      <c r="C5" s="258"/>
      <c r="D5" s="258"/>
      <c r="E5" s="258"/>
      <c r="F5" s="258"/>
      <c r="G5" s="258"/>
      <c r="H5" s="258"/>
    </row>
    <row r="6" spans="1:8">
      <c r="A6" s="258"/>
      <c r="B6" s="258"/>
      <c r="C6" s="258"/>
      <c r="D6" s="258"/>
      <c r="E6" s="258"/>
      <c r="F6" s="258"/>
      <c r="G6" s="258"/>
      <c r="H6" s="258"/>
    </row>
    <row r="7" spans="1:8">
      <c r="A7" s="258"/>
      <c r="B7" s="258"/>
      <c r="C7" s="258"/>
      <c r="D7" s="258"/>
      <c r="E7" s="258"/>
      <c r="F7" s="258"/>
      <c r="G7" s="258"/>
      <c r="H7" s="258"/>
    </row>
    <row r="8" spans="1:8">
      <c r="A8" s="259" t="s">
        <v>32</v>
      </c>
      <c r="B8" s="259"/>
      <c r="C8" s="259"/>
      <c r="D8" s="259"/>
      <c r="E8" s="259"/>
      <c r="F8" s="259"/>
      <c r="G8" s="259"/>
      <c r="H8" s="259"/>
    </row>
    <row r="9" spans="1:8">
      <c r="A9" s="259"/>
      <c r="B9" s="259"/>
      <c r="C9" s="259"/>
      <c r="D9" s="259"/>
      <c r="E9" s="259"/>
      <c r="F9" s="259"/>
      <c r="G9" s="259"/>
      <c r="H9" s="259"/>
    </row>
    <row r="10" spans="1:8">
      <c r="A10" s="259"/>
      <c r="B10" s="259"/>
      <c r="C10" s="259"/>
      <c r="D10" s="259"/>
      <c r="E10" s="259"/>
      <c r="F10" s="259"/>
      <c r="G10" s="259"/>
      <c r="H10" s="259"/>
    </row>
    <row r="11" spans="1:8">
      <c r="A11" s="259"/>
      <c r="B11" s="259"/>
      <c r="C11" s="259"/>
      <c r="D11" s="259"/>
      <c r="E11" s="259"/>
      <c r="F11" s="259"/>
      <c r="G11" s="259"/>
      <c r="H11" s="259"/>
    </row>
    <row r="12" spans="1:8">
      <c r="A12" s="259"/>
      <c r="B12" s="259"/>
      <c r="C12" s="259"/>
      <c r="D12" s="259"/>
      <c r="E12" s="259"/>
      <c r="F12" s="259"/>
      <c r="G12" s="259"/>
      <c r="H12" s="259"/>
    </row>
    <row r="13" spans="1:8">
      <c r="A13" s="259"/>
      <c r="B13" s="259"/>
      <c r="C13" s="259"/>
      <c r="D13" s="259"/>
      <c r="E13" s="259"/>
      <c r="F13" s="259"/>
      <c r="G13" s="259"/>
      <c r="H13" s="259"/>
    </row>
    <row r="14" spans="1:8">
      <c r="A14" s="259"/>
      <c r="B14" s="259"/>
      <c r="C14" s="259"/>
      <c r="D14" s="259"/>
      <c r="E14" s="259"/>
      <c r="F14" s="259"/>
      <c r="G14" s="259"/>
      <c r="H14" s="259"/>
    </row>
    <row r="15" spans="1:8" ht="19.5" customHeight="1"/>
    <row r="16" spans="1:8" ht="19.5" customHeight="1">
      <c r="A16" s="260" t="s">
        <v>33</v>
      </c>
      <c r="B16" s="261"/>
      <c r="C16" s="261"/>
      <c r="D16" s="261"/>
      <c r="E16" s="261"/>
      <c r="F16" s="261"/>
      <c r="G16" s="261"/>
      <c r="H16" s="262"/>
    </row>
    <row r="17" spans="1:14" ht="18.75">
      <c r="A17" s="52" t="s">
        <v>34</v>
      </c>
      <c r="B17" s="52"/>
    </row>
    <row r="18" spans="1:14" ht="18.75">
      <c r="A18" s="54" t="s">
        <v>35</v>
      </c>
      <c r="B18" s="263" t="s">
        <v>5</v>
      </c>
      <c r="C18" s="263"/>
      <c r="D18" s="141"/>
      <c r="E18" s="141"/>
    </row>
    <row r="19" spans="1:14" ht="18.75">
      <c r="A19" s="54" t="s">
        <v>36</v>
      </c>
      <c r="B19" s="142" t="s">
        <v>7</v>
      </c>
      <c r="C19" s="53">
        <v>24</v>
      </c>
    </row>
    <row r="20" spans="1:14" ht="18.75">
      <c r="A20" s="54" t="s">
        <v>37</v>
      </c>
      <c r="B20" s="142" t="s">
        <v>109</v>
      </c>
    </row>
    <row r="21" spans="1:14" ht="18.75">
      <c r="A21" s="54" t="s">
        <v>38</v>
      </c>
      <c r="B21" s="166" t="s">
        <v>110</v>
      </c>
      <c r="C21" s="166"/>
      <c r="D21" s="166"/>
      <c r="E21" s="166"/>
      <c r="F21" s="166"/>
      <c r="G21" s="166"/>
      <c r="H21" s="166"/>
      <c r="I21" s="166"/>
    </row>
    <row r="22" spans="1:14" ht="18.75">
      <c r="A22" s="54" t="s">
        <v>39</v>
      </c>
      <c r="B22" s="143">
        <v>42283</v>
      </c>
    </row>
    <row r="23" spans="1:14" ht="18.75">
      <c r="A23" s="54" t="s">
        <v>40</v>
      </c>
      <c r="B23" s="143">
        <v>42284</v>
      </c>
    </row>
    <row r="24" spans="1:14" ht="18.75">
      <c r="A24" s="54"/>
      <c r="B24" s="57"/>
    </row>
    <row r="25" spans="1:14" ht="18.75">
      <c r="A25" s="58" t="s">
        <v>1</v>
      </c>
      <c r="B25" s="57"/>
    </row>
    <row r="26" spans="1:14" ht="26.25" customHeight="1">
      <c r="A26" s="59" t="s">
        <v>4</v>
      </c>
      <c r="B26" s="222" t="s">
        <v>111</v>
      </c>
      <c r="C26" s="221"/>
    </row>
    <row r="27" spans="1:14" ht="26.25" customHeight="1">
      <c r="A27" s="61" t="s">
        <v>41</v>
      </c>
      <c r="B27" s="197" t="s">
        <v>112</v>
      </c>
    </row>
    <row r="28" spans="1:14" ht="27" customHeight="1">
      <c r="A28" s="61" t="s">
        <v>6</v>
      </c>
      <c r="B28" s="198">
        <v>94.6</v>
      </c>
    </row>
    <row r="29" spans="1:14" s="12" customFormat="1" ht="27" customHeight="1">
      <c r="A29" s="61" t="s">
        <v>42</v>
      </c>
      <c r="B29" s="197">
        <v>0</v>
      </c>
      <c r="C29" s="235" t="s">
        <v>43</v>
      </c>
      <c r="D29" s="236"/>
      <c r="E29" s="236"/>
      <c r="F29" s="236"/>
      <c r="G29" s="237"/>
      <c r="I29" s="63"/>
      <c r="J29" s="63"/>
      <c r="K29" s="63"/>
      <c r="L29" s="63"/>
    </row>
    <row r="30" spans="1:14" s="12" customFormat="1" ht="19.5" customHeight="1">
      <c r="A30" s="61" t="s">
        <v>44</v>
      </c>
      <c r="B30" s="60">
        <f>B28-B29</f>
        <v>94.6</v>
      </c>
      <c r="C30" s="64"/>
      <c r="D30" s="64"/>
      <c r="E30" s="64"/>
      <c r="F30" s="64"/>
      <c r="G30" s="65"/>
      <c r="I30" s="63"/>
      <c r="J30" s="63"/>
      <c r="K30" s="63"/>
      <c r="L30" s="63"/>
    </row>
    <row r="31" spans="1:14" s="12" customFormat="1" ht="27" customHeight="1">
      <c r="A31" s="61" t="s">
        <v>45</v>
      </c>
      <c r="B31" s="199">
        <v>1</v>
      </c>
      <c r="C31" s="240" t="s">
        <v>46</v>
      </c>
      <c r="D31" s="241"/>
      <c r="E31" s="241"/>
      <c r="F31" s="241"/>
      <c r="G31" s="241"/>
      <c r="H31" s="242"/>
      <c r="I31" s="63"/>
      <c r="J31" s="63"/>
      <c r="K31" s="63"/>
      <c r="L31" s="63"/>
    </row>
    <row r="32" spans="1:14" s="12" customFormat="1" ht="27" customHeight="1">
      <c r="A32" s="61" t="s">
        <v>47</v>
      </c>
      <c r="B32" s="199">
        <v>1</v>
      </c>
      <c r="C32" s="240" t="s">
        <v>48</v>
      </c>
      <c r="D32" s="241"/>
      <c r="E32" s="241"/>
      <c r="F32" s="241"/>
      <c r="G32" s="241"/>
      <c r="H32" s="242"/>
      <c r="I32" s="63"/>
      <c r="J32" s="63"/>
      <c r="K32" s="63"/>
      <c r="L32" s="67"/>
      <c r="M32" s="67"/>
      <c r="N32" s="68"/>
    </row>
    <row r="33" spans="1:14" s="12" customFormat="1" ht="17.25" customHeight="1">
      <c r="A33" s="61"/>
      <c r="B33" s="66"/>
      <c r="C33" s="69"/>
      <c r="D33" s="69"/>
      <c r="E33" s="69"/>
      <c r="F33" s="69"/>
      <c r="G33" s="69"/>
      <c r="H33" s="69"/>
      <c r="I33" s="63"/>
      <c r="J33" s="63"/>
      <c r="K33" s="63"/>
      <c r="L33" s="67"/>
      <c r="M33" s="67"/>
      <c r="N33" s="68"/>
    </row>
    <row r="34" spans="1:14" s="12" customFormat="1" ht="18.75">
      <c r="A34" s="61" t="s">
        <v>49</v>
      </c>
      <c r="B34" s="70">
        <f>B31/B32</f>
        <v>1</v>
      </c>
      <c r="C34" s="53" t="s">
        <v>50</v>
      </c>
      <c r="D34" s="53"/>
      <c r="E34" s="53"/>
      <c r="F34" s="53"/>
      <c r="G34" s="53"/>
      <c r="I34" s="63"/>
      <c r="J34" s="63"/>
      <c r="K34" s="63"/>
      <c r="L34" s="67"/>
      <c r="M34" s="67"/>
      <c r="N34" s="68"/>
    </row>
    <row r="35" spans="1:14" s="12" customFormat="1" ht="19.5" customHeight="1">
      <c r="A35" s="61"/>
      <c r="B35" s="60"/>
      <c r="G35" s="53"/>
      <c r="I35" s="63"/>
      <c r="J35" s="63"/>
      <c r="K35" s="63"/>
      <c r="L35" s="67"/>
      <c r="M35" s="67"/>
      <c r="N35" s="68"/>
    </row>
    <row r="36" spans="1:14" s="12" customFormat="1" ht="27" customHeight="1">
      <c r="A36" s="71" t="s">
        <v>51</v>
      </c>
      <c r="B36" s="200">
        <v>1</v>
      </c>
      <c r="C36" s="53"/>
      <c r="D36" s="238" t="s">
        <v>52</v>
      </c>
      <c r="E36" s="250"/>
      <c r="F36" s="238" t="s">
        <v>53</v>
      </c>
      <c r="G36" s="239"/>
      <c r="J36" s="63"/>
      <c r="K36" s="63"/>
      <c r="L36" s="67"/>
      <c r="M36" s="67"/>
      <c r="N36" s="68"/>
    </row>
    <row r="37" spans="1:14" s="12" customFormat="1" ht="15.75" customHeight="1">
      <c r="A37" s="72" t="s">
        <v>54</v>
      </c>
      <c r="B37" s="201">
        <v>1</v>
      </c>
      <c r="C37" s="74" t="s">
        <v>55</v>
      </c>
      <c r="D37" s="75" t="s">
        <v>56</v>
      </c>
      <c r="E37" s="130" t="s">
        <v>57</v>
      </c>
      <c r="F37" s="75" t="s">
        <v>56</v>
      </c>
      <c r="G37" s="76" t="s">
        <v>57</v>
      </c>
      <c r="J37" s="63"/>
      <c r="K37" s="63"/>
      <c r="L37" s="67"/>
      <c r="M37" s="67"/>
      <c r="N37" s="68"/>
    </row>
    <row r="38" spans="1:14" s="12" customFormat="1" ht="26.25" customHeight="1">
      <c r="A38" s="72" t="s">
        <v>58</v>
      </c>
      <c r="B38" s="201">
        <v>1</v>
      </c>
      <c r="C38" s="77">
        <v>1</v>
      </c>
      <c r="D38" s="202"/>
      <c r="E38" s="144" t="str">
        <f>IF(ISBLANK(D38),"-",$D$48/$D$45*D38)</f>
        <v>-</v>
      </c>
      <c r="F38" s="202"/>
      <c r="G38" s="147" t="str">
        <f>IF(ISBLANK(F38),"-",$D$48/$F$45*F38)</f>
        <v>-</v>
      </c>
      <c r="J38" s="63"/>
      <c r="K38" s="63"/>
      <c r="L38" s="67"/>
      <c r="M38" s="67"/>
      <c r="N38" s="68"/>
    </row>
    <row r="39" spans="1:14" s="12" customFormat="1" ht="26.25" customHeight="1">
      <c r="A39" s="72" t="s">
        <v>59</v>
      </c>
      <c r="B39" s="201">
        <v>1</v>
      </c>
      <c r="C39" s="73">
        <v>2</v>
      </c>
      <c r="D39" s="203"/>
      <c r="E39" s="145" t="str">
        <f>IF(ISBLANK(D39),"-",$D$48/$D$45*D39)</f>
        <v>-</v>
      </c>
      <c r="F39" s="203"/>
      <c r="G39" s="148" t="str">
        <f>IF(ISBLANK(F39),"-",$D$48/$F$45*F39)</f>
        <v>-</v>
      </c>
      <c r="J39" s="63"/>
      <c r="K39" s="63"/>
      <c r="L39" s="67"/>
      <c r="M39" s="67"/>
      <c r="N39" s="68"/>
    </row>
    <row r="40" spans="1:14" ht="26.25" customHeight="1">
      <c r="A40" s="72" t="s">
        <v>60</v>
      </c>
      <c r="B40" s="201">
        <v>1</v>
      </c>
      <c r="C40" s="73">
        <v>3</v>
      </c>
      <c r="D40" s="203"/>
      <c r="E40" s="145" t="str">
        <f>IF(ISBLANK(D40),"-",$D$48/$D$45*D40)</f>
        <v>-</v>
      </c>
      <c r="F40" s="203"/>
      <c r="G40" s="148" t="str">
        <f>IF(ISBLANK(F40),"-",$D$48/$F$45*F40)</f>
        <v>-</v>
      </c>
      <c r="L40" s="67"/>
      <c r="M40" s="67"/>
      <c r="N40" s="79"/>
    </row>
    <row r="41" spans="1:14" ht="26.25" customHeight="1">
      <c r="A41" s="72" t="s">
        <v>61</v>
      </c>
      <c r="B41" s="201">
        <v>1</v>
      </c>
      <c r="C41" s="80">
        <v>4</v>
      </c>
      <c r="D41" s="204"/>
      <c r="E41" s="146" t="str">
        <f>IF(ISBLANK(D41),"-",$D$48/$D$45*D41)</f>
        <v>-</v>
      </c>
      <c r="F41" s="204"/>
      <c r="G41" s="149" t="str">
        <f>IF(ISBLANK(F41),"-",$D$48/$F$45*F41)</f>
        <v>-</v>
      </c>
      <c r="L41" s="67"/>
      <c r="M41" s="67"/>
      <c r="N41" s="79"/>
    </row>
    <row r="42" spans="1:14" ht="27" customHeight="1">
      <c r="A42" s="72" t="s">
        <v>62</v>
      </c>
      <c r="B42" s="201">
        <v>1</v>
      </c>
      <c r="C42" s="82" t="s">
        <v>63</v>
      </c>
      <c r="D42" s="177" t="e">
        <f>AVERAGE(D38:D41)</f>
        <v>#DIV/0!</v>
      </c>
      <c r="E42" s="107" t="e">
        <f>AVERAGE(E38:E41)</f>
        <v>#DIV/0!</v>
      </c>
      <c r="F42" s="83" t="e">
        <f>AVERAGE(F38:F41)</f>
        <v>#DIV/0!</v>
      </c>
      <c r="G42" s="84" t="e">
        <f>AVERAGE(G38:G41)</f>
        <v>#DIV/0!</v>
      </c>
      <c r="H42" s="163"/>
    </row>
    <row r="43" spans="1:14" ht="26.25" customHeight="1">
      <c r="A43" s="72" t="s">
        <v>64</v>
      </c>
      <c r="B43" s="198">
        <v>1</v>
      </c>
      <c r="C43" s="178" t="s">
        <v>65</v>
      </c>
      <c r="D43" s="205"/>
      <c r="E43" s="79"/>
      <c r="F43" s="206"/>
      <c r="H43" s="163"/>
    </row>
    <row r="44" spans="1:14" ht="26.25" customHeight="1">
      <c r="A44" s="72" t="s">
        <v>66</v>
      </c>
      <c r="B44" s="198">
        <v>1</v>
      </c>
      <c r="C44" s="179" t="s">
        <v>67</v>
      </c>
      <c r="D44" s="180">
        <f>D43*$B$34</f>
        <v>0</v>
      </c>
      <c r="E44" s="86"/>
      <c r="F44" s="85">
        <f>F43*$B$34</f>
        <v>0</v>
      </c>
      <c r="H44" s="163"/>
    </row>
    <row r="45" spans="1:14" ht="19.5" customHeight="1">
      <c r="A45" s="72" t="s">
        <v>68</v>
      </c>
      <c r="B45" s="176">
        <f>(B44/B43)*(B42/B41)*(B40/B39)*(B38/B37)*B36</f>
        <v>1</v>
      </c>
      <c r="C45" s="179" t="s">
        <v>69</v>
      </c>
      <c r="D45" s="181">
        <f>D44*$B$30/100</f>
        <v>0</v>
      </c>
      <c r="E45" s="88"/>
      <c r="F45" s="87">
        <f>F44*$B$30/100</f>
        <v>0</v>
      </c>
      <c r="H45" s="163"/>
    </row>
    <row r="46" spans="1:14" ht="19.5" customHeight="1">
      <c r="A46" s="231" t="s">
        <v>70</v>
      </c>
      <c r="B46" s="252"/>
      <c r="C46" s="179" t="s">
        <v>71</v>
      </c>
      <c r="D46" s="180">
        <f>D45/$B$45</f>
        <v>0</v>
      </c>
      <c r="E46" s="88"/>
      <c r="F46" s="89">
        <f>F45/$B$45</f>
        <v>0</v>
      </c>
      <c r="H46" s="163"/>
    </row>
    <row r="47" spans="1:14" ht="27" customHeight="1">
      <c r="A47" s="233"/>
      <c r="B47" s="253"/>
      <c r="C47" s="179" t="s">
        <v>72</v>
      </c>
      <c r="D47" s="207">
        <v>2.5000000000000001E-2</v>
      </c>
      <c r="F47" s="91"/>
      <c r="H47" s="163"/>
    </row>
    <row r="48" spans="1:14" ht="18.75">
      <c r="C48" s="179" t="s">
        <v>73</v>
      </c>
      <c r="D48" s="180">
        <f>D47*$B$45</f>
        <v>2.5000000000000001E-2</v>
      </c>
      <c r="F48" s="91"/>
      <c r="H48" s="163"/>
    </row>
    <row r="49" spans="1:12" ht="19.5" customHeight="1">
      <c r="C49" s="182" t="s">
        <v>74</v>
      </c>
      <c r="D49" s="183">
        <f>D48/B34</f>
        <v>2.5000000000000001E-2</v>
      </c>
      <c r="F49" s="94"/>
      <c r="H49" s="163"/>
    </row>
    <row r="50" spans="1:12" ht="18.75">
      <c r="C50" s="184" t="s">
        <v>75</v>
      </c>
      <c r="D50" s="185" t="e">
        <f>AVERAGE(E38:E41,G38:G41)</f>
        <v>#DIV/0!</v>
      </c>
      <c r="F50" s="94"/>
      <c r="H50" s="163"/>
    </row>
    <row r="51" spans="1:12" ht="18.75">
      <c r="C51" s="90" t="s">
        <v>76</v>
      </c>
      <c r="D51" s="95" t="e">
        <f>STDEV(E38:E41,G38:G41)/D50</f>
        <v>#DIV/0!</v>
      </c>
      <c r="F51" s="94"/>
    </row>
    <row r="52" spans="1:12" ht="19.5" customHeight="1">
      <c r="C52" s="92" t="s">
        <v>20</v>
      </c>
      <c r="D52" s="96">
        <f>COUNT(E38:E41,G38:G41)</f>
        <v>0</v>
      </c>
      <c r="F52" s="94"/>
    </row>
    <row r="54" spans="1:12" ht="18.75">
      <c r="A54" s="52" t="s">
        <v>1</v>
      </c>
      <c r="B54" s="97" t="s">
        <v>77</v>
      </c>
    </row>
    <row r="55" spans="1:12" ht="18.75">
      <c r="A55" s="53" t="s">
        <v>78</v>
      </c>
      <c r="B55" s="56" t="str">
        <f>B21</f>
        <v>Each Tablet contains 375 mg Cefaclor</v>
      </c>
    </row>
    <row r="56" spans="1:12" ht="26.25" customHeight="1">
      <c r="A56" s="55" t="s">
        <v>79</v>
      </c>
      <c r="B56" s="197">
        <v>375</v>
      </c>
      <c r="C56" s="53" t="str">
        <f>B20</f>
        <v xml:space="preserve">Cefaclor </v>
      </c>
      <c r="H56" s="62"/>
    </row>
    <row r="57" spans="1:12" ht="18.75">
      <c r="A57" s="56" t="s">
        <v>80</v>
      </c>
      <c r="B57" s="196">
        <v>750</v>
      </c>
      <c r="H57" s="62"/>
    </row>
    <row r="58" spans="1:12" ht="19.5" customHeight="1">
      <c r="H58" s="62"/>
    </row>
    <row r="59" spans="1:12" s="12" customFormat="1" ht="27" customHeight="1">
      <c r="A59" s="71" t="s">
        <v>81</v>
      </c>
      <c r="B59" s="200">
        <v>1</v>
      </c>
      <c r="C59" s="53"/>
      <c r="D59" s="99" t="s">
        <v>82</v>
      </c>
      <c r="E59" s="98" t="s">
        <v>83</v>
      </c>
      <c r="F59" s="98" t="s">
        <v>56</v>
      </c>
      <c r="G59" s="98" t="s">
        <v>84</v>
      </c>
      <c r="H59" s="74" t="s">
        <v>85</v>
      </c>
      <c r="L59" s="63"/>
    </row>
    <row r="60" spans="1:12" s="12" customFormat="1" ht="22.5" customHeight="1">
      <c r="A60" s="72" t="s">
        <v>86</v>
      </c>
      <c r="B60" s="201">
        <v>1</v>
      </c>
      <c r="C60" s="243" t="s">
        <v>87</v>
      </c>
      <c r="D60" s="247">
        <v>0</v>
      </c>
      <c r="E60" s="100">
        <v>1</v>
      </c>
      <c r="F60" s="208"/>
      <c r="G60" s="134" t="str">
        <f>IF(ISBLANK(F60),"-",(F60/$D$50*$D$47*$B$68)*($B$57/$D$60))</f>
        <v>-</v>
      </c>
      <c r="H60" s="136" t="str">
        <f t="shared" ref="H60:H71" si="0">IF(ISBLANK(F60),"-",G60/$B$56)</f>
        <v>-</v>
      </c>
      <c r="L60" s="63"/>
    </row>
    <row r="61" spans="1:12" s="12" customFormat="1" ht="26.25" customHeight="1">
      <c r="A61" s="72" t="s">
        <v>88</v>
      </c>
      <c r="B61" s="201">
        <v>1</v>
      </c>
      <c r="C61" s="244"/>
      <c r="D61" s="248"/>
      <c r="E61" s="101">
        <v>2</v>
      </c>
      <c r="F61" s="203"/>
      <c r="G61" s="135" t="str">
        <f>IF(ISBLANK(F61),"-",(F61/$D$50*$D$47*$B$68)*($B$57/$D$60))</f>
        <v>-</v>
      </c>
      <c r="H61" s="137" t="str">
        <f t="shared" si="0"/>
        <v>-</v>
      </c>
      <c r="L61" s="63"/>
    </row>
    <row r="62" spans="1:12" s="12" customFormat="1" ht="26.25" customHeight="1">
      <c r="A62" s="72" t="s">
        <v>89</v>
      </c>
      <c r="B62" s="201">
        <v>1</v>
      </c>
      <c r="C62" s="244"/>
      <c r="D62" s="248"/>
      <c r="E62" s="101">
        <v>3</v>
      </c>
      <c r="F62" s="203"/>
      <c r="G62" s="135" t="str">
        <f>IF(ISBLANK(F62),"-",(F62/$D$50*$D$47*$B$68)*($B$57/$D$60))</f>
        <v>-</v>
      </c>
      <c r="H62" s="137" t="str">
        <f t="shared" si="0"/>
        <v>-</v>
      </c>
      <c r="L62" s="63"/>
    </row>
    <row r="63" spans="1:12" ht="21" customHeight="1">
      <c r="A63" s="72" t="s">
        <v>90</v>
      </c>
      <c r="B63" s="201">
        <v>1</v>
      </c>
      <c r="C63" s="245"/>
      <c r="D63" s="249"/>
      <c r="E63" s="102">
        <v>4</v>
      </c>
      <c r="F63" s="209"/>
      <c r="G63" s="135" t="str">
        <f>IF(ISBLANK(F63),"-",(F63/$D$50*$D$47*$B$68)*($B$57/$D$60))</f>
        <v>-</v>
      </c>
      <c r="H63" s="137" t="str">
        <f t="shared" si="0"/>
        <v>-</v>
      </c>
    </row>
    <row r="64" spans="1:12" ht="26.25" customHeight="1">
      <c r="A64" s="72" t="s">
        <v>91</v>
      </c>
      <c r="B64" s="201">
        <v>1</v>
      </c>
      <c r="C64" s="243" t="s">
        <v>92</v>
      </c>
      <c r="D64" s="247">
        <v>0</v>
      </c>
      <c r="E64" s="100">
        <v>1</v>
      </c>
      <c r="F64" s="208"/>
      <c r="G64" s="159" t="str">
        <f>IF(ISBLANK(F64),"-",(F64/$D$50*$D$47*$B$68)*($B$57/$D$64))</f>
        <v>-</v>
      </c>
      <c r="H64" s="156" t="str">
        <f t="shared" si="0"/>
        <v>-</v>
      </c>
    </row>
    <row r="65" spans="1:8" ht="26.25" customHeight="1">
      <c r="A65" s="72" t="s">
        <v>93</v>
      </c>
      <c r="B65" s="201">
        <v>1</v>
      </c>
      <c r="C65" s="244"/>
      <c r="D65" s="248"/>
      <c r="E65" s="101">
        <v>2</v>
      </c>
      <c r="F65" s="203"/>
      <c r="G65" s="160" t="str">
        <f>IF(ISBLANK(F65),"-",(F65/$D$50*$D$47*$B$68)*($B$57/$D$64))</f>
        <v>-</v>
      </c>
      <c r="H65" s="157" t="str">
        <f t="shared" si="0"/>
        <v>-</v>
      </c>
    </row>
    <row r="66" spans="1:8" ht="26.25" customHeight="1">
      <c r="A66" s="72" t="s">
        <v>94</v>
      </c>
      <c r="B66" s="201">
        <v>1</v>
      </c>
      <c r="C66" s="244"/>
      <c r="D66" s="248"/>
      <c r="E66" s="101">
        <v>3</v>
      </c>
      <c r="F66" s="203"/>
      <c r="G66" s="160" t="str">
        <f>IF(ISBLANK(F66),"-",(F66/$D$50*$D$47*$B$68)*($B$57/$D$64))</f>
        <v>-</v>
      </c>
      <c r="H66" s="157" t="str">
        <f t="shared" si="0"/>
        <v>-</v>
      </c>
    </row>
    <row r="67" spans="1:8" ht="21" customHeight="1">
      <c r="A67" s="72" t="s">
        <v>95</v>
      </c>
      <c r="B67" s="201">
        <v>1</v>
      </c>
      <c r="C67" s="245"/>
      <c r="D67" s="249"/>
      <c r="E67" s="102">
        <v>4</v>
      </c>
      <c r="F67" s="209"/>
      <c r="G67" s="161" t="str">
        <f>IF(ISBLANK(F67),"-",(F67/$D$50*$D$47*$B$68)*($B$57/$D$64))</f>
        <v>-</v>
      </c>
      <c r="H67" s="158" t="str">
        <f t="shared" si="0"/>
        <v>-</v>
      </c>
    </row>
    <row r="68" spans="1:8" ht="21.75" customHeight="1">
      <c r="A68" s="72" t="s">
        <v>96</v>
      </c>
      <c r="B68" s="168">
        <f>(B67/B66)*(B65/B64)*(B63/B62)*(B61/B60)*B59</f>
        <v>1</v>
      </c>
      <c r="C68" s="243" t="s">
        <v>97</v>
      </c>
      <c r="D68" s="247">
        <v>0</v>
      </c>
      <c r="E68" s="100">
        <v>1</v>
      </c>
      <c r="F68" s="208"/>
      <c r="G68" s="159" t="str">
        <f>IF(ISBLANK(F68),"-",(F68/$D$50*$D$47*$B$68)*($B$57/$D$68))</f>
        <v>-</v>
      </c>
      <c r="H68" s="137" t="str">
        <f t="shared" si="0"/>
        <v>-</v>
      </c>
    </row>
    <row r="69" spans="1:8" ht="21.75" customHeight="1">
      <c r="A69" s="186" t="s">
        <v>98</v>
      </c>
      <c r="B69" s="187">
        <f>D47*B68/B56*B57</f>
        <v>0.05</v>
      </c>
      <c r="C69" s="244"/>
      <c r="D69" s="248"/>
      <c r="E69" s="101">
        <v>2</v>
      </c>
      <c r="F69" s="203"/>
      <c r="G69" s="160" t="str">
        <f>IF(ISBLANK(F69),"-",(F69/$D$50*$D$47*$B$68)*($B$57/$D$68))</f>
        <v>-</v>
      </c>
      <c r="H69" s="137" t="str">
        <f t="shared" si="0"/>
        <v>-</v>
      </c>
    </row>
    <row r="70" spans="1:8" ht="22.5" customHeight="1">
      <c r="A70" s="254" t="s">
        <v>70</v>
      </c>
      <c r="B70" s="255"/>
      <c r="C70" s="244"/>
      <c r="D70" s="248"/>
      <c r="E70" s="101">
        <v>3</v>
      </c>
      <c r="F70" s="203"/>
      <c r="G70" s="160" t="str">
        <f>IF(ISBLANK(F70),"-",(F70/$D$50*$D$47*$B$68)*($B$57/$D$68))</f>
        <v>-</v>
      </c>
      <c r="H70" s="137" t="str">
        <f t="shared" si="0"/>
        <v>-</v>
      </c>
    </row>
    <row r="71" spans="1:8" ht="21.75" customHeight="1">
      <c r="A71" s="256"/>
      <c r="B71" s="257"/>
      <c r="C71" s="246"/>
      <c r="D71" s="249"/>
      <c r="E71" s="102">
        <v>4</v>
      </c>
      <c r="F71" s="209"/>
      <c r="G71" s="161" t="str">
        <f>IF(ISBLANK(F71),"-",(F71/$D$50*$D$47*$B$68)*($B$57/$D$68))</f>
        <v>-</v>
      </c>
      <c r="H71" s="138" t="str">
        <f t="shared" si="0"/>
        <v>-</v>
      </c>
    </row>
    <row r="72" spans="1:8" ht="26.25" customHeight="1">
      <c r="A72" s="103"/>
      <c r="B72" s="103"/>
      <c r="C72" s="103"/>
      <c r="D72" s="103"/>
      <c r="E72" s="103"/>
      <c r="F72" s="104"/>
      <c r="G72" s="93" t="s">
        <v>63</v>
      </c>
      <c r="H72" s="210" t="e">
        <f>AVERAGE(H60:H71)</f>
        <v>#DIV/0!</v>
      </c>
    </row>
    <row r="73" spans="1:8" ht="26.25" customHeight="1">
      <c r="C73" s="103"/>
      <c r="D73" s="103"/>
      <c r="E73" s="103"/>
      <c r="F73" s="104"/>
      <c r="G73" s="90" t="s">
        <v>76</v>
      </c>
      <c r="H73" s="211" t="e">
        <f>STDEV(H60:H71)/H72</f>
        <v>#DIV/0!</v>
      </c>
    </row>
    <row r="74" spans="1:8" ht="27" customHeight="1">
      <c r="A74" s="103"/>
      <c r="B74" s="103"/>
      <c r="C74" s="104"/>
      <c r="D74" s="104"/>
      <c r="E74" s="105"/>
      <c r="F74" s="104"/>
      <c r="G74" s="92" t="s">
        <v>20</v>
      </c>
      <c r="H74" s="212">
        <f>COUNT(H60:H71)</f>
        <v>0</v>
      </c>
    </row>
    <row r="75" spans="1:8" ht="18.75">
      <c r="A75" s="103"/>
      <c r="B75" s="103"/>
      <c r="C75" s="104"/>
      <c r="D75" s="104"/>
      <c r="E75" s="105"/>
      <c r="F75" s="104"/>
      <c r="G75" s="124"/>
      <c r="H75" s="175"/>
    </row>
    <row r="76" spans="1:8" ht="18.75">
      <c r="A76" s="59" t="s">
        <v>99</v>
      </c>
      <c r="B76" s="191" t="s">
        <v>100</v>
      </c>
      <c r="C76" s="251" t="str">
        <f>B20</f>
        <v xml:space="preserve">Cefaclor </v>
      </c>
      <c r="D76" s="251"/>
      <c r="E76" s="193" t="s">
        <v>101</v>
      </c>
      <c r="F76" s="193"/>
      <c r="G76" s="194" t="e">
        <f>H72</f>
        <v>#DIV/0!</v>
      </c>
      <c r="H76" s="175"/>
    </row>
    <row r="77" spans="1:8" ht="18.75">
      <c r="A77" s="103"/>
      <c r="B77" s="103"/>
      <c r="C77" s="104"/>
      <c r="D77" s="104"/>
      <c r="E77" s="105"/>
      <c r="F77" s="104"/>
      <c r="G77" s="124"/>
      <c r="H77" s="175"/>
    </row>
    <row r="78" spans="1:8" ht="26.25" customHeight="1">
      <c r="A78" s="58" t="s">
        <v>102</v>
      </c>
      <c r="B78" s="58" t="s">
        <v>103</v>
      </c>
      <c r="D78" s="213" t="s">
        <v>113</v>
      </c>
    </row>
    <row r="79" spans="1:8" ht="18.75">
      <c r="A79" s="58"/>
      <c r="B79" s="58"/>
    </row>
    <row r="80" spans="1:8" ht="26.25" customHeight="1">
      <c r="A80" s="59" t="s">
        <v>4</v>
      </c>
      <c r="B80" s="197" t="str">
        <f>B26</f>
        <v>Cefaclor RS</v>
      </c>
      <c r="C80" s="221"/>
    </row>
    <row r="81" spans="1:12" ht="26.25" customHeight="1">
      <c r="A81" s="61" t="s">
        <v>41</v>
      </c>
      <c r="B81" s="197" t="str">
        <f>B27</f>
        <v>PTS 15901</v>
      </c>
    </row>
    <row r="82" spans="1:12" ht="27" customHeight="1">
      <c r="A82" s="61" t="s">
        <v>6</v>
      </c>
      <c r="B82" s="197">
        <f>B28</f>
        <v>94.6</v>
      </c>
    </row>
    <row r="83" spans="1:12" s="12" customFormat="1" ht="27" customHeight="1">
      <c r="A83" s="61" t="s">
        <v>42</v>
      </c>
      <c r="B83" s="197">
        <f>B29</f>
        <v>0</v>
      </c>
      <c r="C83" s="235" t="s">
        <v>43</v>
      </c>
      <c r="D83" s="236"/>
      <c r="E83" s="236"/>
      <c r="F83" s="236"/>
      <c r="G83" s="237"/>
      <c r="I83" s="63"/>
      <c r="J83" s="63"/>
      <c r="K83" s="63"/>
      <c r="L83" s="63"/>
    </row>
    <row r="84" spans="1:12" s="12" customFormat="1" ht="18.75">
      <c r="A84" s="61" t="s">
        <v>44</v>
      </c>
      <c r="B84" s="60">
        <f>B82-B83</f>
        <v>94.6</v>
      </c>
      <c r="C84" s="64"/>
      <c r="D84" s="64"/>
      <c r="E84" s="64"/>
      <c r="F84" s="64"/>
      <c r="G84" s="65"/>
      <c r="I84" s="63"/>
      <c r="J84" s="63"/>
      <c r="K84" s="63"/>
      <c r="L84" s="63"/>
    </row>
    <row r="85" spans="1:12" s="12" customFormat="1" ht="19.5" customHeight="1">
      <c r="A85" s="61"/>
      <c r="B85" s="60"/>
      <c r="C85" s="64"/>
      <c r="D85" s="64"/>
      <c r="E85" s="64"/>
      <c r="F85" s="64"/>
      <c r="G85" s="65"/>
      <c r="I85" s="63"/>
      <c r="J85" s="63"/>
      <c r="K85" s="63"/>
      <c r="L85" s="63"/>
    </row>
    <row r="86" spans="1:12" s="12" customFormat="1" ht="27" customHeight="1">
      <c r="A86" s="61" t="s">
        <v>45</v>
      </c>
      <c r="B86" s="199">
        <v>1</v>
      </c>
      <c r="C86" s="240" t="s">
        <v>46</v>
      </c>
      <c r="D86" s="241"/>
      <c r="E86" s="241"/>
      <c r="F86" s="241"/>
      <c r="G86" s="241"/>
      <c r="H86" s="242"/>
      <c r="I86" s="63"/>
      <c r="J86" s="63"/>
      <c r="K86" s="63"/>
      <c r="L86" s="63"/>
    </row>
    <row r="87" spans="1:12" s="12" customFormat="1" ht="27" customHeight="1">
      <c r="A87" s="61" t="s">
        <v>47</v>
      </c>
      <c r="B87" s="199">
        <v>1</v>
      </c>
      <c r="C87" s="240" t="s">
        <v>48</v>
      </c>
      <c r="D87" s="241"/>
      <c r="E87" s="241"/>
      <c r="F87" s="241"/>
      <c r="G87" s="241"/>
      <c r="H87" s="242"/>
      <c r="I87" s="63"/>
      <c r="J87" s="63"/>
      <c r="K87" s="63"/>
      <c r="L87" s="63"/>
    </row>
    <row r="88" spans="1:12" s="12" customFormat="1" ht="18.75">
      <c r="A88" s="61"/>
      <c r="B88" s="60"/>
      <c r="C88" s="64"/>
      <c r="D88" s="64"/>
      <c r="E88" s="64"/>
      <c r="F88" s="64"/>
      <c r="G88" s="65"/>
      <c r="I88" s="63"/>
      <c r="J88" s="63"/>
      <c r="K88" s="63"/>
      <c r="L88" s="63"/>
    </row>
    <row r="89" spans="1:12" ht="18.75">
      <c r="A89" s="61" t="s">
        <v>49</v>
      </c>
      <c r="B89" s="70">
        <f>B86/B87</f>
        <v>1</v>
      </c>
      <c r="C89" s="53" t="s">
        <v>50</v>
      </c>
    </row>
    <row r="90" spans="1:12" ht="19.5" customHeight="1">
      <c r="A90" s="61"/>
      <c r="B90" s="70"/>
    </row>
    <row r="91" spans="1:12" ht="27" customHeight="1">
      <c r="A91" s="71" t="s">
        <v>51</v>
      </c>
      <c r="B91" s="200">
        <v>50</v>
      </c>
      <c r="D91" s="132" t="s">
        <v>52</v>
      </c>
      <c r="E91" s="133"/>
      <c r="F91" s="238" t="s">
        <v>53</v>
      </c>
      <c r="G91" s="239"/>
    </row>
    <row r="92" spans="1:12" ht="26.25" customHeight="1">
      <c r="A92" s="72" t="s">
        <v>54</v>
      </c>
      <c r="B92" s="201">
        <v>5</v>
      </c>
      <c r="C92" s="129" t="s">
        <v>55</v>
      </c>
      <c r="D92" s="75" t="s">
        <v>56</v>
      </c>
      <c r="E92" s="130" t="s">
        <v>57</v>
      </c>
      <c r="F92" s="75" t="s">
        <v>56</v>
      </c>
      <c r="G92" s="76" t="s">
        <v>57</v>
      </c>
    </row>
    <row r="93" spans="1:12" ht="26.25" customHeight="1">
      <c r="A93" s="72" t="s">
        <v>58</v>
      </c>
      <c r="B93" s="201">
        <v>100</v>
      </c>
      <c r="C93" s="128">
        <v>1</v>
      </c>
      <c r="D93" s="202">
        <v>0.50900000000000001</v>
      </c>
      <c r="E93" s="144">
        <f>IF(ISBLANK(D93),"-",$D$103/$D$100*D93)</f>
        <v>0.56613527808030972</v>
      </c>
      <c r="F93" s="224">
        <v>0.51900000000000002</v>
      </c>
      <c r="G93" s="147">
        <f>IF(ISBLANK(F93),"-",$D$103/$F$100*F93)</f>
        <v>0.55528926397959444</v>
      </c>
    </row>
    <row r="94" spans="1:12" ht="26.25" customHeight="1">
      <c r="A94" s="72" t="s">
        <v>59</v>
      </c>
      <c r="B94" s="201">
        <v>1</v>
      </c>
      <c r="C94" s="104">
        <v>2</v>
      </c>
      <c r="D94" s="203">
        <v>0.51100000000000001</v>
      </c>
      <c r="E94" s="145">
        <f>IF(ISBLANK(D94),"-",$D$103/$D$100*D94)</f>
        <v>0.56835977819064498</v>
      </c>
      <c r="F94" s="225">
        <v>0.52</v>
      </c>
      <c r="G94" s="148">
        <f>IF(ISBLANK(F94),"-",$D$103/$F$100*F94)</f>
        <v>0.5563591854901524</v>
      </c>
    </row>
    <row r="95" spans="1:12" ht="26.25" customHeight="1">
      <c r="A95" s="72" t="s">
        <v>60</v>
      </c>
      <c r="B95" s="201">
        <v>1</v>
      </c>
      <c r="C95" s="104">
        <v>3</v>
      </c>
      <c r="D95" s="203">
        <v>0.51100000000000001</v>
      </c>
      <c r="E95" s="145">
        <f>IF(ISBLANK(D95),"-",$D$103/$D$100*D95)</f>
        <v>0.56835977819064498</v>
      </c>
      <c r="F95" s="225">
        <v>0.52</v>
      </c>
      <c r="G95" s="148">
        <f>IF(ISBLANK(F95),"-",$D$103/$F$100*F95)</f>
        <v>0.5563591854901524</v>
      </c>
    </row>
    <row r="96" spans="1:12" ht="26.25" customHeight="1">
      <c r="A96" s="72" t="s">
        <v>61</v>
      </c>
      <c r="B96" s="201">
        <v>1</v>
      </c>
      <c r="C96" s="131">
        <v>4</v>
      </c>
      <c r="D96" s="204"/>
      <c r="E96" s="146" t="str">
        <f>IF(ISBLANK(D96),"-",$D$103/$D$100*D96)</f>
        <v>-</v>
      </c>
      <c r="F96" s="214"/>
      <c r="G96" s="149" t="str">
        <f>IF(ISBLANK(F96),"-",$D$103/$F$100*F96)</f>
        <v>-</v>
      </c>
    </row>
    <row r="97" spans="1:10" ht="27" customHeight="1">
      <c r="A97" s="72" t="s">
        <v>62</v>
      </c>
      <c r="B97" s="201">
        <v>1</v>
      </c>
      <c r="C97" s="124" t="s">
        <v>63</v>
      </c>
      <c r="D97" s="266">
        <f>AVERAGE(D93:D96)</f>
        <v>0.51033333333333342</v>
      </c>
      <c r="E97" s="107">
        <f>AVERAGE(E93:E96)</f>
        <v>0.56761827815386656</v>
      </c>
      <c r="F97" s="267">
        <f>AVERAGE(F93:F96)</f>
        <v>0.51966666666666672</v>
      </c>
      <c r="G97" s="268">
        <f>AVERAGE(G93:G96)</f>
        <v>0.55600254498663315</v>
      </c>
    </row>
    <row r="98" spans="1:10" ht="26.25" customHeight="1">
      <c r="A98" s="72" t="s">
        <v>64</v>
      </c>
      <c r="B98" s="198">
        <v>1</v>
      </c>
      <c r="C98" s="178" t="s">
        <v>65</v>
      </c>
      <c r="D98" s="205">
        <v>23.76</v>
      </c>
      <c r="E98" s="79"/>
      <c r="F98" s="223">
        <v>24.7</v>
      </c>
    </row>
    <row r="99" spans="1:10" ht="26.25" customHeight="1">
      <c r="A99" s="72" t="s">
        <v>66</v>
      </c>
      <c r="B99" s="198">
        <v>1</v>
      </c>
      <c r="C99" s="179" t="s">
        <v>67</v>
      </c>
      <c r="D99" s="180">
        <f>D98*$B$89</f>
        <v>23.76</v>
      </c>
      <c r="E99" s="86"/>
      <c r="F99" s="85">
        <f>F98*$B$89</f>
        <v>24.7</v>
      </c>
    </row>
    <row r="100" spans="1:10" ht="19.5" customHeight="1">
      <c r="A100" s="72" t="s">
        <v>68</v>
      </c>
      <c r="B100" s="176">
        <f>(B99/B98)*(B97/B96)*(B95/B94)*(B93/B92)*B91</f>
        <v>1000</v>
      </c>
      <c r="C100" s="179" t="s">
        <v>69</v>
      </c>
      <c r="D100" s="181">
        <f>D99*$B$84/100</f>
        <v>22.476959999999998</v>
      </c>
      <c r="E100" s="88"/>
      <c r="F100" s="87">
        <f>F99*$B$84/100</f>
        <v>23.366199999999999</v>
      </c>
    </row>
    <row r="101" spans="1:10" ht="19.5" customHeight="1">
      <c r="A101" s="231" t="s">
        <v>70</v>
      </c>
      <c r="B101" s="252"/>
      <c r="C101" s="179" t="s">
        <v>71</v>
      </c>
      <c r="D101" s="264">
        <f>D100/$B$100</f>
        <v>2.2476959999999997E-2</v>
      </c>
      <c r="E101" s="88"/>
      <c r="F101" s="269">
        <f>F100/$B$100</f>
        <v>2.33662E-2</v>
      </c>
      <c r="G101" s="162"/>
      <c r="H101" s="163"/>
    </row>
    <row r="102" spans="1:10" ht="19.5" customHeight="1">
      <c r="A102" s="233"/>
      <c r="B102" s="253"/>
      <c r="C102" s="179" t="s">
        <v>72</v>
      </c>
      <c r="D102" s="265">
        <f>$B$56/$B$118</f>
        <v>2.4999999999999998E-2</v>
      </c>
      <c r="F102" s="91"/>
      <c r="G102" s="164"/>
      <c r="H102" s="163"/>
    </row>
    <row r="103" spans="1:10" ht="18.75">
      <c r="C103" s="179" t="s">
        <v>73</v>
      </c>
      <c r="D103" s="180">
        <f>D102*$B$100</f>
        <v>24.999999999999996</v>
      </c>
      <c r="F103" s="91"/>
      <c r="G103" s="162"/>
      <c r="H103" s="163"/>
    </row>
    <row r="104" spans="1:10" ht="19.5" customHeight="1">
      <c r="C104" s="182" t="s">
        <v>74</v>
      </c>
      <c r="D104" s="188">
        <f>D103/B34</f>
        <v>24.999999999999996</v>
      </c>
      <c r="F104" s="94"/>
      <c r="G104" s="162"/>
      <c r="H104" s="163"/>
      <c r="J104" s="108"/>
    </row>
    <row r="105" spans="1:10" ht="18.75">
      <c r="C105" s="184" t="s">
        <v>75</v>
      </c>
      <c r="D105" s="185">
        <f>AVERAGE(E93:E96,G93:G96)</f>
        <v>0.5618104115702498</v>
      </c>
      <c r="F105" s="94"/>
      <c r="G105" s="165"/>
      <c r="H105" s="163"/>
      <c r="J105" s="110"/>
    </row>
    <row r="106" spans="1:10" ht="18.75">
      <c r="C106" s="90" t="s">
        <v>76</v>
      </c>
      <c r="D106" s="109">
        <f>STDEV(E93:E96,G93:G96)/D105</f>
        <v>1.1437540127780834E-2</v>
      </c>
      <c r="F106" s="94"/>
      <c r="G106" s="162"/>
      <c r="H106" s="163"/>
      <c r="J106" s="110"/>
    </row>
    <row r="107" spans="1:10" ht="19.5" customHeight="1">
      <c r="C107" s="92" t="s">
        <v>20</v>
      </c>
      <c r="D107" s="111">
        <f>COUNT(E93:E96,G93:G96)</f>
        <v>6</v>
      </c>
      <c r="F107" s="94"/>
      <c r="G107" s="162"/>
      <c r="H107" s="163"/>
      <c r="J107" s="110"/>
    </row>
    <row r="108" spans="1:10" ht="19.5" customHeight="1">
      <c r="A108" s="52"/>
      <c r="B108" s="52"/>
      <c r="C108" s="52"/>
      <c r="D108" s="52"/>
      <c r="E108" s="52"/>
    </row>
    <row r="109" spans="1:10" ht="26.25" customHeight="1">
      <c r="A109" s="71" t="s">
        <v>104</v>
      </c>
      <c r="B109" s="200">
        <v>900</v>
      </c>
      <c r="C109" s="112" t="s">
        <v>105</v>
      </c>
      <c r="D109" s="113" t="s">
        <v>56</v>
      </c>
      <c r="E109" s="114" t="s">
        <v>106</v>
      </c>
      <c r="F109" s="115" t="s">
        <v>107</v>
      </c>
    </row>
    <row r="110" spans="1:10" ht="26.25" customHeight="1">
      <c r="A110" s="72" t="s">
        <v>86</v>
      </c>
      <c r="B110" s="201">
        <v>3</v>
      </c>
      <c r="C110" s="78">
        <v>1</v>
      </c>
      <c r="D110" s="226">
        <v>7.6999999999999999E-2</v>
      </c>
      <c r="E110" s="116">
        <f t="shared" ref="E110:E115" si="1">IF(ISBLANK(D110),"-",D110/$D$105*$D$102*$B$118)</f>
        <v>51.396341907041034</v>
      </c>
      <c r="F110" s="270">
        <f t="shared" ref="F110:F115" si="2">IF(ISBLANK(D110), "-", E110/$B$56)</f>
        <v>0.13705691175210943</v>
      </c>
    </row>
    <row r="111" spans="1:10" ht="26.25" customHeight="1">
      <c r="A111" s="72" t="s">
        <v>88</v>
      </c>
      <c r="B111" s="201">
        <v>50</v>
      </c>
      <c r="C111" s="78">
        <v>2</v>
      </c>
      <c r="D111" s="226">
        <v>8.1000000000000003E-2</v>
      </c>
      <c r="E111" s="117">
        <f t="shared" si="1"/>
        <v>54.066281746367842</v>
      </c>
      <c r="F111" s="271">
        <f t="shared" si="2"/>
        <v>0.14417675132364757</v>
      </c>
    </row>
    <row r="112" spans="1:10" ht="26.25" customHeight="1">
      <c r="A112" s="72" t="s">
        <v>89</v>
      </c>
      <c r="B112" s="201">
        <v>1</v>
      </c>
      <c r="C112" s="78">
        <v>3</v>
      </c>
      <c r="D112" s="226">
        <v>7.2999999999999995E-2</v>
      </c>
      <c r="E112" s="117">
        <f t="shared" si="1"/>
        <v>48.726402067714233</v>
      </c>
      <c r="F112" s="271">
        <f t="shared" si="2"/>
        <v>0.12993707218057129</v>
      </c>
    </row>
    <row r="113" spans="1:10" ht="26.25" customHeight="1">
      <c r="A113" s="72" t="s">
        <v>90</v>
      </c>
      <c r="B113" s="201">
        <v>1</v>
      </c>
      <c r="C113" s="78">
        <v>4</v>
      </c>
      <c r="D113" s="226">
        <v>7.5999999999999998E-2</v>
      </c>
      <c r="E113" s="117">
        <f t="shared" si="1"/>
        <v>50.728856947209337</v>
      </c>
      <c r="F113" s="271">
        <f t="shared" si="2"/>
        <v>0.13527695185922489</v>
      </c>
    </row>
    <row r="114" spans="1:10" ht="26.25" customHeight="1">
      <c r="A114" s="72" t="s">
        <v>91</v>
      </c>
      <c r="B114" s="201">
        <v>1</v>
      </c>
      <c r="C114" s="78">
        <v>5</v>
      </c>
      <c r="D114" s="226">
        <v>7.9000000000000001E-2</v>
      </c>
      <c r="E114" s="117">
        <f t="shared" si="1"/>
        <v>52.731311826704435</v>
      </c>
      <c r="F114" s="271">
        <f t="shared" si="2"/>
        <v>0.14061683153787849</v>
      </c>
    </row>
    <row r="115" spans="1:10" ht="26.25" customHeight="1">
      <c r="A115" s="72" t="s">
        <v>93</v>
      </c>
      <c r="B115" s="201">
        <v>1</v>
      </c>
      <c r="C115" s="81">
        <v>6</v>
      </c>
      <c r="D115" s="227">
        <v>7.6999999999999999E-2</v>
      </c>
      <c r="E115" s="118">
        <f t="shared" si="1"/>
        <v>51.396341907041034</v>
      </c>
      <c r="F115" s="272">
        <f t="shared" si="2"/>
        <v>0.13705691175210943</v>
      </c>
    </row>
    <row r="116" spans="1:10" ht="26.25" customHeight="1">
      <c r="A116" s="72" t="s">
        <v>94</v>
      </c>
      <c r="B116" s="201">
        <v>1</v>
      </c>
      <c r="C116" s="78"/>
      <c r="D116" s="104"/>
      <c r="E116" s="106"/>
      <c r="F116" s="273"/>
    </row>
    <row r="117" spans="1:10" ht="26.25" customHeight="1">
      <c r="A117" s="72" t="s">
        <v>95</v>
      </c>
      <c r="B117" s="201">
        <v>1</v>
      </c>
      <c r="C117" s="78"/>
      <c r="D117" s="120"/>
      <c r="E117" s="121" t="s">
        <v>63</v>
      </c>
      <c r="F117" s="274">
        <f>AVERAGE(F110:F115)</f>
        <v>0.13735357173425686</v>
      </c>
    </row>
    <row r="118" spans="1:10" ht="19.5" customHeight="1">
      <c r="A118" s="72" t="s">
        <v>96</v>
      </c>
      <c r="B118" s="167">
        <f>(B117/B116)*(B115/B114)*(B113/B112)*(B111/B110)*B109</f>
        <v>15000.000000000002</v>
      </c>
      <c r="C118" s="122"/>
      <c r="D118" s="123"/>
      <c r="E118" s="124" t="s">
        <v>76</v>
      </c>
      <c r="F118" s="275">
        <f>STDEV(F110:F115)/F117</f>
        <v>3.5172704943105378E-2</v>
      </c>
      <c r="I118" s="106"/>
    </row>
    <row r="119" spans="1:10" ht="19.5" customHeight="1">
      <c r="A119" s="231" t="s">
        <v>70</v>
      </c>
      <c r="B119" s="232"/>
      <c r="C119" s="125"/>
      <c r="D119" s="126"/>
      <c r="E119" s="127" t="s">
        <v>20</v>
      </c>
      <c r="F119" s="111">
        <f>COUNT(F110:F115)</f>
        <v>6</v>
      </c>
      <c r="I119" s="106"/>
      <c r="J119" s="110"/>
    </row>
    <row r="120" spans="1:10" ht="19.5" customHeight="1">
      <c r="A120" s="233"/>
      <c r="B120" s="234"/>
      <c r="C120" s="106"/>
      <c r="D120" s="106"/>
      <c r="E120" s="106"/>
      <c r="F120" s="104"/>
      <c r="G120" s="106"/>
      <c r="H120" s="106"/>
      <c r="I120" s="106"/>
    </row>
    <row r="121" spans="1:10" ht="18.75">
      <c r="A121" s="69"/>
      <c r="B121" s="69"/>
      <c r="C121" s="106"/>
      <c r="D121" s="106"/>
      <c r="E121" s="106"/>
      <c r="F121" s="104"/>
      <c r="G121" s="106"/>
      <c r="H121" s="106"/>
      <c r="I121" s="106"/>
    </row>
    <row r="122" spans="1:10" ht="18.75">
      <c r="A122" s="59" t="s">
        <v>99</v>
      </c>
      <c r="B122" s="191" t="s">
        <v>100</v>
      </c>
      <c r="C122" s="251" t="str">
        <f>B20</f>
        <v xml:space="preserve">Cefaclor </v>
      </c>
      <c r="D122" s="251"/>
      <c r="E122" s="193" t="s">
        <v>108</v>
      </c>
      <c r="F122" s="193"/>
      <c r="G122" s="194">
        <f>F117</f>
        <v>0.13735357173425686</v>
      </c>
      <c r="H122" s="106"/>
      <c r="I122" s="106"/>
    </row>
    <row r="123" spans="1:10" ht="18.75">
      <c r="A123" s="69"/>
      <c r="B123" s="69"/>
      <c r="C123" s="106"/>
      <c r="D123" s="106"/>
      <c r="E123" s="106"/>
      <c r="F123" s="104"/>
      <c r="G123" s="106"/>
      <c r="H123" s="106"/>
      <c r="I123" s="106"/>
    </row>
    <row r="124" spans="1:10" ht="26.25" customHeight="1">
      <c r="A124" s="58" t="s">
        <v>102</v>
      </c>
      <c r="B124" s="58" t="s">
        <v>103</v>
      </c>
      <c r="D124" s="213" t="s">
        <v>114</v>
      </c>
    </row>
    <row r="125" spans="1:10" ht="19.5" customHeight="1">
      <c r="A125" s="52"/>
      <c r="B125" s="52"/>
      <c r="C125" s="52"/>
      <c r="D125" s="52"/>
      <c r="E125" s="52"/>
    </row>
    <row r="126" spans="1:10" ht="26.25" customHeight="1">
      <c r="A126" s="71" t="s">
        <v>104</v>
      </c>
      <c r="B126" s="200">
        <v>900</v>
      </c>
      <c r="C126" s="112" t="s">
        <v>105</v>
      </c>
      <c r="D126" s="113" t="s">
        <v>56</v>
      </c>
      <c r="E126" s="114" t="s">
        <v>106</v>
      </c>
      <c r="F126" s="115" t="s">
        <v>107</v>
      </c>
    </row>
    <row r="127" spans="1:10" ht="26.25" customHeight="1">
      <c r="A127" s="72" t="s">
        <v>86</v>
      </c>
      <c r="B127" s="201">
        <v>3</v>
      </c>
      <c r="C127" s="78">
        <v>1</v>
      </c>
      <c r="D127" s="226">
        <v>0.17199999999999999</v>
      </c>
      <c r="E127" s="172">
        <f t="shared" ref="E127:E132" si="3">IF(ISBLANK(D127),"-",D127/$D$105*$D$102*$B$135)</f>
        <v>114.80741309105269</v>
      </c>
      <c r="F127" s="276">
        <f t="shared" ref="F127:F132" si="4">IF(ISBLANK(D127), "-", E127/$B$56)</f>
        <v>0.30615310157614051</v>
      </c>
    </row>
    <row r="128" spans="1:10" ht="26.25" customHeight="1">
      <c r="A128" s="72" t="s">
        <v>88</v>
      </c>
      <c r="B128" s="201">
        <v>50</v>
      </c>
      <c r="C128" s="78">
        <v>2</v>
      </c>
      <c r="D128" s="226">
        <v>0.16900000000000001</v>
      </c>
      <c r="E128" s="173">
        <f t="shared" si="3"/>
        <v>112.8049582115576</v>
      </c>
      <c r="F128" s="273">
        <f t="shared" si="4"/>
        <v>0.30081322189748694</v>
      </c>
    </row>
    <row r="129" spans="1:10" ht="26.25" customHeight="1">
      <c r="A129" s="72" t="s">
        <v>89</v>
      </c>
      <c r="B129" s="201">
        <v>1</v>
      </c>
      <c r="C129" s="78">
        <v>3</v>
      </c>
      <c r="D129" s="226">
        <v>0.16500000000000001</v>
      </c>
      <c r="E129" s="173">
        <f t="shared" si="3"/>
        <v>110.1350183722308</v>
      </c>
      <c r="F129" s="273">
        <f t="shared" si="4"/>
        <v>0.29369338232594883</v>
      </c>
    </row>
    <row r="130" spans="1:10" ht="26.25" customHeight="1">
      <c r="A130" s="72" t="s">
        <v>90</v>
      </c>
      <c r="B130" s="201">
        <v>1</v>
      </c>
      <c r="C130" s="78">
        <v>4</v>
      </c>
      <c r="D130" s="226">
        <v>0.17100000000000001</v>
      </c>
      <c r="E130" s="173">
        <f t="shared" si="3"/>
        <v>114.13992813122101</v>
      </c>
      <c r="F130" s="273">
        <f t="shared" si="4"/>
        <v>0.30437314168325602</v>
      </c>
    </row>
    <row r="131" spans="1:10" ht="26.25" customHeight="1">
      <c r="A131" s="72" t="s">
        <v>91</v>
      </c>
      <c r="B131" s="201">
        <v>1</v>
      </c>
      <c r="C131" s="78">
        <v>5</v>
      </c>
      <c r="D131" s="226">
        <v>0.17599999999999999</v>
      </c>
      <c r="E131" s="173">
        <f t="shared" si="3"/>
        <v>117.47735293037951</v>
      </c>
      <c r="F131" s="273">
        <f t="shared" si="4"/>
        <v>0.31327294114767867</v>
      </c>
    </row>
    <row r="132" spans="1:10" ht="26.25" customHeight="1">
      <c r="A132" s="72" t="s">
        <v>93</v>
      </c>
      <c r="B132" s="201">
        <v>1</v>
      </c>
      <c r="C132" s="81">
        <v>6</v>
      </c>
      <c r="D132" s="227">
        <v>0.17499999999999999</v>
      </c>
      <c r="E132" s="174">
        <f t="shared" si="3"/>
        <v>116.8098679705478</v>
      </c>
      <c r="F132" s="277">
        <f t="shared" si="4"/>
        <v>0.31149298125479413</v>
      </c>
    </row>
    <row r="133" spans="1:10" ht="26.25" customHeight="1">
      <c r="A133" s="72" t="s">
        <v>94</v>
      </c>
      <c r="B133" s="201">
        <v>1</v>
      </c>
      <c r="C133" s="78"/>
      <c r="D133" s="104"/>
      <c r="E133" s="106"/>
      <c r="F133" s="273"/>
    </row>
    <row r="134" spans="1:10" ht="26.25" customHeight="1">
      <c r="A134" s="72" t="s">
        <v>95</v>
      </c>
      <c r="B134" s="201">
        <v>1</v>
      </c>
      <c r="C134" s="78"/>
      <c r="D134" s="120"/>
      <c r="E134" s="121" t="s">
        <v>63</v>
      </c>
      <c r="F134" s="278">
        <f>AVERAGE(F127:F132)</f>
        <v>0.30496646164755087</v>
      </c>
    </row>
    <row r="135" spans="1:10" ht="27" customHeight="1">
      <c r="A135" s="72" t="s">
        <v>96</v>
      </c>
      <c r="B135" s="201">
        <f>(B134/B133)*(B132/B131)*(B130/B129)*(B128/B127)*B126</f>
        <v>15000.000000000002</v>
      </c>
      <c r="C135" s="122"/>
      <c r="D135" s="123"/>
      <c r="E135" s="124" t="s">
        <v>76</v>
      </c>
      <c r="F135" s="279">
        <f>STDEV(F127:F132)/F134</f>
        <v>2.3540052081329362E-2</v>
      </c>
      <c r="I135" s="106"/>
    </row>
    <row r="136" spans="1:10" ht="27" customHeight="1">
      <c r="A136" s="231" t="s">
        <v>70</v>
      </c>
      <c r="B136" s="232"/>
      <c r="C136" s="125"/>
      <c r="D136" s="126"/>
      <c r="E136" s="127" t="s">
        <v>20</v>
      </c>
      <c r="F136" s="219">
        <f>COUNT(F127:F132)</f>
        <v>6</v>
      </c>
      <c r="I136" s="106"/>
      <c r="J136" s="110"/>
    </row>
    <row r="137" spans="1:10" ht="19.5" customHeight="1">
      <c r="A137" s="233"/>
      <c r="B137" s="234"/>
      <c r="C137" s="106"/>
      <c r="D137" s="106"/>
      <c r="E137" s="106"/>
      <c r="F137" s="104"/>
      <c r="G137" s="106"/>
      <c r="H137" s="106"/>
      <c r="I137" s="106"/>
    </row>
    <row r="138" spans="1:10" ht="18.75">
      <c r="A138" s="69"/>
      <c r="B138" s="69"/>
      <c r="C138" s="106"/>
      <c r="D138" s="106"/>
      <c r="E138" s="106"/>
      <c r="F138" s="104"/>
      <c r="G138" s="106"/>
      <c r="H138" s="106"/>
      <c r="I138" s="106"/>
    </row>
    <row r="139" spans="1:10" ht="26.25" customHeight="1">
      <c r="A139" s="59" t="s">
        <v>99</v>
      </c>
      <c r="B139" s="191" t="s">
        <v>100</v>
      </c>
      <c r="C139" s="251" t="str">
        <f>B20</f>
        <v xml:space="preserve">Cefaclor </v>
      </c>
      <c r="D139" s="251"/>
      <c r="E139" s="193" t="s">
        <v>108</v>
      </c>
      <c r="F139" s="193"/>
      <c r="G139" s="220">
        <f>F134</f>
        <v>0.30496646164755087</v>
      </c>
      <c r="H139" s="106"/>
      <c r="I139" s="106"/>
    </row>
    <row r="140" spans="1:10" ht="18.75">
      <c r="A140" s="59"/>
      <c r="B140" s="191"/>
      <c r="C140" s="192"/>
      <c r="D140" s="192"/>
      <c r="E140" s="193"/>
      <c r="F140" s="193"/>
      <c r="G140" s="194"/>
      <c r="H140" s="106"/>
      <c r="I140" s="106"/>
    </row>
    <row r="141" spans="1:10" ht="26.25" customHeight="1">
      <c r="A141" s="58" t="s">
        <v>102</v>
      </c>
      <c r="B141" s="58" t="s">
        <v>103</v>
      </c>
      <c r="D141" s="213" t="s">
        <v>115</v>
      </c>
      <c r="H141" s="106"/>
      <c r="I141" s="106"/>
    </row>
    <row r="142" spans="1:10" ht="19.5" customHeight="1">
      <c r="A142" s="52"/>
      <c r="B142" s="52"/>
      <c r="C142" s="52"/>
      <c r="D142" s="52"/>
      <c r="E142" s="52"/>
      <c r="H142" s="106"/>
      <c r="I142" s="106"/>
    </row>
    <row r="143" spans="1:10" ht="26.25" customHeight="1">
      <c r="A143" s="71" t="s">
        <v>104</v>
      </c>
      <c r="B143" s="200">
        <v>900</v>
      </c>
      <c r="C143" s="112" t="s">
        <v>105</v>
      </c>
      <c r="D143" s="113" t="s">
        <v>56</v>
      </c>
      <c r="E143" s="114" t="s">
        <v>106</v>
      </c>
      <c r="F143" s="115" t="s">
        <v>107</v>
      </c>
      <c r="H143" s="106"/>
      <c r="I143" s="106"/>
    </row>
    <row r="144" spans="1:10" ht="26.25" customHeight="1">
      <c r="A144" s="72" t="s">
        <v>86</v>
      </c>
      <c r="B144" s="201">
        <v>3</v>
      </c>
      <c r="C144" s="78">
        <v>1</v>
      </c>
      <c r="D144" s="226">
        <v>0.54</v>
      </c>
      <c r="E144" s="172">
        <f t="shared" ref="E144:E149" si="5">IF(ISBLANK(D144),"-",D144/$D$105*$D$102*$B$152)</f>
        <v>360.44187830911898</v>
      </c>
      <c r="F144" s="276">
        <f t="shared" ref="F144:F149" si="6">IF(ISBLANK(D144), "-", E144/$B$56)</f>
        <v>0.96117834215765063</v>
      </c>
      <c r="H144" s="106"/>
      <c r="I144" s="106"/>
    </row>
    <row r="145" spans="1:9" ht="26.25" customHeight="1">
      <c r="A145" s="72" t="s">
        <v>88</v>
      </c>
      <c r="B145" s="201">
        <v>50</v>
      </c>
      <c r="C145" s="78">
        <v>2</v>
      </c>
      <c r="D145" s="226">
        <v>0.54400000000000004</v>
      </c>
      <c r="E145" s="173">
        <f t="shared" si="5"/>
        <v>363.11181814844576</v>
      </c>
      <c r="F145" s="273">
        <f t="shared" si="6"/>
        <v>0.96829818172918869</v>
      </c>
      <c r="H145" s="106"/>
      <c r="I145" s="106"/>
    </row>
    <row r="146" spans="1:9" ht="26.25" customHeight="1">
      <c r="A146" s="72" t="s">
        <v>89</v>
      </c>
      <c r="B146" s="201">
        <v>1</v>
      </c>
      <c r="C146" s="78">
        <v>3</v>
      </c>
      <c r="D146" s="226">
        <v>0.53300000000000003</v>
      </c>
      <c r="E146" s="173">
        <f t="shared" si="5"/>
        <v>355.76948359029706</v>
      </c>
      <c r="F146" s="273">
        <f t="shared" si="6"/>
        <v>0.94871862290745879</v>
      </c>
      <c r="H146" s="106"/>
      <c r="I146" s="106"/>
    </row>
    <row r="147" spans="1:9" ht="26.25" customHeight="1">
      <c r="A147" s="72" t="s">
        <v>90</v>
      </c>
      <c r="B147" s="201">
        <v>1</v>
      </c>
      <c r="C147" s="78">
        <v>4</v>
      </c>
      <c r="D147" s="226">
        <v>0.504</v>
      </c>
      <c r="E147" s="173">
        <f t="shared" si="5"/>
        <v>336.41241975517767</v>
      </c>
      <c r="F147" s="273">
        <f t="shared" si="6"/>
        <v>0.89709978601380713</v>
      </c>
      <c r="H147" s="106"/>
      <c r="I147" s="106"/>
    </row>
    <row r="148" spans="1:9" ht="26.25" customHeight="1">
      <c r="A148" s="72" t="s">
        <v>91</v>
      </c>
      <c r="B148" s="201">
        <v>1</v>
      </c>
      <c r="C148" s="78">
        <v>5</v>
      </c>
      <c r="D148" s="226">
        <v>0.54500000000000004</v>
      </c>
      <c r="E148" s="173">
        <f t="shared" si="5"/>
        <v>363.77930310827747</v>
      </c>
      <c r="F148" s="273">
        <f t="shared" si="6"/>
        <v>0.97007814162207329</v>
      </c>
      <c r="H148" s="106"/>
      <c r="I148" s="106"/>
    </row>
    <row r="149" spans="1:9" ht="26.25" customHeight="1">
      <c r="A149" s="72" t="s">
        <v>93</v>
      </c>
      <c r="B149" s="201">
        <v>1</v>
      </c>
      <c r="C149" s="81">
        <v>6</v>
      </c>
      <c r="D149" s="227">
        <v>0.54800000000000004</v>
      </c>
      <c r="E149" s="174">
        <f t="shared" si="5"/>
        <v>365.78175798777255</v>
      </c>
      <c r="F149" s="277">
        <f t="shared" si="6"/>
        <v>0.97541802130072686</v>
      </c>
      <c r="H149" s="106"/>
      <c r="I149" s="106"/>
    </row>
    <row r="150" spans="1:9" ht="26.25" customHeight="1">
      <c r="A150" s="72" t="s">
        <v>94</v>
      </c>
      <c r="B150" s="201">
        <v>1</v>
      </c>
      <c r="C150" s="78"/>
      <c r="D150" s="104"/>
      <c r="E150" s="106"/>
      <c r="F150" s="273"/>
      <c r="H150" s="106"/>
      <c r="I150" s="106"/>
    </row>
    <row r="151" spans="1:9" ht="26.25" customHeight="1">
      <c r="A151" s="72" t="s">
        <v>95</v>
      </c>
      <c r="B151" s="201">
        <v>1</v>
      </c>
      <c r="C151" s="78"/>
      <c r="D151" s="120"/>
      <c r="E151" s="121" t="s">
        <v>63</v>
      </c>
      <c r="F151" s="278">
        <f>AVERAGE(F144:F149)</f>
        <v>0.95346518262181768</v>
      </c>
      <c r="H151" s="106"/>
      <c r="I151" s="106"/>
    </row>
    <row r="152" spans="1:9" ht="27" customHeight="1">
      <c r="A152" s="72" t="s">
        <v>96</v>
      </c>
      <c r="B152" s="201">
        <f>(B151/B150)*(B149/B148)*(B147/B146)*(B145/B144)*B143</f>
        <v>15000.000000000002</v>
      </c>
      <c r="C152" s="122"/>
      <c r="D152" s="123"/>
      <c r="E152" s="124" t="s">
        <v>76</v>
      </c>
      <c r="F152" s="279">
        <f>STDEV(F144:F149)/F151</f>
        <v>3.0530942449871486E-2</v>
      </c>
      <c r="H152" s="106"/>
      <c r="I152" s="106"/>
    </row>
    <row r="153" spans="1:9" ht="27" customHeight="1">
      <c r="A153" s="231" t="s">
        <v>70</v>
      </c>
      <c r="B153" s="232"/>
      <c r="C153" s="125"/>
      <c r="D153" s="126"/>
      <c r="E153" s="127" t="s">
        <v>20</v>
      </c>
      <c r="F153" s="219">
        <f>COUNT(F144:F149)</f>
        <v>6</v>
      </c>
      <c r="H153" s="106"/>
      <c r="I153" s="106"/>
    </row>
    <row r="154" spans="1:9" ht="19.5" customHeight="1">
      <c r="A154" s="233"/>
      <c r="B154" s="234"/>
      <c r="C154" s="106"/>
      <c r="D154" s="106"/>
      <c r="E154" s="106"/>
      <c r="F154" s="104"/>
      <c r="G154" s="106"/>
      <c r="H154" s="106"/>
      <c r="I154" s="106"/>
    </row>
    <row r="155" spans="1:9" ht="18.75">
      <c r="A155" s="69"/>
      <c r="B155" s="69"/>
      <c r="C155" s="106"/>
      <c r="D155" s="106"/>
      <c r="E155" s="106"/>
      <c r="F155" s="104"/>
      <c r="G155" s="106"/>
      <c r="H155" s="106"/>
      <c r="I155" s="106"/>
    </row>
    <row r="156" spans="1:9" ht="26.25" customHeight="1">
      <c r="A156" s="59" t="s">
        <v>99</v>
      </c>
      <c r="B156" s="191" t="s">
        <v>100</v>
      </c>
      <c r="C156" s="251" t="str">
        <f>B20</f>
        <v xml:space="preserve">Cefaclor </v>
      </c>
      <c r="D156" s="251"/>
      <c r="E156" s="193" t="s">
        <v>108</v>
      </c>
      <c r="F156" s="193"/>
      <c r="G156" s="220">
        <f>F151</f>
        <v>0.95346518262181768</v>
      </c>
      <c r="H156" s="106"/>
      <c r="I156" s="106"/>
    </row>
    <row r="157" spans="1:9" ht="18.75">
      <c r="A157" s="59"/>
      <c r="B157" s="191"/>
      <c r="C157" s="195"/>
      <c r="D157" s="195"/>
      <c r="E157" s="193"/>
      <c r="F157" s="193"/>
      <c r="G157" s="194"/>
      <c r="H157" s="106"/>
      <c r="I157" s="106"/>
    </row>
    <row r="158" spans="1:9" ht="26.25" customHeight="1">
      <c r="A158" s="58" t="s">
        <v>102</v>
      </c>
      <c r="B158" s="58" t="s">
        <v>103</v>
      </c>
      <c r="D158" s="213">
        <v>0</v>
      </c>
      <c r="H158" s="106"/>
      <c r="I158" s="106"/>
    </row>
    <row r="159" spans="1:9" ht="19.5" customHeight="1">
      <c r="A159" s="52"/>
      <c r="B159" s="52"/>
      <c r="C159" s="52"/>
      <c r="D159" s="52"/>
      <c r="E159" s="52"/>
      <c r="H159" s="106"/>
      <c r="I159" s="106"/>
    </row>
    <row r="160" spans="1:9" ht="26.25" customHeight="1">
      <c r="A160" s="71" t="s">
        <v>104</v>
      </c>
      <c r="B160" s="200">
        <v>900</v>
      </c>
      <c r="C160" s="112" t="s">
        <v>105</v>
      </c>
      <c r="D160" s="113" t="s">
        <v>56</v>
      </c>
      <c r="E160" s="114" t="s">
        <v>106</v>
      </c>
      <c r="F160" s="115" t="s">
        <v>107</v>
      </c>
      <c r="H160" s="106"/>
      <c r="I160" s="106"/>
    </row>
    <row r="161" spans="1:9" ht="26.25" customHeight="1">
      <c r="A161" s="72" t="s">
        <v>86</v>
      </c>
      <c r="B161" s="201">
        <v>1</v>
      </c>
      <c r="C161" s="78">
        <v>1</v>
      </c>
      <c r="D161" s="215"/>
      <c r="E161" s="172" t="str">
        <f t="shared" ref="E161:E166" si="7">IF(ISBLANK(D161),"-",D161/$D$105*$D$102*$B$169)</f>
        <v>-</v>
      </c>
      <c r="F161" s="169" t="str">
        <f t="shared" ref="F161:F166" si="8">IF(ISBLANK(D161), "-", E161/$B$56)</f>
        <v>-</v>
      </c>
      <c r="H161" s="106"/>
      <c r="I161" s="106"/>
    </row>
    <row r="162" spans="1:9" ht="26.25" customHeight="1">
      <c r="A162" s="72" t="s">
        <v>88</v>
      </c>
      <c r="B162" s="201">
        <v>1</v>
      </c>
      <c r="C162" s="78">
        <v>2</v>
      </c>
      <c r="D162" s="215"/>
      <c r="E162" s="173" t="str">
        <f t="shared" si="7"/>
        <v>-</v>
      </c>
      <c r="F162" s="170" t="str">
        <f t="shared" si="8"/>
        <v>-</v>
      </c>
      <c r="H162" s="106"/>
      <c r="I162" s="106"/>
    </row>
    <row r="163" spans="1:9" ht="26.25" customHeight="1">
      <c r="A163" s="72" t="s">
        <v>89</v>
      </c>
      <c r="B163" s="201">
        <v>1</v>
      </c>
      <c r="C163" s="78">
        <v>3</v>
      </c>
      <c r="D163" s="215"/>
      <c r="E163" s="173" t="str">
        <f t="shared" si="7"/>
        <v>-</v>
      </c>
      <c r="F163" s="170" t="str">
        <f t="shared" si="8"/>
        <v>-</v>
      </c>
      <c r="H163" s="106"/>
      <c r="I163" s="106"/>
    </row>
    <row r="164" spans="1:9" ht="26.25" customHeight="1">
      <c r="A164" s="72" t="s">
        <v>90</v>
      </c>
      <c r="B164" s="201">
        <v>1</v>
      </c>
      <c r="C164" s="78">
        <v>4</v>
      </c>
      <c r="D164" s="215"/>
      <c r="E164" s="173" t="str">
        <f t="shared" si="7"/>
        <v>-</v>
      </c>
      <c r="F164" s="170" t="str">
        <f t="shared" si="8"/>
        <v>-</v>
      </c>
      <c r="H164" s="106"/>
      <c r="I164" s="106"/>
    </row>
    <row r="165" spans="1:9" ht="26.25" customHeight="1">
      <c r="A165" s="72" t="s">
        <v>91</v>
      </c>
      <c r="B165" s="201">
        <v>1</v>
      </c>
      <c r="C165" s="78">
        <v>5</v>
      </c>
      <c r="D165" s="215"/>
      <c r="E165" s="173" t="str">
        <f t="shared" si="7"/>
        <v>-</v>
      </c>
      <c r="F165" s="170" t="str">
        <f t="shared" si="8"/>
        <v>-</v>
      </c>
      <c r="H165" s="106"/>
      <c r="I165" s="106"/>
    </row>
    <row r="166" spans="1:9" ht="26.25" customHeight="1">
      <c r="A166" s="72" t="s">
        <v>93</v>
      </c>
      <c r="B166" s="201">
        <v>1</v>
      </c>
      <c r="C166" s="81">
        <v>6</v>
      </c>
      <c r="D166" s="216"/>
      <c r="E166" s="174" t="str">
        <f t="shared" si="7"/>
        <v>-</v>
      </c>
      <c r="F166" s="171" t="str">
        <f t="shared" si="8"/>
        <v>-</v>
      </c>
      <c r="H166" s="106"/>
      <c r="I166" s="106"/>
    </row>
    <row r="167" spans="1:9" ht="26.25" customHeight="1">
      <c r="A167" s="72" t="s">
        <v>94</v>
      </c>
      <c r="B167" s="201">
        <v>1</v>
      </c>
      <c r="C167" s="78"/>
      <c r="D167" s="104"/>
      <c r="E167" s="106"/>
      <c r="F167" s="119"/>
      <c r="H167" s="106"/>
      <c r="I167" s="106"/>
    </row>
    <row r="168" spans="1:9" ht="26.25" customHeight="1">
      <c r="A168" s="72" t="s">
        <v>95</v>
      </c>
      <c r="B168" s="201">
        <v>1</v>
      </c>
      <c r="C168" s="78"/>
      <c r="D168" s="120"/>
      <c r="E168" s="121" t="s">
        <v>63</v>
      </c>
      <c r="F168" s="217" t="e">
        <f>AVERAGE(F161:F166)</f>
        <v>#DIV/0!</v>
      </c>
      <c r="H168" s="106"/>
      <c r="I168" s="106"/>
    </row>
    <row r="169" spans="1:9" ht="27" customHeight="1">
      <c r="A169" s="72" t="s">
        <v>96</v>
      </c>
      <c r="B169" s="201">
        <f>(B168/B167)*(B166/B165)*(B164/B163)*(B162/B161)*B160</f>
        <v>900</v>
      </c>
      <c r="C169" s="122"/>
      <c r="D169" s="123"/>
      <c r="E169" s="124" t="s">
        <v>76</v>
      </c>
      <c r="F169" s="218" t="e">
        <f>STDEV(F161:F166)/F168</f>
        <v>#DIV/0!</v>
      </c>
      <c r="H169" s="106"/>
      <c r="I169" s="106"/>
    </row>
    <row r="170" spans="1:9" ht="27" customHeight="1">
      <c r="A170" s="231" t="s">
        <v>70</v>
      </c>
      <c r="B170" s="232"/>
      <c r="C170" s="125"/>
      <c r="D170" s="126"/>
      <c r="E170" s="127" t="s">
        <v>20</v>
      </c>
      <c r="F170" s="219">
        <f>COUNT(F161:F166)</f>
        <v>0</v>
      </c>
      <c r="H170" s="106"/>
      <c r="I170" s="106"/>
    </row>
    <row r="171" spans="1:9" ht="19.5" customHeight="1">
      <c r="A171" s="233"/>
      <c r="B171" s="234"/>
      <c r="C171" s="106"/>
      <c r="D171" s="106"/>
      <c r="E171" s="106"/>
      <c r="F171" s="104"/>
      <c r="G171" s="106"/>
      <c r="H171" s="106"/>
      <c r="I171" s="106"/>
    </row>
    <row r="172" spans="1:9" ht="18.75">
      <c r="A172" s="69"/>
      <c r="B172" s="69"/>
      <c r="C172" s="106"/>
      <c r="D172" s="106"/>
      <c r="E172" s="106"/>
      <c r="F172" s="104"/>
      <c r="G172" s="106"/>
      <c r="H172" s="106"/>
      <c r="I172" s="106"/>
    </row>
    <row r="173" spans="1:9" ht="26.25" customHeight="1">
      <c r="A173" s="59" t="s">
        <v>99</v>
      </c>
      <c r="B173" s="191" t="s">
        <v>100</v>
      </c>
      <c r="C173" s="251" t="str">
        <f>B20</f>
        <v xml:space="preserve">Cefaclor </v>
      </c>
      <c r="D173" s="251"/>
      <c r="E173" s="193" t="s">
        <v>108</v>
      </c>
      <c r="F173" s="193"/>
      <c r="G173" s="220" t="e">
        <f>F168</f>
        <v>#DIV/0!</v>
      </c>
      <c r="H173" s="106"/>
      <c r="I173" s="106"/>
    </row>
    <row r="174" spans="1:9" ht="18.75">
      <c r="A174" s="59"/>
      <c r="B174" s="191"/>
      <c r="C174" s="195"/>
      <c r="D174" s="195"/>
      <c r="E174" s="193"/>
      <c r="F174" s="193"/>
      <c r="G174" s="194"/>
      <c r="H174" s="106"/>
      <c r="I174" s="106"/>
    </row>
    <row r="175" spans="1:9" ht="19.5" customHeight="1">
      <c r="A175" s="139"/>
      <c r="B175" s="139"/>
      <c r="C175" s="140"/>
      <c r="D175" s="140"/>
      <c r="E175" s="140"/>
      <c r="F175" s="140"/>
      <c r="G175" s="140"/>
      <c r="H175" s="140"/>
    </row>
    <row r="176" spans="1:9" ht="18.75">
      <c r="B176" s="230" t="s">
        <v>26</v>
      </c>
      <c r="C176" s="230"/>
      <c r="E176" s="129" t="s">
        <v>27</v>
      </c>
      <c r="F176" s="154"/>
      <c r="G176" s="230" t="s">
        <v>28</v>
      </c>
      <c r="H176" s="230"/>
    </row>
    <row r="177" spans="1:9" ht="83.1" customHeight="1">
      <c r="A177" s="155" t="s">
        <v>29</v>
      </c>
      <c r="B177" s="189"/>
      <c r="C177" s="189" t="s">
        <v>116</v>
      </c>
      <c r="E177" s="150" t="s">
        <v>117</v>
      </c>
      <c r="F177" s="106"/>
      <c r="G177" s="152"/>
      <c r="H177" s="152"/>
    </row>
    <row r="178" spans="1:9" ht="83.1" customHeight="1">
      <c r="A178" s="155" t="s">
        <v>30</v>
      </c>
      <c r="B178" s="190"/>
      <c r="C178" s="190"/>
      <c r="E178" s="151"/>
      <c r="F178" s="106"/>
      <c r="G178" s="153"/>
      <c r="H178" s="153"/>
    </row>
    <row r="179" spans="1:9" ht="18.75">
      <c r="A179" s="103"/>
      <c r="B179" s="103"/>
      <c r="C179" s="104"/>
      <c r="D179" s="104"/>
      <c r="E179" s="104"/>
      <c r="F179" s="105"/>
      <c r="G179" s="104"/>
      <c r="H179" s="104"/>
      <c r="I179" s="106"/>
    </row>
    <row r="180" spans="1:9" ht="18.75">
      <c r="A180" s="103"/>
      <c r="B180" s="103"/>
      <c r="C180" s="104"/>
      <c r="D180" s="104"/>
      <c r="E180" s="104"/>
      <c r="F180" s="105"/>
      <c r="G180" s="104"/>
      <c r="H180" s="104"/>
      <c r="I180" s="106"/>
    </row>
    <row r="181" spans="1:9" ht="18.75">
      <c r="A181" s="103"/>
      <c r="B181" s="103"/>
      <c r="C181" s="104"/>
      <c r="D181" s="104"/>
      <c r="E181" s="104"/>
      <c r="F181" s="105"/>
      <c r="G181" s="104"/>
      <c r="H181" s="104"/>
      <c r="I181" s="106"/>
    </row>
    <row r="182" spans="1:9" ht="18.75">
      <c r="A182" s="103"/>
      <c r="B182" s="103"/>
      <c r="C182" s="104"/>
      <c r="D182" s="104"/>
      <c r="E182" s="104"/>
      <c r="F182" s="105"/>
      <c r="G182" s="104"/>
      <c r="H182" s="104"/>
      <c r="I182" s="106"/>
    </row>
    <row r="183" spans="1:9" ht="18.75">
      <c r="A183" s="103"/>
      <c r="B183" s="103"/>
      <c r="C183" s="104"/>
      <c r="D183" s="104"/>
      <c r="E183" s="104"/>
      <c r="F183" s="105"/>
      <c r="G183" s="104"/>
      <c r="H183" s="104"/>
      <c r="I183" s="106"/>
    </row>
    <row r="184" spans="1:9" ht="18.75">
      <c r="A184" s="103"/>
      <c r="B184" s="103"/>
      <c r="C184" s="104"/>
      <c r="D184" s="104"/>
      <c r="E184" s="104"/>
      <c r="F184" s="105"/>
      <c r="G184" s="104"/>
      <c r="H184" s="104"/>
      <c r="I184" s="106"/>
    </row>
    <row r="185" spans="1:9" ht="18.75">
      <c r="A185" s="103"/>
      <c r="B185" s="103"/>
      <c r="C185" s="104"/>
      <c r="D185" s="104"/>
      <c r="E185" s="104"/>
      <c r="F185" s="105"/>
      <c r="G185" s="104"/>
      <c r="H185" s="104"/>
      <c r="I185" s="106"/>
    </row>
    <row r="186" spans="1:9" ht="18.75">
      <c r="A186" s="103"/>
      <c r="B186" s="103"/>
      <c r="C186" s="104"/>
      <c r="D186" s="104"/>
      <c r="E186" s="104"/>
      <c r="F186" s="105"/>
      <c r="G186" s="104"/>
      <c r="H186" s="104"/>
      <c r="I186" s="106"/>
    </row>
    <row r="187" spans="1:9" ht="18.75">
      <c r="A187" s="103"/>
      <c r="B187" s="103"/>
      <c r="C187" s="104"/>
      <c r="D187" s="104"/>
      <c r="E187" s="104"/>
      <c r="F187" s="105"/>
      <c r="G187" s="104"/>
      <c r="H187" s="104"/>
      <c r="I187" s="106"/>
    </row>
    <row r="250" spans="1:1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:H7"/>
    <mergeCell ref="A8:H14"/>
    <mergeCell ref="A16:H16"/>
    <mergeCell ref="C86:H86"/>
    <mergeCell ref="C87:H87"/>
    <mergeCell ref="B18:C18"/>
    <mergeCell ref="A101:B102"/>
    <mergeCell ref="A119:B120"/>
    <mergeCell ref="A46:B47"/>
    <mergeCell ref="C83:G83"/>
    <mergeCell ref="A70:B71"/>
    <mergeCell ref="C76:D76"/>
    <mergeCell ref="C122:D122"/>
    <mergeCell ref="C156:D156"/>
    <mergeCell ref="C139:D139"/>
    <mergeCell ref="C173:D173"/>
    <mergeCell ref="F91:G91"/>
    <mergeCell ref="C68:C71"/>
    <mergeCell ref="C64:C67"/>
    <mergeCell ref="D68:D71"/>
    <mergeCell ref="D64:D67"/>
    <mergeCell ref="D60:D63"/>
    <mergeCell ref="C29:G29"/>
    <mergeCell ref="F36:G36"/>
    <mergeCell ref="C31:H31"/>
    <mergeCell ref="C32:H32"/>
    <mergeCell ref="C60:C63"/>
    <mergeCell ref="D36:E36"/>
    <mergeCell ref="B176:C176"/>
    <mergeCell ref="A136:B137"/>
    <mergeCell ref="A170:B171"/>
    <mergeCell ref="A153:B154"/>
    <mergeCell ref="G176:H176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Cefaclor</vt:lpstr>
      <vt:lpstr>Cefaclor!Print_Area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2015-10-27T07:25:24Z</dcterms:modified>
</cp:coreProperties>
</file>