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4940" windowHeight="8640" activeTab="1"/>
  </bookViews>
  <sheets>
    <sheet name="PHENYLALANINE" sheetId="33" r:id="rId1"/>
    <sheet name="Sheet1" sheetId="34" r:id="rId2"/>
  </sheets>
  <definedNames>
    <definedName name="_xlnm.Print_Area" localSheetId="0">PHENYLALANINE!$A$1:$I$63</definedName>
  </definedNames>
  <calcPr calcId="144525"/>
</workbook>
</file>

<file path=xl/calcChain.xml><?xml version="1.0" encoding="utf-8"?>
<calcChain xmlns="http://schemas.openxmlformats.org/spreadsheetml/2006/main">
  <c r="A1" i="34" l="1"/>
  <c r="B47" i="33" l="1"/>
  <c r="G37" i="33" l="1"/>
  <c r="F54" i="33"/>
  <c r="F37" i="33"/>
  <c r="C35" i="33" l="1"/>
  <c r="E35" i="33" s="1"/>
  <c r="C36" i="33"/>
  <c r="E36" i="33" s="1"/>
  <c r="C37" i="33"/>
  <c r="E37" i="33" s="1"/>
  <c r="C34" i="33"/>
  <c r="E34" i="33" s="1"/>
  <c r="I54" i="33"/>
  <c r="H54" i="33"/>
  <c r="E45" i="33"/>
  <c r="F36" i="33" l="1"/>
  <c r="G36" i="33"/>
  <c r="F35" i="33"/>
  <c r="G35" i="33"/>
  <c r="F34" i="33"/>
  <c r="G34" i="33"/>
  <c r="E40" i="33"/>
  <c r="E38" i="33"/>
  <c r="E39" i="33" l="1"/>
  <c r="G38" i="33"/>
  <c r="F38" i="33"/>
  <c r="G54" i="33" l="1"/>
  <c r="E47" i="33"/>
  <c r="E54" i="33" l="1"/>
  <c r="D57" i="33"/>
  <c r="D55" i="33"/>
  <c r="D56" i="33" s="1"/>
  <c r="E51" i="33" l="1"/>
  <c r="F51" i="33" s="1"/>
  <c r="G51" i="33" s="1"/>
  <c r="H51" i="33" s="1"/>
  <c r="E52" i="33"/>
  <c r="F52" i="33" s="1"/>
  <c r="E53" i="33"/>
  <c r="F53" i="33" s="1"/>
  <c r="I51" i="33" l="1"/>
  <c r="G52" i="33" l="1"/>
  <c r="H52" i="33" s="1"/>
  <c r="I52" i="33" s="1"/>
  <c r="G53" i="33"/>
  <c r="H53" i="33" s="1"/>
  <c r="I53" i="33" s="1"/>
  <c r="G55" i="33" l="1"/>
  <c r="H55" i="33"/>
  <c r="H56" i="33" s="1"/>
  <c r="H57" i="33"/>
  <c r="G57" i="33"/>
  <c r="I55" i="33" l="1"/>
  <c r="I56" i="33" s="1"/>
  <c r="I57" i="33"/>
</calcChain>
</file>

<file path=xl/sharedStrings.xml><?xml version="1.0" encoding="utf-8"?>
<sst xmlns="http://schemas.openxmlformats.org/spreadsheetml/2006/main" count="68" uniqueCount="56">
  <si>
    <t>Analysis Report</t>
  </si>
  <si>
    <t>Sample Name:</t>
  </si>
  <si>
    <t>Laboratory Ref No:</t>
  </si>
  <si>
    <t>Active Ingredient:</t>
  </si>
  <si>
    <t>Date Analysis Completed:</t>
  </si>
  <si>
    <t>n:</t>
  </si>
  <si>
    <t>Analysis Data</t>
  </si>
  <si>
    <t>Reference Substance:</t>
  </si>
  <si>
    <t>Analysed by:</t>
  </si>
  <si>
    <t>Date Analysis Started:</t>
  </si>
  <si>
    <t>RSD:</t>
  </si>
  <si>
    <t>Name</t>
  </si>
  <si>
    <t>Signature</t>
  </si>
  <si>
    <t>Date</t>
  </si>
  <si>
    <t>Reviewed By:</t>
  </si>
  <si>
    <t>Determination of Content of Active Ingredient in the Sample</t>
  </si>
  <si>
    <t>Please enter the required information in the cells highlighted in green</t>
  </si>
  <si>
    <t>mL Titrant</t>
  </si>
  <si>
    <t>Reaction Ratio (Titrant:Standard)</t>
  </si>
  <si>
    <t>:</t>
  </si>
  <si>
    <t>Standard Weight (mg)</t>
  </si>
  <si>
    <t xml:space="preserve"> Molecular Weight:</t>
  </si>
  <si>
    <t>Molarity (mM/mL)</t>
  </si>
  <si>
    <t>Average :</t>
  </si>
  <si>
    <t xml:space="preserve">Standard </t>
  </si>
  <si>
    <t>A</t>
  </si>
  <si>
    <t>B</t>
  </si>
  <si>
    <t>C</t>
  </si>
  <si>
    <t>D</t>
  </si>
  <si>
    <t>Sample</t>
  </si>
  <si>
    <t>Titre Vol. (mL)</t>
  </si>
  <si>
    <t>Blank</t>
  </si>
  <si>
    <t>Corrected Titre</t>
  </si>
  <si>
    <t>Percentage content</t>
  </si>
  <si>
    <t>Actual Amount (mg)</t>
  </si>
  <si>
    <t>mMoles of titrant</t>
  </si>
  <si>
    <t>Deviation from true Value</t>
  </si>
  <si>
    <t>In sample</t>
  </si>
  <si>
    <t>Blank Correction</t>
  </si>
  <si>
    <t>Correction Factor</t>
  </si>
  <si>
    <t>Target Concentration</t>
  </si>
  <si>
    <t>Each</t>
  </si>
  <si>
    <t>contains</t>
  </si>
  <si>
    <t>Per Label Claim</t>
  </si>
  <si>
    <t>Each mL of</t>
  </si>
  <si>
    <t>is equivalent to</t>
  </si>
  <si>
    <t>Standardisation of the Volumetric Solutions</t>
  </si>
  <si>
    <t>Volumetric Solution:</t>
  </si>
  <si>
    <t>National Quality Control Laoboratory</t>
  </si>
  <si>
    <t>Laboratory Data Calculation Spreadsheet</t>
  </si>
  <si>
    <t>Potassium Hydrogen Phthalate</t>
  </si>
  <si>
    <t>Weight (mg)</t>
  </si>
  <si>
    <t>Phenylalanine</t>
  </si>
  <si>
    <t>NDQE201603778</t>
  </si>
  <si>
    <t>0.1 M Perchloric acid</t>
  </si>
  <si>
    <t>LORNA WANGARI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</si>
</sst>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dd\-mmm\-yy"/>
    <numFmt numFmtId="166" formatCode="0.00000"/>
    <numFmt numFmtId="167" formatCode="0.00\ &quot;M&quot;"/>
    <numFmt numFmtId="168" formatCode="0.00\ &quot;mg&quot;"/>
    <numFmt numFmtId="169" formatCode="General\ &quot;VS&quot;"/>
  </numFmts>
  <fonts count="28" x14ac:knownFonts="1">
    <font>
      <sz val="10"/>
      <name val="Arial"/>
    </font>
    <font>
      <sz val="10"/>
      <name val="Arial"/>
      <family val="2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136">
    <xf numFmtId="0" fontId="0" fillId="0" borderId="0" xfId="0"/>
    <xf numFmtId="0" fontId="20" fillId="0" borderId="0" xfId="42" applyFont="1"/>
    <xf numFmtId="0" fontId="20" fillId="0" borderId="0" xfId="42" applyFont="1" applyFill="1" applyBorder="1"/>
    <xf numFmtId="0" fontId="20" fillId="0" borderId="0" xfId="42" applyFont="1" applyBorder="1"/>
    <xf numFmtId="0" fontId="22" fillId="0" borderId="11" xfId="42" applyFont="1" applyFill="1" applyBorder="1" applyAlignment="1">
      <alignment horizontal="left" vertical="center" wrapText="1"/>
    </xf>
    <xf numFmtId="0" fontId="20" fillId="0" borderId="0" xfId="42" applyFont="1" applyAlignment="1">
      <alignment vertical="center"/>
    </xf>
    <xf numFmtId="0" fontId="21" fillId="0" borderId="0" xfId="42" applyFont="1" applyAlignment="1">
      <alignment vertical="center"/>
    </xf>
    <xf numFmtId="165" fontId="20" fillId="0" borderId="0" xfId="42" applyNumberFormat="1" applyFont="1" applyAlignment="1">
      <alignment horizontal="left" vertical="center"/>
    </xf>
    <xf numFmtId="0" fontId="2" fillId="0" borderId="0" xfId="42" applyFont="1" applyAlignment="1">
      <alignment horizontal="left" vertical="center"/>
    </xf>
    <xf numFmtId="0" fontId="20" fillId="0" borderId="0" xfId="42" applyFont="1" applyAlignment="1">
      <alignment horizontal="right" vertical="center"/>
    </xf>
    <xf numFmtId="0" fontId="21" fillId="0" borderId="0" xfId="42" applyFont="1" applyAlignment="1">
      <alignment horizontal="center" vertical="center"/>
    </xf>
    <xf numFmtId="0" fontId="20" fillId="0" borderId="14" xfId="42" applyFont="1" applyBorder="1" applyAlignment="1">
      <alignment horizontal="right" vertical="center"/>
    </xf>
    <xf numFmtId="0" fontId="20" fillId="0" borderId="0" xfId="42" applyFont="1" applyBorder="1" applyAlignment="1">
      <alignment horizontal="center" vertical="center"/>
    </xf>
    <xf numFmtId="0" fontId="2" fillId="0" borderId="0" xfId="42" applyFont="1" applyAlignment="1">
      <alignment vertical="center"/>
    </xf>
    <xf numFmtId="0" fontId="21" fillId="0" borderId="0" xfId="42" quotePrefix="1" applyFont="1" applyAlignment="1">
      <alignment horizontal="left" vertical="center"/>
    </xf>
    <xf numFmtId="0" fontId="20" fillId="0" borderId="0" xfId="42" applyFont="1" applyAlignment="1">
      <alignment horizontal="center" vertical="center"/>
    </xf>
    <xf numFmtId="2" fontId="21" fillId="0" borderId="26" xfId="42" applyNumberFormat="1" applyFont="1" applyBorder="1" applyAlignment="1">
      <alignment horizontal="center" vertical="center"/>
    </xf>
    <xf numFmtId="0" fontId="20" fillId="0" borderId="0" xfId="42" quotePrefix="1" applyFont="1" applyBorder="1" applyAlignment="1">
      <alignment horizontal="center" vertical="center"/>
    </xf>
    <xf numFmtId="2" fontId="20" fillId="0" borderId="0" xfId="42" applyNumberFormat="1" applyFont="1" applyBorder="1" applyAlignment="1">
      <alignment horizontal="center" vertical="center"/>
    </xf>
    <xf numFmtId="0" fontId="20" fillId="0" borderId="0" xfId="42" applyFont="1" applyBorder="1" applyAlignment="1">
      <alignment vertical="center"/>
    </xf>
    <xf numFmtId="0" fontId="20" fillId="0" borderId="11" xfId="42" applyFont="1" applyBorder="1" applyAlignment="1">
      <alignment vertical="center"/>
    </xf>
    <xf numFmtId="0" fontId="20" fillId="0" borderId="16" xfId="42" applyFont="1" applyBorder="1" applyAlignment="1">
      <alignment horizontal="center" vertical="center"/>
    </xf>
    <xf numFmtId="0" fontId="21" fillId="0" borderId="0" xfId="42" applyFont="1" applyBorder="1" applyAlignment="1">
      <alignment horizontal="right" vertical="center"/>
    </xf>
    <xf numFmtId="0" fontId="20" fillId="0" borderId="10" xfId="42" quotePrefix="1" applyFont="1" applyBorder="1" applyAlignment="1" applyProtection="1">
      <alignment vertical="center"/>
      <protection locked="0"/>
    </xf>
    <xf numFmtId="0" fontId="20" fillId="0" borderId="10" xfId="42" quotePrefix="1" applyFont="1" applyBorder="1" applyAlignment="1">
      <alignment vertical="center"/>
    </xf>
    <xf numFmtId="0" fontId="20" fillId="0" borderId="10" xfId="42" applyFont="1" applyBorder="1" applyAlignment="1">
      <alignment vertical="center"/>
    </xf>
    <xf numFmtId="0" fontId="21" fillId="0" borderId="32" xfId="42" applyFont="1" applyBorder="1" applyAlignment="1" applyProtection="1">
      <alignment vertical="center"/>
      <protection locked="0"/>
    </xf>
    <xf numFmtId="0" fontId="21" fillId="0" borderId="32" xfId="42" applyFont="1" applyBorder="1" applyAlignment="1">
      <alignment vertical="center"/>
    </xf>
    <xf numFmtId="0" fontId="20" fillId="0" borderId="32" xfId="42" applyFont="1" applyBorder="1" applyAlignment="1">
      <alignment vertical="center"/>
    </xf>
    <xf numFmtId="0" fontId="21" fillId="0" borderId="16" xfId="42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21" fillId="26" borderId="0" xfId="42" applyFont="1" applyFill="1" applyAlignment="1" applyProtection="1">
      <alignment vertical="center"/>
      <protection locked="0"/>
    </xf>
    <xf numFmtId="2" fontId="20" fillId="0" borderId="7" xfId="0" applyNumberFormat="1" applyFont="1" applyBorder="1" applyProtection="1"/>
    <xf numFmtId="166" fontId="20" fillId="27" borderId="7" xfId="0" applyNumberFormat="1" applyFont="1" applyFill="1" applyBorder="1" applyProtection="1"/>
    <xf numFmtId="0" fontId="22" fillId="0" borderId="0" xfId="42" applyFont="1" applyFill="1" applyBorder="1" applyAlignment="1">
      <alignment vertical="center" wrapText="1"/>
    </xf>
    <xf numFmtId="0" fontId="21" fillId="0" borderId="0" xfId="42" applyFont="1" applyAlignment="1" applyProtection="1">
      <alignment horizontal="right"/>
    </xf>
    <xf numFmtId="0" fontId="20" fillId="0" borderId="0" xfId="42" applyFont="1" applyProtection="1"/>
    <xf numFmtId="0" fontId="20" fillId="0" borderId="22" xfId="42" applyFont="1" applyBorder="1" applyAlignment="1" applyProtection="1">
      <alignment horizontal="right"/>
    </xf>
    <xf numFmtId="0" fontId="20" fillId="0" borderId="34" xfId="42" applyFont="1" applyBorder="1" applyAlignment="1" applyProtection="1">
      <alignment horizontal="right"/>
    </xf>
    <xf numFmtId="10" fontId="20" fillId="24" borderId="24" xfId="42" applyNumberFormat="1" applyFont="1" applyFill="1" applyBorder="1" applyAlignment="1" applyProtection="1">
      <alignment horizontal="center"/>
    </xf>
    <xf numFmtId="0" fontId="20" fillId="0" borderId="35" xfId="42" applyFont="1" applyBorder="1" applyAlignment="1" applyProtection="1">
      <alignment horizontal="right"/>
    </xf>
    <xf numFmtId="0" fontId="20" fillId="25" borderId="25" xfId="42" applyFont="1" applyFill="1" applyBorder="1" applyAlignment="1" applyProtection="1">
      <alignment horizontal="center"/>
    </xf>
    <xf numFmtId="166" fontId="21" fillId="25" borderId="23" xfId="42" applyNumberFormat="1" applyFont="1" applyFill="1" applyBorder="1" applyAlignment="1" applyProtection="1">
      <alignment horizontal="center"/>
    </xf>
    <xf numFmtId="0" fontId="20" fillId="0" borderId="0" xfId="42" applyFont="1" applyFill="1" applyProtection="1"/>
    <xf numFmtId="2" fontId="21" fillId="0" borderId="0" xfId="0" applyNumberFormat="1" applyFont="1" applyFill="1" applyBorder="1" applyAlignment="1" applyProtection="1">
      <alignment horizontal="centerContinuous"/>
    </xf>
    <xf numFmtId="0" fontId="20" fillId="0" borderId="23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2" fontId="20" fillId="0" borderId="0" xfId="0" applyNumberFormat="1" applyFont="1" applyBorder="1" applyAlignment="1" applyProtection="1">
      <alignment horizontal="right"/>
    </xf>
    <xf numFmtId="2" fontId="23" fillId="26" borderId="23" xfId="42" applyNumberFormat="1" applyFont="1" applyFill="1" applyBorder="1" applyAlignment="1" applyProtection="1">
      <alignment horizontal="center"/>
      <protection locked="0"/>
    </xf>
    <xf numFmtId="2" fontId="23" fillId="26" borderId="24" xfId="42" applyNumberFormat="1" applyFont="1" applyFill="1" applyBorder="1" applyAlignment="1" applyProtection="1">
      <alignment horizontal="center"/>
      <protection locked="0"/>
    </xf>
    <xf numFmtId="2" fontId="23" fillId="26" borderId="25" xfId="42" applyNumberFormat="1" applyFont="1" applyFill="1" applyBorder="1" applyAlignment="1" applyProtection="1">
      <alignment horizontal="center"/>
      <protection locked="0"/>
    </xf>
    <xf numFmtId="2" fontId="21" fillId="0" borderId="16" xfId="42" applyNumberFormat="1" applyFont="1" applyBorder="1" applyAlignment="1">
      <alignment horizontal="center" vertical="center"/>
    </xf>
    <xf numFmtId="2" fontId="23" fillId="26" borderId="0" xfId="42" applyNumberFormat="1" applyFont="1" applyFill="1" applyBorder="1" applyAlignment="1" applyProtection="1">
      <alignment horizontal="center"/>
      <protection locked="0"/>
    </xf>
    <xf numFmtId="2" fontId="23" fillId="0" borderId="0" xfId="42" applyNumberFormat="1" applyFont="1" applyFill="1" applyBorder="1" applyAlignment="1" applyProtection="1">
      <alignment horizontal="center"/>
      <protection locked="0"/>
    </xf>
    <xf numFmtId="2" fontId="23" fillId="26" borderId="0" xfId="42" applyNumberFormat="1" applyFont="1" applyFill="1" applyBorder="1" applyAlignment="1" applyProtection="1">
      <alignment horizontal="left"/>
      <protection locked="0"/>
    </xf>
    <xf numFmtId="2" fontId="21" fillId="0" borderId="13" xfId="42" applyNumberFormat="1" applyFont="1" applyBorder="1" applyAlignment="1">
      <alignment horizontal="center" vertical="center"/>
    </xf>
    <xf numFmtId="2" fontId="21" fillId="0" borderId="33" xfId="42" applyNumberFormat="1" applyFont="1" applyBorder="1" applyAlignment="1">
      <alignment horizontal="center" vertical="center"/>
    </xf>
    <xf numFmtId="2" fontId="21" fillId="0" borderId="0" xfId="42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2" fontId="23" fillId="26" borderId="20" xfId="42" applyNumberFormat="1" applyFont="1" applyFill="1" applyBorder="1" applyAlignment="1" applyProtection="1">
      <alignment horizontal="center"/>
      <protection locked="0"/>
    </xf>
    <xf numFmtId="2" fontId="23" fillId="26" borderId="34" xfId="42" applyNumberFormat="1" applyFont="1" applyFill="1" applyBorder="1" applyAlignment="1" applyProtection="1">
      <alignment horizontal="center"/>
      <protection locked="0"/>
    </xf>
    <xf numFmtId="2" fontId="23" fillId="26" borderId="35" xfId="42" applyNumberFormat="1" applyFont="1" applyFill="1" applyBorder="1" applyAlignment="1" applyProtection="1">
      <alignment horizontal="center"/>
      <protection locked="0"/>
    </xf>
    <xf numFmtId="164" fontId="21" fillId="25" borderId="27" xfId="42" applyNumberFormat="1" applyFont="1" applyFill="1" applyBorder="1" applyAlignment="1" applyProtection="1">
      <alignment horizontal="center"/>
    </xf>
    <xf numFmtId="0" fontId="20" fillId="0" borderId="20" xfId="42" applyFont="1" applyBorder="1" applyAlignment="1" applyProtection="1">
      <alignment horizontal="right"/>
    </xf>
    <xf numFmtId="10" fontId="24" fillId="24" borderId="24" xfId="42" applyNumberFormat="1" applyFont="1" applyFill="1" applyBorder="1" applyAlignment="1" applyProtection="1">
      <alignment horizontal="center"/>
    </xf>
    <xf numFmtId="0" fontId="24" fillId="25" borderId="25" xfId="42" applyFont="1" applyFill="1" applyBorder="1" applyAlignment="1" applyProtection="1">
      <alignment horizontal="center"/>
    </xf>
    <xf numFmtId="2" fontId="21" fillId="0" borderId="12" xfId="42" applyNumberFormat="1" applyFont="1" applyBorder="1" applyAlignment="1">
      <alignment horizontal="center" vertical="center"/>
    </xf>
    <xf numFmtId="2" fontId="23" fillId="25" borderId="27" xfId="42" applyNumberFormat="1" applyFont="1" applyFill="1" applyBorder="1" applyAlignment="1" applyProtection="1">
      <alignment horizontal="center"/>
    </xf>
    <xf numFmtId="2" fontId="20" fillId="0" borderId="30" xfId="42" applyNumberFormat="1" applyFont="1" applyBorder="1" applyAlignment="1">
      <alignment horizontal="center"/>
    </xf>
    <xf numFmtId="2" fontId="20" fillId="0" borderId="30" xfId="42" applyNumberFormat="1" applyFont="1" applyBorder="1" applyAlignment="1">
      <alignment horizontal="center" vertical="center"/>
    </xf>
    <xf numFmtId="2" fontId="20" fillId="0" borderId="32" xfId="42" applyNumberFormat="1" applyFont="1" applyBorder="1" applyAlignment="1">
      <alignment horizontal="center" vertical="center"/>
    </xf>
    <xf numFmtId="164" fontId="20" fillId="0" borderId="23" xfId="42" applyNumberFormat="1" applyFont="1" applyBorder="1" applyAlignment="1">
      <alignment horizontal="center" vertical="center"/>
    </xf>
    <xf numFmtId="164" fontId="20" fillId="0" borderId="24" xfId="42" applyNumberFormat="1" applyFont="1" applyBorder="1" applyAlignment="1">
      <alignment horizontal="center" vertical="center"/>
    </xf>
    <xf numFmtId="164" fontId="20" fillId="0" borderId="25" xfId="42" applyNumberFormat="1" applyFont="1" applyBorder="1" applyAlignment="1">
      <alignment horizontal="center" vertical="center"/>
    </xf>
    <xf numFmtId="0" fontId="20" fillId="0" borderId="15" xfId="42" applyFont="1" applyBorder="1" applyAlignment="1">
      <alignment horizontal="center" vertical="center"/>
    </xf>
    <xf numFmtId="0" fontId="20" fillId="0" borderId="0" xfId="42" applyFont="1" applyBorder="1" applyAlignment="1">
      <alignment horizontal="right" vertical="center"/>
    </xf>
    <xf numFmtId="167" fontId="23" fillId="26" borderId="0" xfId="42" applyNumberFormat="1" applyFont="1" applyFill="1" applyBorder="1" applyAlignment="1" applyProtection="1">
      <alignment horizontal="center"/>
      <protection locked="0"/>
    </xf>
    <xf numFmtId="166" fontId="20" fillId="0" borderId="30" xfId="0" applyNumberFormat="1" applyFont="1" applyBorder="1" applyAlignment="1" applyProtection="1">
      <alignment horizontal="center"/>
    </xf>
    <xf numFmtId="166" fontId="20" fillId="0" borderId="36" xfId="0" applyNumberFormat="1" applyFont="1" applyBorder="1" applyAlignment="1" applyProtection="1">
      <alignment horizontal="center"/>
    </xf>
    <xf numFmtId="166" fontId="20" fillId="0" borderId="15" xfId="0" applyNumberFormat="1" applyFont="1" applyBorder="1" applyAlignment="1" applyProtection="1">
      <alignment horizontal="center"/>
    </xf>
    <xf numFmtId="166" fontId="20" fillId="0" borderId="23" xfId="0" applyNumberFormat="1" applyFont="1" applyBorder="1" applyAlignment="1" applyProtection="1">
      <alignment horizontal="center"/>
    </xf>
    <xf numFmtId="166" fontId="20" fillId="0" borderId="24" xfId="0" applyNumberFormat="1" applyFont="1" applyBorder="1" applyAlignment="1" applyProtection="1">
      <alignment horizontal="center"/>
    </xf>
    <xf numFmtId="166" fontId="20" fillId="0" borderId="25" xfId="0" applyNumberFormat="1" applyFont="1" applyBorder="1" applyAlignment="1" applyProtection="1">
      <alignment horizontal="center"/>
    </xf>
    <xf numFmtId="10" fontId="20" fillId="0" borderId="0" xfId="42" applyNumberFormat="1" applyFont="1" applyFill="1" applyBorder="1" applyAlignment="1" applyProtection="1">
      <alignment horizontal="center"/>
    </xf>
    <xf numFmtId="0" fontId="20" fillId="0" borderId="0" xfId="42" applyFont="1" applyFill="1" applyBorder="1" applyAlignment="1" applyProtection="1">
      <alignment horizontal="center"/>
    </xf>
    <xf numFmtId="2" fontId="20" fillId="0" borderId="20" xfId="42" applyNumberFormat="1" applyFont="1" applyBorder="1" applyAlignment="1">
      <alignment horizontal="center"/>
    </xf>
    <xf numFmtId="2" fontId="20" fillId="0" borderId="34" xfId="42" applyNumberFormat="1" applyFont="1" applyBorder="1" applyAlignment="1">
      <alignment horizontal="center"/>
    </xf>
    <xf numFmtId="2" fontId="20" fillId="0" borderId="35" xfId="42" applyNumberFormat="1" applyFont="1" applyBorder="1" applyAlignment="1">
      <alignment horizontal="center"/>
    </xf>
    <xf numFmtId="10" fontId="24" fillId="0" borderId="24" xfId="42" applyNumberFormat="1" applyFont="1" applyFill="1" applyBorder="1" applyAlignment="1" applyProtection="1">
      <alignment horizontal="center"/>
    </xf>
    <xf numFmtId="2" fontId="20" fillId="0" borderId="36" xfId="42" applyNumberFormat="1" applyFont="1" applyBorder="1" applyAlignment="1">
      <alignment horizontal="center"/>
    </xf>
    <xf numFmtId="2" fontId="21" fillId="0" borderId="0" xfId="42" applyNumberFormat="1" applyFont="1" applyFill="1" applyBorder="1" applyAlignment="1">
      <alignment vertical="center"/>
    </xf>
    <xf numFmtId="2" fontId="20" fillId="0" borderId="0" xfId="42" applyNumberFormat="1" applyFont="1" applyFill="1" applyBorder="1" applyAlignment="1">
      <alignment horizontal="center"/>
    </xf>
    <xf numFmtId="0" fontId="20" fillId="0" borderId="0" xfId="42" applyFont="1" applyFill="1" applyBorder="1" applyAlignment="1">
      <alignment horizontal="center"/>
    </xf>
    <xf numFmtId="2" fontId="23" fillId="0" borderId="0" xfId="42" applyNumberFormat="1" applyFont="1" applyFill="1" applyBorder="1" applyAlignment="1" applyProtection="1">
      <alignment horizontal="center"/>
    </xf>
    <xf numFmtId="10" fontId="24" fillId="0" borderId="0" xfId="42" applyNumberFormat="1" applyFont="1" applyFill="1" applyBorder="1" applyAlignment="1" applyProtection="1">
      <alignment horizontal="center"/>
    </xf>
    <xf numFmtId="0" fontId="24" fillId="0" borderId="0" xfId="42" applyFont="1" applyFill="1" applyBorder="1" applyAlignment="1" applyProtection="1">
      <alignment horizontal="center"/>
    </xf>
    <xf numFmtId="2" fontId="21" fillId="0" borderId="26" xfId="42" applyNumberFormat="1" applyFont="1" applyBorder="1" applyAlignment="1">
      <alignment vertical="center"/>
    </xf>
    <xf numFmtId="2" fontId="20" fillId="0" borderId="15" xfId="42" applyNumberFormat="1" applyFont="1" applyBorder="1" applyAlignment="1">
      <alignment horizontal="center"/>
    </xf>
    <xf numFmtId="10" fontId="21" fillId="25" borderId="37" xfId="42" applyNumberFormat="1" applyFont="1" applyFill="1" applyBorder="1" applyAlignment="1" applyProtection="1">
      <alignment horizontal="center"/>
    </xf>
    <xf numFmtId="168" fontId="21" fillId="26" borderId="0" xfId="42" applyNumberFormat="1" applyFont="1" applyFill="1" applyAlignment="1" applyProtection="1">
      <alignment horizontal="center" vertical="center"/>
      <protection locked="0"/>
    </xf>
    <xf numFmtId="0" fontId="21" fillId="0" borderId="0" xfId="42" applyFont="1" applyAlignment="1">
      <alignment horizontal="right" vertical="center"/>
    </xf>
    <xf numFmtId="0" fontId="20" fillId="0" borderId="0" xfId="42" applyFont="1" applyAlignment="1">
      <alignment horizontal="center"/>
    </xf>
    <xf numFmtId="2" fontId="20" fillId="0" borderId="0" xfId="42" applyNumberFormat="1" applyFont="1" applyAlignment="1">
      <alignment horizontal="center"/>
    </xf>
    <xf numFmtId="0" fontId="23" fillId="26" borderId="0" xfId="42" applyFont="1" applyFill="1" applyAlignment="1" applyProtection="1">
      <alignment vertical="center"/>
      <protection locked="0"/>
    </xf>
    <xf numFmtId="0" fontId="24" fillId="26" borderId="0" xfId="42" applyFont="1" applyFill="1" applyAlignment="1" applyProtection="1">
      <alignment horizontal="left" vertical="center"/>
      <protection locked="0"/>
    </xf>
    <xf numFmtId="165" fontId="24" fillId="26" borderId="0" xfId="42" applyNumberFormat="1" applyFont="1" applyFill="1" applyAlignment="1" applyProtection="1">
      <alignment horizontal="left" vertical="center"/>
      <protection locked="0"/>
    </xf>
    <xf numFmtId="169" fontId="23" fillId="26" borderId="0" xfId="42" applyNumberFormat="1" applyFont="1" applyFill="1" applyBorder="1" applyAlignment="1" applyProtection="1">
      <alignment horizontal="left"/>
      <protection locked="0"/>
    </xf>
    <xf numFmtId="2" fontId="23" fillId="26" borderId="21" xfId="42" applyNumberFormat="1" applyFont="1" applyFill="1" applyBorder="1" applyAlignment="1" applyProtection="1">
      <alignment horizontal="center"/>
      <protection locked="0"/>
    </xf>
    <xf numFmtId="2" fontId="23" fillId="26" borderId="28" xfId="42" applyNumberFormat="1" applyFont="1" applyFill="1" applyBorder="1" applyAlignment="1" applyProtection="1">
      <alignment horizontal="center"/>
      <protection locked="0"/>
    </xf>
    <xf numFmtId="2" fontId="23" fillId="26" borderId="31" xfId="42" applyNumberFormat="1" applyFont="1" applyFill="1" applyBorder="1" applyAlignment="1" applyProtection="1">
      <alignment horizontal="center"/>
      <protection locked="0"/>
    </xf>
    <xf numFmtId="164" fontId="20" fillId="0" borderId="23" xfId="0" applyNumberFormat="1" applyFont="1" applyBorder="1" applyAlignment="1" applyProtection="1">
      <alignment horizontal="center"/>
    </xf>
    <xf numFmtId="164" fontId="20" fillId="0" borderId="24" xfId="0" applyNumberFormat="1" applyFont="1" applyBorder="1" applyAlignment="1" applyProtection="1">
      <alignment horizontal="center"/>
    </xf>
    <xf numFmtId="164" fontId="20" fillId="0" borderId="25" xfId="0" applyNumberFormat="1" applyFont="1" applyBorder="1" applyAlignment="1" applyProtection="1">
      <alignment horizontal="center"/>
    </xf>
    <xf numFmtId="10" fontId="20" fillId="0" borderId="20" xfId="0" applyNumberFormat="1" applyFont="1" applyBorder="1" applyAlignment="1" applyProtection="1">
      <alignment horizontal="center"/>
    </xf>
    <xf numFmtId="10" fontId="20" fillId="0" borderId="34" xfId="0" applyNumberFormat="1" applyFont="1" applyBorder="1" applyAlignment="1" applyProtection="1">
      <alignment horizontal="center"/>
    </xf>
    <xf numFmtId="10" fontId="20" fillId="0" borderId="35" xfId="0" applyNumberFormat="1" applyFont="1" applyBorder="1" applyAlignment="1" applyProtection="1">
      <alignment horizontal="center"/>
    </xf>
    <xf numFmtId="164" fontId="21" fillId="25" borderId="29" xfId="42" applyNumberFormat="1" applyFont="1" applyFill="1" applyBorder="1" applyAlignment="1" applyProtection="1">
      <alignment horizontal="center"/>
    </xf>
    <xf numFmtId="10" fontId="24" fillId="24" borderId="24" xfId="44" applyNumberFormat="1" applyFont="1" applyFill="1" applyBorder="1" applyAlignment="1" applyProtection="1">
      <alignment horizontal="center"/>
    </xf>
    <xf numFmtId="10" fontId="20" fillId="0" borderId="23" xfId="44" applyNumberFormat="1" applyFont="1" applyBorder="1" applyAlignment="1">
      <alignment horizontal="center"/>
    </xf>
    <xf numFmtId="10" fontId="20" fillId="0" borderId="24" xfId="44" applyNumberFormat="1" applyFont="1" applyBorder="1" applyAlignment="1">
      <alignment horizontal="center"/>
    </xf>
    <xf numFmtId="10" fontId="20" fillId="0" borderId="25" xfId="44" applyNumberFormat="1" applyFont="1" applyBorder="1" applyAlignment="1">
      <alignment horizontal="center"/>
    </xf>
    <xf numFmtId="10" fontId="23" fillId="25" borderId="27" xfId="44" applyNumberFormat="1" applyFont="1" applyFill="1" applyBorder="1" applyAlignment="1" applyProtection="1">
      <alignment horizontal="center"/>
    </xf>
    <xf numFmtId="0" fontId="20" fillId="0" borderId="0" xfId="42" applyFont="1" applyAlignment="1" applyProtection="1">
      <alignment vertical="center"/>
    </xf>
    <xf numFmtId="0" fontId="25" fillId="0" borderId="0" xfId="42" applyFont="1" applyAlignment="1">
      <alignment horizontal="center" vertical="center"/>
    </xf>
    <xf numFmtId="0" fontId="26" fillId="0" borderId="0" xfId="42" applyFont="1" applyAlignment="1">
      <alignment horizontal="center" vertical="center"/>
    </xf>
    <xf numFmtId="0" fontId="21" fillId="0" borderId="16" xfId="42" applyFont="1" applyBorder="1" applyAlignment="1">
      <alignment horizontal="center" vertical="center"/>
    </xf>
    <xf numFmtId="2" fontId="21" fillId="0" borderId="17" xfId="42" applyNumberFormat="1" applyFont="1" applyBorder="1" applyAlignment="1">
      <alignment horizontal="center" vertical="center"/>
    </xf>
    <xf numFmtId="2" fontId="21" fillId="0" borderId="18" xfId="42" applyNumberFormat="1" applyFont="1" applyBorder="1" applyAlignment="1">
      <alignment horizontal="center" vertical="center"/>
    </xf>
    <xf numFmtId="0" fontId="22" fillId="0" borderId="17" xfId="42" applyFont="1" applyBorder="1" applyAlignment="1">
      <alignment horizontal="center" vertical="center"/>
    </xf>
    <xf numFmtId="0" fontId="22" fillId="0" borderId="19" xfId="42" applyFont="1" applyBorder="1" applyAlignment="1">
      <alignment horizontal="center" vertical="center"/>
    </xf>
    <xf numFmtId="0" fontId="22" fillId="0" borderId="18" xfId="42" applyFont="1" applyBorder="1" applyAlignment="1">
      <alignment horizontal="center" vertical="center"/>
    </xf>
    <xf numFmtId="0" fontId="2" fillId="0" borderId="16" xfId="42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" xfId="44" builtinId="5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strike/>
      </font>
      <fill>
        <patternFill patternType="none">
          <bgColor auto="1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view="pageLayout" topLeftCell="C36" zoomScale="60" zoomScaleNormal="75" zoomScaleSheetLayoutView="55" zoomScalePageLayoutView="60" workbookViewId="0">
      <selection activeCell="I56" sqref="I56"/>
    </sheetView>
  </sheetViews>
  <sheetFormatPr defaultRowHeight="18.75" x14ac:dyDescent="0.3"/>
  <cols>
    <col min="1" max="1" width="42.85546875" style="5" bestFit="1" customWidth="1"/>
    <col min="2" max="2" width="34.85546875" style="5" customWidth="1"/>
    <col min="3" max="3" width="33.28515625" style="5" customWidth="1"/>
    <col min="4" max="4" width="30.5703125" style="5" customWidth="1"/>
    <col min="5" max="5" width="33.5703125" style="5" customWidth="1"/>
    <col min="6" max="6" width="39.85546875" style="5" bestFit="1" customWidth="1"/>
    <col min="7" max="7" width="31.7109375" style="5" customWidth="1"/>
    <col min="8" max="8" width="31.140625" style="5" customWidth="1"/>
    <col min="9" max="9" width="32.28515625" style="1" bestFit="1" customWidth="1"/>
    <col min="10" max="10" width="22.28515625" style="1" bestFit="1" customWidth="1"/>
    <col min="11" max="11" width="19.5703125" style="1" customWidth="1"/>
    <col min="12" max="12" width="21.140625" style="1" bestFit="1" customWidth="1"/>
    <col min="13" max="16384" width="9.140625" style="1"/>
  </cols>
  <sheetData>
    <row r="1" spans="1:9" x14ac:dyDescent="0.3">
      <c r="A1" s="127" t="s">
        <v>48</v>
      </c>
      <c r="B1" s="127"/>
      <c r="C1" s="127"/>
      <c r="D1" s="127"/>
      <c r="E1" s="127"/>
      <c r="F1" s="127"/>
      <c r="G1" s="127"/>
      <c r="H1" s="127"/>
      <c r="I1" s="127"/>
    </row>
    <row r="2" spans="1:9" x14ac:dyDescent="0.3">
      <c r="A2" s="127"/>
      <c r="B2" s="127"/>
      <c r="C2" s="127"/>
      <c r="D2" s="127"/>
      <c r="E2" s="127"/>
      <c r="F2" s="127"/>
      <c r="G2" s="127"/>
      <c r="H2" s="127"/>
      <c r="I2" s="127"/>
    </row>
    <row r="3" spans="1:9" x14ac:dyDescent="0.3">
      <c r="A3" s="127"/>
      <c r="B3" s="127"/>
      <c r="C3" s="127"/>
      <c r="D3" s="127"/>
      <c r="E3" s="127"/>
      <c r="F3" s="127"/>
      <c r="G3" s="127"/>
      <c r="H3" s="127"/>
      <c r="I3" s="127"/>
    </row>
    <row r="4" spans="1:9" x14ac:dyDescent="0.3">
      <c r="A4" s="127"/>
      <c r="B4" s="127"/>
      <c r="C4" s="127"/>
      <c r="D4" s="127"/>
      <c r="E4" s="127"/>
      <c r="F4" s="127"/>
      <c r="G4" s="127"/>
      <c r="H4" s="127"/>
      <c r="I4" s="127"/>
    </row>
    <row r="5" spans="1:9" x14ac:dyDescent="0.3">
      <c r="A5" s="127"/>
      <c r="B5" s="127"/>
      <c r="C5" s="127"/>
      <c r="D5" s="127"/>
      <c r="E5" s="127"/>
      <c r="F5" s="127"/>
      <c r="G5" s="127"/>
      <c r="H5" s="127"/>
      <c r="I5" s="127"/>
    </row>
    <row r="6" spans="1:9" x14ac:dyDescent="0.3">
      <c r="A6" s="127"/>
      <c r="B6" s="127"/>
      <c r="C6" s="127"/>
      <c r="D6" s="127"/>
      <c r="E6" s="127"/>
      <c r="F6" s="127"/>
      <c r="G6" s="127"/>
      <c r="H6" s="127"/>
      <c r="I6" s="127"/>
    </row>
    <row r="7" spans="1:9" x14ac:dyDescent="0.3">
      <c r="A7" s="127"/>
      <c r="B7" s="127"/>
      <c r="C7" s="127"/>
      <c r="D7" s="127"/>
      <c r="E7" s="127"/>
      <c r="F7" s="127"/>
      <c r="G7" s="127"/>
      <c r="H7" s="127"/>
      <c r="I7" s="127"/>
    </row>
    <row r="8" spans="1:9" x14ac:dyDescent="0.3">
      <c r="A8" s="128" t="s">
        <v>49</v>
      </c>
      <c r="B8" s="128"/>
      <c r="C8" s="128"/>
      <c r="D8" s="128"/>
      <c r="E8" s="128"/>
      <c r="F8" s="128"/>
      <c r="G8" s="128"/>
      <c r="H8" s="128"/>
      <c r="I8" s="128"/>
    </row>
    <row r="9" spans="1:9" x14ac:dyDescent="0.3">
      <c r="A9" s="128"/>
      <c r="B9" s="128"/>
      <c r="C9" s="128"/>
      <c r="D9" s="128"/>
      <c r="E9" s="128"/>
      <c r="F9" s="128"/>
      <c r="G9" s="128"/>
      <c r="H9" s="128"/>
      <c r="I9" s="128"/>
    </row>
    <row r="10" spans="1:9" x14ac:dyDescent="0.3">
      <c r="A10" s="128"/>
      <c r="B10" s="128"/>
      <c r="C10" s="128"/>
      <c r="D10" s="128"/>
      <c r="E10" s="128"/>
      <c r="F10" s="128"/>
      <c r="G10" s="128"/>
      <c r="H10" s="128"/>
      <c r="I10" s="128"/>
    </row>
    <row r="11" spans="1:9" x14ac:dyDescent="0.3">
      <c r="A11" s="128"/>
      <c r="B11" s="128"/>
      <c r="C11" s="128"/>
      <c r="D11" s="128"/>
      <c r="E11" s="128"/>
      <c r="F11" s="128"/>
      <c r="G11" s="128"/>
      <c r="H11" s="128"/>
      <c r="I11" s="128"/>
    </row>
    <row r="12" spans="1:9" x14ac:dyDescent="0.3">
      <c r="A12" s="128"/>
      <c r="B12" s="128"/>
      <c r="C12" s="128"/>
      <c r="D12" s="128"/>
      <c r="E12" s="128"/>
      <c r="F12" s="128"/>
      <c r="G12" s="128"/>
      <c r="H12" s="128"/>
      <c r="I12" s="128"/>
    </row>
    <row r="13" spans="1:9" x14ac:dyDescent="0.3">
      <c r="A13" s="128"/>
      <c r="B13" s="128"/>
      <c r="C13" s="128"/>
      <c r="D13" s="128"/>
      <c r="E13" s="128"/>
      <c r="F13" s="128"/>
      <c r="G13" s="128"/>
      <c r="H13" s="128"/>
      <c r="I13" s="128"/>
    </row>
    <row r="14" spans="1:9" x14ac:dyDescent="0.3">
      <c r="A14" s="128"/>
      <c r="B14" s="128"/>
      <c r="C14" s="128"/>
      <c r="D14" s="128"/>
      <c r="E14" s="128"/>
      <c r="F14" s="128"/>
      <c r="G14" s="128"/>
      <c r="H14" s="128"/>
      <c r="I14" s="128"/>
    </row>
    <row r="15" spans="1:9" ht="19.5" thickBot="1" x14ac:dyDescent="0.35"/>
    <row r="16" spans="1:9" ht="19.5" thickBot="1" x14ac:dyDescent="0.35">
      <c r="A16" s="132" t="s">
        <v>16</v>
      </c>
      <c r="B16" s="133"/>
      <c r="C16" s="133"/>
      <c r="D16" s="133"/>
      <c r="E16" s="133"/>
      <c r="F16" s="133"/>
      <c r="G16" s="133"/>
      <c r="H16" s="134"/>
    </row>
    <row r="17" spans="1:8" x14ac:dyDescent="0.3">
      <c r="A17" s="135" t="s">
        <v>0</v>
      </c>
      <c r="B17" s="135"/>
      <c r="C17" s="135"/>
      <c r="D17" s="135"/>
      <c r="E17" s="135"/>
      <c r="F17" s="135"/>
      <c r="G17" s="135"/>
      <c r="H17" s="135"/>
    </row>
    <row r="18" spans="1:8" ht="26.25" x14ac:dyDescent="0.3">
      <c r="A18" s="6" t="s">
        <v>1</v>
      </c>
      <c r="B18" s="107" t="s">
        <v>52</v>
      </c>
      <c r="C18" s="32"/>
      <c r="D18" s="32"/>
      <c r="E18" s="32"/>
    </row>
    <row r="19" spans="1:8" ht="26.25" x14ac:dyDescent="0.3">
      <c r="A19" s="6" t="s">
        <v>2</v>
      </c>
      <c r="B19" s="108" t="s">
        <v>53</v>
      </c>
      <c r="C19" s="126">
        <v>26</v>
      </c>
    </row>
    <row r="20" spans="1:8" ht="26.25" x14ac:dyDescent="0.3">
      <c r="A20" s="6" t="s">
        <v>3</v>
      </c>
      <c r="B20" s="108" t="s">
        <v>52</v>
      </c>
    </row>
    <row r="21" spans="1:8" ht="26.25" x14ac:dyDescent="0.3">
      <c r="A21" s="6" t="s">
        <v>9</v>
      </c>
      <c r="B21" s="109">
        <v>42458</v>
      </c>
    </row>
    <row r="22" spans="1:8" ht="26.25" x14ac:dyDescent="0.3">
      <c r="A22" s="6" t="s">
        <v>4</v>
      </c>
      <c r="B22" s="109">
        <v>42459</v>
      </c>
    </row>
    <row r="23" spans="1:8" x14ac:dyDescent="0.3">
      <c r="A23" s="6"/>
      <c r="B23" s="7"/>
    </row>
    <row r="24" spans="1:8" x14ac:dyDescent="0.3">
      <c r="A24" s="8" t="s">
        <v>6</v>
      </c>
      <c r="B24" s="14" t="s">
        <v>46</v>
      </c>
    </row>
    <row r="25" spans="1:8" x14ac:dyDescent="0.3">
      <c r="A25" s="8"/>
      <c r="B25" s="14"/>
    </row>
    <row r="26" spans="1:8" ht="26.25" x14ac:dyDescent="0.4">
      <c r="A26" s="104" t="s">
        <v>47</v>
      </c>
      <c r="B26" s="110" t="s">
        <v>54</v>
      </c>
      <c r="C26" s="54"/>
      <c r="D26" s="30"/>
      <c r="E26" s="30"/>
      <c r="F26" s="30"/>
    </row>
    <row r="27" spans="1:8" ht="26.25" x14ac:dyDescent="0.4">
      <c r="A27" s="36" t="s">
        <v>7</v>
      </c>
      <c r="B27" s="56" t="s">
        <v>50</v>
      </c>
      <c r="C27" s="54"/>
      <c r="D27" s="44"/>
      <c r="E27" s="37"/>
      <c r="F27" s="37"/>
      <c r="G27" s="37"/>
    </row>
    <row r="28" spans="1:8" ht="26.25" x14ac:dyDescent="0.4">
      <c r="A28" s="11" t="s">
        <v>21</v>
      </c>
      <c r="B28" s="54">
        <v>204.2</v>
      </c>
      <c r="C28" s="55"/>
      <c r="D28" s="35"/>
      <c r="E28" s="35"/>
      <c r="F28" s="35"/>
      <c r="G28" s="35"/>
    </row>
    <row r="29" spans="1:8" ht="26.25" x14ac:dyDescent="0.4">
      <c r="A29" s="79" t="s">
        <v>40</v>
      </c>
      <c r="B29" s="80">
        <v>0.1</v>
      </c>
      <c r="C29" s="55"/>
      <c r="D29" s="35"/>
      <c r="E29" s="35"/>
      <c r="F29" s="35"/>
      <c r="G29" s="35"/>
    </row>
    <row r="30" spans="1:8" x14ac:dyDescent="0.3">
      <c r="A30" s="79"/>
      <c r="E30" s="35"/>
      <c r="F30" s="35"/>
      <c r="G30" s="35"/>
    </row>
    <row r="31" spans="1:8" ht="26.25" x14ac:dyDescent="0.4">
      <c r="A31" s="49" t="s">
        <v>18</v>
      </c>
      <c r="B31" s="54">
        <v>1</v>
      </c>
      <c r="C31" s="45" t="s">
        <v>19</v>
      </c>
      <c r="D31" s="54">
        <v>1</v>
      </c>
      <c r="E31" s="31"/>
      <c r="F31" s="30"/>
    </row>
    <row r="32" spans="1:8" ht="19.5" thickBot="1" x14ac:dyDescent="0.35">
      <c r="A32" s="9"/>
      <c r="B32" s="10"/>
      <c r="C32" s="30"/>
      <c r="D32" s="30"/>
      <c r="E32" s="30"/>
      <c r="F32" s="30"/>
    </row>
    <row r="33" spans="1:8" ht="19.5" thickBot="1" x14ac:dyDescent="0.35">
      <c r="A33" s="16" t="s">
        <v>24</v>
      </c>
      <c r="B33" s="16" t="s">
        <v>20</v>
      </c>
      <c r="C33" s="53" t="s">
        <v>35</v>
      </c>
      <c r="D33" s="16" t="s">
        <v>17</v>
      </c>
      <c r="E33" s="57" t="s">
        <v>22</v>
      </c>
      <c r="F33" s="57" t="s">
        <v>36</v>
      </c>
      <c r="G33" s="16" t="s">
        <v>39</v>
      </c>
    </row>
    <row r="34" spans="1:8" ht="26.25" x14ac:dyDescent="0.4">
      <c r="A34" s="46" t="s">
        <v>25</v>
      </c>
      <c r="B34" s="63">
        <v>176.66</v>
      </c>
      <c r="C34" s="114">
        <f>IF(ISBLANK(B34), "-",B34/$B$28*($B$31/$D$31))</f>
        <v>0.86513222331048001</v>
      </c>
      <c r="D34" s="111">
        <v>8.6999999999999993</v>
      </c>
      <c r="E34" s="81">
        <f>IF(ISBLANK(B34), "-",C34/D34)</f>
        <v>9.9440485437986212E-2</v>
      </c>
      <c r="F34" s="117">
        <f>IF(ISBLANK(B34), "-",(E34-$B$29)/$B$29)</f>
        <v>-5.5951456201379368E-3</v>
      </c>
      <c r="G34" s="84">
        <f>IF(ISBLANK(B34),"-",E34/$B$29)</f>
        <v>0.99440485437986204</v>
      </c>
    </row>
    <row r="35" spans="1:8" ht="26.25" x14ac:dyDescent="0.4">
      <c r="A35" s="47" t="s">
        <v>26</v>
      </c>
      <c r="B35" s="64">
        <v>176.82</v>
      </c>
      <c r="C35" s="115">
        <f>IF(ISBLANK(B35), "-",B35/$B$28*($B$31/$D$31))</f>
        <v>0.86591576885406463</v>
      </c>
      <c r="D35" s="112">
        <v>8.6999999999999993</v>
      </c>
      <c r="E35" s="82">
        <f t="shared" ref="E35:E37" si="0">IF(ISBLANK(B35), "-",C35/D35)</f>
        <v>9.9530548144145373E-2</v>
      </c>
      <c r="F35" s="118">
        <f t="shared" ref="F35:F37" si="1">IF(ISBLANK(B35), "-",(E35-$B$29)/$B$29)</f>
        <v>-4.6945185585463289E-3</v>
      </c>
      <c r="G35" s="85">
        <f t="shared" ref="G35:G37" si="2">IF(ISBLANK(B35),"-",E35/$B$29)</f>
        <v>0.9953054814414537</v>
      </c>
    </row>
    <row r="36" spans="1:8" ht="26.25" x14ac:dyDescent="0.4">
      <c r="A36" s="47" t="s">
        <v>27</v>
      </c>
      <c r="B36" s="64">
        <v>176.63</v>
      </c>
      <c r="C36" s="115">
        <f>IF(ISBLANK(B36), "-",B36/$B$28*($B$31/$D$31))</f>
        <v>0.86498530852105782</v>
      </c>
      <c r="D36" s="112">
        <v>8.6999999999999993</v>
      </c>
      <c r="E36" s="82">
        <f t="shared" si="0"/>
        <v>9.9423598680581371E-2</v>
      </c>
      <c r="F36" s="118">
        <f t="shared" si="1"/>
        <v>-5.7640131941863459E-3</v>
      </c>
      <c r="G36" s="85">
        <f t="shared" si="2"/>
        <v>0.99423598680581371</v>
      </c>
    </row>
    <row r="37" spans="1:8" ht="27" thickBot="1" x14ac:dyDescent="0.45">
      <c r="A37" s="48" t="s">
        <v>28</v>
      </c>
      <c r="B37" s="65"/>
      <c r="C37" s="116" t="str">
        <f>IF(ISBLANK(B37), "-",B37/$B$28*($B$31/$D$31))</f>
        <v>-</v>
      </c>
      <c r="D37" s="113"/>
      <c r="E37" s="83" t="str">
        <f t="shared" si="0"/>
        <v>-</v>
      </c>
      <c r="F37" s="119" t="str">
        <f t="shared" si="1"/>
        <v>-</v>
      </c>
      <c r="G37" s="86" t="str">
        <f t="shared" si="2"/>
        <v>-</v>
      </c>
    </row>
    <row r="38" spans="1:8" ht="19.5" thickBot="1" x14ac:dyDescent="0.35">
      <c r="A38" s="1"/>
      <c r="B38" s="1"/>
      <c r="C38" s="1"/>
      <c r="D38" s="67" t="s">
        <v>23</v>
      </c>
      <c r="E38" s="43">
        <f>AVERAGE(E34:E37)</f>
        <v>9.9464877420904318E-2</v>
      </c>
      <c r="F38" s="102">
        <f>AVERAGE(F34:F37)</f>
        <v>-5.3512257909568706E-3</v>
      </c>
      <c r="G38" s="120">
        <f>AVERAGE(G34:G37)</f>
        <v>0.99464877420904318</v>
      </c>
    </row>
    <row r="39" spans="1:8" x14ac:dyDescent="0.3">
      <c r="A39" s="1"/>
      <c r="B39" s="33"/>
      <c r="C39" s="34"/>
      <c r="D39" s="39" t="s">
        <v>10</v>
      </c>
      <c r="E39" s="40">
        <f>STDEV(E34:E37)/E38</f>
        <v>5.7805185512606685E-4</v>
      </c>
      <c r="F39" s="87"/>
      <c r="G39" s="1"/>
    </row>
    <row r="40" spans="1:8" ht="19.5" thickBot="1" x14ac:dyDescent="0.35">
      <c r="A40" s="1"/>
      <c r="B40" s="33"/>
      <c r="C40" s="34"/>
      <c r="D40" s="41" t="s">
        <v>5</v>
      </c>
      <c r="E40" s="42">
        <f>COUNT(E34:E37)</f>
        <v>3</v>
      </c>
      <c r="F40" s="88"/>
      <c r="G40" s="1"/>
    </row>
    <row r="41" spans="1:8" x14ac:dyDescent="0.3">
      <c r="A41" s="8"/>
      <c r="B41" s="14"/>
    </row>
    <row r="42" spans="1:8" x14ac:dyDescent="0.3">
      <c r="A42" s="8"/>
      <c r="B42" s="14"/>
    </row>
    <row r="44" spans="1:8" x14ac:dyDescent="0.3">
      <c r="A44" s="13" t="s">
        <v>6</v>
      </c>
      <c r="B44" s="14" t="s">
        <v>15</v>
      </c>
    </row>
    <row r="45" spans="1:8" x14ac:dyDescent="0.3">
      <c r="A45" s="9" t="s">
        <v>41</v>
      </c>
      <c r="B45" s="103">
        <v>1</v>
      </c>
      <c r="C45" s="5" t="s">
        <v>42</v>
      </c>
      <c r="D45" s="103">
        <v>1</v>
      </c>
      <c r="E45" s="5" t="str">
        <f>B20</f>
        <v>Phenylalanine</v>
      </c>
      <c r="H45" s="15"/>
    </row>
    <row r="46" spans="1:8" x14ac:dyDescent="0.3">
      <c r="A46" s="9"/>
      <c r="H46" s="15"/>
    </row>
    <row r="47" spans="1:8" ht="26.25" x14ac:dyDescent="0.4">
      <c r="A47" s="9" t="s">
        <v>44</v>
      </c>
      <c r="B47" s="106" t="str">
        <f>B26</f>
        <v>0.1 M Perchloric acid</v>
      </c>
      <c r="C47" s="105" t="s">
        <v>45</v>
      </c>
      <c r="D47" s="54">
        <v>16.52</v>
      </c>
      <c r="E47" s="1" t="str">
        <f>B20</f>
        <v>Phenylalanine</v>
      </c>
      <c r="H47" s="15"/>
    </row>
    <row r="48" spans="1:8" ht="19.5" thickBot="1" x14ac:dyDescent="0.35">
      <c r="A48" s="1"/>
      <c r="B48" s="1"/>
      <c r="C48" s="1"/>
      <c r="D48" s="1"/>
      <c r="H48" s="15"/>
    </row>
    <row r="49" spans="1:10" ht="19.5" thickBot="1" x14ac:dyDescent="0.35">
      <c r="C49" s="1"/>
      <c r="D49" s="1"/>
      <c r="E49" s="1"/>
      <c r="F49" s="1"/>
      <c r="G49" s="130" t="s">
        <v>34</v>
      </c>
      <c r="H49" s="131"/>
      <c r="J49" s="94"/>
    </row>
    <row r="50" spans="1:10" ht="19.5" thickBot="1" x14ac:dyDescent="0.35">
      <c r="A50" s="58" t="s">
        <v>29</v>
      </c>
      <c r="B50" s="16" t="s">
        <v>51</v>
      </c>
      <c r="C50" s="70" t="s">
        <v>30</v>
      </c>
      <c r="D50" s="16" t="s">
        <v>31</v>
      </c>
      <c r="E50" s="16" t="s">
        <v>38</v>
      </c>
      <c r="F50" s="70" t="s">
        <v>32</v>
      </c>
      <c r="G50" s="16" t="s">
        <v>37</v>
      </c>
      <c r="H50" s="16" t="s">
        <v>43</v>
      </c>
      <c r="I50" s="100" t="s">
        <v>33</v>
      </c>
      <c r="J50" s="59"/>
    </row>
    <row r="51" spans="1:10" ht="26.25" x14ac:dyDescent="0.4">
      <c r="A51" s="60" t="s">
        <v>25</v>
      </c>
      <c r="B51" s="63">
        <v>49.85</v>
      </c>
      <c r="C51" s="63">
        <v>3.0409999999999999</v>
      </c>
      <c r="D51" s="50">
        <v>0</v>
      </c>
      <c r="E51" s="73">
        <f>IF(ISBLANK(B51),"-",C51-$D$55)</f>
        <v>3.0409999999999999</v>
      </c>
      <c r="F51" s="75">
        <f>IF(ISBLANK(B51), "-",E51*$G$38)</f>
        <v>3.0247269223697004</v>
      </c>
      <c r="G51" s="72">
        <f>IF(ISBLANK(B51),"-",F51*$D$47)</f>
        <v>49.968488757547448</v>
      </c>
      <c r="H51" s="89">
        <f>IF(ISBLANK(B51),"-",G51*$B$45/B51)</f>
        <v>1.0023769058685545</v>
      </c>
      <c r="I51" s="122">
        <f>IF(ISBLANK(B51),"-",H51/$D$45)</f>
        <v>1.0023769058685545</v>
      </c>
      <c r="J51" s="95"/>
    </row>
    <row r="52" spans="1:10" ht="26.25" x14ac:dyDescent="0.4">
      <c r="A52" s="61" t="s">
        <v>26</v>
      </c>
      <c r="B52" s="64">
        <v>50.75</v>
      </c>
      <c r="C52" s="64">
        <v>3.1019999999999999</v>
      </c>
      <c r="D52" s="51">
        <v>0</v>
      </c>
      <c r="E52" s="74">
        <f>IF(ISBLANK(B52),"-",C52-$D$55)</f>
        <v>3.1019999999999999</v>
      </c>
      <c r="F52" s="76">
        <f t="shared" ref="F52:F54" si="3">IF(ISBLANK(B52), "-",E52*$G$38)</f>
        <v>3.085400497596452</v>
      </c>
      <c r="G52" s="93">
        <f>IF(ISBLANK(B52),"-",F52*$D$47)</f>
        <v>50.970816220293386</v>
      </c>
      <c r="H52" s="90">
        <f t="shared" ref="H52:H54" si="4">IF(ISBLANK(B52),"-",G52*$B$45/B52)</f>
        <v>1.0043510585279485</v>
      </c>
      <c r="I52" s="123">
        <f t="shared" ref="I52:I54" si="5">IF(ISBLANK(B52),"-",H52/$D$45)</f>
        <v>1.0043510585279485</v>
      </c>
      <c r="J52" s="95"/>
    </row>
    <row r="53" spans="1:10" ht="26.25" x14ac:dyDescent="0.4">
      <c r="A53" s="61" t="s">
        <v>27</v>
      </c>
      <c r="B53" s="64">
        <v>50.61</v>
      </c>
      <c r="C53" s="64">
        <v>3.1970000000000001</v>
      </c>
      <c r="D53" s="51">
        <v>0</v>
      </c>
      <c r="E53" s="74">
        <f>IF(ISBLANK(B53),"-",C53-$D$55)</f>
        <v>3.1970000000000001</v>
      </c>
      <c r="F53" s="76">
        <f t="shared" si="3"/>
        <v>3.1798921311463113</v>
      </c>
      <c r="G53" s="93">
        <f>IF(ISBLANK(B53),"-",F53*$D$47)</f>
        <v>52.531818006537058</v>
      </c>
      <c r="H53" s="90">
        <f t="shared" si="4"/>
        <v>1.0379730884516314</v>
      </c>
      <c r="I53" s="123">
        <f t="shared" si="5"/>
        <v>1.0379730884516314</v>
      </c>
      <c r="J53" s="95"/>
    </row>
    <row r="54" spans="1:10" ht="27" thickBot="1" x14ac:dyDescent="0.45">
      <c r="A54" s="62" t="s">
        <v>28</v>
      </c>
      <c r="B54" s="65"/>
      <c r="C54" s="65"/>
      <c r="D54" s="52"/>
      <c r="E54" s="78" t="str">
        <f>IF(ISBLANK(B54),"-",C54-$D$55)</f>
        <v>-</v>
      </c>
      <c r="F54" s="77" t="str">
        <f t="shared" si="3"/>
        <v>-</v>
      </c>
      <c r="G54" s="101" t="str">
        <f>IF(ISBLANK(B54),"-",F54*$D$47)</f>
        <v>-</v>
      </c>
      <c r="H54" s="91" t="str">
        <f t="shared" si="4"/>
        <v>-</v>
      </c>
      <c r="I54" s="124" t="str">
        <f t="shared" si="5"/>
        <v>-</v>
      </c>
      <c r="J54" s="96"/>
    </row>
    <row r="55" spans="1:10" ht="26.25" x14ac:dyDescent="0.4">
      <c r="C55" s="38" t="s">
        <v>23</v>
      </c>
      <c r="D55" s="66">
        <f>AVERAGE(D51:D54)</f>
        <v>0</v>
      </c>
      <c r="F55" s="38" t="s">
        <v>23</v>
      </c>
      <c r="G55" s="71">
        <f>AVERAGE(G51:G54)</f>
        <v>51.157040994792631</v>
      </c>
      <c r="H55" s="71">
        <f>AVERAGE(H51:H54)</f>
        <v>1.0149003509493781</v>
      </c>
      <c r="I55" s="125">
        <f t="shared" ref="I55" si="6">AVERAGE(I51:I54)</f>
        <v>1.0149003509493781</v>
      </c>
      <c r="J55" s="97"/>
    </row>
    <row r="56" spans="1:10" ht="26.25" x14ac:dyDescent="0.4">
      <c r="C56" s="39" t="s">
        <v>10</v>
      </c>
      <c r="D56" s="40" t="str">
        <f>IF(D55=0,"-",STDEV(D51:D54)/D55)</f>
        <v>-</v>
      </c>
      <c r="F56" s="39" t="s">
        <v>10</v>
      </c>
      <c r="G56" s="92"/>
      <c r="H56" s="68">
        <f>STDEV(H51:H54)/H55</f>
        <v>1.9712223360298212E-2</v>
      </c>
      <c r="I56" s="121">
        <f t="shared" ref="I56" si="7">STDEV(I51:I54)/I55</f>
        <v>1.9712223360298212E-2</v>
      </c>
      <c r="J56" s="98"/>
    </row>
    <row r="57" spans="1:10" ht="27" thickBot="1" x14ac:dyDescent="0.45">
      <c r="C57" s="41" t="s">
        <v>5</v>
      </c>
      <c r="D57" s="42">
        <f>COUNT(D51:D54)</f>
        <v>3</v>
      </c>
      <c r="F57" s="41" t="s">
        <v>5</v>
      </c>
      <c r="G57" s="69">
        <f>COUNT(G51:G54)</f>
        <v>3</v>
      </c>
      <c r="H57" s="69">
        <f>COUNT(H51:H54)</f>
        <v>3</v>
      </c>
      <c r="I57" s="69">
        <f t="shared" ref="I57" si="8">COUNT(I51:I54)</f>
        <v>3</v>
      </c>
      <c r="J57" s="99"/>
    </row>
    <row r="58" spans="1:10" x14ac:dyDescent="0.3">
      <c r="H58" s="15"/>
      <c r="I58" s="106"/>
      <c r="J58" s="2"/>
    </row>
    <row r="59" spans="1:10" x14ac:dyDescent="0.3">
      <c r="H59" s="15"/>
    </row>
    <row r="60" spans="1:10" ht="19.5" thickBot="1" x14ac:dyDescent="0.35">
      <c r="A60" s="4"/>
      <c r="B60" s="4"/>
      <c r="C60" s="20"/>
      <c r="D60" s="20"/>
      <c r="E60" s="20"/>
      <c r="F60" s="20"/>
      <c r="G60" s="20"/>
      <c r="H60" s="20"/>
    </row>
    <row r="61" spans="1:10" x14ac:dyDescent="0.3">
      <c r="B61" s="129" t="s">
        <v>11</v>
      </c>
      <c r="C61" s="129"/>
      <c r="E61" s="29" t="s">
        <v>13</v>
      </c>
      <c r="F61" s="21"/>
      <c r="G61" s="129" t="s">
        <v>12</v>
      </c>
      <c r="H61" s="129"/>
    </row>
    <row r="62" spans="1:10" ht="83.25" customHeight="1" x14ac:dyDescent="0.3">
      <c r="A62" s="22" t="s">
        <v>8</v>
      </c>
      <c r="B62" s="23" t="s">
        <v>55</v>
      </c>
      <c r="C62" s="23"/>
      <c r="E62" s="24"/>
      <c r="F62" s="19"/>
      <c r="G62" s="25"/>
      <c r="H62" s="25"/>
    </row>
    <row r="63" spans="1:10" ht="84" customHeight="1" x14ac:dyDescent="0.3">
      <c r="A63" s="22" t="s">
        <v>14</v>
      </c>
      <c r="B63" s="26"/>
      <c r="C63" s="26"/>
      <c r="E63" s="27"/>
      <c r="F63" s="19"/>
      <c r="G63" s="28"/>
      <c r="H63" s="28"/>
    </row>
    <row r="64" spans="1:10" x14ac:dyDescent="0.3">
      <c r="A64" s="17"/>
      <c r="B64" s="17"/>
      <c r="C64" s="12"/>
      <c r="D64" s="12"/>
      <c r="E64" s="12"/>
      <c r="F64" s="18"/>
      <c r="G64" s="12"/>
      <c r="H64" s="12"/>
      <c r="I64" s="3"/>
    </row>
    <row r="65" spans="1:9" x14ac:dyDescent="0.3">
      <c r="A65" s="17"/>
      <c r="B65" s="17"/>
      <c r="C65" s="12"/>
      <c r="D65" s="12"/>
      <c r="E65" s="12"/>
      <c r="F65" s="18"/>
      <c r="G65" s="12"/>
      <c r="H65" s="12"/>
      <c r="I65" s="3"/>
    </row>
    <row r="66" spans="1:9" x14ac:dyDescent="0.3">
      <c r="A66" s="17"/>
      <c r="B66" s="17"/>
      <c r="C66" s="12"/>
      <c r="D66" s="12"/>
      <c r="E66" s="12"/>
      <c r="F66" s="18"/>
      <c r="G66" s="12"/>
      <c r="H66" s="12"/>
      <c r="I66" s="3"/>
    </row>
    <row r="67" spans="1:9" x14ac:dyDescent="0.3">
      <c r="A67" s="17"/>
      <c r="B67" s="17"/>
      <c r="C67" s="12"/>
      <c r="D67" s="12"/>
      <c r="E67" s="12"/>
      <c r="F67" s="18"/>
      <c r="G67" s="12"/>
      <c r="H67" s="12"/>
      <c r="I67" s="3"/>
    </row>
    <row r="68" spans="1:9" x14ac:dyDescent="0.3">
      <c r="A68" s="17"/>
      <c r="B68" s="17"/>
      <c r="C68" s="12"/>
      <c r="D68" s="12"/>
      <c r="E68" s="12"/>
      <c r="F68" s="18"/>
      <c r="G68" s="12"/>
      <c r="H68" s="12"/>
      <c r="I68" s="3"/>
    </row>
    <row r="69" spans="1:9" x14ac:dyDescent="0.3">
      <c r="A69" s="17"/>
      <c r="B69" s="17"/>
      <c r="C69" s="12"/>
      <c r="D69" s="12"/>
      <c r="E69" s="12"/>
      <c r="F69" s="18"/>
      <c r="G69" s="12"/>
      <c r="H69" s="12"/>
      <c r="I69" s="3"/>
    </row>
    <row r="70" spans="1:9" x14ac:dyDescent="0.3">
      <c r="A70" s="17"/>
      <c r="B70" s="17"/>
      <c r="C70" s="12"/>
      <c r="D70" s="12"/>
      <c r="E70" s="12"/>
      <c r="F70" s="18"/>
      <c r="G70" s="12"/>
      <c r="H70" s="12"/>
      <c r="I70" s="3"/>
    </row>
    <row r="71" spans="1:9" x14ac:dyDescent="0.3">
      <c r="A71" s="17"/>
      <c r="B71" s="17"/>
      <c r="C71" s="12"/>
      <c r="D71" s="12"/>
      <c r="E71" s="12"/>
      <c r="F71" s="18"/>
      <c r="G71" s="12"/>
      <c r="H71" s="12"/>
      <c r="I71" s="3"/>
    </row>
    <row r="72" spans="1:9" x14ac:dyDescent="0.3">
      <c r="A72" s="17"/>
      <c r="B72" s="17"/>
      <c r="C72" s="12"/>
      <c r="D72" s="12"/>
      <c r="E72" s="12"/>
      <c r="F72" s="18"/>
      <c r="G72" s="12"/>
      <c r="H72" s="12"/>
      <c r="I72" s="3"/>
    </row>
  </sheetData>
  <sheetProtection password="AD9C" sheet="1" objects="1" scenarios="1" formatCells="0" formatColumns="0" formatRows="0"/>
  <mergeCells count="7">
    <mergeCell ref="A1:I7"/>
    <mergeCell ref="A8:I14"/>
    <mergeCell ref="B61:C61"/>
    <mergeCell ref="G61:H61"/>
    <mergeCell ref="G49:H49"/>
    <mergeCell ref="A16:H16"/>
    <mergeCell ref="A17:H17"/>
  </mergeCells>
  <conditionalFormatting sqref="G56:J56">
    <cfRule type="cellIs" dxfId="2" priority="5" operator="greaterThan">
      <formula>0.02</formula>
    </cfRule>
  </conditionalFormatting>
  <conditionalFormatting sqref="F38">
    <cfRule type="cellIs" dxfId="1" priority="1" operator="greaterThan">
      <formula>0.1</formula>
    </cfRule>
  </conditionalFormatting>
  <conditionalFormatting sqref="E39:F39">
    <cfRule type="cellIs" dxfId="0" priority="2" operator="greaterThan">
      <formula>0.002</formula>
    </cfRule>
  </conditionalFormatting>
  <printOptions horizontalCentered="1" verticalCentered="1"/>
  <pageMargins left="0.21607142857142858" right="0.7" top="0.75" bottom="0.75" header="0.3" footer="0.3"/>
  <pageSetup paperSize="9" scale="33" orientation="landscape" r:id="rId1"/>
  <headerFooter alignWithMargins="0">
    <oddHeader>&amp;LVer. 1</oddHeader>
    <oddFooter>&amp;LNQCL/ADDO/014&amp;C&amp;P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2.75" x14ac:dyDescent="0.2"/>
  <sheetData>
    <row r="1" spans="1:1" x14ac:dyDescent="0.2">
      <c r="A1">
        <f>STDEV(PHENYLALANINE!I51:I53)</f>
        <v>2.0005942406359185E-2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PHENYLALANINE</vt:lpstr>
      <vt:lpstr>Sheet1</vt:lpstr>
      <vt:lpstr>PHENYLALANINE!Print_Area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2015-10-07T12:25:21Z</cp:lastPrinted>
  <dcterms:created xsi:type="dcterms:W3CDTF">2005-07-05T10:19:27Z</dcterms:created>
  <dcterms:modified xsi:type="dcterms:W3CDTF">2016-03-31T13:06:56Z</dcterms:modified>
</cp:coreProperties>
</file>