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1"/>
  </bookViews>
  <sheets>
    <sheet name="SST" sheetId="1" r:id="rId1"/>
    <sheet name="Nevirapine Raw Material" sheetId="3" r:id="rId2"/>
  </sheets>
  <definedNames>
    <definedName name="_xlnm.Print_Area" localSheetId="1">'Nevirapine Raw Material'!$A$1:$H$81</definedName>
  </definedNames>
  <calcPr calcId="145621"/>
</workbook>
</file>

<file path=xl/calcChain.xml><?xml version="1.0" encoding="utf-8"?>
<calcChain xmlns="http://schemas.openxmlformats.org/spreadsheetml/2006/main">
  <c r="B16" i="1" l="1"/>
  <c r="B7" i="1"/>
  <c r="C75" i="3" l="1"/>
  <c r="H70" i="3"/>
  <c r="G70" i="3"/>
  <c r="B67" i="3"/>
  <c r="B68" i="3" s="1"/>
  <c r="H66" i="3"/>
  <c r="G66" i="3"/>
  <c r="H62" i="3"/>
  <c r="G62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D45" i="3" l="1"/>
  <c r="D46" i="3" s="1"/>
  <c r="F44" i="3"/>
  <c r="F45" i="3" s="1"/>
  <c r="G40" i="3" s="1"/>
  <c r="E40" i="3" l="1"/>
  <c r="E38" i="3"/>
  <c r="E42" i="3" s="1"/>
  <c r="E39" i="3"/>
  <c r="G38" i="3"/>
  <c r="F46" i="3"/>
  <c r="G39" i="3"/>
  <c r="D52" i="3" l="1"/>
  <c r="G42" i="3"/>
  <c r="D50" i="3"/>
  <c r="G67" i="3" l="1"/>
  <c r="H67" i="3" s="1"/>
  <c r="G69" i="3"/>
  <c r="H69" i="3" s="1"/>
  <c r="G64" i="3"/>
  <c r="H64" i="3" s="1"/>
  <c r="G60" i="3"/>
  <c r="H60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G75" i="3" s="1"/>
  <c r="H73" i="3"/>
  <c r="H72" i="3" l="1"/>
  <c r="B39" i="1"/>
  <c r="E37" i="1"/>
  <c r="D37" i="1"/>
  <c r="C37" i="1"/>
  <c r="B37" i="1"/>
  <c r="B38" i="1" s="1"/>
  <c r="B18" i="1"/>
  <c r="E16" i="1"/>
  <c r="D16" i="1"/>
  <c r="C16" i="1"/>
  <c r="B17" i="1"/>
</calcChain>
</file>

<file path=xl/sharedStrings.xml><?xml version="1.0" encoding="utf-8"?>
<sst xmlns="http://schemas.openxmlformats.org/spreadsheetml/2006/main" count="142" uniqueCount="105">
  <si>
    <t>HPLC System Suitability Report</t>
  </si>
  <si>
    <t>Analysis Data</t>
  </si>
  <si>
    <t>Assay</t>
  </si>
  <si>
    <t>Sample(s)</t>
  </si>
  <si>
    <t>Reference Substance:</t>
  </si>
  <si>
    <t>RAW MATERIAL-NEVIRAPINE</t>
  </si>
  <si>
    <t>% age Purity:</t>
  </si>
  <si>
    <t>NDQE201607028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</si>
  <si>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</si>
  <si>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</si>
  <si>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</si>
  <si>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</si>
  <si>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</si>
  <si>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</si>
  <si>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</si>
  <si>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</si>
  <si>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</si>
  <si>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</si>
  <si>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</si>
  <si>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</si>
  <si>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</si>
  <si>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</si>
  <si>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</si>
  <si>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</si>
  <si>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</si>
  <si>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</si>
  <si>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</si>
  <si>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</si>
  <si>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</si>
  <si>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</si>
  <si>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</si>
  <si>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</si>
  <si>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</si>
  <si>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</si>
  <si>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</si>
  <si>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</si>
  <si>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</si>
  <si>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</si>
  <si>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</si>
  <si>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</si>
  <si>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</si>
  <si>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</si>
  <si>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</si>
  <si>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</si>
  <si>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</si>
  <si>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</si>
  <si>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</si>
  <si>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</si>
  <si>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</si>
  <si>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</si>
  <si>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</si>
  <si>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</si>
  <si>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</si>
  <si>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</si>
  <si>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</si>
  <si>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</si>
  <si>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</si>
  <si>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</si>
  <si>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</si>
  <si>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</si>
  <si>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</si>
  <si>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</si>
  <si>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If there are no serial dilutions, or only one dilution, enter 1 in all boxes not used.</t>
  </si>
  <si>
    <t>RSD:</t>
  </si>
  <si>
    <t xml:space="preserve">Label Claim: </t>
  </si>
  <si>
    <t>Each</t>
  </si>
  <si>
    <t>contains</t>
  </si>
  <si>
    <t>Initial Sample dilution (mL):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</si>
  <si>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</si>
  <si>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</si>
  <si>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</si>
  <si>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</si>
  <si>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</si>
  <si>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</si>
  <si>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</si>
  <si>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</si>
  <si>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</si>
  <si>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</si>
  <si>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</si>
  <si>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</si>
  <si>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</si>
  <si>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</si>
  <si>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</si>
  <si>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>Nevirapine USP</t>
  </si>
  <si>
    <t>RO3560</t>
  </si>
  <si>
    <t>National Quality Control Laoboratory</t>
  </si>
  <si>
    <t>Desired Response:</t>
  </si>
  <si>
    <t>Purity correction:</t>
  </si>
  <si>
    <t>Average Desired Response:</t>
  </si>
  <si>
    <t>Dr. Sarah Mwangi</t>
  </si>
  <si>
    <t>16th August 2016</t>
  </si>
  <si>
    <t>Nevirapine</t>
  </si>
  <si>
    <t>18th Aug 2016</t>
  </si>
  <si>
    <t>Nevirapine (Primary - USP)</t>
  </si>
  <si>
    <t>Determined Amt mg/mg</t>
  </si>
  <si>
    <t>Sample</t>
  </si>
  <si>
    <t>Determination of Active Ingredient Content in Sample</t>
  </si>
  <si>
    <t>Amt of RS (mg):</t>
  </si>
  <si>
    <t>Amt of RS as free base (mg):</t>
  </si>
  <si>
    <t>Conc (mg/mL):</t>
  </si>
  <si>
    <t>Desired Concetration (mg/mL):</t>
  </si>
  <si>
    <t>Desired Weight as free base (mg):</t>
  </si>
  <si>
    <t>Desired Weight as salt (mg):</t>
  </si>
  <si>
    <t xml:space="preserve">The potency  of </t>
  </si>
  <si>
    <t xml:space="preserve">on as is basis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</si>
</sst>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2" formatCode="0.0"/>
    <numFmt numFmtId="176" formatCode="0.0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8" fillId="2" borderId="0"/>
  </cellStyleXfs>
  <cellXfs count="187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0" fillId="3" borderId="19" xfId="0" applyFont="1" applyFill="1" applyBorder="1" applyAlignment="1" applyProtection="1">
      <alignment horizontal="center"/>
      <protection locked="0"/>
    </xf>
    <xf numFmtId="0" fontId="10" fillId="3" borderId="20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0" fillId="2" borderId="0" xfId="1" applyFont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2" borderId="0" xfId="1" applyFont="1" applyFill="1"/>
    <xf numFmtId="0" fontId="10" fillId="3" borderId="0" xfId="1" applyFont="1" applyFill="1" applyAlignment="1" applyProtection="1">
      <alignment horizontal="left" vertical="center"/>
      <protection locked="0"/>
    </xf>
    <xf numFmtId="0" fontId="10" fillId="2" borderId="0" xfId="1" applyFont="1" applyFill="1" applyAlignment="1" applyProtection="1">
      <alignment horizontal="right"/>
      <protection locked="0"/>
    </xf>
    <xf numFmtId="14" fontId="10" fillId="3" borderId="0" xfId="1" applyNumberFormat="1" applyFont="1" applyFill="1" applyAlignment="1" applyProtection="1">
      <alignment horizontal="left"/>
      <protection locked="0"/>
    </xf>
    <xf numFmtId="0" fontId="10" fillId="2" borderId="0" xfId="1" applyFont="1" applyFill="1" applyAlignment="1">
      <alignment horizontal="left"/>
    </xf>
    <xf numFmtId="166" fontId="10" fillId="3" borderId="0" xfId="1" applyNumberFormat="1" applyFont="1" applyFill="1" applyAlignment="1" applyProtection="1">
      <alignment horizontal="left"/>
      <protection locked="0"/>
    </xf>
    <xf numFmtId="167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9" fillId="2" borderId="0" xfId="1" applyFont="1" applyFill="1" applyAlignment="1">
      <alignment vertical="center" wrapText="1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12" fillId="2" borderId="0" xfId="1" applyFont="1" applyFill="1"/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1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169" fontId="8" fillId="2" borderId="4" xfId="1" applyNumberFormat="1" applyFont="1" applyFill="1" applyBorder="1" applyAlignment="1">
      <alignment horizontal="center"/>
    </xf>
    <xf numFmtId="169" fontId="8" fillId="2" borderId="17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169" fontId="8" fillId="2" borderId="3" xfId="1" applyNumberFormat="1" applyFont="1" applyFill="1" applyBorder="1" applyAlignment="1">
      <alignment horizontal="center"/>
    </xf>
    <xf numFmtId="169" fontId="8" fillId="2" borderId="21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11" fillId="3" borderId="23" xfId="1" applyFont="1" applyFill="1" applyBorder="1" applyAlignment="1" applyProtection="1">
      <alignment horizontal="center"/>
      <protection locked="0"/>
    </xf>
    <xf numFmtId="169" fontId="8" fillId="2" borderId="5" xfId="1" applyNumberFormat="1" applyFont="1" applyFill="1" applyBorder="1" applyAlignment="1">
      <alignment horizontal="center"/>
    </xf>
    <xf numFmtId="0" fontId="11" fillId="3" borderId="7" xfId="1" applyFont="1" applyFill="1" applyBorder="1" applyAlignment="1" applyProtection="1">
      <alignment horizontal="center"/>
      <protection locked="0"/>
    </xf>
    <xf numFmtId="169" fontId="8" fillId="2" borderId="24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25" xfId="1" applyNumberFormat="1" applyFont="1" applyFill="1" applyBorder="1" applyAlignment="1">
      <alignment horizontal="center"/>
    </xf>
    <xf numFmtId="169" fontId="9" fillId="6" borderId="26" xfId="1" applyNumberFormat="1" applyFont="1" applyFill="1" applyBorder="1" applyAlignment="1">
      <alignment horizontal="center"/>
    </xf>
    <xf numFmtId="1" fontId="9" fillId="6" borderId="44" xfId="1" applyNumberFormat="1" applyFont="1" applyFill="1" applyBorder="1" applyAlignment="1">
      <alignment horizontal="center"/>
    </xf>
    <xf numFmtId="0" fontId="8" fillId="2" borderId="45" xfId="1" applyFont="1" applyFill="1" applyBorder="1" applyAlignment="1">
      <alignment horizontal="right"/>
    </xf>
    <xf numFmtId="0" fontId="11" fillId="3" borderId="46" xfId="1" applyFont="1" applyFill="1" applyBorder="1" applyAlignment="1" applyProtection="1">
      <alignment horizontal="center"/>
      <protection locked="0"/>
    </xf>
    <xf numFmtId="0" fontId="11" fillId="3" borderId="28" xfId="1" applyFont="1" applyFill="1" applyBorder="1" applyAlignment="1" applyProtection="1">
      <alignment horizontal="center"/>
      <protection locked="0"/>
    </xf>
    <xf numFmtId="0" fontId="8" fillId="2" borderId="16" xfId="1" applyFont="1" applyFill="1" applyBorder="1" applyAlignment="1">
      <alignment horizontal="right"/>
    </xf>
    <xf numFmtId="2" fontId="8" fillId="6" borderId="47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6" borderId="29" xfId="1" applyNumberFormat="1" applyFont="1" applyFill="1" applyBorder="1" applyAlignment="1">
      <alignment horizontal="center"/>
    </xf>
    <xf numFmtId="2" fontId="8" fillId="7" borderId="47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7" borderId="29" xfId="1" applyNumberFormat="1" applyFont="1" applyFill="1" applyBorder="1" applyAlignment="1">
      <alignment horizontal="center"/>
    </xf>
    <xf numFmtId="2" fontId="8" fillId="6" borderId="30" xfId="1" applyNumberFormat="1" applyFont="1" applyFill="1" applyBorder="1" applyAlignment="1">
      <alignment horizontal="center"/>
    </xf>
    <xf numFmtId="0" fontId="11" fillId="3" borderId="47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44" xfId="1" applyFont="1" applyFill="1" applyBorder="1" applyAlignment="1">
      <alignment horizontal="right"/>
    </xf>
    <xf numFmtId="2" fontId="8" fillId="6" borderId="48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0" fontId="8" fillId="2" borderId="37" xfId="1" applyFont="1" applyFill="1" applyBorder="1" applyAlignment="1">
      <alignment horizontal="right"/>
    </xf>
    <xf numFmtId="169" fontId="9" fillId="7" borderId="37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10" fontId="8" fillId="6" borderId="29" xfId="1" applyNumberFormat="1" applyFont="1" applyFill="1" applyBorder="1" applyAlignment="1">
      <alignment horizontal="center"/>
    </xf>
    <xf numFmtId="0" fontId="8" fillId="2" borderId="30" xfId="1" applyFont="1" applyFill="1" applyBorder="1" applyAlignment="1">
      <alignment horizontal="right"/>
    </xf>
    <xf numFmtId="0" fontId="8" fillId="7" borderId="30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10" fillId="3" borderId="13" xfId="1" applyFont="1" applyFill="1" applyBorder="1" applyAlignment="1" applyProtection="1">
      <alignment horizontal="center"/>
      <protection locked="0"/>
    </xf>
    <xf numFmtId="2" fontId="9" fillId="2" borderId="32" xfId="1" applyNumberFormat="1" applyFont="1" applyFill="1" applyBorder="1" applyAlignment="1">
      <alignment horizontal="center"/>
    </xf>
    <xf numFmtId="0" fontId="9" fillId="2" borderId="32" xfId="1" applyFont="1" applyFill="1" applyBorder="1" applyAlignment="1">
      <alignment horizontal="center"/>
    </xf>
    <xf numFmtId="0" fontId="10" fillId="3" borderId="15" xfId="1" applyFont="1" applyFill="1" applyBorder="1" applyAlignment="1" applyProtection="1">
      <alignment horizontal="center"/>
      <protection locked="0"/>
    </xf>
    <xf numFmtId="0" fontId="8" fillId="2" borderId="32" xfId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/>
    </xf>
    <xf numFmtId="10" fontId="8" fillId="2" borderId="33" xfId="1" applyNumberFormat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2" fontId="8" fillId="2" borderId="35" xfId="1" applyNumberFormat="1" applyFont="1" applyFill="1" applyBorder="1" applyAlignment="1">
      <alignment horizontal="center"/>
    </xf>
    <xf numFmtId="10" fontId="8" fillId="2" borderId="31" xfId="1" applyNumberFormat="1" applyFont="1" applyFill="1" applyBorder="1" applyAlignment="1">
      <alignment horizontal="center" vertic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right"/>
    </xf>
    <xf numFmtId="0" fontId="10" fillId="2" borderId="36" xfId="1" applyFont="1" applyFill="1" applyBorder="1" applyAlignment="1">
      <alignment horizontal="center"/>
    </xf>
    <xf numFmtId="10" fontId="8" fillId="2" borderId="34" xfId="1" applyNumberFormat="1" applyFont="1" applyFill="1" applyBorder="1" applyAlignment="1">
      <alignment horizontal="center" vertical="center"/>
    </xf>
    <xf numFmtId="10" fontId="11" fillId="7" borderId="22" xfId="1" applyNumberFormat="1" applyFont="1" applyFill="1" applyBorder="1" applyAlignment="1">
      <alignment horizontal="center"/>
    </xf>
    <xf numFmtId="10" fontId="11" fillId="6" borderId="38" xfId="1" applyNumberFormat="1" applyFont="1" applyFill="1" applyBorder="1" applyAlignment="1">
      <alignment horizontal="center"/>
    </xf>
    <xf numFmtId="0" fontId="11" fillId="7" borderId="39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5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32" xfId="1" applyNumberFormat="1" applyFont="1" applyFill="1" applyBorder="1" applyAlignment="1" applyProtection="1">
      <alignment horizontal="center" vertical="center"/>
      <protection locked="0"/>
    </xf>
    <xf numFmtId="2" fontId="10" fillId="3" borderId="33" xfId="1" applyNumberFormat="1" applyFont="1" applyFill="1" applyBorder="1" applyAlignment="1" applyProtection="1">
      <alignment horizontal="center" vertical="center"/>
      <protection locked="0"/>
    </xf>
    <xf numFmtId="2" fontId="10" fillId="3" borderId="34" xfId="1" applyNumberFormat="1" applyFont="1" applyFill="1" applyBorder="1" applyAlignment="1" applyProtection="1">
      <alignment horizontal="center" vertical="center"/>
      <protection locked="0"/>
    </xf>
    <xf numFmtId="0" fontId="9" fillId="2" borderId="35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36" xfId="1" applyFont="1" applyFill="1" applyBorder="1" applyAlignment="1">
      <alignment horizontal="left" vertical="center" wrapText="1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0" xfId="1" applyFont="1" applyFill="1" applyBorder="1" applyAlignment="1">
      <alignment horizontal="left" vertical="center" wrapText="1"/>
    </xf>
    <xf numFmtId="0" fontId="14" fillId="2" borderId="41" xfId="1" applyFont="1" applyFill="1" applyBorder="1" applyAlignment="1">
      <alignment horizontal="left" vertical="center" wrapText="1"/>
    </xf>
    <xf numFmtId="0" fontId="14" fillId="2" borderId="42" xfId="1" applyFont="1" applyFill="1" applyBorder="1" applyAlignment="1">
      <alignment horizontal="left" vertical="center" wrapText="1"/>
    </xf>
    <xf numFmtId="0" fontId="9" fillId="2" borderId="27" xfId="1" applyFont="1" applyFill="1" applyBorder="1" applyAlignment="1">
      <alignment horizontal="center"/>
    </xf>
    <xf numFmtId="0" fontId="9" fillId="2" borderId="43" xfId="1" applyFont="1" applyFill="1" applyBorder="1" applyAlignment="1">
      <alignment horizont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0" xfId="1" applyFont="1" applyFill="1" applyBorder="1" applyAlignment="1">
      <alignment horizontal="center"/>
    </xf>
    <xf numFmtId="0" fontId="14" fillId="2" borderId="41" xfId="1" applyFont="1" applyFill="1" applyBorder="1" applyAlignment="1">
      <alignment horizontal="center"/>
    </xf>
    <xf numFmtId="0" fontId="14" fillId="2" borderId="42" xfId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172" fontId="7" fillId="3" borderId="3" xfId="0" applyNumberFormat="1" applyFont="1" applyFill="1" applyBorder="1" applyAlignment="1" applyProtection="1">
      <alignment horizontal="center"/>
      <protection locked="0"/>
    </xf>
    <xf numFmtId="176" fontId="11" fillId="3" borderId="0" xfId="1" applyNumberFormat="1" applyFont="1" applyFill="1" applyAlignment="1" applyProtection="1">
      <alignment horizontal="center"/>
      <protection locked="0"/>
    </xf>
    <xf numFmtId="169" fontId="8" fillId="2" borderId="12" xfId="1" applyNumberFormat="1" applyFont="1" applyFill="1" applyBorder="1" applyAlignment="1">
      <alignment horizontal="center"/>
    </xf>
    <xf numFmtId="169" fontId="8" fillId="2" borderId="14" xfId="1" applyNumberFormat="1" applyFont="1" applyFill="1" applyBorder="1" applyAlignment="1">
      <alignment horizontal="center"/>
    </xf>
    <xf numFmtId="169" fontId="8" fillId="2" borderId="35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SheetLayoutView="100" workbookViewId="0">
      <selection activeCell="B17" sqref="B17"/>
    </sheetView>
  </sheetViews>
  <sheetFormatPr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</cols>
  <sheetData>
    <row r="1" spans="1:5" ht="18.75" customHeight="1" x14ac:dyDescent="0.35">
      <c r="A1" s="152" t="s">
        <v>0</v>
      </c>
      <c r="B1" s="152"/>
      <c r="C1" s="152"/>
      <c r="D1" s="152"/>
      <c r="E1" s="152"/>
    </row>
    <row r="2" spans="1:5" ht="16.5" customHeight="1" x14ac:dyDescent="0.3">
      <c r="A2" s="3" t="s">
        <v>1</v>
      </c>
      <c r="B2" s="4" t="s">
        <v>2</v>
      </c>
    </row>
    <row r="3" spans="1:5" ht="16.5" customHeight="1" x14ac:dyDescent="0.3">
      <c r="A3" s="5" t="s">
        <v>3</v>
      </c>
      <c r="B3" s="6" t="s">
        <v>5</v>
      </c>
      <c r="D3" s="7"/>
      <c r="E3" s="8"/>
    </row>
    <row r="4" spans="1:5" ht="16.5" customHeight="1" x14ac:dyDescent="0.3">
      <c r="A4" s="9" t="s">
        <v>4</v>
      </c>
      <c r="B4" s="6" t="s">
        <v>83</v>
      </c>
      <c r="C4" s="8"/>
      <c r="D4" s="8"/>
      <c r="E4" s="8"/>
    </row>
    <row r="5" spans="1:5" ht="16.5" customHeight="1" x14ac:dyDescent="0.3">
      <c r="A5" s="9" t="s">
        <v>6</v>
      </c>
      <c r="B5" s="10">
        <v>99.8</v>
      </c>
      <c r="C5" s="8"/>
      <c r="D5" s="8"/>
      <c r="E5" s="8"/>
    </row>
    <row r="6" spans="1:5" ht="16.5" customHeight="1" x14ac:dyDescent="0.3">
      <c r="A6" s="5" t="s">
        <v>8</v>
      </c>
      <c r="B6" s="10">
        <v>9.93</v>
      </c>
      <c r="C6" s="8"/>
      <c r="D6" s="8"/>
      <c r="E6" s="8"/>
    </row>
    <row r="7" spans="1:5" ht="16.5" customHeight="1" x14ac:dyDescent="0.3">
      <c r="A7" s="5" t="s">
        <v>9</v>
      </c>
      <c r="B7" s="11">
        <f>B6/20*5/100</f>
        <v>2.4825E-2</v>
      </c>
      <c r="C7" s="8"/>
      <c r="D7" s="8"/>
      <c r="E7" s="8"/>
    </row>
    <row r="8" spans="1:5" ht="15.75" customHeight="1" x14ac:dyDescent="0.3">
      <c r="A8" s="8"/>
      <c r="B8" s="8"/>
      <c r="C8" s="8"/>
      <c r="D8" s="8"/>
      <c r="E8" s="8"/>
    </row>
    <row r="9" spans="1:5" ht="16.5" customHeight="1" x14ac:dyDescent="0.3">
      <c r="A9" s="12" t="s">
        <v>10</v>
      </c>
      <c r="B9" s="13" t="s">
        <v>11</v>
      </c>
      <c r="C9" s="12" t="s">
        <v>12</v>
      </c>
      <c r="D9" s="12" t="s">
        <v>13</v>
      </c>
      <c r="E9" s="14" t="s">
        <v>14</v>
      </c>
    </row>
    <row r="10" spans="1:5" ht="16.5" customHeight="1" x14ac:dyDescent="0.3">
      <c r="A10" s="15">
        <v>1</v>
      </c>
      <c r="B10" s="16">
        <v>20489785</v>
      </c>
      <c r="C10" s="16">
        <v>5657.2</v>
      </c>
      <c r="D10" s="17">
        <v>1.3</v>
      </c>
      <c r="E10" s="18">
        <v>4.2</v>
      </c>
    </row>
    <row r="11" spans="1:5" ht="16.5" customHeight="1" x14ac:dyDescent="0.3">
      <c r="A11" s="15">
        <v>2</v>
      </c>
      <c r="B11" s="16">
        <v>20447802</v>
      </c>
      <c r="C11" s="16">
        <v>5621.8</v>
      </c>
      <c r="D11" s="17">
        <v>1.3</v>
      </c>
      <c r="E11" s="17">
        <v>4.2</v>
      </c>
    </row>
    <row r="12" spans="1:5" ht="16.5" customHeight="1" x14ac:dyDescent="0.3">
      <c r="A12" s="15">
        <v>3</v>
      </c>
      <c r="B12" s="16">
        <v>20380951</v>
      </c>
      <c r="C12" s="16">
        <v>5622.9</v>
      </c>
      <c r="D12" s="17">
        <v>1.3</v>
      </c>
      <c r="E12" s="17">
        <v>4.2</v>
      </c>
    </row>
    <row r="13" spans="1:5" ht="16.5" customHeight="1" x14ac:dyDescent="0.3">
      <c r="A13" s="15">
        <v>4</v>
      </c>
      <c r="B13" s="16">
        <v>20388707</v>
      </c>
      <c r="C13" s="16">
        <v>5652.3</v>
      </c>
      <c r="D13" s="17">
        <v>1.3</v>
      </c>
      <c r="E13" s="17">
        <v>4.3</v>
      </c>
    </row>
    <row r="14" spans="1:5" ht="16.5" customHeight="1" x14ac:dyDescent="0.3">
      <c r="A14" s="15">
        <v>5</v>
      </c>
      <c r="B14" s="16">
        <v>20353559</v>
      </c>
      <c r="C14" s="182">
        <v>5612</v>
      </c>
      <c r="D14" s="17">
        <v>1.3</v>
      </c>
      <c r="E14" s="17">
        <v>4.3</v>
      </c>
    </row>
    <row r="15" spans="1:5" ht="16.5" customHeight="1" x14ac:dyDescent="0.3">
      <c r="A15" s="15">
        <v>6</v>
      </c>
      <c r="B15" s="19">
        <v>20341007</v>
      </c>
      <c r="C15" s="19">
        <v>5570.4</v>
      </c>
      <c r="D15" s="20">
        <v>1.3</v>
      </c>
      <c r="E15" s="20">
        <v>4.3</v>
      </c>
    </row>
    <row r="16" spans="1:5" ht="16.5" customHeight="1" x14ac:dyDescent="0.3">
      <c r="A16" s="21" t="s">
        <v>15</v>
      </c>
      <c r="B16" s="22">
        <f>AVERAGE(B10:B15)</f>
        <v>20400301.833333332</v>
      </c>
      <c r="C16" s="23">
        <f>AVERAGE(C10:C15)</f>
        <v>5622.7666666666664</v>
      </c>
      <c r="D16" s="24">
        <f>AVERAGE(D10:D15)</f>
        <v>1.3</v>
      </c>
      <c r="E16" s="24">
        <f>AVERAGE(E10:E15)</f>
        <v>4.2500000000000009</v>
      </c>
    </row>
    <row r="17" spans="1:6" ht="16.5" customHeight="1" x14ac:dyDescent="0.3">
      <c r="A17" s="25" t="s">
        <v>16</v>
      </c>
      <c r="B17" s="26">
        <f>(STDEV(B10:B15)/B16)</f>
        <v>2.8136298519869881E-3</v>
      </c>
      <c r="C17" s="27"/>
      <c r="D17" s="27"/>
      <c r="E17" s="28"/>
      <c r="F17" s="1"/>
    </row>
    <row r="18" spans="1:6" s="1" customFormat="1" ht="16.5" customHeight="1" x14ac:dyDescent="0.3">
      <c r="A18" s="29" t="s">
        <v>17</v>
      </c>
      <c r="B18" s="30">
        <f>COUNT(B10:B15)</f>
        <v>6</v>
      </c>
      <c r="C18" s="31"/>
      <c r="D18" s="32"/>
      <c r="E18" s="33"/>
    </row>
    <row r="19" spans="1:6" s="1" customFormat="1" ht="15.75" customHeight="1" x14ac:dyDescent="0.3">
      <c r="A19" s="8"/>
      <c r="B19" s="8"/>
      <c r="C19" s="8"/>
      <c r="D19" s="8"/>
      <c r="E19" s="34"/>
    </row>
    <row r="20" spans="1:6" s="1" customFormat="1" ht="16.5" customHeight="1" x14ac:dyDescent="0.3">
      <c r="A20" s="9" t="s">
        <v>18</v>
      </c>
      <c r="B20" s="35" t="s">
        <v>19</v>
      </c>
      <c r="C20" s="36"/>
      <c r="D20" s="36"/>
      <c r="E20" s="37"/>
    </row>
    <row r="21" spans="1:6" ht="16.5" customHeight="1" x14ac:dyDescent="0.3">
      <c r="A21" s="9"/>
      <c r="B21" s="35" t="s">
        <v>20</v>
      </c>
      <c r="C21" s="36"/>
      <c r="D21" s="36"/>
      <c r="E21" s="37"/>
      <c r="F21" s="1"/>
    </row>
    <row r="22" spans="1:6" ht="16.5" customHeight="1" x14ac:dyDescent="0.3">
      <c r="A22" s="9"/>
      <c r="B22" s="38" t="s">
        <v>21</v>
      </c>
      <c r="C22" s="36"/>
      <c r="D22" s="36"/>
      <c r="E22" s="36"/>
    </row>
    <row r="23" spans="1:6" ht="15.75" customHeight="1" x14ac:dyDescent="0.3">
      <c r="A23" s="8"/>
      <c r="B23" s="8"/>
      <c r="C23" s="8"/>
      <c r="D23" s="8"/>
      <c r="E23" s="8"/>
    </row>
    <row r="24" spans="1:6" ht="16.5" customHeight="1" x14ac:dyDescent="0.3">
      <c r="A24" s="3" t="s">
        <v>1</v>
      </c>
      <c r="B24" s="4" t="s">
        <v>22</v>
      </c>
    </row>
    <row r="25" spans="1:6" ht="16.5" customHeight="1" x14ac:dyDescent="0.3">
      <c r="A25" s="9" t="s">
        <v>4</v>
      </c>
      <c r="B25" s="6"/>
      <c r="C25" s="8"/>
      <c r="D25" s="8"/>
      <c r="E25" s="8"/>
    </row>
    <row r="26" spans="1:6" ht="16.5" customHeight="1" x14ac:dyDescent="0.3">
      <c r="A26" s="9" t="s">
        <v>6</v>
      </c>
      <c r="B26" s="10"/>
      <c r="C26" s="8"/>
      <c r="D26" s="8"/>
      <c r="E26" s="8"/>
    </row>
    <row r="27" spans="1:6" ht="16.5" customHeight="1" x14ac:dyDescent="0.3">
      <c r="A27" s="5" t="s">
        <v>8</v>
      </c>
      <c r="B27" s="10"/>
      <c r="C27" s="8"/>
      <c r="D27" s="8"/>
      <c r="E27" s="8"/>
    </row>
    <row r="28" spans="1:6" ht="16.5" customHeight="1" x14ac:dyDescent="0.3">
      <c r="A28" s="5" t="s">
        <v>9</v>
      </c>
      <c r="B28" s="11"/>
      <c r="C28" s="8"/>
      <c r="D28" s="8"/>
      <c r="E28" s="8"/>
    </row>
    <row r="29" spans="1:6" ht="15.75" customHeight="1" x14ac:dyDescent="0.3">
      <c r="A29" s="8"/>
      <c r="B29" s="8"/>
      <c r="C29" s="8"/>
      <c r="D29" s="8"/>
      <c r="E29" s="8"/>
    </row>
    <row r="30" spans="1:6" ht="16.5" customHeight="1" x14ac:dyDescent="0.3">
      <c r="A30" s="12" t="s">
        <v>10</v>
      </c>
      <c r="B30" s="13" t="s">
        <v>11</v>
      </c>
      <c r="C30" s="12" t="s">
        <v>12</v>
      </c>
      <c r="D30" s="12" t="s">
        <v>13</v>
      </c>
      <c r="E30" s="14" t="s">
        <v>14</v>
      </c>
    </row>
    <row r="31" spans="1:6" ht="16.5" customHeight="1" x14ac:dyDescent="0.3">
      <c r="A31" s="15">
        <v>1</v>
      </c>
      <c r="B31" s="16"/>
      <c r="C31" s="16"/>
      <c r="D31" s="17"/>
      <c r="E31" s="18"/>
    </row>
    <row r="32" spans="1:6" ht="16.5" customHeight="1" x14ac:dyDescent="0.3">
      <c r="A32" s="15">
        <v>2</v>
      </c>
      <c r="B32" s="16"/>
      <c r="C32" s="16"/>
      <c r="D32" s="17"/>
      <c r="E32" s="17"/>
    </row>
    <row r="33" spans="1:7" ht="16.5" customHeight="1" x14ac:dyDescent="0.3">
      <c r="A33" s="15">
        <v>3</v>
      </c>
      <c r="B33" s="16"/>
      <c r="C33" s="16"/>
      <c r="D33" s="17"/>
      <c r="E33" s="17"/>
    </row>
    <row r="34" spans="1:7" ht="16.5" customHeight="1" x14ac:dyDescent="0.3">
      <c r="A34" s="15">
        <v>4</v>
      </c>
      <c r="B34" s="16"/>
      <c r="C34" s="16"/>
      <c r="D34" s="17"/>
      <c r="E34" s="17"/>
    </row>
    <row r="35" spans="1:7" ht="16.5" customHeight="1" x14ac:dyDescent="0.3">
      <c r="A35" s="15">
        <v>5</v>
      </c>
      <c r="B35" s="16"/>
      <c r="C35" s="16"/>
      <c r="D35" s="17"/>
      <c r="E35" s="17"/>
    </row>
    <row r="36" spans="1:7" ht="16.5" customHeight="1" x14ac:dyDescent="0.3">
      <c r="A36" s="15">
        <v>6</v>
      </c>
      <c r="B36" s="19"/>
      <c r="C36" s="19"/>
      <c r="D36" s="20"/>
      <c r="E36" s="20"/>
    </row>
    <row r="37" spans="1:7" ht="16.5" customHeight="1" x14ac:dyDescent="0.3">
      <c r="A37" s="21" t="s">
        <v>15</v>
      </c>
      <c r="B37" s="22" t="e">
        <f>AVERAGE(B31:B36)</f>
        <v>#DIV/0!</v>
      </c>
      <c r="C37" s="23" t="e">
        <f>AVERAGE(C31:C36)</f>
        <v>#DIV/0!</v>
      </c>
      <c r="D37" s="24" t="e">
        <f>AVERAGE(D31:D36)</f>
        <v>#DIV/0!</v>
      </c>
      <c r="E37" s="24" t="e">
        <f>AVERAGE(E31:E36)</f>
        <v>#DIV/0!</v>
      </c>
    </row>
    <row r="38" spans="1:7" ht="16.5" customHeight="1" x14ac:dyDescent="0.3">
      <c r="A38" s="25" t="s">
        <v>16</v>
      </c>
      <c r="B38" s="26" t="e">
        <f>(STDEV(B31:B36)/B37)</f>
        <v>#DIV/0!</v>
      </c>
      <c r="C38" s="27"/>
      <c r="D38" s="27"/>
      <c r="E38" s="28"/>
      <c r="F38" s="1"/>
    </row>
    <row r="39" spans="1:7" s="1" customFormat="1" ht="16.5" customHeight="1" x14ac:dyDescent="0.3">
      <c r="A39" s="29" t="s">
        <v>17</v>
      </c>
      <c r="B39" s="30">
        <f>COUNT(B31:B36)</f>
        <v>0</v>
      </c>
      <c r="C39" s="31"/>
      <c r="D39" s="32"/>
      <c r="E39" s="33"/>
    </row>
    <row r="40" spans="1:7" s="1" customFormat="1" ht="15.75" customHeight="1" x14ac:dyDescent="0.3">
      <c r="A40" s="8"/>
      <c r="B40" s="8"/>
      <c r="C40" s="8"/>
      <c r="D40" s="8"/>
      <c r="E40" s="34"/>
    </row>
    <row r="41" spans="1:7" s="1" customFormat="1" ht="16.5" customHeight="1" x14ac:dyDescent="0.3">
      <c r="A41" s="9" t="s">
        <v>18</v>
      </c>
      <c r="B41" s="35" t="s">
        <v>19</v>
      </c>
      <c r="C41" s="36"/>
      <c r="D41" s="36"/>
      <c r="E41" s="37"/>
    </row>
    <row r="42" spans="1:7" ht="16.5" customHeight="1" x14ac:dyDescent="0.3">
      <c r="A42" s="9"/>
      <c r="B42" s="35" t="s">
        <v>20</v>
      </c>
      <c r="C42" s="36"/>
      <c r="D42" s="36"/>
      <c r="E42" s="37"/>
      <c r="F42" s="1"/>
    </row>
    <row r="43" spans="1:7" ht="16.5" customHeight="1" x14ac:dyDescent="0.3">
      <c r="A43" s="9"/>
      <c r="B43" s="38" t="s">
        <v>21</v>
      </c>
      <c r="C43" s="36"/>
      <c r="D43" s="37"/>
      <c r="E43" s="36"/>
    </row>
    <row r="44" spans="1:7" ht="14.25" customHeight="1" x14ac:dyDescent="0.3">
      <c r="A44" s="39"/>
      <c r="B44" s="40"/>
      <c r="D44" s="41"/>
      <c r="F44" s="42"/>
      <c r="G44" s="42"/>
    </row>
    <row r="45" spans="1:7" ht="15" customHeight="1" x14ac:dyDescent="0.3">
      <c r="B45" s="153" t="s">
        <v>23</v>
      </c>
      <c r="C45" s="153"/>
      <c r="E45" s="43" t="s">
        <v>24</v>
      </c>
      <c r="F45" s="44"/>
      <c r="G45" s="43" t="s">
        <v>25</v>
      </c>
    </row>
    <row r="46" spans="1:7" ht="15" customHeight="1" x14ac:dyDescent="0.3">
      <c r="A46" s="45" t="s">
        <v>26</v>
      </c>
      <c r="B46" s="46"/>
      <c r="C46" s="46"/>
      <c r="E46" s="46"/>
      <c r="F46" s="1"/>
      <c r="G46" s="47"/>
    </row>
    <row r="47" spans="1:7" ht="15" customHeight="1" x14ac:dyDescent="0.3">
      <c r="A47" s="45" t="s">
        <v>27</v>
      </c>
      <c r="B47" s="48"/>
      <c r="C47" s="48"/>
      <c r="E47" s="48"/>
      <c r="F47" s="1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73" zoomScale="60" zoomScaleNormal="70" workbookViewId="0">
      <selection activeCell="E77" sqref="E77"/>
    </sheetView>
  </sheetViews>
  <sheetFormatPr defaultColWidth="9.109375" defaultRowHeight="13.2" x14ac:dyDescent="0.25"/>
  <cols>
    <col min="1" max="1" width="59" style="55" customWidth="1"/>
    <col min="2" max="2" width="32.6640625" style="55" customWidth="1"/>
    <col min="3" max="3" width="42.44140625" style="55" customWidth="1"/>
    <col min="4" max="4" width="20.109375" style="55" customWidth="1"/>
    <col min="5" max="5" width="26" style="55" customWidth="1"/>
    <col min="6" max="6" width="28.6640625" style="55" customWidth="1"/>
    <col min="7" max="7" width="32.77734375" style="55" customWidth="1"/>
    <col min="8" max="8" width="41.44140625" style="55" customWidth="1"/>
    <col min="9" max="16384" width="9.109375" style="55"/>
  </cols>
  <sheetData>
    <row r="1" spans="1:8" ht="14.25" customHeight="1" x14ac:dyDescent="0.25">
      <c r="A1" s="175" t="s">
        <v>85</v>
      </c>
      <c r="B1" s="175"/>
      <c r="C1" s="175"/>
      <c r="D1" s="175"/>
      <c r="E1" s="175"/>
      <c r="F1" s="175"/>
      <c r="G1" s="175"/>
      <c r="H1" s="175"/>
    </row>
    <row r="2" spans="1:8" ht="14.25" customHeight="1" x14ac:dyDescent="0.25">
      <c r="A2" s="175"/>
      <c r="B2" s="175"/>
      <c r="C2" s="175"/>
      <c r="D2" s="175"/>
      <c r="E2" s="175"/>
      <c r="F2" s="175"/>
      <c r="G2" s="175"/>
      <c r="H2" s="175"/>
    </row>
    <row r="3" spans="1:8" ht="14.25" customHeight="1" x14ac:dyDescent="0.25">
      <c r="A3" s="175"/>
      <c r="B3" s="175"/>
      <c r="C3" s="175"/>
      <c r="D3" s="175"/>
      <c r="E3" s="175"/>
      <c r="F3" s="175"/>
      <c r="G3" s="175"/>
      <c r="H3" s="175"/>
    </row>
    <row r="4" spans="1:8" ht="14.25" customHeight="1" x14ac:dyDescent="0.25">
      <c r="A4" s="175"/>
      <c r="B4" s="175"/>
      <c r="C4" s="175"/>
      <c r="D4" s="175"/>
      <c r="E4" s="175"/>
      <c r="F4" s="175"/>
      <c r="G4" s="175"/>
      <c r="H4" s="175"/>
    </row>
    <row r="5" spans="1:8" ht="14.25" customHeight="1" x14ac:dyDescent="0.25">
      <c r="A5" s="175"/>
      <c r="B5" s="175"/>
      <c r="C5" s="175"/>
      <c r="D5" s="175"/>
      <c r="E5" s="175"/>
      <c r="F5" s="175"/>
      <c r="G5" s="175"/>
      <c r="H5" s="175"/>
    </row>
    <row r="6" spans="1:8" ht="14.25" customHeight="1" x14ac:dyDescent="0.25">
      <c r="A6" s="175"/>
      <c r="B6" s="175"/>
      <c r="C6" s="175"/>
      <c r="D6" s="175"/>
      <c r="E6" s="175"/>
      <c r="F6" s="175"/>
      <c r="G6" s="175"/>
      <c r="H6" s="175"/>
    </row>
    <row r="7" spans="1:8" ht="14.25" customHeight="1" x14ac:dyDescent="0.25">
      <c r="A7" s="175"/>
      <c r="B7" s="175"/>
      <c r="C7" s="175"/>
      <c r="D7" s="175"/>
      <c r="E7" s="175"/>
      <c r="F7" s="175"/>
      <c r="G7" s="175"/>
      <c r="H7" s="175"/>
    </row>
    <row r="8" spans="1:8" ht="14.25" customHeight="1" x14ac:dyDescent="0.25">
      <c r="A8" s="176" t="s">
        <v>28</v>
      </c>
      <c r="B8" s="176"/>
      <c r="C8" s="176"/>
      <c r="D8" s="176"/>
      <c r="E8" s="176"/>
      <c r="F8" s="176"/>
      <c r="G8" s="176"/>
      <c r="H8" s="176"/>
    </row>
    <row r="9" spans="1:8" ht="14.25" customHeight="1" x14ac:dyDescent="0.25">
      <c r="A9" s="176"/>
      <c r="B9" s="176"/>
      <c r="C9" s="176"/>
      <c r="D9" s="176"/>
      <c r="E9" s="176"/>
      <c r="F9" s="176"/>
      <c r="G9" s="176"/>
      <c r="H9" s="176"/>
    </row>
    <row r="10" spans="1:8" ht="14.25" customHeight="1" x14ac:dyDescent="0.25">
      <c r="A10" s="176"/>
      <c r="B10" s="176"/>
      <c r="C10" s="176"/>
      <c r="D10" s="176"/>
      <c r="E10" s="176"/>
      <c r="F10" s="176"/>
      <c r="G10" s="176"/>
      <c r="H10" s="176"/>
    </row>
    <row r="11" spans="1:8" ht="14.25" customHeight="1" x14ac:dyDescent="0.25">
      <c r="A11" s="176"/>
      <c r="B11" s="176"/>
      <c r="C11" s="176"/>
      <c r="D11" s="176"/>
      <c r="E11" s="176"/>
      <c r="F11" s="176"/>
      <c r="G11" s="176"/>
      <c r="H11" s="176"/>
    </row>
    <row r="12" spans="1:8" ht="14.25" customHeight="1" x14ac:dyDescent="0.25">
      <c r="A12" s="176"/>
      <c r="B12" s="176"/>
      <c r="C12" s="176"/>
      <c r="D12" s="176"/>
      <c r="E12" s="176"/>
      <c r="F12" s="176"/>
      <c r="G12" s="176"/>
      <c r="H12" s="176"/>
    </row>
    <row r="13" spans="1:8" ht="14.25" customHeight="1" x14ac:dyDescent="0.25">
      <c r="A13" s="176"/>
      <c r="B13" s="176"/>
      <c r="C13" s="176"/>
      <c r="D13" s="176"/>
      <c r="E13" s="176"/>
      <c r="F13" s="176"/>
      <c r="G13" s="176"/>
      <c r="H13" s="176"/>
    </row>
    <row r="14" spans="1:8" ht="14.25" customHeight="1" x14ac:dyDescent="0.25">
      <c r="A14" s="176"/>
      <c r="B14" s="176"/>
      <c r="C14" s="176"/>
      <c r="D14" s="176"/>
      <c r="E14" s="176"/>
      <c r="F14" s="176"/>
      <c r="G14" s="176"/>
      <c r="H14" s="176"/>
    </row>
    <row r="15" spans="1:8" ht="19.5" customHeight="1" thickBot="1" x14ac:dyDescent="0.4">
      <c r="A15" s="56"/>
      <c r="B15" s="56"/>
      <c r="C15" s="56"/>
      <c r="D15" s="56"/>
      <c r="E15" s="56"/>
      <c r="F15" s="56"/>
      <c r="G15" s="56"/>
      <c r="H15" s="56"/>
    </row>
    <row r="16" spans="1:8" ht="19.5" customHeight="1" thickBot="1" x14ac:dyDescent="0.4">
      <c r="A16" s="177" t="s">
        <v>29</v>
      </c>
      <c r="B16" s="178"/>
      <c r="C16" s="178"/>
      <c r="D16" s="178"/>
      <c r="E16" s="178"/>
      <c r="F16" s="178"/>
      <c r="G16" s="178"/>
      <c r="H16" s="179"/>
    </row>
    <row r="17" spans="1:8" ht="18.75" customHeight="1" x14ac:dyDescent="0.35">
      <c r="A17" s="57" t="s">
        <v>30</v>
      </c>
      <c r="B17" s="57"/>
      <c r="C17" s="56"/>
      <c r="D17" s="56"/>
      <c r="E17" s="56"/>
      <c r="F17" s="56"/>
      <c r="G17" s="56"/>
      <c r="H17" s="56"/>
    </row>
    <row r="18" spans="1:8" ht="26.25" customHeight="1" x14ac:dyDescent="0.5">
      <c r="A18" s="58" t="s">
        <v>31</v>
      </c>
      <c r="B18" s="180" t="s">
        <v>5</v>
      </c>
      <c r="C18" s="180"/>
      <c r="D18" s="180"/>
      <c r="E18" s="180"/>
      <c r="F18" s="59"/>
      <c r="G18" s="59"/>
      <c r="H18" s="59"/>
    </row>
    <row r="19" spans="1:8" ht="26.25" customHeight="1" x14ac:dyDescent="0.5">
      <c r="A19" s="58" t="s">
        <v>32</v>
      </c>
      <c r="B19" s="60" t="s">
        <v>7</v>
      </c>
      <c r="C19" s="61">
        <v>5</v>
      </c>
      <c r="D19" s="59"/>
      <c r="E19" s="59"/>
      <c r="F19" s="59"/>
      <c r="G19" s="59"/>
      <c r="H19" s="59"/>
    </row>
    <row r="20" spans="1:8" ht="26.25" customHeight="1" x14ac:dyDescent="0.5">
      <c r="A20" s="58" t="s">
        <v>33</v>
      </c>
      <c r="B20" s="181" t="s">
        <v>91</v>
      </c>
      <c r="C20" s="181"/>
      <c r="D20" s="181"/>
      <c r="E20" s="181"/>
      <c r="F20" s="59"/>
      <c r="G20" s="59"/>
      <c r="H20" s="59"/>
    </row>
    <row r="21" spans="1:8" ht="26.25" customHeight="1" x14ac:dyDescent="0.5">
      <c r="A21" s="58" t="s">
        <v>34</v>
      </c>
      <c r="B21" s="181" t="s">
        <v>91</v>
      </c>
      <c r="C21" s="181"/>
      <c r="D21" s="181"/>
      <c r="E21" s="181"/>
      <c r="F21" s="181"/>
      <c r="G21" s="181"/>
      <c r="H21" s="181"/>
    </row>
    <row r="22" spans="1:8" ht="26.25" customHeight="1" x14ac:dyDescent="0.5">
      <c r="A22" s="58" t="s">
        <v>35</v>
      </c>
      <c r="B22" s="62" t="s">
        <v>92</v>
      </c>
      <c r="C22" s="63"/>
      <c r="D22" s="59"/>
      <c r="E22" s="59"/>
      <c r="F22" s="59"/>
      <c r="G22" s="59"/>
      <c r="H22" s="59"/>
    </row>
    <row r="23" spans="1:8" ht="26.25" customHeight="1" x14ac:dyDescent="0.5">
      <c r="A23" s="58" t="s">
        <v>36</v>
      </c>
      <c r="B23" s="64">
        <v>42605</v>
      </c>
      <c r="C23" s="63"/>
      <c r="D23" s="59"/>
      <c r="E23" s="59"/>
      <c r="F23" s="59"/>
      <c r="G23" s="59"/>
      <c r="H23" s="59"/>
    </row>
    <row r="24" spans="1:8" ht="18.75" customHeight="1" x14ac:dyDescent="0.35">
      <c r="A24" s="58"/>
      <c r="B24" s="65"/>
      <c r="C24" s="56"/>
      <c r="D24" s="56"/>
      <c r="E24" s="56"/>
      <c r="F24" s="56"/>
      <c r="G24" s="56"/>
      <c r="H24" s="56"/>
    </row>
    <row r="25" spans="1:8" ht="18.75" customHeight="1" x14ac:dyDescent="0.35">
      <c r="A25" s="66" t="s">
        <v>1</v>
      </c>
      <c r="B25" s="65"/>
      <c r="C25" s="56"/>
      <c r="D25" s="56"/>
      <c r="E25" s="56"/>
      <c r="F25" s="56"/>
      <c r="G25" s="56"/>
      <c r="H25" s="56"/>
    </row>
    <row r="26" spans="1:8" ht="26.25" customHeight="1" x14ac:dyDescent="0.45">
      <c r="A26" s="67" t="s">
        <v>4</v>
      </c>
      <c r="B26" s="168" t="s">
        <v>93</v>
      </c>
      <c r="C26" s="168"/>
      <c r="D26" s="56"/>
      <c r="E26" s="56"/>
      <c r="F26" s="56"/>
      <c r="G26" s="56"/>
      <c r="H26" s="56"/>
    </row>
    <row r="27" spans="1:8" ht="26.25" customHeight="1" x14ac:dyDescent="0.5">
      <c r="A27" s="68" t="s">
        <v>37</v>
      </c>
      <c r="B27" s="169" t="s">
        <v>84</v>
      </c>
      <c r="C27" s="169"/>
      <c r="D27" s="56"/>
      <c r="E27" s="56"/>
      <c r="F27" s="56"/>
      <c r="G27" s="56"/>
      <c r="H27" s="56"/>
    </row>
    <row r="28" spans="1:8" ht="27" customHeight="1" thickBot="1" x14ac:dyDescent="0.5">
      <c r="A28" s="68" t="s">
        <v>6</v>
      </c>
      <c r="B28" s="69">
        <v>99.8</v>
      </c>
      <c r="C28" s="56"/>
      <c r="D28" s="56"/>
      <c r="E28" s="56"/>
      <c r="F28" s="56"/>
      <c r="G28" s="56"/>
      <c r="H28" s="56"/>
    </row>
    <row r="29" spans="1:8" ht="27" customHeight="1" thickBot="1" x14ac:dyDescent="0.55000000000000004">
      <c r="A29" s="68" t="s">
        <v>38</v>
      </c>
      <c r="B29" s="70">
        <v>0</v>
      </c>
      <c r="C29" s="170" t="s">
        <v>39</v>
      </c>
      <c r="D29" s="171"/>
      <c r="E29" s="171"/>
      <c r="F29" s="171"/>
      <c r="G29" s="172"/>
      <c r="H29" s="71"/>
    </row>
    <row r="30" spans="1:8" ht="27" customHeight="1" thickBot="1" x14ac:dyDescent="0.5">
      <c r="A30" s="68" t="s">
        <v>40</v>
      </c>
      <c r="B30" s="69">
        <f>B28-B29</f>
        <v>99.8</v>
      </c>
      <c r="C30" s="72"/>
      <c r="D30" s="72"/>
      <c r="E30" s="72"/>
      <c r="F30" s="72"/>
      <c r="G30" s="72"/>
      <c r="H30" s="71"/>
    </row>
    <row r="31" spans="1:8" ht="27" customHeight="1" thickBot="1" x14ac:dyDescent="0.5">
      <c r="A31" s="68" t="s">
        <v>41</v>
      </c>
      <c r="B31" s="73">
        <v>1</v>
      </c>
      <c r="C31" s="170" t="s">
        <v>42</v>
      </c>
      <c r="D31" s="171"/>
      <c r="E31" s="171"/>
      <c r="F31" s="171"/>
      <c r="G31" s="172"/>
      <c r="H31" s="71"/>
    </row>
    <row r="32" spans="1:8" ht="27" customHeight="1" thickBot="1" x14ac:dyDescent="0.5">
      <c r="A32" s="68" t="s">
        <v>43</v>
      </c>
      <c r="B32" s="73">
        <v>1</v>
      </c>
      <c r="C32" s="170" t="s">
        <v>44</v>
      </c>
      <c r="D32" s="171"/>
      <c r="E32" s="171"/>
      <c r="F32" s="171"/>
      <c r="G32" s="172"/>
      <c r="H32" s="71"/>
    </row>
    <row r="33" spans="1:8" ht="18.75" customHeight="1" x14ac:dyDescent="0.35">
      <c r="A33" s="68"/>
      <c r="B33" s="74"/>
      <c r="C33" s="75"/>
      <c r="D33" s="75"/>
      <c r="E33" s="75"/>
      <c r="F33" s="75"/>
      <c r="G33" s="71"/>
      <c r="H33" s="71"/>
    </row>
    <row r="34" spans="1:8" ht="18.75" customHeight="1" x14ac:dyDescent="0.35">
      <c r="A34" s="68" t="s">
        <v>45</v>
      </c>
      <c r="B34" s="76">
        <f>B31/B32</f>
        <v>1</v>
      </c>
      <c r="C34" s="56" t="s">
        <v>46</v>
      </c>
      <c r="D34" s="56"/>
      <c r="E34" s="56"/>
      <c r="F34" s="77"/>
      <c r="G34" s="71"/>
      <c r="H34" s="71"/>
    </row>
    <row r="35" spans="1:8" ht="19.5" customHeight="1" thickBot="1" x14ac:dyDescent="0.4">
      <c r="A35" s="68"/>
      <c r="B35" s="78"/>
      <c r="C35" s="77"/>
      <c r="D35" s="77"/>
      <c r="E35" s="56"/>
      <c r="F35" s="77"/>
      <c r="G35" s="71"/>
      <c r="H35" s="71"/>
    </row>
    <row r="36" spans="1:8" ht="27" customHeight="1" thickBot="1" x14ac:dyDescent="0.5">
      <c r="A36" s="79" t="s">
        <v>47</v>
      </c>
      <c r="B36" s="80">
        <v>20</v>
      </c>
      <c r="C36" s="56"/>
      <c r="D36" s="173" t="s">
        <v>48</v>
      </c>
      <c r="E36" s="174"/>
      <c r="F36" s="173" t="s">
        <v>49</v>
      </c>
      <c r="G36" s="174"/>
      <c r="H36" s="71"/>
    </row>
    <row r="37" spans="1:8" ht="26.25" customHeight="1" x14ac:dyDescent="0.45">
      <c r="A37" s="81" t="s">
        <v>50</v>
      </c>
      <c r="B37" s="82">
        <v>5</v>
      </c>
      <c r="C37" s="83" t="s">
        <v>51</v>
      </c>
      <c r="D37" s="84" t="s">
        <v>52</v>
      </c>
      <c r="E37" s="85" t="s">
        <v>86</v>
      </c>
      <c r="F37" s="84" t="s">
        <v>52</v>
      </c>
      <c r="G37" s="85" t="s">
        <v>86</v>
      </c>
      <c r="H37" s="71"/>
    </row>
    <row r="38" spans="1:8" ht="26.25" customHeight="1" x14ac:dyDescent="0.5">
      <c r="A38" s="81" t="s">
        <v>53</v>
      </c>
      <c r="B38" s="82">
        <v>100</v>
      </c>
      <c r="C38" s="86">
        <v>1</v>
      </c>
      <c r="D38" s="50">
        <v>20285081</v>
      </c>
      <c r="E38" s="87">
        <f>IF(ISBLANK(D38),"-",$D$48/$D$45*D38)</f>
        <v>20469015.573947497</v>
      </c>
      <c r="F38" s="51">
        <v>21789006</v>
      </c>
      <c r="G38" s="88">
        <f>IF(ISBLANK(F38),"-",$D$48/$F$45*F38)</f>
        <v>19974996.653875001</v>
      </c>
      <c r="H38" s="71"/>
    </row>
    <row r="39" spans="1:8" ht="26.25" customHeight="1" x14ac:dyDescent="0.5">
      <c r="A39" s="81" t="s">
        <v>54</v>
      </c>
      <c r="B39" s="82">
        <v>1</v>
      </c>
      <c r="C39" s="89">
        <v>2</v>
      </c>
      <c r="D39" s="52">
        <v>20297459</v>
      </c>
      <c r="E39" s="90">
        <f>IF(ISBLANK(D39),"-",$D$48/$D$45*D39)</f>
        <v>20481505.811219621</v>
      </c>
      <c r="F39" s="53">
        <v>21816937</v>
      </c>
      <c r="G39" s="91">
        <f>IF(ISBLANK(F39),"-",$D$48/$F$45*F39)</f>
        <v>20000602.302500706</v>
      </c>
      <c r="H39" s="71"/>
    </row>
    <row r="40" spans="1:8" ht="26.25" customHeight="1" x14ac:dyDescent="0.5">
      <c r="A40" s="81" t="s">
        <v>55</v>
      </c>
      <c r="B40" s="82">
        <v>1</v>
      </c>
      <c r="C40" s="89">
        <v>3</v>
      </c>
      <c r="D40" s="52">
        <v>20209458</v>
      </c>
      <c r="E40" s="90">
        <f>IF(ISBLANK(D40),"-",$D$48/$D$45*D40)</f>
        <v>20392706.863878816</v>
      </c>
      <c r="F40" s="53">
        <v>21733967</v>
      </c>
      <c r="G40" s="91">
        <f>IF(ISBLANK(F40),"-",$D$48/$F$45*F40)</f>
        <v>19924539.839055978</v>
      </c>
      <c r="H40" s="56"/>
    </row>
    <row r="41" spans="1:8" ht="26.25" customHeight="1" x14ac:dyDescent="0.45">
      <c r="A41" s="81" t="s">
        <v>56</v>
      </c>
      <c r="B41" s="82">
        <v>1</v>
      </c>
      <c r="C41" s="92">
        <v>4</v>
      </c>
      <c r="D41" s="93"/>
      <c r="E41" s="94" t="str">
        <f>IF(ISBLANK(D41),"-",$D$48/$D$45*D41)</f>
        <v>-</v>
      </c>
      <c r="F41" s="95"/>
      <c r="G41" s="96" t="str">
        <f>IF(ISBLANK(F41),"-",$D$48/$F$45*F41)</f>
        <v>-</v>
      </c>
      <c r="H41" s="56"/>
    </row>
    <row r="42" spans="1:8" ht="27" customHeight="1" thickBot="1" x14ac:dyDescent="0.5">
      <c r="A42" s="81" t="s">
        <v>57</v>
      </c>
      <c r="B42" s="82">
        <v>1</v>
      </c>
      <c r="C42" s="97" t="s">
        <v>58</v>
      </c>
      <c r="D42" s="98">
        <f>AVERAGE(D38:D41)</f>
        <v>20263999.333333332</v>
      </c>
      <c r="E42" s="99">
        <f>AVERAGE(E38:E41)</f>
        <v>20447742.749681979</v>
      </c>
      <c r="F42" s="100">
        <f>AVERAGE(F38:F41)</f>
        <v>21779970</v>
      </c>
      <c r="G42" s="99">
        <f>AVERAGE(G38:G41)</f>
        <v>19966712.931810562</v>
      </c>
      <c r="H42" s="56"/>
    </row>
    <row r="43" spans="1:8" ht="26.25" customHeight="1" x14ac:dyDescent="0.45">
      <c r="A43" s="81" t="s">
        <v>59</v>
      </c>
      <c r="B43" s="69">
        <v>1</v>
      </c>
      <c r="C43" s="101" t="s">
        <v>97</v>
      </c>
      <c r="D43" s="102">
        <v>9.93</v>
      </c>
      <c r="E43" s="56"/>
      <c r="F43" s="103">
        <v>10.93</v>
      </c>
      <c r="G43" s="56"/>
      <c r="H43" s="56"/>
    </row>
    <row r="44" spans="1:8" ht="26.25" customHeight="1" x14ac:dyDescent="0.45">
      <c r="A44" s="81" t="s">
        <v>60</v>
      </c>
      <c r="B44" s="69">
        <v>1</v>
      </c>
      <c r="C44" s="104" t="s">
        <v>98</v>
      </c>
      <c r="D44" s="105">
        <f>D43*$B$34</f>
        <v>9.93</v>
      </c>
      <c r="E44" s="106"/>
      <c r="F44" s="107">
        <f>F43*$B$34</f>
        <v>10.93</v>
      </c>
      <c r="G44" s="56"/>
      <c r="H44" s="56"/>
    </row>
    <row r="45" spans="1:8" ht="19.5" customHeight="1" thickBot="1" x14ac:dyDescent="0.4">
      <c r="A45" s="81" t="s">
        <v>61</v>
      </c>
      <c r="B45" s="106">
        <f>(B44/B43)*(B42/B41)*(B40/B39)*(B38/B37)*B36</f>
        <v>400</v>
      </c>
      <c r="C45" s="104" t="s">
        <v>87</v>
      </c>
      <c r="D45" s="108">
        <f>D44*$B$30/100</f>
        <v>9.9101399999999984</v>
      </c>
      <c r="E45" s="109"/>
      <c r="F45" s="110">
        <f>F44*$B$30/100</f>
        <v>10.908139999999998</v>
      </c>
      <c r="G45" s="56"/>
      <c r="H45" s="56"/>
    </row>
    <row r="46" spans="1:8" ht="19.5" customHeight="1" thickBot="1" x14ac:dyDescent="0.4">
      <c r="A46" s="155" t="s">
        <v>62</v>
      </c>
      <c r="B46" s="156"/>
      <c r="C46" s="104" t="s">
        <v>99</v>
      </c>
      <c r="D46" s="105">
        <f>D45/$B$45</f>
        <v>2.4775349999999995E-2</v>
      </c>
      <c r="E46" s="109"/>
      <c r="F46" s="111">
        <f>F45/$B$45</f>
        <v>2.7270349999999995E-2</v>
      </c>
      <c r="G46" s="56"/>
      <c r="H46" s="56"/>
    </row>
    <row r="47" spans="1:8" ht="27" customHeight="1" thickBot="1" x14ac:dyDescent="0.5">
      <c r="A47" s="157"/>
      <c r="B47" s="158"/>
      <c r="C47" s="104" t="s">
        <v>100</v>
      </c>
      <c r="D47" s="112">
        <v>2.5000000000000001E-2</v>
      </c>
      <c r="E47" s="56"/>
      <c r="F47" s="113"/>
      <c r="G47" s="56"/>
      <c r="H47" s="56"/>
    </row>
    <row r="48" spans="1:8" ht="18.75" customHeight="1" x14ac:dyDescent="0.35">
      <c r="A48" s="56"/>
      <c r="B48" s="56"/>
      <c r="C48" s="104" t="s">
        <v>101</v>
      </c>
      <c r="D48" s="110">
        <f>D47*$B$45</f>
        <v>10</v>
      </c>
      <c r="E48" s="56"/>
      <c r="F48" s="113"/>
      <c r="G48" s="56"/>
      <c r="H48" s="56"/>
    </row>
    <row r="49" spans="1:8" ht="19.5" customHeight="1" thickBot="1" x14ac:dyDescent="0.4">
      <c r="A49" s="56"/>
      <c r="B49" s="56"/>
      <c r="C49" s="114" t="s">
        <v>102</v>
      </c>
      <c r="D49" s="115">
        <f>D48/B34</f>
        <v>10</v>
      </c>
      <c r="E49" s="56"/>
      <c r="F49" s="116"/>
      <c r="G49" s="56"/>
      <c r="H49" s="56"/>
    </row>
    <row r="50" spans="1:8" ht="18.75" customHeight="1" x14ac:dyDescent="0.35">
      <c r="A50" s="56"/>
      <c r="B50" s="56"/>
      <c r="C50" s="117" t="s">
        <v>88</v>
      </c>
      <c r="D50" s="118">
        <f>AVERAGE(E38:E41,G38:G41)</f>
        <v>20207227.840746269</v>
      </c>
      <c r="E50" s="56"/>
      <c r="F50" s="116"/>
      <c r="G50" s="56"/>
      <c r="H50" s="56"/>
    </row>
    <row r="51" spans="1:8" ht="18.75" customHeight="1" x14ac:dyDescent="0.35">
      <c r="A51" s="56"/>
      <c r="B51" s="56"/>
      <c r="C51" s="119" t="s">
        <v>63</v>
      </c>
      <c r="D51" s="120">
        <f>STDEV(E38:E41,G38:G41)/D50</f>
        <v>1.3180741843425329E-2</v>
      </c>
      <c r="E51" s="56"/>
      <c r="F51" s="116"/>
      <c r="G51" s="56"/>
      <c r="H51" s="56"/>
    </row>
    <row r="52" spans="1:8" ht="19.5" customHeight="1" thickBot="1" x14ac:dyDescent="0.4">
      <c r="A52" s="56"/>
      <c r="B52" s="56"/>
      <c r="C52" s="121" t="s">
        <v>17</v>
      </c>
      <c r="D52" s="122">
        <f>COUNT(E38:E41,G38:G41)</f>
        <v>6</v>
      </c>
      <c r="E52" s="56"/>
      <c r="F52" s="116"/>
      <c r="G52" s="56"/>
      <c r="H52" s="56"/>
    </row>
    <row r="53" spans="1:8" ht="18.75" customHeight="1" x14ac:dyDescent="0.35">
      <c r="A53" s="56"/>
      <c r="B53" s="56"/>
      <c r="C53" s="56"/>
      <c r="D53" s="56"/>
      <c r="E53" s="56"/>
      <c r="F53" s="56"/>
      <c r="G53" s="56"/>
      <c r="H53" s="56"/>
    </row>
    <row r="54" spans="1:8" ht="18.75" customHeight="1" x14ac:dyDescent="0.35">
      <c r="A54" s="57" t="s">
        <v>1</v>
      </c>
      <c r="B54" s="123" t="s">
        <v>96</v>
      </c>
      <c r="C54" s="56"/>
      <c r="D54" s="56"/>
      <c r="E54" s="56"/>
      <c r="F54" s="56"/>
      <c r="G54" s="56"/>
      <c r="H54" s="56"/>
    </row>
    <row r="55" spans="1:8" ht="18.75" customHeight="1" x14ac:dyDescent="0.35">
      <c r="A55" s="56" t="s">
        <v>64</v>
      </c>
      <c r="B55" s="124" t="str">
        <f>B21</f>
        <v>Nevirapine</v>
      </c>
      <c r="C55" s="56"/>
      <c r="D55" s="56"/>
      <c r="E55" s="56"/>
      <c r="F55" s="56"/>
      <c r="G55" s="56"/>
      <c r="H55" s="56"/>
    </row>
    <row r="56" spans="1:8" ht="26.25" customHeight="1" x14ac:dyDescent="0.45">
      <c r="A56" s="68" t="s">
        <v>65</v>
      </c>
      <c r="B56" s="183">
        <v>1</v>
      </c>
      <c r="C56" s="106" t="s">
        <v>66</v>
      </c>
      <c r="D56" s="183">
        <v>1</v>
      </c>
      <c r="E56" s="56" t="str">
        <f>B20</f>
        <v>Nevirapine</v>
      </c>
      <c r="F56" s="106"/>
      <c r="G56" s="56"/>
      <c r="H56" s="56"/>
    </row>
    <row r="57" spans="1:8" ht="19.5" customHeight="1" thickBot="1" x14ac:dyDescent="0.4">
      <c r="A57" s="56"/>
      <c r="B57" s="56"/>
      <c r="C57" s="56"/>
      <c r="D57" s="56"/>
      <c r="E57" s="56"/>
      <c r="F57" s="106"/>
      <c r="G57" s="56"/>
      <c r="H57" s="56"/>
    </row>
    <row r="58" spans="1:8" ht="27" customHeight="1" thickBot="1" x14ac:dyDescent="0.55000000000000004">
      <c r="A58" s="79" t="s">
        <v>67</v>
      </c>
      <c r="B58" s="125">
        <v>20</v>
      </c>
      <c r="C58" s="56"/>
      <c r="D58" s="126" t="s">
        <v>95</v>
      </c>
      <c r="E58" s="127" t="s">
        <v>51</v>
      </c>
      <c r="F58" s="127" t="s">
        <v>52</v>
      </c>
      <c r="G58" s="127" t="s">
        <v>94</v>
      </c>
      <c r="H58" s="83" t="s">
        <v>68</v>
      </c>
    </row>
    <row r="59" spans="1:8" ht="26.25" customHeight="1" x14ac:dyDescent="0.5">
      <c r="A59" s="81" t="s">
        <v>69</v>
      </c>
      <c r="B59" s="128">
        <v>5</v>
      </c>
      <c r="C59" s="159" t="s">
        <v>70</v>
      </c>
      <c r="D59" s="162">
        <v>13.05</v>
      </c>
      <c r="E59" s="129">
        <v>1</v>
      </c>
      <c r="F59" s="54">
        <v>26790112</v>
      </c>
      <c r="G59" s="184">
        <f>IF(ISBLANK(F59),"-",(F59/$D$50*$D$47*$B$67)*$B$56/$D$59)</f>
        <v>1.0159147814696263</v>
      </c>
      <c r="H59" s="130">
        <f t="shared" ref="H59:H70" si="0">IF(ISBLANK(F59),"-",G59/$D$56)</f>
        <v>1.0159147814696263</v>
      </c>
    </row>
    <row r="60" spans="1:8" ht="26.25" customHeight="1" x14ac:dyDescent="0.5">
      <c r="A60" s="81" t="s">
        <v>71</v>
      </c>
      <c r="B60" s="128">
        <v>100</v>
      </c>
      <c r="C60" s="160"/>
      <c r="D60" s="163"/>
      <c r="E60" s="131">
        <v>2</v>
      </c>
      <c r="F60" s="52">
        <v>26579628</v>
      </c>
      <c r="G60" s="185">
        <f>IF(ISBLANK(F60),"-",(F60/$D$50*$D$47*$B$67)*$B$56/$D$59)</f>
        <v>1.0079329631456546</v>
      </c>
      <c r="H60" s="132">
        <f t="shared" si="0"/>
        <v>1.0079329631456546</v>
      </c>
    </row>
    <row r="61" spans="1:8" ht="26.25" customHeight="1" x14ac:dyDescent="0.5">
      <c r="A61" s="81" t="s">
        <v>72</v>
      </c>
      <c r="B61" s="128">
        <v>1</v>
      </c>
      <c r="C61" s="160"/>
      <c r="D61" s="163"/>
      <c r="E61" s="131">
        <v>3</v>
      </c>
      <c r="F61" s="52">
        <v>26687002</v>
      </c>
      <c r="G61" s="185">
        <f>IF(ISBLANK(F61),"-",(F61/$D$50*$D$47*$B$67)*$B$56/$D$59)</f>
        <v>1.0120047204322806</v>
      </c>
      <c r="H61" s="132">
        <f t="shared" si="0"/>
        <v>1.0120047204322806</v>
      </c>
    </row>
    <row r="62" spans="1:8" ht="27" customHeight="1" thickBot="1" x14ac:dyDescent="0.55000000000000004">
      <c r="A62" s="81" t="s">
        <v>73</v>
      </c>
      <c r="B62" s="128">
        <v>1</v>
      </c>
      <c r="C62" s="161"/>
      <c r="D62" s="164"/>
      <c r="E62" s="133">
        <v>4</v>
      </c>
      <c r="F62" s="134"/>
      <c r="G62" s="186" t="str">
        <f>IF(ISBLANK(F62),"-",(F62/$D$50*$D$47*$B$67)*$B$56/$D$59)</f>
        <v>-</v>
      </c>
      <c r="H62" s="132" t="str">
        <f t="shared" si="0"/>
        <v>-</v>
      </c>
    </row>
    <row r="63" spans="1:8" ht="26.25" customHeight="1" x14ac:dyDescent="0.5">
      <c r="A63" s="81" t="s">
        <v>74</v>
      </c>
      <c r="B63" s="128">
        <v>1</v>
      </c>
      <c r="C63" s="159" t="s">
        <v>75</v>
      </c>
      <c r="D63" s="162">
        <v>10.45</v>
      </c>
      <c r="E63" s="129">
        <v>1</v>
      </c>
      <c r="F63" s="54">
        <v>21347195</v>
      </c>
      <c r="G63" s="184">
        <f>IF(ISBLANK(F63),"-",(F63/$D$50*$D$47*$B$67)*$B$56/$D$63)</f>
        <v>1.010922327398702</v>
      </c>
      <c r="H63" s="136">
        <f t="shared" si="0"/>
        <v>1.010922327398702</v>
      </c>
    </row>
    <row r="64" spans="1:8" ht="26.25" customHeight="1" x14ac:dyDescent="0.5">
      <c r="A64" s="81" t="s">
        <v>76</v>
      </c>
      <c r="B64" s="128">
        <v>1</v>
      </c>
      <c r="C64" s="160"/>
      <c r="D64" s="163"/>
      <c r="E64" s="131">
        <v>2</v>
      </c>
      <c r="F64" s="52">
        <v>21323394</v>
      </c>
      <c r="G64" s="185">
        <f>IF(ISBLANK(F64),"-",(F64/$D$50*$D$47*$B$67)*$B$56/$D$63)</f>
        <v>1.0097952021574506</v>
      </c>
      <c r="H64" s="132">
        <f t="shared" si="0"/>
        <v>1.0097952021574506</v>
      </c>
    </row>
    <row r="65" spans="1:8" ht="26.25" customHeight="1" x14ac:dyDescent="0.5">
      <c r="A65" s="81" t="s">
        <v>77</v>
      </c>
      <c r="B65" s="128">
        <v>1</v>
      </c>
      <c r="C65" s="160"/>
      <c r="D65" s="163"/>
      <c r="E65" s="131">
        <v>3</v>
      </c>
      <c r="F65" s="52">
        <v>21231359</v>
      </c>
      <c r="G65" s="185">
        <f>IF(ISBLANK(F65),"-",(F65/$D$50*$D$47*$B$67)*$B$56/$D$63)</f>
        <v>1.0054367730335241</v>
      </c>
      <c r="H65" s="132">
        <f t="shared" si="0"/>
        <v>1.0054367730335241</v>
      </c>
    </row>
    <row r="66" spans="1:8" ht="27" customHeight="1" thickBot="1" x14ac:dyDescent="0.55000000000000004">
      <c r="A66" s="81" t="s">
        <v>78</v>
      </c>
      <c r="B66" s="128">
        <v>1</v>
      </c>
      <c r="C66" s="161"/>
      <c r="D66" s="164"/>
      <c r="E66" s="133">
        <v>4</v>
      </c>
      <c r="F66" s="134"/>
      <c r="G66" s="186" t="str">
        <f>IF(ISBLANK(F66),"-",(F66/$D$50*$D$47*$B$67)*$B$56/$D$63)</f>
        <v>-</v>
      </c>
      <c r="H66" s="137" t="str">
        <f t="shared" si="0"/>
        <v>-</v>
      </c>
    </row>
    <row r="67" spans="1:8" ht="26.25" customHeight="1" x14ac:dyDescent="0.5">
      <c r="A67" s="81" t="s">
        <v>79</v>
      </c>
      <c r="B67" s="89">
        <f>(B66/B65)*(B64/B63)*(B62/B61)*(B60/B59)*B58</f>
        <v>400</v>
      </c>
      <c r="C67" s="159" t="s">
        <v>80</v>
      </c>
      <c r="D67" s="162">
        <v>10.07</v>
      </c>
      <c r="E67" s="129">
        <v>1</v>
      </c>
      <c r="F67" s="54">
        <v>20813954</v>
      </c>
      <c r="G67" s="184">
        <f>IF(ISBLANK(F67),"-",(F67/$D$50*$D$47*$B$67)*$B$56/$D$67)</f>
        <v>1.0228651489992484</v>
      </c>
      <c r="H67" s="132">
        <f t="shared" si="0"/>
        <v>1.0228651489992484</v>
      </c>
    </row>
    <row r="68" spans="1:8" ht="27" customHeight="1" thickBot="1" x14ac:dyDescent="0.55000000000000004">
      <c r="A68" s="138" t="s">
        <v>81</v>
      </c>
      <c r="B68" s="139">
        <f>(D47*B67)/D56*B56</f>
        <v>10</v>
      </c>
      <c r="C68" s="160"/>
      <c r="D68" s="163"/>
      <c r="E68" s="131">
        <v>2</v>
      </c>
      <c r="F68" s="52">
        <v>20764936</v>
      </c>
      <c r="G68" s="185">
        <f>IF(ISBLANK(F68),"-",(F68/$D$50*$D$47*$B$67)*$B$56/$D$67)</f>
        <v>1.0204562456321302</v>
      </c>
      <c r="H68" s="132">
        <f t="shared" si="0"/>
        <v>1.0204562456321302</v>
      </c>
    </row>
    <row r="69" spans="1:8" ht="26.25" customHeight="1" x14ac:dyDescent="0.5">
      <c r="A69" s="155" t="s">
        <v>62</v>
      </c>
      <c r="B69" s="166"/>
      <c r="C69" s="160"/>
      <c r="D69" s="163"/>
      <c r="E69" s="131">
        <v>3</v>
      </c>
      <c r="F69" s="52">
        <v>20728611</v>
      </c>
      <c r="G69" s="185">
        <f>IF(ISBLANK(F69),"-",(F69/$D$50*$D$47*$B$67)*$B$56/$D$67)</f>
        <v>1.0186711174177892</v>
      </c>
      <c r="H69" s="132">
        <f t="shared" si="0"/>
        <v>1.0186711174177892</v>
      </c>
    </row>
    <row r="70" spans="1:8" ht="27" customHeight="1" thickBot="1" x14ac:dyDescent="0.55000000000000004">
      <c r="A70" s="157"/>
      <c r="B70" s="167"/>
      <c r="C70" s="165"/>
      <c r="D70" s="164"/>
      <c r="E70" s="133">
        <v>4</v>
      </c>
      <c r="F70" s="134"/>
      <c r="G70" s="135" t="str">
        <f>IF(ISBLANK(F70),"-",(F70/$D$50*$D$47*$B$67)*$B$56/$D$67)</f>
        <v>-</v>
      </c>
      <c r="H70" s="140" t="str">
        <f t="shared" si="0"/>
        <v>-</v>
      </c>
    </row>
    <row r="71" spans="1:8" ht="26.25" customHeight="1" x14ac:dyDescent="0.45">
      <c r="A71" s="106"/>
      <c r="B71" s="106"/>
      <c r="C71" s="106"/>
      <c r="D71" s="56"/>
      <c r="E71" s="106"/>
      <c r="F71" s="106"/>
      <c r="G71" s="117" t="s">
        <v>58</v>
      </c>
      <c r="H71" s="141">
        <f>AVERAGE(H59:H70)</f>
        <v>1.0137776977429338</v>
      </c>
    </row>
    <row r="72" spans="1:8" ht="26.25" customHeight="1" x14ac:dyDescent="0.45">
      <c r="A72" s="56"/>
      <c r="B72" s="56"/>
      <c r="C72" s="106"/>
      <c r="D72" s="56"/>
      <c r="E72" s="106"/>
      <c r="F72" s="106"/>
      <c r="G72" s="119" t="s">
        <v>63</v>
      </c>
      <c r="H72" s="142">
        <f>STDEV(H59:H70)/H71</f>
        <v>5.903913117016696E-3</v>
      </c>
    </row>
    <row r="73" spans="1:8" ht="27" customHeight="1" thickBot="1" x14ac:dyDescent="0.5">
      <c r="A73" s="106"/>
      <c r="B73" s="106"/>
      <c r="C73" s="106"/>
      <c r="D73" s="56"/>
      <c r="E73" s="109"/>
      <c r="F73" s="106"/>
      <c r="G73" s="121" t="s">
        <v>17</v>
      </c>
      <c r="H73" s="143">
        <f>COUNT(H59:H70)</f>
        <v>9</v>
      </c>
    </row>
    <row r="74" spans="1:8" ht="18.75" customHeight="1" x14ac:dyDescent="0.35">
      <c r="A74" s="106"/>
      <c r="B74" s="106"/>
      <c r="C74" s="106"/>
      <c r="D74" s="56"/>
      <c r="E74" s="109"/>
      <c r="F74" s="106"/>
      <c r="G74" s="68"/>
      <c r="H74" s="78"/>
    </row>
    <row r="75" spans="1:8" ht="26.25" customHeight="1" x14ac:dyDescent="0.45">
      <c r="A75" s="67" t="s">
        <v>82</v>
      </c>
      <c r="B75" s="68" t="s">
        <v>103</v>
      </c>
      <c r="C75" s="154" t="str">
        <f>B20</f>
        <v>Nevirapine</v>
      </c>
      <c r="D75" s="154"/>
      <c r="E75" s="56" t="s">
        <v>104</v>
      </c>
      <c r="F75" s="56"/>
      <c r="G75" s="144">
        <f>H71</f>
        <v>1.0137776977429338</v>
      </c>
      <c r="H75" s="78"/>
    </row>
    <row r="76" spans="1:8" ht="19.5" customHeight="1" thickBot="1" x14ac:dyDescent="0.4">
      <c r="A76" s="145"/>
      <c r="B76" s="146"/>
      <c r="C76" s="146"/>
      <c r="D76" s="146"/>
      <c r="E76" s="146"/>
      <c r="F76" s="146"/>
      <c r="G76" s="146"/>
      <c r="H76" s="146"/>
    </row>
    <row r="77" spans="1:8" ht="18.75" customHeight="1" x14ac:dyDescent="0.35">
      <c r="A77" s="56"/>
      <c r="B77" s="106" t="s">
        <v>23</v>
      </c>
      <c r="C77" s="56"/>
      <c r="D77" s="56"/>
      <c r="E77" s="106" t="s">
        <v>24</v>
      </c>
      <c r="F77" s="56"/>
      <c r="G77" s="106" t="s">
        <v>25</v>
      </c>
      <c r="H77" s="56"/>
    </row>
    <row r="78" spans="1:8" ht="60" customHeight="1" x14ac:dyDescent="0.35">
      <c r="A78" s="68" t="s">
        <v>26</v>
      </c>
      <c r="B78" s="147" t="s">
        <v>89</v>
      </c>
      <c r="C78" s="147"/>
      <c r="D78" s="56"/>
      <c r="E78" s="147" t="s">
        <v>90</v>
      </c>
      <c r="F78" s="56"/>
      <c r="G78" s="148"/>
      <c r="H78" s="148"/>
    </row>
    <row r="79" spans="1:8" ht="60" customHeight="1" x14ac:dyDescent="0.35">
      <c r="A79" s="68" t="s">
        <v>27</v>
      </c>
      <c r="B79" s="149"/>
      <c r="C79" s="149"/>
      <c r="D79" s="56"/>
      <c r="E79" s="150"/>
      <c r="F79" s="56"/>
      <c r="G79" s="151"/>
      <c r="H79" s="151"/>
    </row>
    <row r="250" spans="1:1" x14ac:dyDescent="0.25">
      <c r="A250" s="55">
        <v>5</v>
      </c>
    </row>
  </sheetData>
  <sheetProtection formatCells="0" formatColumns="0"/>
  <mergeCells count="22">
    <mergeCell ref="D36:E36"/>
    <mergeCell ref="F36:G36"/>
    <mergeCell ref="A1:H7"/>
    <mergeCell ref="A8:H14"/>
    <mergeCell ref="A16:H16"/>
    <mergeCell ref="B18:E18"/>
    <mergeCell ref="B20:E20"/>
    <mergeCell ref="B21:H21"/>
    <mergeCell ref="B26:C26"/>
    <mergeCell ref="B27:C27"/>
    <mergeCell ref="C29:G29"/>
    <mergeCell ref="C31:G31"/>
    <mergeCell ref="C32:G32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Nevirapine Raw Material</vt:lpstr>
      <vt:lpstr>'Nevirapine Raw Material'!Print_Area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2016-08-22T08:07:50Z</cp:lastPrinted>
  <dcterms:created xsi:type="dcterms:W3CDTF">2005-07-05T10:19:27Z</dcterms:created>
  <dcterms:modified xsi:type="dcterms:W3CDTF">2016-11-30T06:14:38Z</dcterms:modified>
</cp:coreProperties>
</file>