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28" windowWidth="15012" windowHeight="7620" activeTab="1"/>
  </bookViews>
  <sheets>
    <sheet name="SST" sheetId="1" r:id="rId1"/>
    <sheet name="Lamivudine" sheetId="3" r:id="rId2"/>
  </sheets>
  <definedNames>
    <definedName name="_xlnm.Print_Area" localSheetId="1">Lamivudine!$A$1:$H$82</definedName>
    <definedName name="_xlnm.Print_Area" localSheetId="0">SST!$A$1:$E$40</definedName>
  </definedNames>
  <calcPr calcId="145621"/>
</workbook>
</file>

<file path=xl/calcChain.xml><?xml version="1.0" encoding="utf-8"?>
<calcChain xmlns="http://schemas.openxmlformats.org/spreadsheetml/2006/main">
  <c r="B67" i="3" l="1"/>
  <c r="B21" i="1"/>
  <c r="E30" i="1" l="1"/>
  <c r="D30" i="1"/>
  <c r="C30" i="1"/>
  <c r="B30" i="1"/>
  <c r="B31" i="1" s="1"/>
  <c r="C74" i="3"/>
  <c r="H65" i="3"/>
  <c r="H61" i="3"/>
  <c r="G61" i="3"/>
  <c r="B55" i="3"/>
  <c r="H69" i="3"/>
  <c r="G69" i="3"/>
  <c r="B66" i="3"/>
  <c r="G65" i="3"/>
  <c r="G67" i="3" l="1"/>
  <c r="H67" i="3" s="1"/>
  <c r="G68" i="3"/>
  <c r="H68" i="3" s="1"/>
  <c r="G66" i="3"/>
  <c r="H66" i="3" s="1"/>
  <c r="B34" i="3"/>
  <c r="B45" i="3" l="1"/>
  <c r="D48" i="3" s="1"/>
  <c r="F42" i="3"/>
  <c r="D42" i="3"/>
  <c r="G41" i="3"/>
  <c r="E41" i="3"/>
  <c r="D44" i="3"/>
  <c r="B30" i="3"/>
  <c r="B32" i="1"/>
  <c r="D45" i="3" l="1"/>
  <c r="E40" i="3" s="1"/>
  <c r="D49" i="3"/>
  <c r="F44" i="3"/>
  <c r="F45" i="3" s="1"/>
  <c r="F46" i="3" s="1"/>
  <c r="E39" i="3" l="1"/>
  <c r="D46" i="3"/>
  <c r="E38" i="3"/>
  <c r="G39" i="3"/>
  <c r="G38" i="3"/>
  <c r="G40" i="3"/>
  <c r="E42" i="3" l="1"/>
  <c r="D52" i="3"/>
  <c r="G42" i="3"/>
  <c r="D50" i="3"/>
  <c r="G62" i="3" l="1"/>
  <c r="H62" i="3" s="1"/>
  <c r="G58" i="3"/>
  <c r="H58" i="3" s="1"/>
  <c r="G60" i="3"/>
  <c r="H60" i="3" s="1"/>
  <c r="G64" i="3"/>
  <c r="H64" i="3" s="1"/>
  <c r="G59" i="3"/>
  <c r="H59" i="3" s="1"/>
  <c r="G63" i="3"/>
  <c r="H63" i="3" s="1"/>
  <c r="D51" i="3"/>
  <c r="H72" i="3" l="1"/>
  <c r="H70" i="3"/>
  <c r="G74" i="3" s="1"/>
  <c r="H71" i="3" l="1"/>
</calcChain>
</file>

<file path=xl/sharedStrings.xml><?xml version="1.0" encoding="utf-8"?>
<sst xmlns="http://schemas.openxmlformats.org/spreadsheetml/2006/main" count="120" uniqueCount="101">
  <si>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</si>
  <si>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</si>
  <si>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</si>
  <si>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</si>
  <si>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</si>
  <si>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</si>
  <si>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</si>
  <si>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</si>
  <si>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</si>
  <si>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</si>
  <si>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</si>
  <si>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</si>
  <si>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</si>
  <si>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</si>
  <si>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</si>
  <si>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</si>
  <si>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</si>
  <si>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</si>
  <si>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</si>
  <si>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</si>
  <si>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</si>
  <si>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</si>
  <si>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</si>
  <si>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</si>
  <si>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</si>
  <si>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</si>
  <si>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</si>
  <si>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</si>
  <si>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</si>
  <si>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</si>
  <si>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</si>
  <si>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</si>
  <si>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National Quality Control Laboratory</t>
  </si>
  <si>
    <t>Laboratory Data Calculation Spreadsheet</t>
  </si>
  <si>
    <t>Analysis Report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</si>
  <si>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</si>
  <si>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</si>
  <si>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</si>
  <si>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</si>
  <si>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</si>
  <si>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</si>
  <si>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</si>
  <si>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</si>
  <si>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</si>
  <si>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</si>
  <si>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</si>
  <si>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</si>
  <si>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</si>
  <si>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</si>
  <si>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</si>
  <si>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</si>
  <si>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</si>
  <si>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</si>
  <si>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</si>
  <si>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</si>
  <si>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</si>
  <si>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</si>
  <si>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</si>
  <si>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</si>
  <si>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</si>
  <si>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</si>
  <si>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</si>
  <si>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</si>
  <si>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</si>
  <si>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</si>
  <si>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</si>
  <si>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</si>
  <si>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</si>
  <si>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</si>
  <si>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</si>
  <si>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</si>
  <si>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</si>
  <si>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</si>
  <si>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</si>
  <si>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</si>
  <si>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</si>
  <si>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</si>
  <si>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</si>
  <si>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</si>
  <si>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</si>
  <si>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Initial Sample dilution Volume (mL):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</si>
  <si>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</si>
  <si>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</si>
  <si>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</si>
  <si>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</si>
  <si>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</si>
  <si>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</si>
  <si>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</si>
  <si>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</si>
  <si>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>-</t>
  </si>
  <si>
    <t>Lamivudine</t>
  </si>
  <si>
    <t>USP LAMIVUDINE CRS</t>
  </si>
  <si>
    <t>Lot/Batch No.</t>
  </si>
  <si>
    <t xml:space="preserve">The potency of </t>
  </si>
  <si>
    <t>on "as is" basis is</t>
  </si>
  <si>
    <t>Lamivudine USP CRS</t>
  </si>
  <si>
    <t>NDQE201607029</t>
  </si>
  <si>
    <t>LAMIVUDINE RAW MATERIAL</t>
  </si>
  <si>
    <t>I0M388</t>
  </si>
  <si>
    <t>Sample Weight (mg)</t>
  </si>
  <si>
    <t>LAMIVUDINE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</si>
</sst>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%"/>
    <numFmt numFmtId="165" formatCode="0.0000"/>
    <numFmt numFmtId="166" formatCode="dd\-mmm\-yy"/>
    <numFmt numFmtId="167" formatCode="0.0000\ &quot;mg&quot;"/>
    <numFmt numFmtId="168" formatCode="0.000"/>
    <numFmt numFmtId="169" formatCode="0.0"/>
    <numFmt numFmtId="171" formatCode="dd\-mmm\-yyyy"/>
  </numFmts>
  <fonts count="1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8" fillId="0" borderId="0" applyFont="0" applyFill="0" applyBorder="0" applyAlignment="0" applyProtection="0"/>
    <xf numFmtId="0" fontId="18" fillId="2" borderId="0"/>
  </cellStyleXfs>
  <cellXfs count="21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9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0" fontId="10" fillId="2" borderId="0" xfId="0" applyFont="1" applyFill="1"/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>
      <alignment horizontal="center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20" xfId="0" applyFont="1" applyFill="1" applyBorder="1" applyAlignment="1">
      <alignment horizontal="right"/>
    </xf>
    <xf numFmtId="0" fontId="11" fillId="3" borderId="21" xfId="0" applyFont="1" applyFill="1" applyBorder="1" applyAlignment="1" applyProtection="1">
      <alignment horizontal="center"/>
      <protection locked="0"/>
    </xf>
    <xf numFmtId="0" fontId="8" fillId="2" borderId="22" xfId="0" applyFont="1" applyFill="1" applyBorder="1" applyAlignment="1">
      <alignment horizontal="right"/>
    </xf>
    <xf numFmtId="0" fontId="11" fillId="3" borderId="23" xfId="0" applyFont="1" applyFill="1" applyBorder="1" applyAlignment="1" applyProtection="1">
      <alignment horizontal="center"/>
      <protection locked="0"/>
    </xf>
    <xf numFmtId="0" fontId="9" fillId="2" borderId="2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68" fontId="8" fillId="2" borderId="26" xfId="0" applyNumberFormat="1" applyFont="1" applyFill="1" applyBorder="1" applyAlignment="1">
      <alignment horizontal="center"/>
    </xf>
    <xf numFmtId="168" fontId="8" fillId="2" borderId="27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168" fontId="8" fillId="2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0" fontId="11" fillId="3" borderId="33" xfId="0" applyFont="1" applyFill="1" applyBorder="1" applyAlignment="1" applyProtection="1">
      <alignment horizontal="center"/>
      <protection locked="0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right"/>
    </xf>
    <xf numFmtId="1" fontId="9" fillId="6" borderId="36" xfId="0" applyNumberFormat="1" applyFont="1" applyFill="1" applyBorder="1" applyAlignment="1">
      <alignment horizontal="center"/>
    </xf>
    <xf numFmtId="168" fontId="9" fillId="6" borderId="37" xfId="0" applyNumberFormat="1" applyFont="1" applyFill="1" applyBorder="1" applyAlignment="1">
      <alignment horizontal="center"/>
    </xf>
    <xf numFmtId="168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1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8" xfId="0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16" xfId="0" applyNumberFormat="1" applyFont="1" applyFill="1" applyBorder="1" applyAlignment="1">
      <alignment horizontal="center"/>
    </xf>
    <xf numFmtId="0" fontId="11" fillId="3" borderId="4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9" xfId="0" applyFont="1" applyFill="1" applyBorder="1" applyAlignment="1">
      <alignment horizontal="right"/>
    </xf>
    <xf numFmtId="168" fontId="8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6" fillId="2" borderId="0" xfId="0" applyFont="1" applyFill="1"/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0" fillId="3" borderId="0" xfId="0" applyFont="1" applyFill="1" applyAlignment="1" applyProtection="1">
      <alignment horizontal="left"/>
      <protection locked="0"/>
    </xf>
    <xf numFmtId="0" fontId="8" fillId="2" borderId="20" xfId="0" applyFont="1" applyFill="1" applyBorder="1" applyAlignment="1">
      <alignment horizontal="right"/>
    </xf>
    <xf numFmtId="0" fontId="11" fillId="3" borderId="24" xfId="0" applyFont="1" applyFill="1" applyBorder="1" applyAlignment="1" applyProtection="1">
      <alignment horizontal="center"/>
      <protection locked="0"/>
    </xf>
    <xf numFmtId="0" fontId="8" fillId="2" borderId="22" xfId="0" applyFont="1" applyFill="1" applyBorder="1" applyAlignment="1">
      <alignment horizontal="right"/>
    </xf>
    <xf numFmtId="0" fontId="11" fillId="3" borderId="30" xfId="0" applyFont="1" applyFill="1" applyBorder="1" applyAlignment="1" applyProtection="1">
      <alignment horizontal="center"/>
      <protection locked="0"/>
    </xf>
    <xf numFmtId="0" fontId="11" fillId="3" borderId="22" xfId="0" applyFont="1" applyFill="1" applyBorder="1" applyAlignment="1" applyProtection="1">
      <alignment horizontal="center"/>
      <protection locked="0"/>
    </xf>
    <xf numFmtId="0" fontId="8" fillId="2" borderId="41" xfId="0" applyFont="1" applyFill="1" applyBorder="1" applyAlignment="1">
      <alignment horizontal="right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2" fontId="9" fillId="2" borderId="12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0" fontId="11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11" fillId="7" borderId="45" xfId="0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2" fillId="2" borderId="0" xfId="0" applyFont="1" applyFill="1"/>
    <xf numFmtId="0" fontId="9" fillId="2" borderId="0" xfId="0" applyFont="1" applyFill="1" applyAlignment="1">
      <alignment horizontal="right"/>
    </xf>
    <xf numFmtId="165" fontId="8" fillId="2" borderId="12" xfId="0" applyNumberFormat="1" applyFont="1" applyFill="1" applyBorder="1" applyAlignment="1">
      <alignment horizontal="center"/>
    </xf>
    <xf numFmtId="165" fontId="8" fillId="2" borderId="13" xfId="0" applyNumberFormat="1" applyFont="1" applyFill="1" applyBorder="1" applyAlignment="1">
      <alignment horizontal="center"/>
    </xf>
    <xf numFmtId="10" fontId="11" fillId="6" borderId="4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69" fontId="7" fillId="3" borderId="3" xfId="0" applyNumberFormat="1" applyFont="1" applyFill="1" applyBorder="1" applyAlignment="1" applyProtection="1">
      <alignment horizontal="center"/>
      <protection locked="0"/>
    </xf>
    <xf numFmtId="169" fontId="7" fillId="3" borderId="4" xfId="0" applyNumberFormat="1" applyFont="1" applyFill="1" applyBorder="1" applyAlignment="1" applyProtection="1">
      <alignment horizontal="center"/>
      <protection locked="0"/>
    </xf>
    <xf numFmtId="169" fontId="7" fillId="3" borderId="5" xfId="0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2" fontId="10" fillId="2" borderId="42" xfId="0" applyNumberFormat="1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165" fontId="8" fillId="2" borderId="49" xfId="0" applyNumberFormat="1" applyFont="1" applyFill="1" applyBorder="1" applyAlignment="1">
      <alignment horizontal="center"/>
    </xf>
    <xf numFmtId="165" fontId="8" fillId="2" borderId="50" xfId="0" applyNumberFormat="1" applyFont="1" applyFill="1" applyBorder="1" applyAlignment="1">
      <alignment horizontal="center"/>
    </xf>
    <xf numFmtId="165" fontId="8" fillId="2" borderId="51" xfId="0" applyNumberFormat="1" applyFont="1" applyFill="1" applyBorder="1" applyAlignment="1">
      <alignment horizontal="center"/>
    </xf>
    <xf numFmtId="10" fontId="8" fillId="2" borderId="52" xfId="0" applyNumberFormat="1" applyFont="1" applyFill="1" applyBorder="1" applyAlignment="1">
      <alignment horizontal="center" vertical="center"/>
    </xf>
    <xf numFmtId="10" fontId="8" fillId="2" borderId="53" xfId="0" applyNumberFormat="1" applyFont="1" applyFill="1" applyBorder="1" applyAlignment="1">
      <alignment horizontal="center" vertical="center"/>
    </xf>
    <xf numFmtId="10" fontId="8" fillId="2" borderId="54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right"/>
    </xf>
    <xf numFmtId="0" fontId="8" fillId="2" borderId="55" xfId="0" applyFont="1" applyFill="1" applyBorder="1" applyAlignment="1">
      <alignment horizontal="center"/>
    </xf>
    <xf numFmtId="0" fontId="8" fillId="2" borderId="56" xfId="0" applyFont="1" applyFill="1" applyBorder="1" applyAlignment="1">
      <alignment horizontal="center"/>
    </xf>
    <xf numFmtId="0" fontId="8" fillId="2" borderId="57" xfId="0" applyFont="1" applyFill="1" applyBorder="1" applyAlignment="1">
      <alignment horizontal="center"/>
    </xf>
    <xf numFmtId="0" fontId="3" fillId="2" borderId="58" xfId="0" applyFont="1" applyFill="1" applyBorder="1"/>
    <xf numFmtId="0" fontId="9" fillId="2" borderId="58" xfId="0" applyFont="1" applyFill="1" applyBorder="1" applyAlignment="1">
      <alignment horizontal="left"/>
    </xf>
    <xf numFmtId="0" fontId="8" fillId="2" borderId="58" xfId="0" applyFont="1" applyFill="1" applyBorder="1"/>
    <xf numFmtId="0" fontId="6" fillId="2" borderId="58" xfId="0" applyFont="1" applyFill="1" applyBorder="1"/>
    <xf numFmtId="0" fontId="0" fillId="2" borderId="58" xfId="0" applyFill="1" applyBorder="1"/>
    <xf numFmtId="0" fontId="8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9" fontId="5" fillId="4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41" xfId="0" applyFont="1" applyFill="1" applyBorder="1" applyAlignment="1">
      <alignment horizontal="center" vertical="center" wrapText="1"/>
    </xf>
    <xf numFmtId="0" fontId="14" fillId="2" borderId="4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4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14" fillId="2" borderId="17" xfId="0" applyFont="1" applyFill="1" applyBorder="1" applyAlignment="1">
      <alignment horizontal="left" vertical="center" wrapText="1"/>
    </xf>
    <xf numFmtId="0" fontId="14" fillId="2" borderId="18" xfId="0" applyFont="1" applyFill="1" applyBorder="1" applyAlignment="1">
      <alignment horizontal="left" vertical="center" wrapText="1"/>
    </xf>
    <xf numFmtId="0" fontId="14" fillId="2" borderId="19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left" vertical="center" wrapText="1"/>
    </xf>
    <xf numFmtId="0" fontId="14" fillId="2" borderId="24" xfId="0" applyFont="1" applyFill="1" applyBorder="1" applyAlignment="1">
      <alignment horizontal="left" vertical="center" wrapText="1"/>
    </xf>
    <xf numFmtId="0" fontId="14" fillId="2" borderId="41" xfId="0" applyFont="1" applyFill="1" applyBorder="1" applyAlignment="1">
      <alignment horizontal="left" vertical="center" wrapText="1"/>
    </xf>
    <xf numFmtId="0" fontId="14" fillId="2" borderId="42" xfId="0" applyFont="1" applyFill="1" applyBorder="1" applyAlignment="1">
      <alignment horizontal="left" vertical="center" wrapText="1"/>
    </xf>
    <xf numFmtId="0" fontId="14" fillId="2" borderId="17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2" fontId="8" fillId="7" borderId="46" xfId="0" applyNumberFormat="1" applyFont="1" applyFill="1" applyBorder="1" applyAlignment="1">
      <alignment horizontal="center"/>
    </xf>
    <xf numFmtId="2" fontId="8" fillId="6" borderId="42" xfId="0" applyNumberFormat="1" applyFont="1" applyFill="1" applyBorder="1" applyAlignment="1">
      <alignment horizontal="center"/>
    </xf>
    <xf numFmtId="168" fontId="9" fillId="7" borderId="24" xfId="0" applyNumberFormat="1" applyFont="1" applyFill="1" applyBorder="1" applyAlignment="1">
      <alignment horizontal="center"/>
    </xf>
    <xf numFmtId="10" fontId="8" fillId="6" borderId="46" xfId="0" applyNumberFormat="1" applyFont="1" applyFill="1" applyBorder="1" applyAlignment="1">
      <alignment horizontal="center"/>
    </xf>
    <xf numFmtId="0" fontId="8" fillId="7" borderId="42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right"/>
    </xf>
    <xf numFmtId="0" fontId="8" fillId="2" borderId="53" xfId="0" applyFont="1" applyFill="1" applyBorder="1" applyAlignment="1">
      <alignment horizontal="right"/>
    </xf>
    <xf numFmtId="0" fontId="8" fillId="2" borderId="59" xfId="0" applyFont="1" applyFill="1" applyBorder="1" applyAlignment="1">
      <alignment horizontal="right"/>
    </xf>
    <xf numFmtId="0" fontId="8" fillId="2" borderId="54" xfId="0" applyFont="1" applyFill="1" applyBorder="1" applyAlignment="1">
      <alignment horizontal="right"/>
    </xf>
    <xf numFmtId="171" fontId="10" fillId="3" borderId="0" xfId="2" applyNumberFormat="1" applyFont="1" applyFill="1" applyAlignment="1" applyProtection="1">
      <alignment horizontal="left"/>
      <protection locked="0"/>
    </xf>
    <xf numFmtId="2" fontId="11" fillId="3" borderId="60" xfId="2" applyNumberFormat="1" applyFont="1" applyFill="1" applyBorder="1" applyAlignment="1" applyProtection="1">
      <alignment horizontal="center"/>
      <protection locked="0"/>
    </xf>
    <xf numFmtId="0" fontId="8" fillId="2" borderId="0" xfId="2" applyFont="1" applyFill="1"/>
    <xf numFmtId="0" fontId="11" fillId="3" borderId="15" xfId="2" applyFont="1" applyFill="1" applyBorder="1" applyAlignment="1" applyProtection="1">
      <alignment horizontal="center"/>
      <protection locked="0"/>
    </xf>
    <xf numFmtId="2" fontId="10" fillId="3" borderId="12" xfId="2" applyNumberFormat="1" applyFont="1" applyFill="1" applyBorder="1" applyAlignment="1" applyProtection="1">
      <alignment horizontal="center" vertical="center"/>
      <protection locked="0"/>
    </xf>
    <xf numFmtId="2" fontId="10" fillId="3" borderId="13" xfId="2" applyNumberFormat="1" applyFont="1" applyFill="1" applyBorder="1" applyAlignment="1" applyProtection="1">
      <alignment horizontal="center" vertical="center"/>
      <protection locked="0"/>
    </xf>
    <xf numFmtId="2" fontId="10" fillId="3" borderId="14" xfId="2" applyNumberFormat="1" applyFont="1" applyFill="1" applyBorder="1" applyAlignment="1" applyProtection="1">
      <alignment horizontal="center" vertical="center"/>
      <protection locked="0"/>
    </xf>
    <xf numFmtId="10" fontId="11" fillId="2" borderId="0" xfId="0" applyNumberFormat="1" applyFont="1" applyFill="1" applyAlignment="1">
      <alignment horizontal="center"/>
    </xf>
    <xf numFmtId="0" fontId="10" fillId="3" borderId="12" xfId="2" applyFont="1" applyFill="1" applyBorder="1" applyAlignment="1" applyProtection="1">
      <alignment horizontal="center"/>
      <protection locked="0"/>
    </xf>
    <xf numFmtId="0" fontId="10" fillId="3" borderId="13" xfId="2" applyFont="1" applyFill="1" applyBorder="1" applyAlignment="1" applyProtection="1">
      <alignment horizontal="center"/>
      <protection locked="0"/>
    </xf>
    <xf numFmtId="0" fontId="10" fillId="3" borderId="14" xfId="2" applyFont="1" applyFill="1" applyBorder="1" applyAlignment="1" applyProtection="1">
      <alignment horizontal="center"/>
      <protection locked="0"/>
    </xf>
    <xf numFmtId="9" fontId="0" fillId="2" borderId="0" xfId="1" applyFont="1" applyFill="1"/>
  </cellXfs>
  <cellStyles count="3">
    <cellStyle name="Normal" xfId="0" builtinId="0"/>
    <cellStyle name="Normal 2" xfId="2"/>
    <cellStyle name="Percent" xfId="1" builtinId="5"/>
  </cellStyles>
  <dxfs count="2"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40"/>
  <sheetViews>
    <sheetView view="pageBreakPreview" topLeftCell="A16" zoomScaleNormal="100" zoomScaleSheetLayoutView="100" workbookViewId="0">
      <selection activeCell="B29" sqref="B29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161" t="s">
        <v>0</v>
      </c>
      <c r="B15" s="161"/>
      <c r="C15" s="161"/>
      <c r="D15" s="161"/>
      <c r="E15" s="16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97</v>
      </c>
      <c r="D17" s="9"/>
      <c r="E17" s="10"/>
    </row>
    <row r="18" spans="1:6" ht="16.5" customHeight="1" x14ac:dyDescent="0.3">
      <c r="A18" s="11" t="s">
        <v>4</v>
      </c>
      <c r="B18" s="8" t="s">
        <v>95</v>
      </c>
      <c r="C18" s="10"/>
      <c r="D18" s="10"/>
      <c r="E18" s="10"/>
    </row>
    <row r="19" spans="1:6" ht="16.5" customHeight="1" x14ac:dyDescent="0.3">
      <c r="A19" s="11" t="s">
        <v>5</v>
      </c>
      <c r="B19" s="12" t="s">
        <v>89</v>
      </c>
      <c r="C19" s="10"/>
      <c r="D19" s="10"/>
      <c r="E19" s="10"/>
    </row>
    <row r="20" spans="1:6" ht="16.5" customHeight="1" x14ac:dyDescent="0.3">
      <c r="A20" s="7" t="s">
        <v>6</v>
      </c>
      <c r="B20" s="12">
        <v>21.5</v>
      </c>
      <c r="C20" s="10"/>
      <c r="D20" s="10"/>
      <c r="E20" s="10"/>
    </row>
    <row r="21" spans="1:6" ht="16.5" customHeight="1" x14ac:dyDescent="0.3">
      <c r="A21" s="7" t="s">
        <v>7</v>
      </c>
      <c r="B21" s="159">
        <f>B20/100</f>
        <v>0.215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3" t="s">
        <v>8</v>
      </c>
      <c r="B23" s="14" t="s">
        <v>9</v>
      </c>
      <c r="C23" s="13" t="s">
        <v>10</v>
      </c>
      <c r="D23" s="13" t="s">
        <v>11</v>
      </c>
      <c r="E23" s="15" t="s">
        <v>12</v>
      </c>
    </row>
    <row r="24" spans="1:6" ht="16.5" customHeight="1" x14ac:dyDescent="0.3">
      <c r="A24" s="16">
        <v>1</v>
      </c>
      <c r="B24" s="17">
        <v>92535171</v>
      </c>
      <c r="C24" s="133">
        <v>8559.5</v>
      </c>
      <c r="D24" s="133">
        <v>1.1000000000000001</v>
      </c>
      <c r="E24" s="134">
        <v>5.8</v>
      </c>
    </row>
    <row r="25" spans="1:6" ht="16.5" customHeight="1" x14ac:dyDescent="0.3">
      <c r="A25" s="16">
        <v>2</v>
      </c>
      <c r="B25" s="17">
        <v>92521350</v>
      </c>
      <c r="C25" s="133">
        <v>8571.5</v>
      </c>
      <c r="D25" s="133">
        <v>1.1000000000000001</v>
      </c>
      <c r="E25" s="133">
        <v>5.8</v>
      </c>
    </row>
    <row r="26" spans="1:6" ht="16.5" customHeight="1" x14ac:dyDescent="0.3">
      <c r="A26" s="16">
        <v>3</v>
      </c>
      <c r="B26" s="17">
        <v>92372382</v>
      </c>
      <c r="C26" s="133">
        <v>8560.7000000000007</v>
      </c>
      <c r="D26" s="133">
        <v>1.1000000000000001</v>
      </c>
      <c r="E26" s="133">
        <v>5.8</v>
      </c>
    </row>
    <row r="27" spans="1:6" ht="16.5" customHeight="1" x14ac:dyDescent="0.3">
      <c r="A27" s="16">
        <v>4</v>
      </c>
      <c r="B27" s="17">
        <v>92399419</v>
      </c>
      <c r="C27" s="133">
        <v>8558.4</v>
      </c>
      <c r="D27" s="133">
        <v>1.1000000000000001</v>
      </c>
      <c r="E27" s="133">
        <v>5.8</v>
      </c>
    </row>
    <row r="28" spans="1:6" ht="16.5" customHeight="1" x14ac:dyDescent="0.3">
      <c r="A28" s="16">
        <v>5</v>
      </c>
      <c r="B28" s="17">
        <v>92541706</v>
      </c>
      <c r="C28" s="133">
        <v>8616.6</v>
      </c>
      <c r="D28" s="133">
        <v>1.1000000000000001</v>
      </c>
      <c r="E28" s="133">
        <v>5.8</v>
      </c>
    </row>
    <row r="29" spans="1:6" ht="16.5" customHeight="1" x14ac:dyDescent="0.3">
      <c r="A29" s="16">
        <v>6</v>
      </c>
      <c r="B29" s="18">
        <v>92621976</v>
      </c>
      <c r="C29" s="135">
        <v>8591.5</v>
      </c>
      <c r="D29" s="135">
        <v>1.1000000000000001</v>
      </c>
      <c r="E29" s="135">
        <v>5.8</v>
      </c>
    </row>
    <row r="30" spans="1:6" ht="16.5" customHeight="1" x14ac:dyDescent="0.3">
      <c r="A30" s="19" t="s">
        <v>13</v>
      </c>
      <c r="B30" s="20">
        <f>AVERAGE(B24:B29)</f>
        <v>92498667.333333328</v>
      </c>
      <c r="C30" s="160">
        <f>AVERAGE(C24:C29)</f>
        <v>8576.3666666666668</v>
      </c>
      <c r="D30" s="21">
        <f>AVERAGE(D24:D29)</f>
        <v>1.0999999999999999</v>
      </c>
      <c r="E30" s="21">
        <f>AVERAGE(E24:E29)</f>
        <v>5.8</v>
      </c>
    </row>
    <row r="31" spans="1:6" ht="16.5" customHeight="1" x14ac:dyDescent="0.3">
      <c r="A31" s="22" t="s">
        <v>14</v>
      </c>
      <c r="B31" s="23">
        <f>(STDEV(B24:B29)/B30)</f>
        <v>1.0222235360217481E-3</v>
      </c>
      <c r="C31" s="24"/>
      <c r="D31" s="24"/>
      <c r="E31" s="25"/>
      <c r="F31" s="2"/>
    </row>
    <row r="32" spans="1:6" s="2" customFormat="1" ht="16.5" customHeight="1" x14ac:dyDescent="0.3">
      <c r="A32" s="26" t="s">
        <v>15</v>
      </c>
      <c r="B32" s="27">
        <f>COUNT(B24:B29)</f>
        <v>6</v>
      </c>
      <c r="C32" s="28"/>
      <c r="D32" s="29"/>
      <c r="E32" s="30"/>
    </row>
    <row r="33" spans="1:6" s="2" customFormat="1" ht="15.75" customHeight="1" x14ac:dyDescent="0.3">
      <c r="A33" s="10"/>
      <c r="B33" s="10"/>
      <c r="C33" s="10"/>
      <c r="D33" s="10"/>
      <c r="E33" s="31"/>
    </row>
    <row r="34" spans="1:6" s="2" customFormat="1" ht="16.5" customHeight="1" x14ac:dyDescent="0.3">
      <c r="A34" s="11" t="s">
        <v>16</v>
      </c>
      <c r="B34" s="32" t="s">
        <v>17</v>
      </c>
      <c r="C34" s="33"/>
      <c r="D34" s="33"/>
      <c r="E34" s="34"/>
    </row>
    <row r="35" spans="1:6" ht="16.5" customHeight="1" x14ac:dyDescent="0.3">
      <c r="A35" s="11"/>
      <c r="B35" s="32" t="s">
        <v>18</v>
      </c>
      <c r="C35" s="33"/>
      <c r="D35" s="33"/>
      <c r="E35" s="34"/>
      <c r="F35" s="2"/>
    </row>
    <row r="36" spans="1:6" ht="16.5" customHeight="1" x14ac:dyDescent="0.3">
      <c r="A36" s="11"/>
      <c r="B36" s="35" t="s">
        <v>19</v>
      </c>
      <c r="C36" s="33"/>
      <c r="D36" s="33"/>
      <c r="E36" s="33"/>
    </row>
    <row r="37" spans="1:6" ht="15.75" customHeight="1" thickBot="1" x14ac:dyDescent="0.35">
      <c r="A37" s="154"/>
      <c r="B37" s="10"/>
      <c r="C37" s="10"/>
      <c r="D37" s="10"/>
      <c r="E37" s="10"/>
    </row>
    <row r="38" spans="1:6" ht="15" customHeight="1" x14ac:dyDescent="0.3">
      <c r="B38" s="162" t="s">
        <v>20</v>
      </c>
      <c r="C38" s="162"/>
      <c r="D38" s="37" t="s">
        <v>21</v>
      </c>
      <c r="E38" s="37" t="s">
        <v>22</v>
      </c>
      <c r="F38" s="36"/>
    </row>
    <row r="39" spans="1:6" ht="15" customHeight="1" x14ac:dyDescent="0.3">
      <c r="A39" s="136" t="s">
        <v>23</v>
      </c>
      <c r="B39" s="38"/>
      <c r="C39" s="38"/>
      <c r="D39" s="38"/>
      <c r="E39" s="39"/>
      <c r="F39" s="2"/>
    </row>
    <row r="40" spans="1:6" ht="27.6" customHeight="1" x14ac:dyDescent="0.3">
      <c r="A40" s="136" t="s">
        <v>24</v>
      </c>
      <c r="B40" s="40"/>
      <c r="C40" s="40"/>
      <c r="D40" s="40"/>
      <c r="E40" s="41"/>
      <c r="F40" s="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38:C38"/>
  </mergeCells>
  <pageMargins left="0.7" right="0.7" top="0.75" bottom="0.75" header="0.3" footer="0.3"/>
  <pageSetup scale="70" orientation="portrait" r:id="rId1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tabSelected="1" view="pageBreakPreview" topLeftCell="A64" zoomScale="60" zoomScaleNormal="70" workbookViewId="0">
      <selection activeCell="H79" sqref="H79"/>
    </sheetView>
  </sheetViews>
  <sheetFormatPr defaultRowHeight="13.2" x14ac:dyDescent="0.25"/>
  <cols>
    <col min="1" max="1" width="54.88671875" customWidth="1"/>
    <col min="2" max="2" width="39.44140625" customWidth="1"/>
    <col min="3" max="3" width="42.5546875" customWidth="1"/>
    <col min="4" max="4" width="29" customWidth="1"/>
    <col min="5" max="5" width="28.33203125" customWidth="1"/>
    <col min="6" max="6" width="23.88671875" customWidth="1"/>
    <col min="7" max="7" width="28.21875" customWidth="1"/>
    <col min="8" max="8" width="24.77734375" customWidth="1"/>
    <col min="9" max="9" width="19.77734375" customWidth="1"/>
  </cols>
  <sheetData>
    <row r="1" spans="1:7" x14ac:dyDescent="0.25">
      <c r="A1" s="173" t="s">
        <v>32</v>
      </c>
      <c r="B1" s="173"/>
      <c r="C1" s="173"/>
      <c r="D1" s="173"/>
      <c r="E1" s="173"/>
      <c r="F1" s="173"/>
      <c r="G1" s="173"/>
    </row>
    <row r="2" spans="1:7" x14ac:dyDescent="0.25">
      <c r="A2" s="173"/>
      <c r="B2" s="173"/>
      <c r="C2" s="173"/>
      <c r="D2" s="173"/>
      <c r="E2" s="173"/>
      <c r="F2" s="173"/>
      <c r="G2" s="173"/>
    </row>
    <row r="3" spans="1:7" x14ac:dyDescent="0.25">
      <c r="A3" s="173"/>
      <c r="B3" s="173"/>
      <c r="C3" s="173"/>
      <c r="D3" s="173"/>
      <c r="E3" s="173"/>
      <c r="F3" s="173"/>
      <c r="G3" s="173"/>
    </row>
    <row r="4" spans="1:7" x14ac:dyDescent="0.25">
      <c r="A4" s="173"/>
      <c r="B4" s="173"/>
      <c r="C4" s="173"/>
      <c r="D4" s="173"/>
      <c r="E4" s="173"/>
      <c r="F4" s="173"/>
      <c r="G4" s="173"/>
    </row>
    <row r="5" spans="1:7" x14ac:dyDescent="0.25">
      <c r="A5" s="173"/>
      <c r="B5" s="173"/>
      <c r="C5" s="173"/>
      <c r="D5" s="173"/>
      <c r="E5" s="173"/>
      <c r="F5" s="173"/>
      <c r="G5" s="173"/>
    </row>
    <row r="6" spans="1:7" x14ac:dyDescent="0.25">
      <c r="A6" s="173"/>
      <c r="B6" s="173"/>
      <c r="C6" s="173"/>
      <c r="D6" s="173"/>
      <c r="E6" s="173"/>
      <c r="F6" s="173"/>
      <c r="G6" s="173"/>
    </row>
    <row r="7" spans="1:7" x14ac:dyDescent="0.25">
      <c r="A7" s="173"/>
      <c r="B7" s="173"/>
      <c r="C7" s="173"/>
      <c r="D7" s="173"/>
      <c r="E7" s="173"/>
      <c r="F7" s="173"/>
      <c r="G7" s="173"/>
    </row>
    <row r="8" spans="1:7" x14ac:dyDescent="0.25">
      <c r="A8" s="174" t="s">
        <v>33</v>
      </c>
      <c r="B8" s="174"/>
      <c r="C8" s="174"/>
      <c r="D8" s="174"/>
      <c r="E8" s="174"/>
      <c r="F8" s="174"/>
      <c r="G8" s="174"/>
    </row>
    <row r="9" spans="1:7" x14ac:dyDescent="0.25">
      <c r="A9" s="174"/>
      <c r="B9" s="174"/>
      <c r="C9" s="174"/>
      <c r="D9" s="174"/>
      <c r="E9" s="174"/>
      <c r="F9" s="174"/>
      <c r="G9" s="174"/>
    </row>
    <row r="10" spans="1:7" x14ac:dyDescent="0.25">
      <c r="A10" s="174"/>
      <c r="B10" s="174"/>
      <c r="C10" s="174"/>
      <c r="D10" s="174"/>
      <c r="E10" s="174"/>
      <c r="F10" s="174"/>
      <c r="G10" s="174"/>
    </row>
    <row r="11" spans="1:7" x14ac:dyDescent="0.25">
      <c r="A11" s="174"/>
      <c r="B11" s="174"/>
      <c r="C11" s="174"/>
      <c r="D11" s="174"/>
      <c r="E11" s="174"/>
      <c r="F11" s="174"/>
      <c r="G11" s="174"/>
    </row>
    <row r="12" spans="1:7" x14ac:dyDescent="0.25">
      <c r="A12" s="174"/>
      <c r="B12" s="174"/>
      <c r="C12" s="174"/>
      <c r="D12" s="174"/>
      <c r="E12" s="174"/>
      <c r="F12" s="174"/>
      <c r="G12" s="174"/>
    </row>
    <row r="13" spans="1:7" x14ac:dyDescent="0.25">
      <c r="A13" s="174"/>
      <c r="B13" s="174"/>
      <c r="C13" s="174"/>
      <c r="D13" s="174"/>
      <c r="E13" s="174"/>
      <c r="F13" s="174"/>
      <c r="G13" s="174"/>
    </row>
    <row r="14" spans="1:7" x14ac:dyDescent="0.25">
      <c r="A14" s="174"/>
      <c r="B14" s="174"/>
      <c r="C14" s="174"/>
      <c r="D14" s="174"/>
      <c r="E14" s="174"/>
      <c r="F14" s="174"/>
      <c r="G14" s="174"/>
    </row>
    <row r="15" spans="1:7" ht="19.5" customHeight="1" x14ac:dyDescent="0.35">
      <c r="A15" s="42"/>
      <c r="B15" s="42"/>
      <c r="C15" s="42"/>
      <c r="D15" s="42"/>
      <c r="E15" s="42"/>
      <c r="F15" s="42"/>
      <c r="G15" s="42"/>
    </row>
    <row r="16" spans="1:7" ht="19.5" customHeight="1" x14ac:dyDescent="0.35">
      <c r="A16" s="186" t="s">
        <v>25</v>
      </c>
      <c r="B16" s="187"/>
      <c r="C16" s="187"/>
      <c r="D16" s="187"/>
      <c r="E16" s="187"/>
      <c r="F16" s="187"/>
      <c r="G16" s="187"/>
    </row>
    <row r="17" spans="1:7" ht="18.75" customHeight="1" x14ac:dyDescent="0.35">
      <c r="A17" s="43" t="s">
        <v>34</v>
      </c>
      <c r="B17" s="43"/>
      <c r="C17" s="42"/>
      <c r="D17" s="42"/>
      <c r="E17" s="42"/>
      <c r="F17" s="42"/>
      <c r="G17" s="42"/>
    </row>
    <row r="18" spans="1:7" ht="26.25" customHeight="1" x14ac:dyDescent="0.45">
      <c r="A18" s="44" t="s">
        <v>26</v>
      </c>
      <c r="B18" s="188" t="s">
        <v>97</v>
      </c>
      <c r="C18" s="188"/>
      <c r="D18" s="45"/>
      <c r="E18" s="45"/>
      <c r="F18" s="42"/>
      <c r="G18" s="42"/>
    </row>
    <row r="19" spans="1:7" ht="26.25" customHeight="1" x14ac:dyDescent="0.5">
      <c r="A19" s="44" t="s">
        <v>27</v>
      </c>
      <c r="B19" s="104" t="s">
        <v>96</v>
      </c>
      <c r="C19" s="42">
        <v>36</v>
      </c>
      <c r="E19" s="42"/>
      <c r="F19" s="42"/>
      <c r="G19" s="42"/>
    </row>
    <row r="20" spans="1:7" ht="26.25" customHeight="1" x14ac:dyDescent="0.5">
      <c r="A20" s="44" t="s">
        <v>28</v>
      </c>
      <c r="B20" s="168" t="s">
        <v>90</v>
      </c>
      <c r="C20" s="168"/>
      <c r="D20" s="42"/>
      <c r="E20" s="42"/>
      <c r="F20" s="42"/>
      <c r="G20" s="42"/>
    </row>
    <row r="21" spans="1:7" ht="26.25" customHeight="1" x14ac:dyDescent="0.5">
      <c r="A21" s="44" t="s">
        <v>29</v>
      </c>
      <c r="B21" s="168" t="s">
        <v>100</v>
      </c>
      <c r="C21" s="168"/>
      <c r="D21" s="46"/>
      <c r="E21" s="46"/>
      <c r="F21" s="46"/>
      <c r="G21" s="46"/>
    </row>
    <row r="22" spans="1:7" ht="26.25" customHeight="1" x14ac:dyDescent="0.5">
      <c r="A22" s="44" t="s">
        <v>30</v>
      </c>
      <c r="B22" s="198">
        <v>42597</v>
      </c>
      <c r="C22" s="47"/>
      <c r="D22" s="42"/>
      <c r="E22" s="42"/>
      <c r="F22" s="42"/>
      <c r="G22" s="42"/>
    </row>
    <row r="23" spans="1:7" ht="26.25" customHeight="1" x14ac:dyDescent="0.5">
      <c r="A23" s="44" t="s">
        <v>31</v>
      </c>
      <c r="B23" s="198">
        <v>42598</v>
      </c>
      <c r="C23" s="47"/>
      <c r="D23" s="42"/>
      <c r="E23" s="42"/>
      <c r="F23" s="42"/>
      <c r="G23" s="42"/>
    </row>
    <row r="24" spans="1:7" ht="18.75" customHeight="1" x14ac:dyDescent="0.35">
      <c r="A24" s="44"/>
      <c r="B24" s="48"/>
      <c r="C24" s="42"/>
      <c r="D24" s="42"/>
      <c r="E24" s="42"/>
      <c r="F24" s="42"/>
      <c r="G24" s="42"/>
    </row>
    <row r="25" spans="1:7" ht="18.75" customHeight="1" x14ac:dyDescent="0.35">
      <c r="A25" s="49" t="s">
        <v>1</v>
      </c>
      <c r="B25" s="48"/>
      <c r="C25" s="42"/>
      <c r="D25" s="42"/>
      <c r="E25" s="42"/>
      <c r="F25" s="42"/>
      <c r="G25" s="42"/>
    </row>
    <row r="26" spans="1:7" ht="26.25" customHeight="1" x14ac:dyDescent="0.45">
      <c r="A26" s="50" t="s">
        <v>4</v>
      </c>
      <c r="B26" s="188" t="s">
        <v>91</v>
      </c>
      <c r="C26" s="188"/>
      <c r="D26" s="42"/>
      <c r="E26" s="42"/>
      <c r="F26" s="42"/>
      <c r="G26" s="42"/>
    </row>
    <row r="27" spans="1:7" ht="26.25" customHeight="1" x14ac:dyDescent="0.5">
      <c r="A27" s="51" t="s">
        <v>92</v>
      </c>
      <c r="B27" s="168" t="s">
        <v>98</v>
      </c>
      <c r="C27" s="168"/>
      <c r="D27" s="42"/>
      <c r="E27" s="42"/>
      <c r="F27" s="42"/>
      <c r="G27" s="42"/>
    </row>
    <row r="28" spans="1:7" ht="27" customHeight="1" x14ac:dyDescent="0.45">
      <c r="A28" s="51" t="s">
        <v>5</v>
      </c>
      <c r="B28" s="52">
        <v>99.3</v>
      </c>
      <c r="C28" s="42"/>
      <c r="D28" s="42"/>
      <c r="E28" s="42"/>
      <c r="F28" s="42"/>
      <c r="G28" s="42"/>
    </row>
    <row r="29" spans="1:7" ht="27" customHeight="1" x14ac:dyDescent="0.5">
      <c r="A29" s="51" t="s">
        <v>35</v>
      </c>
      <c r="B29" s="53">
        <v>0</v>
      </c>
      <c r="C29" s="176" t="s">
        <v>36</v>
      </c>
      <c r="D29" s="177"/>
      <c r="E29" s="177"/>
      <c r="F29" s="177"/>
      <c r="G29" s="178"/>
    </row>
    <row r="30" spans="1:7" ht="19.5" customHeight="1" x14ac:dyDescent="0.35">
      <c r="A30" s="51" t="s">
        <v>37</v>
      </c>
      <c r="B30" s="55">
        <f>B28-B29</f>
        <v>99.3</v>
      </c>
      <c r="C30" s="56"/>
      <c r="D30" s="56"/>
      <c r="E30" s="56"/>
      <c r="F30" s="56"/>
      <c r="G30" s="56"/>
    </row>
    <row r="31" spans="1:7" ht="27" customHeight="1" x14ac:dyDescent="0.45">
      <c r="A31" s="51" t="s">
        <v>38</v>
      </c>
      <c r="B31" s="57">
        <v>1</v>
      </c>
      <c r="C31" s="176" t="s">
        <v>39</v>
      </c>
      <c r="D31" s="177"/>
      <c r="E31" s="177"/>
      <c r="F31" s="177"/>
      <c r="G31" s="178"/>
    </row>
    <row r="32" spans="1:7" ht="27" customHeight="1" x14ac:dyDescent="0.45">
      <c r="A32" s="51" t="s">
        <v>40</v>
      </c>
      <c r="B32" s="57">
        <v>1</v>
      </c>
      <c r="C32" s="176" t="s">
        <v>41</v>
      </c>
      <c r="D32" s="177"/>
      <c r="E32" s="177"/>
      <c r="F32" s="177"/>
      <c r="G32" s="178"/>
    </row>
    <row r="33" spans="1:7" ht="18.75" customHeight="1" x14ac:dyDescent="0.35">
      <c r="A33" s="51"/>
      <c r="B33" s="58"/>
      <c r="C33" s="59"/>
      <c r="D33" s="59"/>
      <c r="E33" s="59"/>
      <c r="F33" s="59"/>
      <c r="G33" s="59"/>
    </row>
    <row r="34" spans="1:7" ht="18.75" customHeight="1" x14ac:dyDescent="0.35">
      <c r="A34" s="51" t="s">
        <v>42</v>
      </c>
      <c r="B34" s="60">
        <f>B31/B32</f>
        <v>1</v>
      </c>
      <c r="C34" s="42" t="s">
        <v>43</v>
      </c>
      <c r="D34" s="42"/>
      <c r="E34" s="42"/>
      <c r="F34" s="42"/>
      <c r="G34" s="42"/>
    </row>
    <row r="35" spans="1:7" ht="19.5" customHeight="1" x14ac:dyDescent="0.35">
      <c r="A35" s="51"/>
      <c r="B35" s="55"/>
      <c r="C35" s="54"/>
      <c r="D35" s="54"/>
      <c r="E35" s="54"/>
      <c r="F35" s="54"/>
      <c r="G35" s="42"/>
    </row>
    <row r="36" spans="1:7" ht="27" customHeight="1" x14ac:dyDescent="0.45">
      <c r="A36" s="61" t="s">
        <v>44</v>
      </c>
      <c r="B36" s="62">
        <v>100</v>
      </c>
      <c r="C36" s="42"/>
      <c r="D36" s="179" t="s">
        <v>45</v>
      </c>
      <c r="E36" s="180"/>
      <c r="F36" s="179" t="s">
        <v>46</v>
      </c>
      <c r="G36" s="181"/>
    </row>
    <row r="37" spans="1:7" ht="26.25" customHeight="1" x14ac:dyDescent="0.45">
      <c r="A37" s="63" t="s">
        <v>47</v>
      </c>
      <c r="B37" s="64">
        <v>1</v>
      </c>
      <c r="C37" s="65" t="s">
        <v>48</v>
      </c>
      <c r="D37" s="66" t="s">
        <v>49</v>
      </c>
      <c r="E37" s="67" t="s">
        <v>50</v>
      </c>
      <c r="F37" s="66" t="s">
        <v>49</v>
      </c>
      <c r="G37" s="68" t="s">
        <v>50</v>
      </c>
    </row>
    <row r="38" spans="1:7" ht="26.25" customHeight="1" x14ac:dyDescent="0.45">
      <c r="A38" s="63" t="s">
        <v>51</v>
      </c>
      <c r="B38" s="64">
        <v>1</v>
      </c>
      <c r="C38" s="69">
        <v>1</v>
      </c>
      <c r="D38" s="70">
        <v>92874158</v>
      </c>
      <c r="E38" s="71">
        <f>IF(ISBLANK(D38),"-",$D$48/$D$45*D38)</f>
        <v>108754488.39551277</v>
      </c>
      <c r="F38" s="70">
        <v>90521870</v>
      </c>
      <c r="G38" s="72">
        <f>IF(ISBLANK(F38),"-",$D$48/$F$45*F38)</f>
        <v>107449304.49022458</v>
      </c>
    </row>
    <row r="39" spans="1:7" ht="26.25" customHeight="1" x14ac:dyDescent="0.45">
      <c r="A39" s="63" t="s">
        <v>52</v>
      </c>
      <c r="B39" s="64">
        <v>1</v>
      </c>
      <c r="C39" s="73">
        <v>2</v>
      </c>
      <c r="D39" s="109">
        <v>92670855</v>
      </c>
      <c r="E39" s="74">
        <f>IF(ISBLANK(D39),"-",$D$48/$D$45*D39)</f>
        <v>108516423.10124359</v>
      </c>
      <c r="F39" s="109">
        <v>90980822</v>
      </c>
      <c r="G39" s="75">
        <f>IF(ISBLANK(F39),"-",$D$48/$F$45*F39)</f>
        <v>107994079.72735123</v>
      </c>
    </row>
    <row r="40" spans="1:7" ht="26.25" customHeight="1" x14ac:dyDescent="0.45">
      <c r="A40" s="63" t="s">
        <v>53</v>
      </c>
      <c r="B40" s="64">
        <v>1</v>
      </c>
      <c r="C40" s="73">
        <v>3</v>
      </c>
      <c r="D40" s="109">
        <v>92153865</v>
      </c>
      <c r="E40" s="74">
        <f>IF(ISBLANK(D40),"-",$D$48/$D$45*D40)</f>
        <v>107911034.21625799</v>
      </c>
      <c r="F40" s="109">
        <v>91016642</v>
      </c>
      <c r="G40" s="75">
        <f>IF(ISBLANK(F40),"-",$D$48/$F$45*F40)</f>
        <v>108036598.00593783</v>
      </c>
    </row>
    <row r="41" spans="1:7" ht="26.25" customHeight="1" x14ac:dyDescent="0.45">
      <c r="A41" s="63" t="s">
        <v>54</v>
      </c>
      <c r="B41" s="64">
        <v>1</v>
      </c>
      <c r="C41" s="76">
        <v>4</v>
      </c>
      <c r="D41" s="77"/>
      <c r="E41" s="78" t="str">
        <f>IF(ISBLANK(D41),"-",$D$48/$D$45*D41)</f>
        <v>-</v>
      </c>
      <c r="F41" s="77"/>
      <c r="G41" s="79" t="str">
        <f>IF(ISBLANK(F41),"-",$D$48/$F$45*F41)</f>
        <v>-</v>
      </c>
    </row>
    <row r="42" spans="1:7" ht="27" customHeight="1" thickBot="1" x14ac:dyDescent="0.5">
      <c r="A42" s="63" t="s">
        <v>55</v>
      </c>
      <c r="B42" s="64">
        <v>1</v>
      </c>
      <c r="C42" s="80" t="s">
        <v>56</v>
      </c>
      <c r="D42" s="81">
        <f>AVERAGE(D38:D41)</f>
        <v>92566292.666666672</v>
      </c>
      <c r="E42" s="82">
        <f>AVERAGE(E38:E41)</f>
        <v>108393981.90433812</v>
      </c>
      <c r="F42" s="81">
        <f>AVERAGE(F38:F41)</f>
        <v>90839778</v>
      </c>
      <c r="G42" s="83">
        <f>AVERAGE(G38:G41)</f>
        <v>107826660.74117123</v>
      </c>
    </row>
    <row r="43" spans="1:7" ht="26.25" customHeight="1" x14ac:dyDescent="0.45">
      <c r="A43" s="63" t="s">
        <v>57</v>
      </c>
      <c r="B43" s="64">
        <v>1</v>
      </c>
      <c r="C43" s="84" t="s">
        <v>58</v>
      </c>
      <c r="D43" s="199">
        <v>21.5</v>
      </c>
      <c r="E43" s="200"/>
      <c r="F43" s="201">
        <v>21.21</v>
      </c>
      <c r="G43" s="42"/>
    </row>
    <row r="44" spans="1:7" ht="26.25" customHeight="1" x14ac:dyDescent="0.45">
      <c r="A44" s="63" t="s">
        <v>59</v>
      </c>
      <c r="B44" s="64">
        <v>1</v>
      </c>
      <c r="C44" s="85" t="s">
        <v>60</v>
      </c>
      <c r="D44" s="86">
        <f>D43*$B$34</f>
        <v>21.5</v>
      </c>
      <c r="E44" s="87"/>
      <c r="F44" s="86">
        <f>F43*$B$34</f>
        <v>21.21</v>
      </c>
      <c r="G44" s="42"/>
    </row>
    <row r="45" spans="1:7" ht="19.5" customHeight="1" thickBot="1" x14ac:dyDescent="0.4">
      <c r="A45" s="63" t="s">
        <v>61</v>
      </c>
      <c r="B45" s="88">
        <f>(B44/B43)*(B42/B41)*(B40/B39)*(B38/B37)*B36</f>
        <v>100</v>
      </c>
      <c r="C45" s="85" t="s">
        <v>62</v>
      </c>
      <c r="D45" s="89">
        <f>D44*$B$30/100</f>
        <v>21.349499999999999</v>
      </c>
      <c r="E45" s="90"/>
      <c r="F45" s="89">
        <f>F44*$B$30/100</f>
        <v>21.061530000000001</v>
      </c>
      <c r="G45" s="42"/>
    </row>
    <row r="46" spans="1:7" ht="19.5" customHeight="1" x14ac:dyDescent="0.35">
      <c r="A46" s="182" t="s">
        <v>63</v>
      </c>
      <c r="B46" s="183"/>
      <c r="C46" s="85" t="s">
        <v>64</v>
      </c>
      <c r="D46" s="86">
        <f>D45/$B$45</f>
        <v>0.21349499999999999</v>
      </c>
      <c r="E46" s="90"/>
      <c r="F46" s="91">
        <f>F45/$B$45</f>
        <v>0.21061530000000001</v>
      </c>
      <c r="G46" s="42"/>
    </row>
    <row r="47" spans="1:7" ht="27" customHeight="1" thickBot="1" x14ac:dyDescent="0.5">
      <c r="A47" s="184"/>
      <c r="B47" s="185"/>
      <c r="C47" s="94" t="s">
        <v>65</v>
      </c>
      <c r="D47" s="92">
        <v>0.25</v>
      </c>
      <c r="E47" s="42"/>
      <c r="F47" s="93"/>
      <c r="G47" s="42"/>
    </row>
    <row r="48" spans="1:7" ht="18.75" customHeight="1" x14ac:dyDescent="0.35">
      <c r="A48" s="42"/>
      <c r="B48" s="42"/>
      <c r="C48" s="194" t="s">
        <v>66</v>
      </c>
      <c r="D48" s="189">
        <f>D47*$B$45</f>
        <v>25</v>
      </c>
      <c r="E48" s="42"/>
      <c r="F48" s="93"/>
      <c r="G48" s="42"/>
    </row>
    <row r="49" spans="1:8" ht="19.5" customHeight="1" thickBot="1" x14ac:dyDescent="0.4">
      <c r="A49" s="42"/>
      <c r="B49" s="42"/>
      <c r="C49" s="195" t="s">
        <v>67</v>
      </c>
      <c r="D49" s="190">
        <f>D48/B34</f>
        <v>25</v>
      </c>
      <c r="E49" s="42"/>
      <c r="F49" s="93"/>
      <c r="G49" s="42"/>
    </row>
    <row r="50" spans="1:8" ht="18.75" customHeight="1" x14ac:dyDescent="0.35">
      <c r="A50" s="42"/>
      <c r="B50" s="42"/>
      <c r="C50" s="196" t="s">
        <v>68</v>
      </c>
      <c r="D50" s="191">
        <f>AVERAGE(E38:E41,G38:G41)</f>
        <v>108110321.32275467</v>
      </c>
      <c r="E50" s="42"/>
      <c r="F50" s="95"/>
      <c r="G50" s="42"/>
    </row>
    <row r="51" spans="1:8" ht="18.75" customHeight="1" x14ac:dyDescent="0.35">
      <c r="A51" s="42"/>
      <c r="B51" s="42"/>
      <c r="C51" s="195" t="s">
        <v>69</v>
      </c>
      <c r="D51" s="192">
        <f>STDEV(E38:E41,G38:G41)/D50</f>
        <v>4.2899096255623092E-3</v>
      </c>
      <c r="E51" s="42"/>
      <c r="F51" s="95"/>
      <c r="G51" s="42"/>
    </row>
    <row r="52" spans="1:8" ht="19.5" customHeight="1" thickBot="1" x14ac:dyDescent="0.4">
      <c r="A52" s="42"/>
      <c r="B52" s="42"/>
      <c r="C52" s="197" t="s">
        <v>15</v>
      </c>
      <c r="D52" s="193">
        <f>COUNT(E38:E41,G38:G41)</f>
        <v>6</v>
      </c>
      <c r="E52" s="42"/>
      <c r="F52" s="95"/>
      <c r="G52" s="42"/>
    </row>
    <row r="53" spans="1:8" ht="18.75" customHeight="1" x14ac:dyDescent="0.35">
      <c r="A53" s="42"/>
      <c r="B53" s="42"/>
      <c r="C53" s="42"/>
      <c r="D53" s="42"/>
      <c r="E53" s="42"/>
      <c r="F53" s="42"/>
      <c r="G53" s="42"/>
    </row>
    <row r="54" spans="1:8" ht="18.75" customHeight="1" x14ac:dyDescent="0.35">
      <c r="A54" s="111" t="s">
        <v>1</v>
      </c>
      <c r="B54" s="112" t="s">
        <v>70</v>
      </c>
      <c r="C54" s="127"/>
      <c r="D54" s="127"/>
      <c r="E54" s="127"/>
      <c r="F54" s="127"/>
      <c r="G54" s="127"/>
      <c r="H54" s="127"/>
    </row>
    <row r="55" spans="1:8" ht="18.75" customHeight="1" x14ac:dyDescent="0.35">
      <c r="A55" s="124" t="s">
        <v>71</v>
      </c>
      <c r="B55" s="126" t="str">
        <f>B21</f>
        <v>LAMIVUDINE</v>
      </c>
      <c r="C55" s="127"/>
      <c r="D55" s="127"/>
      <c r="E55" s="127"/>
      <c r="F55" s="127"/>
      <c r="G55" s="127"/>
      <c r="H55" s="127"/>
    </row>
    <row r="56" spans="1:8" ht="18.600000000000001" thickBot="1" x14ac:dyDescent="0.4">
      <c r="A56" s="127"/>
      <c r="B56" s="127"/>
      <c r="C56" s="127"/>
      <c r="D56" s="127"/>
      <c r="E56" s="127"/>
      <c r="F56" s="127"/>
      <c r="G56" s="127"/>
      <c r="H56" s="126"/>
    </row>
    <row r="57" spans="1:8" ht="26.25" customHeight="1" thickBot="1" x14ac:dyDescent="0.5">
      <c r="A57" s="105" t="s">
        <v>80</v>
      </c>
      <c r="B57" s="106">
        <v>100</v>
      </c>
      <c r="C57" s="124"/>
      <c r="D57" s="113" t="s">
        <v>99</v>
      </c>
      <c r="E57" s="114" t="s">
        <v>48</v>
      </c>
      <c r="F57" s="138" t="s">
        <v>49</v>
      </c>
      <c r="G57" s="139" t="s">
        <v>81</v>
      </c>
      <c r="H57" s="140" t="s">
        <v>82</v>
      </c>
    </row>
    <row r="58" spans="1:8" ht="26.25" customHeight="1" x14ac:dyDescent="0.5">
      <c r="A58" s="107" t="s">
        <v>83</v>
      </c>
      <c r="B58" s="108">
        <v>1</v>
      </c>
      <c r="C58" s="169" t="s">
        <v>84</v>
      </c>
      <c r="D58" s="202">
        <v>31.44</v>
      </c>
      <c r="E58" s="115">
        <v>1</v>
      </c>
      <c r="F58" s="206">
        <v>135049598</v>
      </c>
      <c r="G58" s="141">
        <f>IF(ISBLANK(F58),"-",(F58/$D$50*$D$47*$B$66))</f>
        <v>31.229580198180219</v>
      </c>
      <c r="H58" s="144">
        <f>IF(ISBLANK(F58),"-",G58/$D$58)</f>
        <v>0.99330725821183896</v>
      </c>
    </row>
    <row r="59" spans="1:8" ht="26.25" customHeight="1" x14ac:dyDescent="0.5">
      <c r="A59" s="107" t="s">
        <v>72</v>
      </c>
      <c r="B59" s="108">
        <v>1</v>
      </c>
      <c r="C59" s="170"/>
      <c r="D59" s="203"/>
      <c r="E59" s="116">
        <v>2</v>
      </c>
      <c r="F59" s="207">
        <v>135144749</v>
      </c>
      <c r="G59" s="142">
        <f>IF(ISBLANK(F59),"-",(F59/$D$50*$D$47*$B$66))</f>
        <v>31.251583416475153</v>
      </c>
      <c r="H59" s="145">
        <f t="shared" ref="H59:H61" si="0">IF(ISBLANK(F59),"-",G59/$D$58)</f>
        <v>0.99400710612198317</v>
      </c>
    </row>
    <row r="60" spans="1:8" ht="26.25" customHeight="1" x14ac:dyDescent="0.5">
      <c r="A60" s="107" t="s">
        <v>73</v>
      </c>
      <c r="B60" s="108">
        <v>1</v>
      </c>
      <c r="C60" s="170"/>
      <c r="D60" s="203"/>
      <c r="E60" s="116">
        <v>3</v>
      </c>
      <c r="F60" s="207">
        <v>134418206</v>
      </c>
      <c r="G60" s="142">
        <f>IF(ISBLANK(F60),"-",(F60/$D$50*$D$47*$B$66))</f>
        <v>31.083573787257844</v>
      </c>
      <c r="H60" s="145">
        <f t="shared" si="0"/>
        <v>0.98866328839878637</v>
      </c>
    </row>
    <row r="61" spans="1:8" ht="26.25" customHeight="1" thickBot="1" x14ac:dyDescent="0.55000000000000004">
      <c r="A61" s="107" t="s">
        <v>74</v>
      </c>
      <c r="B61" s="108">
        <v>1</v>
      </c>
      <c r="C61" s="171"/>
      <c r="D61" s="204"/>
      <c r="E61" s="118">
        <v>4</v>
      </c>
      <c r="F61" s="208"/>
      <c r="G61" s="143" t="str">
        <f t="shared" ref="G61" si="1">IF(ISBLANK(F61),"-",(F61/$D$50*$D$47*$B$66))</f>
        <v>-</v>
      </c>
      <c r="H61" s="146" t="str">
        <f t="shared" si="0"/>
        <v>-</v>
      </c>
    </row>
    <row r="62" spans="1:8" ht="26.25" customHeight="1" x14ac:dyDescent="0.5">
      <c r="A62" s="107" t="s">
        <v>75</v>
      </c>
      <c r="B62" s="108">
        <v>1</v>
      </c>
      <c r="C62" s="169" t="s">
        <v>85</v>
      </c>
      <c r="D62" s="202">
        <v>32.57</v>
      </c>
      <c r="E62" s="115">
        <v>1</v>
      </c>
      <c r="F62" s="206">
        <v>140701275</v>
      </c>
      <c r="G62" s="141">
        <f>IF(ISBLANK(F62),"-",(F62/$D$50*$D$47*$B$66))</f>
        <v>32.536503748783538</v>
      </c>
      <c r="H62" s="144">
        <f>IF(ISBLANK(F62),"-",G62/$D$62)</f>
        <v>0.99897156121533737</v>
      </c>
    </row>
    <row r="63" spans="1:8" ht="26.25" customHeight="1" x14ac:dyDescent="0.5">
      <c r="A63" s="107" t="s">
        <v>76</v>
      </c>
      <c r="B63" s="108">
        <v>1</v>
      </c>
      <c r="C63" s="170"/>
      <c r="D63" s="203"/>
      <c r="E63" s="116">
        <v>2</v>
      </c>
      <c r="F63" s="207">
        <v>139927713</v>
      </c>
      <c r="G63" s="142">
        <f>IF(ISBLANK(F63),"-",(F63/$D$50*$D$47*$B$66))</f>
        <v>32.357621198409234</v>
      </c>
      <c r="H63" s="145">
        <f t="shared" ref="H63:H65" si="2">IF(ISBLANK(F63),"-",G63/$D$62)</f>
        <v>0.99347931220169583</v>
      </c>
    </row>
    <row r="64" spans="1:8" ht="26.25" customHeight="1" x14ac:dyDescent="0.5">
      <c r="A64" s="107" t="s">
        <v>77</v>
      </c>
      <c r="B64" s="108">
        <v>1</v>
      </c>
      <c r="C64" s="170"/>
      <c r="D64" s="203"/>
      <c r="E64" s="116">
        <v>3</v>
      </c>
      <c r="F64" s="207">
        <v>139700280</v>
      </c>
      <c r="G64" s="142">
        <f>IF(ISBLANK(F64),"-",(F64/$D$50*$D$47*$B$66))</f>
        <v>32.305028393851508</v>
      </c>
      <c r="H64" s="145">
        <f t="shared" si="2"/>
        <v>0.99186455001079232</v>
      </c>
    </row>
    <row r="65" spans="1:8" ht="27" customHeight="1" thickBot="1" x14ac:dyDescent="0.55000000000000004">
      <c r="A65" s="107" t="s">
        <v>78</v>
      </c>
      <c r="B65" s="108">
        <v>1</v>
      </c>
      <c r="C65" s="171"/>
      <c r="D65" s="204"/>
      <c r="E65" s="118">
        <v>4</v>
      </c>
      <c r="F65" s="208"/>
      <c r="G65" s="143" t="str">
        <f>IF(ISBLANK(F65),"-",(F65/$D$50*$D$47*$B$66)*(#REF!/$D$62))</f>
        <v>-</v>
      </c>
      <c r="H65" s="146" t="str">
        <f t="shared" si="2"/>
        <v>-</v>
      </c>
    </row>
    <row r="66" spans="1:8" ht="27" customHeight="1" x14ac:dyDescent="0.5">
      <c r="A66" s="107" t="s">
        <v>79</v>
      </c>
      <c r="B66" s="119">
        <f>(B65/B64)*(B63/B62)*(B61/B60)*(B59/B58)*B57</f>
        <v>100</v>
      </c>
      <c r="C66" s="169" t="s">
        <v>86</v>
      </c>
      <c r="D66" s="202">
        <v>30.43</v>
      </c>
      <c r="E66" s="115">
        <v>1</v>
      </c>
      <c r="F66" s="206">
        <v>130740685</v>
      </c>
      <c r="G66" s="129">
        <f>IF(ISBLANK(F66),"-",(F66/$D$50*$D$47*$B$66))</f>
        <v>30.233164465787731</v>
      </c>
      <c r="H66" s="117">
        <f>IF(ISBLANK(F66),"-",G66/D66)</f>
        <v>0.99353153025920904</v>
      </c>
    </row>
    <row r="67" spans="1:8" ht="26.4" thickBot="1" x14ac:dyDescent="0.55000000000000004">
      <c r="A67" s="110" t="s">
        <v>87</v>
      </c>
      <c r="B67" s="137">
        <f>D47*B66</f>
        <v>25</v>
      </c>
      <c r="C67" s="170"/>
      <c r="D67" s="203"/>
      <c r="E67" s="116">
        <v>2</v>
      </c>
      <c r="F67" s="207">
        <v>131012324</v>
      </c>
      <c r="G67" s="130">
        <f>IF(ISBLANK(F67),"-",(F67/$D$50*$D$47*$B$66))</f>
        <v>30.295979698569493</v>
      </c>
      <c r="H67" s="117">
        <f>IF(ISBLANK(F67),"-",G67/D66)</f>
        <v>0.99559578371901059</v>
      </c>
    </row>
    <row r="68" spans="1:8" ht="26.25" customHeight="1" x14ac:dyDescent="0.5">
      <c r="A68" s="163" t="s">
        <v>63</v>
      </c>
      <c r="B68" s="164"/>
      <c r="C68" s="170"/>
      <c r="D68" s="203"/>
      <c r="E68" s="116">
        <v>3</v>
      </c>
      <c r="F68" s="207">
        <v>130989395</v>
      </c>
      <c r="G68" s="130">
        <f>IF(ISBLANK(F68),"-",(F68/$D$50*$D$47*$B$66))</f>
        <v>30.290677475867845</v>
      </c>
      <c r="H68" s="117">
        <f>IF(ISBLANK(F68),"-",G68/D66)</f>
        <v>0.99542154044915698</v>
      </c>
    </row>
    <row r="69" spans="1:8" ht="26.25" customHeight="1" thickBot="1" x14ac:dyDescent="0.55000000000000004">
      <c r="A69" s="165"/>
      <c r="B69" s="166"/>
      <c r="C69" s="172"/>
      <c r="D69" s="204"/>
      <c r="E69" s="118">
        <v>4</v>
      </c>
      <c r="F69" s="208"/>
      <c r="G69" s="130" t="str">
        <f>IF(ISBLANK(F69),"-",(F69/$D$50*$D$47*$B$66)*(#REF!/$D$66))</f>
        <v>-</v>
      </c>
      <c r="H69" s="120" t="str">
        <f>IF(ISBLANK(F69),"-",G69/#REF!)</f>
        <v>-</v>
      </c>
    </row>
    <row r="70" spans="1:8" ht="27" customHeight="1" x14ac:dyDescent="0.45">
      <c r="A70" s="126"/>
      <c r="B70" s="126"/>
      <c r="C70" s="126"/>
      <c r="D70" s="126"/>
      <c r="E70" s="126"/>
      <c r="F70" s="147"/>
      <c r="G70" s="148" t="s">
        <v>56</v>
      </c>
      <c r="H70" s="121">
        <f>AVERAGE(H58:H69)</f>
        <v>0.993871325620868</v>
      </c>
    </row>
    <row r="71" spans="1:8" ht="25.2" x14ac:dyDescent="0.45">
      <c r="A71" s="127"/>
      <c r="B71" s="127"/>
      <c r="C71" s="126"/>
      <c r="D71" s="126"/>
      <c r="E71" s="126"/>
      <c r="F71" s="147"/>
      <c r="G71" s="149" t="s">
        <v>69</v>
      </c>
      <c r="H71" s="131">
        <f>STDEV(H58:H69)/H70</f>
        <v>2.8268145421068915E-3</v>
      </c>
    </row>
    <row r="72" spans="1:8" ht="25.8" thickBot="1" x14ac:dyDescent="0.5">
      <c r="A72" s="126"/>
      <c r="B72" s="126"/>
      <c r="C72" s="126"/>
      <c r="D72" s="126"/>
      <c r="E72" s="122"/>
      <c r="F72" s="147"/>
      <c r="G72" s="150" t="s">
        <v>15</v>
      </c>
      <c r="H72" s="123">
        <f>COUNT(H58:H69)</f>
        <v>9</v>
      </c>
    </row>
    <row r="73" spans="1:8" ht="18.75" customHeight="1" x14ac:dyDescent="0.3">
      <c r="A73" s="127"/>
      <c r="B73" s="127"/>
      <c r="C73" s="127"/>
      <c r="D73" s="127"/>
      <c r="E73" s="127"/>
      <c r="F73" s="127"/>
      <c r="G73" s="127"/>
      <c r="H73" s="127"/>
    </row>
    <row r="74" spans="1:8" ht="25.2" x14ac:dyDescent="0.45">
      <c r="A74" s="128" t="s">
        <v>88</v>
      </c>
      <c r="B74" s="125" t="s">
        <v>93</v>
      </c>
      <c r="C74" s="167" t="str">
        <f>B21</f>
        <v>LAMIVUDINE</v>
      </c>
      <c r="D74" s="167"/>
      <c r="E74" s="124" t="s">
        <v>94</v>
      </c>
      <c r="F74" s="124"/>
      <c r="G74" s="205">
        <f>H70</f>
        <v>0.993871325620868</v>
      </c>
      <c r="H74" s="132"/>
    </row>
    <row r="75" spans="1:8" ht="18.75" customHeight="1" x14ac:dyDescent="0.35">
      <c r="A75" s="43"/>
      <c r="B75" s="96"/>
      <c r="C75" s="42"/>
      <c r="D75" s="42"/>
      <c r="E75" s="42"/>
      <c r="F75" s="42"/>
      <c r="G75" s="97"/>
    </row>
    <row r="76" spans="1:8" s="36" customFormat="1" ht="18.75" customHeight="1" thickBot="1" x14ac:dyDescent="0.4">
      <c r="A76" s="151"/>
      <c r="B76" s="152"/>
      <c r="C76" s="153"/>
      <c r="D76" s="153"/>
      <c r="E76" s="153"/>
      <c r="F76" s="153"/>
      <c r="G76" s="154"/>
      <c r="H76" s="155"/>
    </row>
    <row r="77" spans="1:8" s="36" customFormat="1" ht="18.75" customHeight="1" x14ac:dyDescent="0.35">
      <c r="A77" s="111"/>
      <c r="B77" s="112"/>
      <c r="C77" s="124"/>
      <c r="D77" s="124"/>
      <c r="E77" s="124"/>
      <c r="F77" s="124"/>
      <c r="G77" s="97"/>
    </row>
    <row r="78" spans="1:8" ht="18.75" customHeight="1" x14ac:dyDescent="0.35">
      <c r="A78" s="42"/>
      <c r="B78" s="175" t="s">
        <v>20</v>
      </c>
      <c r="C78" s="175"/>
      <c r="D78" s="156"/>
      <c r="E78" s="157" t="s">
        <v>21</v>
      </c>
      <c r="F78" s="158"/>
      <c r="G78" s="157" t="s">
        <v>22</v>
      </c>
    </row>
    <row r="79" spans="1:8" ht="60" customHeight="1" x14ac:dyDescent="0.35">
      <c r="A79" s="99" t="s">
        <v>23</v>
      </c>
      <c r="B79" s="100"/>
      <c r="C79" s="100"/>
      <c r="D79" s="42"/>
      <c r="E79" s="100"/>
      <c r="F79" s="98"/>
      <c r="G79" s="101"/>
    </row>
    <row r="80" spans="1:8" ht="60" customHeight="1" x14ac:dyDescent="0.35">
      <c r="A80" s="99" t="s">
        <v>24</v>
      </c>
      <c r="B80" s="102"/>
      <c r="C80" s="102"/>
      <c r="D80" s="42"/>
      <c r="E80" s="102"/>
      <c r="F80" s="98"/>
      <c r="G80" s="103"/>
    </row>
    <row r="90" spans="5:5" x14ac:dyDescent="0.25">
      <c r="E90" s="209"/>
    </row>
    <row r="197" spans="1:1" x14ac:dyDescent="0.25">
      <c r="A197">
        <v>0</v>
      </c>
    </row>
  </sheetData>
  <sheetProtection formatColumns="0" formatRows="0" insertColumns="0" insertHyperlinks="0" deleteColumns="0" deleteRows="0" autoFilter="0" pivotTables="0"/>
  <mergeCells count="23">
    <mergeCell ref="A1:G7"/>
    <mergeCell ref="A8:G14"/>
    <mergeCell ref="B78:C78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  <mergeCell ref="A68:B69"/>
    <mergeCell ref="C74:D74"/>
    <mergeCell ref="B21:C21"/>
    <mergeCell ref="C58:C61"/>
    <mergeCell ref="C62:C65"/>
    <mergeCell ref="C66:C69"/>
    <mergeCell ref="D58:D61"/>
    <mergeCell ref="D62:D65"/>
    <mergeCell ref="D66:D69"/>
  </mergeCells>
  <conditionalFormatting sqref="D51">
    <cfRule type="cellIs" dxfId="1" priority="3" operator="greaterThan">
      <formula>0.02</formula>
    </cfRule>
  </conditionalFormatting>
  <conditionalFormatting sqref="H71">
    <cfRule type="cellIs" dxfId="0" priority="2" operator="greaterThan">
      <formula>0.02</formula>
    </cfRule>
  </conditionalFormatting>
  <pageMargins left="0.7" right="0.7" top="0.75" bottom="0.75" header="0.3" footer="0.3"/>
  <pageSetup scale="34" orientation="portrait" r:id="rId1"/>
  <headerFooter>
    <oddHeader>&amp;LVer 2&amp;CPage &amp;P of &amp;N&amp;R&amp;D &amp;T</oddHeader>
    <oddFooter>&amp;LNQCL/ADDO/014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</vt:lpstr>
      <vt:lpstr>Lamivudine</vt:lpstr>
      <vt:lpstr>Lamivudine!Print_Area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2016-07-19T15:45:27Z</cp:lastPrinted>
  <dcterms:created xsi:type="dcterms:W3CDTF">2005-07-05T10:19:27Z</dcterms:created>
  <dcterms:modified xsi:type="dcterms:W3CDTF">2016-11-24T07:03:46Z</dcterms:modified>
</cp:coreProperties>
</file>