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SST" sheetId="1" r:id="rId1"/>
    <sheet name="Hydrochlorothiazide" sheetId="2" r:id="rId2"/>
  </sheets>
  <calcPr calcId="145621"/>
</workbook>
</file>

<file path=xl/calcChain.xml><?xml version="1.0" encoding="utf-8"?>
<calcChain xmlns="http://schemas.openxmlformats.org/spreadsheetml/2006/main">
  <c r="B51" i="1" l="1"/>
  <c r="C51" i="1"/>
  <c r="D51" i="1"/>
  <c r="F51" i="1"/>
  <c r="B52" i="1"/>
  <c r="B53" i="1"/>
  <c r="B21" i="1"/>
  <c r="C124" i="2"/>
  <c r="B116" i="2"/>
  <c r="D100" i="2" s="1"/>
  <c r="B98" i="2"/>
  <c r="F95" i="2"/>
  <c r="D95" i="2"/>
  <c r="I92" i="2"/>
  <c r="B87" i="2"/>
  <c r="F97" i="2" s="1"/>
  <c r="B83" i="2"/>
  <c r="C76" i="2"/>
  <c r="B68" i="2"/>
  <c r="B69" i="2" s="1"/>
  <c r="C56" i="2"/>
  <c r="B55" i="2"/>
  <c r="B45" i="2"/>
  <c r="D48" i="2" s="1"/>
  <c r="F42" i="2"/>
  <c r="D42" i="2"/>
  <c r="B34" i="2"/>
  <c r="F44" i="2" s="1"/>
  <c r="B30" i="2"/>
  <c r="B32" i="1"/>
  <c r="F30" i="1"/>
  <c r="D30" i="1"/>
  <c r="C30" i="1"/>
  <c r="B30" i="1"/>
  <c r="B31" i="1" s="1"/>
  <c r="D101" i="2" l="1"/>
  <c r="D102" i="2" s="1"/>
  <c r="F98" i="2"/>
  <c r="F99" i="2" s="1"/>
  <c r="I39" i="2"/>
  <c r="F45" i="2"/>
  <c r="F46" i="2" s="1"/>
  <c r="D49" i="2"/>
  <c r="G41" i="2"/>
  <c r="G94" i="2"/>
  <c r="G91" i="2"/>
  <c r="D97" i="2"/>
  <c r="D98" i="2" s="1"/>
  <c r="D99" i="2" s="1"/>
  <c r="D44" i="2"/>
  <c r="D45" i="2" s="1"/>
  <c r="D46" i="2" s="1"/>
  <c r="G93" i="2" l="1"/>
  <c r="G92" i="2"/>
  <c r="G95" i="2" s="1"/>
  <c r="G39" i="2"/>
  <c r="G40" i="2"/>
  <c r="G38" i="2"/>
  <c r="E92" i="2"/>
  <c r="E94" i="2"/>
  <c r="E41" i="2"/>
  <c r="E40" i="2"/>
  <c r="E91" i="2"/>
  <c r="E38" i="2"/>
  <c r="E39" i="2"/>
  <c r="E93" i="2"/>
  <c r="G42" i="2" l="1"/>
  <c r="D50" i="2"/>
  <c r="E42" i="2"/>
  <c r="D52" i="2"/>
  <c r="D103" i="2"/>
  <c r="E95" i="2"/>
  <c r="D105" i="2"/>
  <c r="E113" i="2" l="1"/>
  <c r="F113" i="2" s="1"/>
  <c r="E111" i="2"/>
  <c r="F111" i="2" s="1"/>
  <c r="E109" i="2"/>
  <c r="F109" i="2" s="1"/>
  <c r="D104" i="2"/>
  <c r="E112" i="2"/>
  <c r="F112" i="2" s="1"/>
  <c r="E110" i="2"/>
  <c r="F110" i="2" s="1"/>
  <c r="E108" i="2"/>
  <c r="G70" i="2"/>
  <c r="H70" i="2" s="1"/>
  <c r="G67" i="2"/>
  <c r="H67" i="2" s="1"/>
  <c r="G65" i="2"/>
  <c r="H65" i="2" s="1"/>
  <c r="G63" i="2"/>
  <c r="H63" i="2" s="1"/>
  <c r="G61" i="2"/>
  <c r="H61" i="2" s="1"/>
  <c r="G68" i="2"/>
  <c r="H68" i="2" s="1"/>
  <c r="G71" i="2"/>
  <c r="H71" i="2" s="1"/>
  <c r="G69" i="2"/>
  <c r="H69" i="2" s="1"/>
  <c r="G66" i="2"/>
  <c r="H66" i="2" s="1"/>
  <c r="G64" i="2"/>
  <c r="H64" i="2" s="1"/>
  <c r="G62" i="2"/>
  <c r="H62" i="2" s="1"/>
  <c r="G60" i="2"/>
  <c r="D51" i="2"/>
  <c r="G74" i="2" l="1"/>
  <c r="G72" i="2"/>
  <c r="G73" i="2" s="1"/>
  <c r="H60" i="2"/>
  <c r="E120" i="2"/>
  <c r="E117" i="2"/>
  <c r="F108" i="2"/>
  <c r="E115" i="2"/>
  <c r="E116" i="2" s="1"/>
  <c r="E119" i="2"/>
  <c r="H74" i="2" l="1"/>
  <c r="H72" i="2"/>
  <c r="F125" i="2"/>
  <c r="F120" i="2"/>
  <c r="F117" i="2"/>
  <c r="D125" i="2"/>
  <c r="F115" i="2"/>
  <c r="F119" i="2"/>
  <c r="G124" i="2" l="1"/>
  <c r="F116" i="2"/>
  <c r="G76" i="2"/>
  <c r="H73" i="2"/>
</calcChain>
</file>

<file path=xl/sharedStrings.xml><?xml version="1.0" encoding="utf-8"?>
<sst xmlns="http://schemas.openxmlformats.org/spreadsheetml/2006/main" count="212" uniqueCount="125">
  <si>
    <t>HPLC System Suitability Report</t>
  </si>
  <si>
    <t>Analysis Data</t>
  </si>
  <si>
    <t>Assay</t>
  </si>
  <si>
    <t>Sample(s)</t>
  </si>
  <si>
    <t>Reference Substance:</t>
  </si>
  <si>
    <t>PTS 168 HYDROCHLOROTHIAZIDE TESTING SAMPLES</t>
  </si>
  <si>
    <t>% age Purity:</t>
  </si>
  <si>
    <t>NDQE201610147</t>
  </si>
  <si>
    <t>Weight (mg):</t>
  </si>
  <si>
    <t>HYDROCHLOROTHIAZIDE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</si>
  <si>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</si>
  <si>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</si>
  <si>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</si>
  <si>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</si>
  <si>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</si>
  <si>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</si>
  <si>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</si>
  <si>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</si>
  <si>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</si>
  <si>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</si>
  <si>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</si>
  <si>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</si>
  <si>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</si>
  <si>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</si>
  <si>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</si>
  <si>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</si>
  <si>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</si>
  <si>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</si>
  <si>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</si>
  <si>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</si>
  <si>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</si>
  <si>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</si>
  <si>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</si>
  <si>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</si>
  <si>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</si>
  <si>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</si>
  <si>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</si>
  <si>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</si>
  <si>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</si>
  <si>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</si>
  <si>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</si>
  <si>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</si>
  <si>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</si>
  <si>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</si>
  <si>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</si>
  <si>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</si>
  <si>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</si>
  <si>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</si>
  <si>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</si>
  <si>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</si>
  <si>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</si>
  <si>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</si>
  <si>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</si>
  <si>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</si>
  <si>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</si>
  <si>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</si>
  <si>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</si>
  <si>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</si>
  <si>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</si>
  <si>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</si>
  <si>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</si>
  <si>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</si>
  <si>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</si>
  <si>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</si>
  <si>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</si>
  <si>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</si>
  <si>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</si>
  <si>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</si>
  <si>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</si>
  <si>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</si>
  <si>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</si>
  <si>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</si>
  <si>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</si>
  <si>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</si>
  <si>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</si>
  <si>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</si>
  <si>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</si>
  <si>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</si>
  <si>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</si>
  <si>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</si>
  <si>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</si>
  <si>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</si>
  <si>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</si>
  <si>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</si>
  <si>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</si>
  <si>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</si>
  <si>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</si>
  <si>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</si>
  <si>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</si>
  <si>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</si>
  <si>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</si>
  <si>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</si>
  <si>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</si>
  <si>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</si>
  <si>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</si>
  <si>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</si>
  <si>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</si>
  <si>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</si>
  <si>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</si>
  <si>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</si>
  <si>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</si>
  <si>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</si>
  <si>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</si>
  <si>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</si>
  <si>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</si>
  <si>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</si>
  <si>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</si>
  <si>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</si>
  <si>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</si>
  <si>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</si>
  <si>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</si>
  <si>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</si>
  <si>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</si>
  <si>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</si>
  <si>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</si>
  <si>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</si>
  <si>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</si>
  <si>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</si>
  <si>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</si>
  <si>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</si>
  <si>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</si>
  <si>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</si>
  <si>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Peak Resolution (USP)</t>
  </si>
  <si>
    <t>The Peak Resolution (USP) Minimum 2</t>
  </si>
  <si>
    <t>Hydrochlorothiazide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</si>
</sst>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2"/>
      <color rgb="FF000000"/>
      <name val="Book Antiqua"/>
      <family val="1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0" fontId="2" fillId="2" borderId="0" xfId="0" applyNumberFormat="1" applyFont="1" applyFill="1" applyBorder="1"/>
    <xf numFmtId="22" fontId="6" fillId="2" borderId="0" xfId="0" applyNumberFormat="1" applyFont="1" applyFill="1"/>
    <xf numFmtId="0" fontId="22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23" fillId="3" borderId="0" xfId="0" applyFont="1" applyFill="1" applyAlignment="1" applyProtection="1">
      <alignment horizontal="left" wrapText="1"/>
      <protection locked="0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abSelected="1" topLeftCell="A33" workbookViewId="0">
      <selection activeCell="F28" sqref="F2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85546875" style="174" customWidth="1"/>
    <col min="6" max="6" width="25.7109375" style="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242" t="s">
        <v>0</v>
      </c>
      <c r="B15" s="242"/>
      <c r="C15" s="242"/>
      <c r="D15" s="242"/>
      <c r="E15" s="242"/>
      <c r="F15" s="242"/>
    </row>
    <row r="16" spans="1:7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8" t="s">
        <v>5</v>
      </c>
      <c r="D17" s="9"/>
      <c r="E17" s="9"/>
      <c r="F17" s="10"/>
    </row>
    <row r="18" spans="1:7" ht="16.5" customHeight="1" x14ac:dyDescent="0.3">
      <c r="A18" s="11" t="s">
        <v>4</v>
      </c>
      <c r="B18" s="174" t="s">
        <v>9</v>
      </c>
      <c r="C18" s="10"/>
      <c r="D18" s="10"/>
      <c r="E18" s="36"/>
      <c r="F18" s="10"/>
    </row>
    <row r="19" spans="1:7" ht="16.5" customHeight="1" x14ac:dyDescent="0.3">
      <c r="A19" s="11" t="s">
        <v>6</v>
      </c>
      <c r="B19" s="12">
        <v>99.5</v>
      </c>
      <c r="C19" s="10"/>
      <c r="D19" s="10"/>
      <c r="E19" s="36"/>
      <c r="F19" s="10"/>
    </row>
    <row r="20" spans="1:7" ht="16.5" customHeight="1" x14ac:dyDescent="0.3">
      <c r="A20" s="7" t="s">
        <v>8</v>
      </c>
      <c r="B20" s="12">
        <v>13.26</v>
      </c>
      <c r="C20" s="10"/>
      <c r="D20" s="10"/>
      <c r="E20" s="36"/>
      <c r="F20" s="10"/>
    </row>
    <row r="21" spans="1:7" ht="16.5" customHeight="1" x14ac:dyDescent="0.3">
      <c r="A21" s="7" t="s">
        <v>10</v>
      </c>
      <c r="B21" s="13">
        <f>B20/100*5/100</f>
        <v>6.6300000000000005E-3</v>
      </c>
      <c r="C21" s="10"/>
      <c r="D21" s="10"/>
      <c r="E21" s="36"/>
      <c r="F21" s="10"/>
    </row>
    <row r="22" spans="1:7" ht="15.75" customHeight="1" x14ac:dyDescent="0.25">
      <c r="A22" s="10"/>
      <c r="B22" s="240">
        <v>42656.584780092591</v>
      </c>
      <c r="C22" s="10"/>
      <c r="D22" s="10"/>
      <c r="E22" s="36"/>
      <c r="F22" s="10"/>
    </row>
    <row r="23" spans="1:7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122</v>
      </c>
      <c r="F23" s="16" t="s">
        <v>15</v>
      </c>
    </row>
    <row r="24" spans="1:7" ht="16.5" customHeight="1" x14ac:dyDescent="0.3">
      <c r="A24" s="17">
        <v>1</v>
      </c>
      <c r="B24" s="18">
        <v>4871510</v>
      </c>
      <c r="C24" s="18">
        <v>6521.9</v>
      </c>
      <c r="D24" s="19">
        <v>1</v>
      </c>
      <c r="E24" s="19">
        <v>2.9</v>
      </c>
      <c r="F24" s="20">
        <v>2.9</v>
      </c>
    </row>
    <row r="25" spans="1:7" ht="16.5" customHeight="1" x14ac:dyDescent="0.3">
      <c r="A25" s="17">
        <v>2</v>
      </c>
      <c r="B25" s="18">
        <v>4862474</v>
      </c>
      <c r="C25" s="18">
        <v>6540</v>
      </c>
      <c r="D25" s="19">
        <v>1</v>
      </c>
      <c r="E25" s="19">
        <v>2.9</v>
      </c>
      <c r="F25" s="19">
        <v>2.9</v>
      </c>
    </row>
    <row r="26" spans="1:7" ht="16.5" customHeight="1" x14ac:dyDescent="0.3">
      <c r="A26" s="17">
        <v>3</v>
      </c>
      <c r="B26" s="18">
        <v>4860536</v>
      </c>
      <c r="C26" s="18">
        <v>6516.7</v>
      </c>
      <c r="D26" s="19">
        <v>1.1000000000000001</v>
      </c>
      <c r="E26" s="19">
        <v>2.89</v>
      </c>
      <c r="F26" s="19">
        <v>2.9</v>
      </c>
    </row>
    <row r="27" spans="1:7" ht="16.5" customHeight="1" x14ac:dyDescent="0.3">
      <c r="A27" s="17">
        <v>4</v>
      </c>
      <c r="B27" s="18">
        <v>4868230</v>
      </c>
      <c r="C27" s="18">
        <v>6539.1</v>
      </c>
      <c r="D27" s="19">
        <v>1.1000000000000001</v>
      </c>
      <c r="E27" s="19">
        <v>2.9</v>
      </c>
      <c r="F27" s="19">
        <v>2.9</v>
      </c>
    </row>
    <row r="28" spans="1:7" ht="16.5" customHeight="1" x14ac:dyDescent="0.3">
      <c r="A28" s="17">
        <v>5</v>
      </c>
      <c r="B28" s="18">
        <v>4915587</v>
      </c>
      <c r="C28" s="18">
        <v>6455.3</v>
      </c>
      <c r="D28" s="19">
        <v>1.1000000000000001</v>
      </c>
      <c r="E28" s="19">
        <v>2.91</v>
      </c>
      <c r="F28" s="19">
        <v>2.9</v>
      </c>
    </row>
    <row r="29" spans="1:7" ht="16.5" customHeight="1" x14ac:dyDescent="0.3">
      <c r="A29" s="17">
        <v>6</v>
      </c>
      <c r="B29" s="21">
        <v>4857009</v>
      </c>
      <c r="C29" s="21">
        <v>6520.4</v>
      </c>
      <c r="D29" s="22">
        <v>1.1000000000000001</v>
      </c>
      <c r="E29" s="22">
        <v>2.89</v>
      </c>
      <c r="F29" s="22">
        <v>2.9</v>
      </c>
    </row>
    <row r="30" spans="1:7" ht="16.5" customHeight="1" x14ac:dyDescent="0.3">
      <c r="A30" s="23" t="s">
        <v>16</v>
      </c>
      <c r="B30" s="24">
        <f>AVERAGE(B24:B29)</f>
        <v>4872557.666666667</v>
      </c>
      <c r="C30" s="25">
        <f>AVERAGE(C24:C29)</f>
        <v>6515.5666666666657</v>
      </c>
      <c r="D30" s="26">
        <f>AVERAGE(D24:D29)</f>
        <v>1.0666666666666667</v>
      </c>
      <c r="E30" s="26"/>
      <c r="F30" s="26">
        <f>AVERAGE(F24:F29)</f>
        <v>2.9</v>
      </c>
    </row>
    <row r="31" spans="1:7" ht="16.5" customHeight="1" x14ac:dyDescent="0.3">
      <c r="A31" s="27" t="s">
        <v>17</v>
      </c>
      <c r="B31" s="28">
        <f>(STDEV(B24:B29)/B30)</f>
        <v>4.4581088493312665E-3</v>
      </c>
      <c r="C31" s="29"/>
      <c r="D31" s="29"/>
      <c r="E31" s="29"/>
      <c r="F31" s="30"/>
      <c r="G31" s="2"/>
    </row>
    <row r="32" spans="1:7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4"/>
      <c r="F32" s="35"/>
    </row>
    <row r="33" spans="1:7" s="2" customFormat="1" ht="15.75" customHeight="1" x14ac:dyDescent="0.25">
      <c r="A33" s="10"/>
      <c r="B33" s="10"/>
      <c r="C33" s="10"/>
      <c r="D33" s="10"/>
      <c r="E33" s="36"/>
      <c r="F33" s="36"/>
    </row>
    <row r="34" spans="1:7" s="2" customFormat="1" ht="16.5" customHeight="1" x14ac:dyDescent="0.3">
      <c r="A34" s="11" t="s">
        <v>19</v>
      </c>
      <c r="B34" s="37" t="s">
        <v>20</v>
      </c>
      <c r="C34" s="38"/>
      <c r="D34" s="38"/>
      <c r="E34" s="39"/>
      <c r="F34" s="39"/>
    </row>
    <row r="35" spans="1:7" ht="16.5" customHeight="1" x14ac:dyDescent="0.3">
      <c r="A35" s="11"/>
      <c r="B35" s="37" t="s">
        <v>21</v>
      </c>
      <c r="C35" s="38"/>
      <c r="D35" s="38"/>
      <c r="E35" s="39"/>
      <c r="F35" s="39"/>
      <c r="G35" s="2"/>
    </row>
    <row r="36" spans="1:7" ht="16.5" customHeight="1" x14ac:dyDescent="0.3">
      <c r="A36" s="11"/>
      <c r="B36" s="40" t="s">
        <v>22</v>
      </c>
      <c r="C36" s="38"/>
      <c r="D36" s="38"/>
      <c r="E36" s="39"/>
      <c r="F36" s="38"/>
    </row>
    <row r="37" spans="1:7" ht="15.75" customHeight="1" x14ac:dyDescent="0.25">
      <c r="A37" s="10"/>
      <c r="B37" s="241" t="s">
        <v>123</v>
      </c>
      <c r="C37" s="10"/>
      <c r="D37" s="10"/>
      <c r="E37" s="36"/>
      <c r="F37" s="10"/>
    </row>
    <row r="38" spans="1:7" ht="16.5" customHeight="1" x14ac:dyDescent="0.3">
      <c r="A38" s="5" t="s">
        <v>1</v>
      </c>
      <c r="B38" s="6" t="s">
        <v>23</v>
      </c>
    </row>
    <row r="39" spans="1:7" ht="16.5" customHeight="1" x14ac:dyDescent="0.3">
      <c r="A39" s="11" t="s">
        <v>4</v>
      </c>
      <c r="B39" s="8"/>
      <c r="C39" s="10"/>
      <c r="D39" s="10"/>
      <c r="E39" s="36"/>
      <c r="F39" s="10"/>
    </row>
    <row r="40" spans="1:7" ht="16.5" customHeight="1" x14ac:dyDescent="0.3">
      <c r="A40" s="11" t="s">
        <v>6</v>
      </c>
      <c r="B40" s="12"/>
      <c r="C40" s="10"/>
      <c r="D40" s="10"/>
      <c r="E40" s="36"/>
      <c r="F40" s="10"/>
    </row>
    <row r="41" spans="1:7" ht="16.5" customHeight="1" x14ac:dyDescent="0.3">
      <c r="A41" s="7" t="s">
        <v>8</v>
      </c>
      <c r="B41" s="12"/>
      <c r="C41" s="10"/>
      <c r="D41" s="10"/>
      <c r="E41" s="36"/>
      <c r="F41" s="10"/>
    </row>
    <row r="42" spans="1:7" ht="16.5" customHeight="1" x14ac:dyDescent="0.3">
      <c r="A42" s="7" t="s">
        <v>10</v>
      </c>
      <c r="B42" s="13"/>
      <c r="C42" s="10"/>
      <c r="D42" s="10"/>
      <c r="E42" s="36"/>
      <c r="F42" s="10"/>
    </row>
    <row r="43" spans="1:7" ht="15.75" customHeight="1" x14ac:dyDescent="0.25">
      <c r="A43" s="10"/>
      <c r="B43" s="10"/>
      <c r="C43" s="10"/>
      <c r="D43" s="10"/>
      <c r="E43" s="36"/>
      <c r="F43" s="10"/>
    </row>
    <row r="44" spans="1:7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/>
      <c r="F44" s="16" t="s">
        <v>15</v>
      </c>
    </row>
    <row r="45" spans="1:7" ht="16.5" customHeight="1" x14ac:dyDescent="0.3">
      <c r="A45" s="17">
        <v>1</v>
      </c>
      <c r="B45" s="18"/>
      <c r="C45" s="18"/>
      <c r="D45" s="19"/>
      <c r="E45" s="19"/>
      <c r="F45" s="20"/>
    </row>
    <row r="46" spans="1:7" ht="16.5" customHeight="1" x14ac:dyDescent="0.3">
      <c r="A46" s="17">
        <v>2</v>
      </c>
      <c r="B46" s="18"/>
      <c r="C46" s="18"/>
      <c r="D46" s="19"/>
      <c r="E46" s="19"/>
      <c r="F46" s="19"/>
    </row>
    <row r="47" spans="1:7" ht="16.5" customHeight="1" x14ac:dyDescent="0.3">
      <c r="A47" s="17">
        <v>3</v>
      </c>
      <c r="B47" s="18"/>
      <c r="C47" s="18"/>
      <c r="D47" s="19"/>
      <c r="E47" s="19"/>
      <c r="F47" s="19"/>
    </row>
    <row r="48" spans="1:7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/>
      <c r="F51" s="26" t="e">
        <f>AVERAGE(F45:F50)</f>
        <v>#DIV/0!</v>
      </c>
    </row>
    <row r="52" spans="1:8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29"/>
      <c r="F52" s="30"/>
      <c r="G52" s="2"/>
    </row>
    <row r="53" spans="1:8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4"/>
      <c r="F53" s="35"/>
    </row>
    <row r="54" spans="1:8" s="2" customFormat="1" ht="15.75" customHeight="1" x14ac:dyDescent="0.25">
      <c r="A54" s="10"/>
      <c r="B54" s="10"/>
      <c r="C54" s="10"/>
      <c r="D54" s="10"/>
      <c r="E54" s="36"/>
      <c r="F54" s="36"/>
    </row>
    <row r="55" spans="1:8" s="2" customFormat="1" ht="16.5" customHeight="1" x14ac:dyDescent="0.3">
      <c r="A55" s="11" t="s">
        <v>19</v>
      </c>
      <c r="B55" s="37" t="s">
        <v>20</v>
      </c>
      <c r="C55" s="38"/>
      <c r="D55" s="38"/>
      <c r="E55" s="39"/>
      <c r="F55" s="39"/>
    </row>
    <row r="56" spans="1:8" ht="16.5" customHeight="1" x14ac:dyDescent="0.3">
      <c r="A56" s="11"/>
      <c r="B56" s="37" t="s">
        <v>21</v>
      </c>
      <c r="C56" s="38"/>
      <c r="D56" s="38"/>
      <c r="E56" s="39"/>
      <c r="F56" s="39"/>
      <c r="G56" s="2"/>
    </row>
    <row r="57" spans="1:8" ht="16.5" customHeight="1" x14ac:dyDescent="0.3">
      <c r="A57" s="11"/>
      <c r="B57" s="40" t="s">
        <v>22</v>
      </c>
      <c r="C57" s="38"/>
      <c r="D57" s="39"/>
      <c r="E57" s="39"/>
      <c r="F57" s="38"/>
    </row>
    <row r="58" spans="1:8" ht="14.25" customHeight="1" x14ac:dyDescent="0.25">
      <c r="A58" s="41"/>
      <c r="B58" s="42"/>
      <c r="D58" s="43"/>
      <c r="E58" s="239"/>
      <c r="G58" s="44"/>
      <c r="H58" s="44"/>
    </row>
    <row r="59" spans="1:8" ht="15" customHeight="1" x14ac:dyDescent="0.3">
      <c r="B59" s="243" t="s">
        <v>24</v>
      </c>
      <c r="C59" s="243"/>
      <c r="F59" s="45" t="s">
        <v>25</v>
      </c>
      <c r="G59" s="46"/>
      <c r="H59" s="45" t="s">
        <v>26</v>
      </c>
    </row>
    <row r="60" spans="1:8" ht="15" customHeight="1" x14ac:dyDescent="0.3">
      <c r="A60" s="47" t="s">
        <v>27</v>
      </c>
      <c r="B60" s="48"/>
      <c r="C60" s="48"/>
      <c r="F60" s="48"/>
      <c r="G60" s="2"/>
      <c r="H60" s="49"/>
    </row>
    <row r="61" spans="1:8" ht="15" customHeight="1" x14ac:dyDescent="0.3">
      <c r="A61" s="47" t="s">
        <v>28</v>
      </c>
      <c r="B61" s="50"/>
      <c r="C61" s="50"/>
      <c r="F61" s="50"/>
      <c r="G61" s="2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4" zoomScale="46" zoomScaleNormal="40" zoomScalePageLayoutView="46" workbookViewId="0">
      <selection activeCell="C124" sqref="C124:D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44" t="s">
        <v>29</v>
      </c>
      <c r="B1" s="244"/>
      <c r="C1" s="244"/>
      <c r="D1" s="244"/>
      <c r="E1" s="244"/>
      <c r="F1" s="244"/>
      <c r="G1" s="244"/>
      <c r="H1" s="244"/>
      <c r="I1" s="244"/>
    </row>
    <row r="2" spans="1:9" ht="18.75" customHeight="1" x14ac:dyDescent="0.25">
      <c r="A2" s="244"/>
      <c r="B2" s="244"/>
      <c r="C2" s="244"/>
      <c r="D2" s="244"/>
      <c r="E2" s="244"/>
      <c r="F2" s="244"/>
      <c r="G2" s="244"/>
      <c r="H2" s="244"/>
      <c r="I2" s="244"/>
    </row>
    <row r="3" spans="1:9" ht="18.75" customHeight="1" x14ac:dyDescent="0.25">
      <c r="A3" s="244"/>
      <c r="B3" s="244"/>
      <c r="C3" s="244"/>
      <c r="D3" s="244"/>
      <c r="E3" s="244"/>
      <c r="F3" s="244"/>
      <c r="G3" s="244"/>
      <c r="H3" s="244"/>
      <c r="I3" s="244"/>
    </row>
    <row r="4" spans="1:9" ht="18.75" customHeight="1" x14ac:dyDescent="0.25">
      <c r="A4" s="244"/>
      <c r="B4" s="244"/>
      <c r="C4" s="244"/>
      <c r="D4" s="244"/>
      <c r="E4" s="244"/>
      <c r="F4" s="244"/>
      <c r="G4" s="244"/>
      <c r="H4" s="244"/>
      <c r="I4" s="244"/>
    </row>
    <row r="5" spans="1:9" ht="18.75" customHeight="1" x14ac:dyDescent="0.25">
      <c r="A5" s="244"/>
      <c r="B5" s="244"/>
      <c r="C5" s="244"/>
      <c r="D5" s="244"/>
      <c r="E5" s="244"/>
      <c r="F5" s="244"/>
      <c r="G5" s="244"/>
      <c r="H5" s="244"/>
      <c r="I5" s="244"/>
    </row>
    <row r="6" spans="1:9" ht="18.75" customHeight="1" x14ac:dyDescent="0.25">
      <c r="A6" s="244"/>
      <c r="B6" s="244"/>
      <c r="C6" s="244"/>
      <c r="D6" s="244"/>
      <c r="E6" s="244"/>
      <c r="F6" s="244"/>
      <c r="G6" s="244"/>
      <c r="H6" s="244"/>
      <c r="I6" s="244"/>
    </row>
    <row r="7" spans="1:9" ht="18.75" customHeight="1" x14ac:dyDescent="0.25">
      <c r="A7" s="244"/>
      <c r="B7" s="244"/>
      <c r="C7" s="244"/>
      <c r="D7" s="244"/>
      <c r="E7" s="244"/>
      <c r="F7" s="244"/>
      <c r="G7" s="244"/>
      <c r="H7" s="244"/>
      <c r="I7" s="244"/>
    </row>
    <row r="8" spans="1:9" x14ac:dyDescent="0.25">
      <c r="A8" s="245" t="s">
        <v>30</v>
      </c>
      <c r="B8" s="245"/>
      <c r="C8" s="245"/>
      <c r="D8" s="245"/>
      <c r="E8" s="245"/>
      <c r="F8" s="245"/>
      <c r="G8" s="245"/>
      <c r="H8" s="245"/>
      <c r="I8" s="245"/>
    </row>
    <row r="9" spans="1:9" x14ac:dyDescent="0.25">
      <c r="A9" s="245"/>
      <c r="B9" s="245"/>
      <c r="C9" s="245"/>
      <c r="D9" s="245"/>
      <c r="E9" s="245"/>
      <c r="F9" s="245"/>
      <c r="G9" s="245"/>
      <c r="H9" s="245"/>
      <c r="I9" s="245"/>
    </row>
    <row r="10" spans="1:9" x14ac:dyDescent="0.25">
      <c r="A10" s="245"/>
      <c r="B10" s="245"/>
      <c r="C10" s="245"/>
      <c r="D10" s="245"/>
      <c r="E10" s="245"/>
      <c r="F10" s="245"/>
      <c r="G10" s="245"/>
      <c r="H10" s="245"/>
      <c r="I10" s="245"/>
    </row>
    <row r="11" spans="1:9" x14ac:dyDescent="0.25">
      <c r="A11" s="245"/>
      <c r="B11" s="245"/>
      <c r="C11" s="245"/>
      <c r="D11" s="245"/>
      <c r="E11" s="245"/>
      <c r="F11" s="245"/>
      <c r="G11" s="245"/>
      <c r="H11" s="245"/>
      <c r="I11" s="245"/>
    </row>
    <row r="12" spans="1:9" x14ac:dyDescent="0.25">
      <c r="A12" s="245"/>
      <c r="B12" s="245"/>
      <c r="C12" s="245"/>
      <c r="D12" s="245"/>
      <c r="E12" s="245"/>
      <c r="F12" s="245"/>
      <c r="G12" s="245"/>
      <c r="H12" s="245"/>
      <c r="I12" s="245"/>
    </row>
    <row r="13" spans="1:9" x14ac:dyDescent="0.25">
      <c r="A13" s="245"/>
      <c r="B13" s="245"/>
      <c r="C13" s="245"/>
      <c r="D13" s="245"/>
      <c r="E13" s="245"/>
      <c r="F13" s="245"/>
      <c r="G13" s="245"/>
      <c r="H13" s="245"/>
      <c r="I13" s="245"/>
    </row>
    <row r="14" spans="1:9" x14ac:dyDescent="0.25">
      <c r="A14" s="245"/>
      <c r="B14" s="245"/>
      <c r="C14" s="245"/>
      <c r="D14" s="245"/>
      <c r="E14" s="245"/>
      <c r="F14" s="245"/>
      <c r="G14" s="245"/>
      <c r="H14" s="245"/>
      <c r="I14" s="245"/>
    </row>
    <row r="15" spans="1:9" ht="19.5" customHeight="1" x14ac:dyDescent="0.3">
      <c r="A15" s="52"/>
    </row>
    <row r="16" spans="1:9" ht="19.5" customHeight="1" x14ac:dyDescent="0.3">
      <c r="A16" s="278" t="s">
        <v>31</v>
      </c>
      <c r="B16" s="279"/>
      <c r="C16" s="279"/>
      <c r="D16" s="279"/>
      <c r="E16" s="279"/>
      <c r="F16" s="279"/>
      <c r="G16" s="279"/>
      <c r="H16" s="280"/>
    </row>
    <row r="17" spans="1:14" ht="20.25" customHeight="1" x14ac:dyDescent="0.25">
      <c r="A17" s="281" t="s">
        <v>32</v>
      </c>
      <c r="B17" s="281"/>
      <c r="C17" s="281"/>
      <c r="D17" s="281"/>
      <c r="E17" s="281"/>
      <c r="F17" s="281"/>
      <c r="G17" s="281"/>
      <c r="H17" s="281"/>
    </row>
    <row r="18" spans="1:14" ht="26.25" customHeight="1" x14ac:dyDescent="0.4">
      <c r="A18" s="54" t="s">
        <v>33</v>
      </c>
      <c r="B18" s="277" t="s">
        <v>5</v>
      </c>
      <c r="C18" s="277"/>
      <c r="D18" s="200"/>
      <c r="E18" s="55"/>
      <c r="F18" s="56"/>
      <c r="G18" s="56"/>
      <c r="H18" s="56"/>
    </row>
    <row r="19" spans="1:14" ht="26.25" customHeight="1" x14ac:dyDescent="0.4">
      <c r="A19" s="54" t="s">
        <v>34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35</v>
      </c>
      <c r="B20" s="282" t="s">
        <v>9</v>
      </c>
      <c r="C20" s="282"/>
      <c r="D20" s="56"/>
      <c r="E20" s="56"/>
      <c r="F20" s="56"/>
      <c r="G20" s="56"/>
      <c r="H20" s="56"/>
    </row>
    <row r="21" spans="1:14" ht="26.25" customHeight="1" x14ac:dyDescent="0.4">
      <c r="A21" s="54" t="s">
        <v>36</v>
      </c>
      <c r="B21" s="282" t="s">
        <v>9</v>
      </c>
      <c r="C21" s="282"/>
      <c r="D21" s="282"/>
      <c r="E21" s="282"/>
      <c r="F21" s="282"/>
      <c r="G21" s="282"/>
      <c r="H21" s="282"/>
      <c r="I21" s="58"/>
    </row>
    <row r="22" spans="1:14" ht="26.25" customHeight="1" x14ac:dyDescent="0.4">
      <c r="A22" s="54" t="s">
        <v>37</v>
      </c>
      <c r="B22" s="59">
        <v>42655.584780092591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38</v>
      </c>
      <c r="B23" s="59">
        <v>42656.584791666668</v>
      </c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76" t="s">
        <v>124</v>
      </c>
      <c r="C26" s="277"/>
    </row>
    <row r="27" spans="1:14" ht="26.25" customHeight="1" x14ac:dyDescent="0.4">
      <c r="A27" s="63" t="s">
        <v>39</v>
      </c>
      <c r="B27" s="283"/>
      <c r="C27" s="283"/>
    </row>
    <row r="28" spans="1:14" ht="27" customHeight="1" x14ac:dyDescent="0.4">
      <c r="A28" s="63" t="s">
        <v>6</v>
      </c>
      <c r="B28" s="64">
        <v>99.5</v>
      </c>
    </row>
    <row r="29" spans="1:14" s="14" customFormat="1" ht="27" customHeight="1" x14ac:dyDescent="0.4">
      <c r="A29" s="63" t="s">
        <v>40</v>
      </c>
      <c r="B29" s="65">
        <v>0</v>
      </c>
      <c r="C29" s="252" t="s">
        <v>41</v>
      </c>
      <c r="D29" s="253"/>
      <c r="E29" s="253"/>
      <c r="F29" s="253"/>
      <c r="G29" s="254"/>
      <c r="I29" s="66"/>
      <c r="J29" s="66"/>
      <c r="K29" s="66"/>
      <c r="L29" s="66"/>
    </row>
    <row r="30" spans="1:14" s="14" customFormat="1" ht="19.5" customHeight="1" x14ac:dyDescent="0.3">
      <c r="A30" s="63" t="s">
        <v>42</v>
      </c>
      <c r="B30" s="67">
        <f>B28-B29</f>
        <v>99.5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43</v>
      </c>
      <c r="B31" s="70">
        <v>1</v>
      </c>
      <c r="C31" s="255" t="s">
        <v>44</v>
      </c>
      <c r="D31" s="256"/>
      <c r="E31" s="256"/>
      <c r="F31" s="256"/>
      <c r="G31" s="256"/>
      <c r="H31" s="257"/>
      <c r="I31" s="66"/>
      <c r="J31" s="66"/>
      <c r="K31" s="66"/>
      <c r="L31" s="66"/>
    </row>
    <row r="32" spans="1:14" s="14" customFormat="1" ht="27" customHeight="1" x14ac:dyDescent="0.4">
      <c r="A32" s="63" t="s">
        <v>45</v>
      </c>
      <c r="B32" s="70">
        <v>1</v>
      </c>
      <c r="C32" s="255" t="s">
        <v>46</v>
      </c>
      <c r="D32" s="256"/>
      <c r="E32" s="256"/>
      <c r="F32" s="256"/>
      <c r="G32" s="256"/>
      <c r="H32" s="257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47</v>
      </c>
      <c r="B34" s="75">
        <f>B31/B32</f>
        <v>1</v>
      </c>
      <c r="C34" s="53" t="s">
        <v>48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49</v>
      </c>
      <c r="B36" s="77">
        <v>50</v>
      </c>
      <c r="C36" s="53"/>
      <c r="D36" s="258" t="s">
        <v>50</v>
      </c>
      <c r="E36" s="284"/>
      <c r="F36" s="258" t="s">
        <v>51</v>
      </c>
      <c r="G36" s="259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52</v>
      </c>
      <c r="B37" s="79">
        <v>4</v>
      </c>
      <c r="C37" s="80" t="s">
        <v>53</v>
      </c>
      <c r="D37" s="81" t="s">
        <v>54</v>
      </c>
      <c r="E37" s="82" t="s">
        <v>55</v>
      </c>
      <c r="F37" s="81" t="s">
        <v>54</v>
      </c>
      <c r="G37" s="83" t="s">
        <v>55</v>
      </c>
      <c r="I37" s="84" t="s">
        <v>56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57</v>
      </c>
      <c r="B38" s="79">
        <v>10</v>
      </c>
      <c r="C38" s="85">
        <v>1</v>
      </c>
      <c r="D38" s="86">
        <v>66005350</v>
      </c>
      <c r="E38" s="87">
        <f>IF(ISBLANK(D38),"-",$D$48/$D$45*D38)</f>
        <v>55927131.724268831</v>
      </c>
      <c r="F38" s="86">
        <v>61715459</v>
      </c>
      <c r="G38" s="88">
        <f>IF(ISBLANK(F38),"-",$D$48/$F$45*F38)</f>
        <v>55805170.586618319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58</v>
      </c>
      <c r="B39" s="79">
        <v>1</v>
      </c>
      <c r="C39" s="90">
        <v>2</v>
      </c>
      <c r="D39" s="91">
        <v>66052190</v>
      </c>
      <c r="E39" s="92">
        <f>IF(ISBLANK(D39),"-",$D$48/$D$45*D39)</f>
        <v>55966819.823036052</v>
      </c>
      <c r="F39" s="91">
        <v>61897321</v>
      </c>
      <c r="G39" s="93">
        <f>IF(ISBLANK(F39),"-",$D$48/$F$45*F39)</f>
        <v>55969616.255461574</v>
      </c>
      <c r="I39" s="260">
        <f>ABS((F43/D43*D42)-F42)/D42</f>
        <v>2.677250870468443E-4</v>
      </c>
      <c r="J39" s="66"/>
      <c r="K39" s="66"/>
      <c r="L39" s="71"/>
      <c r="M39" s="71"/>
      <c r="N39" s="72"/>
    </row>
    <row r="40" spans="1:14" ht="26.25" customHeight="1" x14ac:dyDescent="0.4">
      <c r="A40" s="78" t="s">
        <v>59</v>
      </c>
      <c r="B40" s="79">
        <v>1</v>
      </c>
      <c r="C40" s="90">
        <v>3</v>
      </c>
      <c r="D40" s="91">
        <v>66325071</v>
      </c>
      <c r="E40" s="92">
        <f>IF(ISBLANK(D40),"-",$D$48/$D$45*D40)</f>
        <v>56198035.196214892</v>
      </c>
      <c r="F40" s="91">
        <v>62334829</v>
      </c>
      <c r="G40" s="93">
        <f>IF(ISBLANK(F40),"-",$D$48/$F$45*F40)</f>
        <v>56365225.53988754</v>
      </c>
      <c r="I40" s="260"/>
      <c r="L40" s="71"/>
      <c r="M40" s="71"/>
      <c r="N40" s="94"/>
    </row>
    <row r="41" spans="1:14" ht="27" customHeight="1" x14ac:dyDescent="0.4">
      <c r="A41" s="78" t="s">
        <v>60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61</v>
      </c>
      <c r="B42" s="79">
        <v>1</v>
      </c>
      <c r="C42" s="100" t="s">
        <v>62</v>
      </c>
      <c r="D42" s="101">
        <f>AVERAGE(D38:D41)</f>
        <v>66127537</v>
      </c>
      <c r="E42" s="102">
        <f>AVERAGE(E38:E41)</f>
        <v>56030662.247839928</v>
      </c>
      <c r="F42" s="101">
        <f>AVERAGE(F38:F41)</f>
        <v>61982536.333333336</v>
      </c>
      <c r="G42" s="103">
        <f>AVERAGE(G38:G41)</f>
        <v>56046670.793989144</v>
      </c>
      <c r="H42" s="104"/>
    </row>
    <row r="43" spans="1:14" ht="26.25" customHeight="1" x14ac:dyDescent="0.4">
      <c r="A43" s="78" t="s">
        <v>63</v>
      </c>
      <c r="B43" s="79">
        <v>1</v>
      </c>
      <c r="C43" s="105" t="s">
        <v>64</v>
      </c>
      <c r="D43" s="106">
        <v>11.12</v>
      </c>
      <c r="E43" s="94"/>
      <c r="F43" s="106">
        <v>10.42</v>
      </c>
      <c r="H43" s="104"/>
    </row>
    <row r="44" spans="1:14" ht="26.25" customHeight="1" x14ac:dyDescent="0.4">
      <c r="A44" s="78" t="s">
        <v>65</v>
      </c>
      <c r="B44" s="79">
        <v>1</v>
      </c>
      <c r="C44" s="107" t="s">
        <v>66</v>
      </c>
      <c r="D44" s="108">
        <f>D43*$B$34</f>
        <v>11.12</v>
      </c>
      <c r="E44" s="109"/>
      <c r="F44" s="108">
        <f>F43*$B$34</f>
        <v>10.42</v>
      </c>
      <c r="H44" s="104"/>
    </row>
    <row r="45" spans="1:14" ht="19.5" customHeight="1" x14ac:dyDescent="0.3">
      <c r="A45" s="78" t="s">
        <v>67</v>
      </c>
      <c r="B45" s="110">
        <f>(B44/B43)*(B42/B41)*(B40/B39)*(B38/B37)*B36</f>
        <v>125</v>
      </c>
      <c r="C45" s="107" t="s">
        <v>68</v>
      </c>
      <c r="D45" s="111">
        <f>D44*$B$30/100</f>
        <v>11.064399999999999</v>
      </c>
      <c r="E45" s="112"/>
      <c r="F45" s="111">
        <f>F44*$B$30/100</f>
        <v>10.367899999999999</v>
      </c>
      <c r="H45" s="104"/>
    </row>
    <row r="46" spans="1:14" ht="19.5" customHeight="1" x14ac:dyDescent="0.3">
      <c r="A46" s="246" t="s">
        <v>69</v>
      </c>
      <c r="B46" s="247"/>
      <c r="C46" s="107" t="s">
        <v>70</v>
      </c>
      <c r="D46" s="113">
        <f>D45/$B$45</f>
        <v>8.8515199999999988E-2</v>
      </c>
      <c r="E46" s="114"/>
      <c r="F46" s="115">
        <f>F45/$B$45</f>
        <v>8.2943199999999995E-2</v>
      </c>
      <c r="H46" s="104"/>
    </row>
    <row r="47" spans="1:14" ht="27" customHeight="1" x14ac:dyDescent="0.4">
      <c r="A47" s="248"/>
      <c r="B47" s="249"/>
      <c r="C47" s="116" t="s">
        <v>71</v>
      </c>
      <c r="D47" s="117">
        <v>7.4999999999999997E-2</v>
      </c>
      <c r="E47" s="118"/>
      <c r="F47" s="114"/>
      <c r="H47" s="104"/>
    </row>
    <row r="48" spans="1:14" ht="18.75" x14ac:dyDescent="0.3">
      <c r="C48" s="119" t="s">
        <v>72</v>
      </c>
      <c r="D48" s="111">
        <f>D47*$B$45</f>
        <v>9.375</v>
      </c>
      <c r="F48" s="120"/>
      <c r="H48" s="104"/>
    </row>
    <row r="49" spans="1:12" ht="19.5" customHeight="1" x14ac:dyDescent="0.3">
      <c r="C49" s="121" t="s">
        <v>73</v>
      </c>
      <c r="D49" s="122">
        <f>D48/B34</f>
        <v>9.375</v>
      </c>
      <c r="F49" s="120"/>
      <c r="H49" s="104"/>
    </row>
    <row r="50" spans="1:12" ht="18.75" x14ac:dyDescent="0.3">
      <c r="C50" s="76" t="s">
        <v>74</v>
      </c>
      <c r="D50" s="123">
        <f>AVERAGE(E38:E41,G38:G41)</f>
        <v>56038666.520914532</v>
      </c>
      <c r="F50" s="124"/>
      <c r="H50" s="104"/>
    </row>
    <row r="51" spans="1:12" ht="18.75" x14ac:dyDescent="0.3">
      <c r="C51" s="78" t="s">
        <v>75</v>
      </c>
      <c r="D51" s="125">
        <f>STDEV(E38:E41,G38:G41)/D50</f>
        <v>3.6477662558879616E-3</v>
      </c>
      <c r="F51" s="124"/>
      <c r="H51" s="104"/>
    </row>
    <row r="52" spans="1:12" ht="19.5" customHeight="1" x14ac:dyDescent="0.3">
      <c r="C52" s="126" t="s">
        <v>18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76</v>
      </c>
    </row>
    <row r="55" spans="1:12" ht="18.75" x14ac:dyDescent="0.3">
      <c r="A55" s="53" t="s">
        <v>77</v>
      </c>
      <c r="B55" s="130" t="str">
        <f>B21</f>
        <v>HYDROCHLOROTHIAZIDE</v>
      </c>
    </row>
    <row r="56" spans="1:12" ht="26.25" customHeight="1" x14ac:dyDescent="0.4">
      <c r="A56" s="131" t="s">
        <v>78</v>
      </c>
      <c r="B56" s="132">
        <v>120</v>
      </c>
      <c r="C56" s="53" t="str">
        <f>B20</f>
        <v>HYDROCHLOROTHIAZIDE</v>
      </c>
      <c r="H56" s="133"/>
    </row>
    <row r="57" spans="1:12" ht="18.75" x14ac:dyDescent="0.3">
      <c r="A57" s="130" t="s">
        <v>79</v>
      </c>
      <c r="B57" s="201">
        <v>120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80</v>
      </c>
      <c r="B59" s="77">
        <v>50</v>
      </c>
      <c r="C59" s="53"/>
      <c r="D59" s="134" t="s">
        <v>81</v>
      </c>
      <c r="E59" s="135" t="s">
        <v>53</v>
      </c>
      <c r="F59" s="135" t="s">
        <v>54</v>
      </c>
      <c r="G59" s="135" t="s">
        <v>82</v>
      </c>
      <c r="H59" s="80" t="s">
        <v>83</v>
      </c>
      <c r="L59" s="66"/>
    </row>
    <row r="60" spans="1:12" s="14" customFormat="1" ht="26.25" customHeight="1" x14ac:dyDescent="0.4">
      <c r="A60" s="78" t="s">
        <v>84</v>
      </c>
      <c r="B60" s="79">
        <v>4</v>
      </c>
      <c r="C60" s="263" t="s">
        <v>85</v>
      </c>
      <c r="D60" s="266">
        <v>14.02</v>
      </c>
      <c r="E60" s="136">
        <v>1</v>
      </c>
      <c r="F60" s="137">
        <v>85791068</v>
      </c>
      <c r="G60" s="202">
        <f>IF(ISBLANK(F60),"-",(F60/$D$50*$D$47*$B$68)*($B$57/$D$60))</f>
        <v>122.84536944324873</v>
      </c>
      <c r="H60" s="220">
        <f t="shared" ref="H60:H71" si="0">IF(ISBLANK(F60),"-",(G60/$B$56)*100)</f>
        <v>102.37114120270728</v>
      </c>
      <c r="L60" s="66"/>
    </row>
    <row r="61" spans="1:12" s="14" customFormat="1" ht="26.25" customHeight="1" x14ac:dyDescent="0.4">
      <c r="A61" s="78" t="s">
        <v>86</v>
      </c>
      <c r="B61" s="79">
        <v>10</v>
      </c>
      <c r="C61" s="264"/>
      <c r="D61" s="267"/>
      <c r="E61" s="138">
        <v>2</v>
      </c>
      <c r="F61" s="91">
        <v>85939780</v>
      </c>
      <c r="G61" s="203">
        <f>IF(ISBLANK(F61),"-",(F61/$D$50*$D$47*$B$68)*($B$57/$D$60))</f>
        <v>123.05831213071642</v>
      </c>
      <c r="H61" s="221">
        <f t="shared" si="0"/>
        <v>102.54859344226368</v>
      </c>
      <c r="L61" s="66"/>
    </row>
    <row r="62" spans="1:12" s="14" customFormat="1" ht="26.25" customHeight="1" x14ac:dyDescent="0.4">
      <c r="A62" s="78" t="s">
        <v>87</v>
      </c>
      <c r="B62" s="79">
        <v>1</v>
      </c>
      <c r="C62" s="264"/>
      <c r="D62" s="267"/>
      <c r="E62" s="138">
        <v>3</v>
      </c>
      <c r="F62" s="139">
        <v>85694699</v>
      </c>
      <c r="G62" s="203">
        <f>IF(ISBLANK(F62),"-",(F62/$D$50*$D$47*$B$68)*($B$57/$D$60))</f>
        <v>122.70737739251592</v>
      </c>
      <c r="H62" s="221">
        <f t="shared" si="0"/>
        <v>102.2561478270966</v>
      </c>
      <c r="L62" s="66"/>
    </row>
    <row r="63" spans="1:12" ht="27" customHeight="1" x14ac:dyDescent="0.4">
      <c r="A63" s="78" t="s">
        <v>88</v>
      </c>
      <c r="B63" s="79">
        <v>1</v>
      </c>
      <c r="C63" s="273"/>
      <c r="D63" s="268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89</v>
      </c>
      <c r="B64" s="79">
        <v>1</v>
      </c>
      <c r="C64" s="263" t="s">
        <v>90</v>
      </c>
      <c r="D64" s="266">
        <v>12.03</v>
      </c>
      <c r="E64" s="136">
        <v>1</v>
      </c>
      <c r="F64" s="137">
        <v>70449884</v>
      </c>
      <c r="G64" s="202">
        <f>IF(ISBLANK(F64),"-",(F64/$D$50*$D$47*$B$68)*($B$57/$D$64))</f>
        <v>117.56536189644807</v>
      </c>
      <c r="H64" s="220">
        <f t="shared" si="0"/>
        <v>97.97113491370672</v>
      </c>
    </row>
    <row r="65" spans="1:8" ht="26.25" customHeight="1" x14ac:dyDescent="0.4">
      <c r="A65" s="78" t="s">
        <v>91</v>
      </c>
      <c r="B65" s="79">
        <v>1</v>
      </c>
      <c r="C65" s="264"/>
      <c r="D65" s="267"/>
      <c r="E65" s="138">
        <v>2</v>
      </c>
      <c r="F65" s="91">
        <v>70573323</v>
      </c>
      <c r="G65" s="203">
        <f>IF(ISBLANK(F65),"-",(F65/$D$50*$D$47*$B$68)*($B$57/$D$64))</f>
        <v>117.77135443870883</v>
      </c>
      <c r="H65" s="221">
        <f t="shared" si="0"/>
        <v>98.142795365590686</v>
      </c>
    </row>
    <row r="66" spans="1:8" ht="26.25" customHeight="1" x14ac:dyDescent="0.4">
      <c r="A66" s="78" t="s">
        <v>92</v>
      </c>
      <c r="B66" s="79">
        <v>1</v>
      </c>
      <c r="C66" s="264"/>
      <c r="D66" s="267"/>
      <c r="E66" s="138">
        <v>3</v>
      </c>
      <c r="F66" s="91">
        <v>70675718</v>
      </c>
      <c r="G66" s="203">
        <f>IF(ISBLANK(F66),"-",(F66/$D$50*$D$47*$B$68)*($B$57/$D$64))</f>
        <v>117.9422291733129</v>
      </c>
      <c r="H66" s="221">
        <f t="shared" si="0"/>
        <v>98.285190977760749</v>
      </c>
    </row>
    <row r="67" spans="1:8" ht="27" customHeight="1" x14ac:dyDescent="0.4">
      <c r="A67" s="78" t="s">
        <v>93</v>
      </c>
      <c r="B67" s="79">
        <v>1</v>
      </c>
      <c r="C67" s="273"/>
      <c r="D67" s="268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94</v>
      </c>
      <c r="B68" s="142">
        <f>(B67/B66)*(B65/B64)*(B63/B62)*(B61/B60)*B59</f>
        <v>125</v>
      </c>
      <c r="C68" s="263" t="s">
        <v>95</v>
      </c>
      <c r="D68" s="266">
        <v>9.5299999999999994</v>
      </c>
      <c r="E68" s="136">
        <v>1</v>
      </c>
      <c r="F68" s="137">
        <v>57246250</v>
      </c>
      <c r="G68" s="202">
        <f>IF(ISBLANK(F68),"-",(F68/$D$50*$D$47*$B$68)*($B$57/$D$68))</f>
        <v>120.59210394084421</v>
      </c>
      <c r="H68" s="221">
        <f t="shared" si="0"/>
        <v>100.49341995070351</v>
      </c>
    </row>
    <row r="69" spans="1:8" ht="27" customHeight="1" x14ac:dyDescent="0.4">
      <c r="A69" s="126" t="s">
        <v>96</v>
      </c>
      <c r="B69" s="143">
        <f>(D47*B68)/B56*B57</f>
        <v>9.375</v>
      </c>
      <c r="C69" s="264"/>
      <c r="D69" s="267"/>
      <c r="E69" s="138">
        <v>2</v>
      </c>
      <c r="F69" s="91">
        <v>57395927</v>
      </c>
      <c r="G69" s="203">
        <f>IF(ISBLANK(F69),"-",(F69/$D$50*$D$47*$B$68)*($B$57/$D$68))</f>
        <v>120.90740606703683</v>
      </c>
      <c r="H69" s="221">
        <f t="shared" si="0"/>
        <v>100.75617172253068</v>
      </c>
    </row>
    <row r="70" spans="1:8" ht="26.25" customHeight="1" x14ac:dyDescent="0.4">
      <c r="A70" s="269" t="s">
        <v>69</v>
      </c>
      <c r="B70" s="270"/>
      <c r="C70" s="264"/>
      <c r="D70" s="267"/>
      <c r="E70" s="138">
        <v>3</v>
      </c>
      <c r="F70" s="91">
        <v>57325871</v>
      </c>
      <c r="G70" s="203">
        <f>IF(ISBLANK(F70),"-",(F70/$D$50*$D$47*$B$68)*($B$57/$D$68))</f>
        <v>120.75982958065249</v>
      </c>
      <c r="H70" s="221">
        <f t="shared" si="0"/>
        <v>100.6331913172104</v>
      </c>
    </row>
    <row r="71" spans="1:8" ht="27" customHeight="1" x14ac:dyDescent="0.4">
      <c r="A71" s="271"/>
      <c r="B71" s="272"/>
      <c r="C71" s="265"/>
      <c r="D71" s="268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62</v>
      </c>
      <c r="G72" s="208">
        <f>AVERAGE(G60:G71)</f>
        <v>120.46103822927606</v>
      </c>
      <c r="H72" s="223">
        <f>AVERAGE(H60:H71)</f>
        <v>100.38419852439669</v>
      </c>
    </row>
    <row r="73" spans="1:8" ht="26.25" customHeight="1" x14ac:dyDescent="0.4">
      <c r="C73" s="144"/>
      <c r="D73" s="144"/>
      <c r="E73" s="144"/>
      <c r="F73" s="147" t="s">
        <v>75</v>
      </c>
      <c r="G73" s="207">
        <f>STDEV(G60:G71)/G72</f>
        <v>1.8503632846762857E-2</v>
      </c>
      <c r="H73" s="207">
        <f>STDEV(H60:H71)/H72</f>
        <v>1.850363284676286E-2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18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62" t="s">
        <v>97</v>
      </c>
      <c r="B76" s="151" t="s">
        <v>98</v>
      </c>
      <c r="C76" s="250" t="str">
        <f>B26</f>
        <v>Hydrochlorothiazide</v>
      </c>
      <c r="D76" s="250"/>
      <c r="E76" s="152" t="s">
        <v>99</v>
      </c>
      <c r="F76" s="152"/>
      <c r="G76" s="153">
        <f>H72</f>
        <v>100.38419852439669</v>
      </c>
      <c r="H76" s="154"/>
    </row>
    <row r="77" spans="1:8" ht="18.75" x14ac:dyDescent="0.3">
      <c r="A77" s="61" t="s">
        <v>100</v>
      </c>
      <c r="B77" s="61" t="s">
        <v>101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85"/>
      <c r="C79" s="285"/>
    </row>
    <row r="80" spans="1:8" ht="26.25" customHeight="1" x14ac:dyDescent="0.4">
      <c r="A80" s="63" t="s">
        <v>39</v>
      </c>
      <c r="B80" s="285"/>
      <c r="C80" s="285"/>
    </row>
    <row r="81" spans="1:12" ht="27" customHeight="1" x14ac:dyDescent="0.4">
      <c r="A81" s="63" t="s">
        <v>6</v>
      </c>
      <c r="B81" s="155"/>
    </row>
    <row r="82" spans="1:12" s="14" customFormat="1" ht="27" customHeight="1" x14ac:dyDescent="0.4">
      <c r="A82" s="63" t="s">
        <v>40</v>
      </c>
      <c r="B82" s="65">
        <v>0</v>
      </c>
      <c r="C82" s="252" t="s">
        <v>41</v>
      </c>
      <c r="D82" s="253"/>
      <c r="E82" s="253"/>
      <c r="F82" s="253"/>
      <c r="G82" s="254"/>
      <c r="I82" s="66"/>
      <c r="J82" s="66"/>
      <c r="K82" s="66"/>
      <c r="L82" s="66"/>
    </row>
    <row r="83" spans="1:12" s="14" customFormat="1" ht="19.5" customHeight="1" x14ac:dyDescent="0.3">
      <c r="A83" s="63" t="s">
        <v>42</v>
      </c>
      <c r="B83" s="67">
        <f>B81-B82</f>
        <v>0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43</v>
      </c>
      <c r="B84" s="70"/>
      <c r="C84" s="255" t="s">
        <v>102</v>
      </c>
      <c r="D84" s="256"/>
      <c r="E84" s="256"/>
      <c r="F84" s="256"/>
      <c r="G84" s="256"/>
      <c r="H84" s="257"/>
      <c r="I84" s="66"/>
      <c r="J84" s="66"/>
      <c r="K84" s="66"/>
      <c r="L84" s="66"/>
    </row>
    <row r="85" spans="1:12" s="14" customFormat="1" ht="27" customHeight="1" x14ac:dyDescent="0.4">
      <c r="A85" s="63" t="s">
        <v>45</v>
      </c>
      <c r="B85" s="70"/>
      <c r="C85" s="255" t="s">
        <v>103</v>
      </c>
      <c r="D85" s="256"/>
      <c r="E85" s="256"/>
      <c r="F85" s="256"/>
      <c r="G85" s="256"/>
      <c r="H85" s="257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47</v>
      </c>
      <c r="B87" s="75" t="e">
        <f>B84/B85</f>
        <v>#DIV/0!</v>
      </c>
      <c r="C87" s="53" t="s">
        <v>48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49</v>
      </c>
      <c r="B89" s="77">
        <v>1</v>
      </c>
      <c r="D89" s="156" t="s">
        <v>50</v>
      </c>
      <c r="E89" s="157"/>
      <c r="F89" s="258" t="s">
        <v>51</v>
      </c>
      <c r="G89" s="259"/>
    </row>
    <row r="90" spans="1:12" ht="27" customHeight="1" x14ac:dyDescent="0.4">
      <c r="A90" s="78" t="s">
        <v>52</v>
      </c>
      <c r="B90" s="79">
        <v>1</v>
      </c>
      <c r="C90" s="158" t="s">
        <v>53</v>
      </c>
      <c r="D90" s="81" t="s">
        <v>54</v>
      </c>
      <c r="E90" s="82" t="s">
        <v>55</v>
      </c>
      <c r="F90" s="81" t="s">
        <v>54</v>
      </c>
      <c r="G90" s="159" t="s">
        <v>55</v>
      </c>
      <c r="I90" s="84" t="s">
        <v>56</v>
      </c>
    </row>
    <row r="91" spans="1:12" ht="26.25" customHeight="1" x14ac:dyDescent="0.4">
      <c r="A91" s="78" t="s">
        <v>57</v>
      </c>
      <c r="B91" s="79">
        <v>1</v>
      </c>
      <c r="C91" s="160">
        <v>1</v>
      </c>
      <c r="D91" s="86"/>
      <c r="E91" s="87" t="str">
        <f>IF(ISBLANK(D91),"-",$D$101/$D$98*D91)</f>
        <v>-</v>
      </c>
      <c r="F91" s="86"/>
      <c r="G91" s="88" t="str">
        <f>IF(ISBLANK(F91),"-",$D$101/$F$98*F91)</f>
        <v>-</v>
      </c>
      <c r="I91" s="89"/>
    </row>
    <row r="92" spans="1:12" ht="26.25" customHeight="1" x14ac:dyDescent="0.4">
      <c r="A92" s="78" t="s">
        <v>58</v>
      </c>
      <c r="B92" s="79">
        <v>1</v>
      </c>
      <c r="C92" s="145">
        <v>2</v>
      </c>
      <c r="D92" s="91"/>
      <c r="E92" s="92" t="str">
        <f>IF(ISBLANK(D92),"-",$D$101/$D$98*D92)</f>
        <v>-</v>
      </c>
      <c r="F92" s="91"/>
      <c r="G92" s="93" t="str">
        <f>IF(ISBLANK(F92),"-",$D$101/$F$98*F92)</f>
        <v>-</v>
      </c>
      <c r="I92" s="260" t="e">
        <f>ABS((F96/D96*D95)-F95)/D95</f>
        <v>#DIV/0!</v>
      </c>
    </row>
    <row r="93" spans="1:12" ht="26.25" customHeight="1" x14ac:dyDescent="0.4">
      <c r="A93" s="78" t="s">
        <v>59</v>
      </c>
      <c r="B93" s="79">
        <v>1</v>
      </c>
      <c r="C93" s="145">
        <v>3</v>
      </c>
      <c r="D93" s="91"/>
      <c r="E93" s="92" t="str">
        <f>IF(ISBLANK(D93),"-",$D$101/$D$98*D93)</f>
        <v>-</v>
      </c>
      <c r="F93" s="91"/>
      <c r="G93" s="93" t="str">
        <f>IF(ISBLANK(F93),"-",$D$101/$F$98*F93)</f>
        <v>-</v>
      </c>
      <c r="I93" s="260"/>
    </row>
    <row r="94" spans="1:12" ht="27" customHeight="1" x14ac:dyDescent="0.4">
      <c r="A94" s="78" t="s">
        <v>60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61</v>
      </c>
      <c r="B95" s="79">
        <v>1</v>
      </c>
      <c r="C95" s="163" t="s">
        <v>62</v>
      </c>
      <c r="D95" s="164" t="e">
        <f>AVERAGE(D91:D94)</f>
        <v>#DIV/0!</v>
      </c>
      <c r="E95" s="102" t="e">
        <f>AVERAGE(E91:E94)</f>
        <v>#DIV/0!</v>
      </c>
      <c r="F95" s="165" t="e">
        <f>AVERAGE(F91:F94)</f>
        <v>#DIV/0!</v>
      </c>
      <c r="G95" s="166" t="e">
        <f>AVERAGE(G91:G94)</f>
        <v>#DIV/0!</v>
      </c>
    </row>
    <row r="96" spans="1:12" ht="26.25" customHeight="1" x14ac:dyDescent="0.4">
      <c r="A96" s="78" t="s">
        <v>63</v>
      </c>
      <c r="B96" s="64">
        <v>1</v>
      </c>
      <c r="C96" s="167" t="s">
        <v>104</v>
      </c>
      <c r="D96" s="168">
        <v>25.12</v>
      </c>
      <c r="E96" s="94"/>
      <c r="F96" s="106">
        <v>25.78</v>
      </c>
    </row>
    <row r="97" spans="1:10" ht="26.25" customHeight="1" x14ac:dyDescent="0.4">
      <c r="A97" s="78" t="s">
        <v>65</v>
      </c>
      <c r="B97" s="64">
        <v>1</v>
      </c>
      <c r="C97" s="169" t="s">
        <v>105</v>
      </c>
      <c r="D97" s="170" t="e">
        <f>D96*$B$87</f>
        <v>#DIV/0!</v>
      </c>
      <c r="E97" s="109"/>
      <c r="F97" s="108" t="e">
        <f>F96*$B$87</f>
        <v>#DIV/0!</v>
      </c>
    </row>
    <row r="98" spans="1:10" ht="19.5" customHeight="1" x14ac:dyDescent="0.3">
      <c r="A98" s="78" t="s">
        <v>67</v>
      </c>
      <c r="B98" s="171">
        <f>(B97/B96)*(B95/B94)*(B93/B92)*(B91/B90)*B89</f>
        <v>1</v>
      </c>
      <c r="C98" s="169" t="s">
        <v>106</v>
      </c>
      <c r="D98" s="172" t="e">
        <f>D97*$B$83/100</f>
        <v>#DIV/0!</v>
      </c>
      <c r="E98" s="112"/>
      <c r="F98" s="111" t="e">
        <f>F97*$B$83/100</f>
        <v>#DIV/0!</v>
      </c>
    </row>
    <row r="99" spans="1:10" ht="19.5" customHeight="1" x14ac:dyDescent="0.3">
      <c r="A99" s="246" t="s">
        <v>69</v>
      </c>
      <c r="B99" s="261"/>
      <c r="C99" s="169" t="s">
        <v>107</v>
      </c>
      <c r="D99" s="173" t="e">
        <f>D98/$B$98</f>
        <v>#DIV/0!</v>
      </c>
      <c r="E99" s="112"/>
      <c r="F99" s="115" t="e">
        <f>F98/$B$98</f>
        <v>#DIV/0!</v>
      </c>
      <c r="G99" s="174"/>
      <c r="H99" s="104"/>
    </row>
    <row r="100" spans="1:10" ht="19.5" customHeight="1" x14ac:dyDescent="0.3">
      <c r="A100" s="248"/>
      <c r="B100" s="262"/>
      <c r="C100" s="169" t="s">
        <v>71</v>
      </c>
      <c r="D100" s="175">
        <f>$B$56/$B$116</f>
        <v>120</v>
      </c>
      <c r="F100" s="120"/>
      <c r="G100" s="176"/>
      <c r="H100" s="104"/>
    </row>
    <row r="101" spans="1:10" ht="18.75" x14ac:dyDescent="0.3">
      <c r="C101" s="169" t="s">
        <v>72</v>
      </c>
      <c r="D101" s="170">
        <f>D100*$B$98</f>
        <v>120</v>
      </c>
      <c r="F101" s="120"/>
      <c r="G101" s="174"/>
      <c r="H101" s="104"/>
    </row>
    <row r="102" spans="1:10" ht="19.5" customHeight="1" x14ac:dyDescent="0.3">
      <c r="C102" s="177" t="s">
        <v>73</v>
      </c>
      <c r="D102" s="178">
        <f>D101/B34</f>
        <v>120</v>
      </c>
      <c r="F102" s="124"/>
      <c r="G102" s="174"/>
      <c r="H102" s="104"/>
      <c r="J102" s="179"/>
    </row>
    <row r="103" spans="1:10" ht="18.75" x14ac:dyDescent="0.3">
      <c r="C103" s="180" t="s">
        <v>108</v>
      </c>
      <c r="D103" s="181" t="e">
        <f>AVERAGE(E91:E94,G91:G94)</f>
        <v>#DIV/0!</v>
      </c>
      <c r="F103" s="124"/>
      <c r="G103" s="182"/>
      <c r="H103" s="104"/>
      <c r="J103" s="183"/>
    </row>
    <row r="104" spans="1:10" ht="18.75" x14ac:dyDescent="0.3">
      <c r="C104" s="147" t="s">
        <v>75</v>
      </c>
      <c r="D104" s="184" t="e">
        <f>STDEV(E91:E94,G91:G94)/D103</f>
        <v>#DIV/0!</v>
      </c>
      <c r="F104" s="124"/>
      <c r="G104" s="174"/>
      <c r="H104" s="104"/>
      <c r="J104" s="183"/>
    </row>
    <row r="105" spans="1:10" ht="19.5" customHeight="1" x14ac:dyDescent="0.3">
      <c r="C105" s="149" t="s">
        <v>18</v>
      </c>
      <c r="D105" s="185">
        <f>COUNT(E91:E94,G91:G94)</f>
        <v>0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109</v>
      </c>
      <c r="B107" s="77">
        <v>1</v>
      </c>
      <c r="C107" s="224" t="s">
        <v>110</v>
      </c>
      <c r="D107" s="224" t="s">
        <v>54</v>
      </c>
      <c r="E107" s="224" t="s">
        <v>111</v>
      </c>
      <c r="F107" s="186" t="s">
        <v>112</v>
      </c>
    </row>
    <row r="108" spans="1:10" ht="26.25" customHeight="1" x14ac:dyDescent="0.4">
      <c r="A108" s="78" t="s">
        <v>113</v>
      </c>
      <c r="B108" s="79">
        <v>1</v>
      </c>
      <c r="C108" s="229">
        <v>1</v>
      </c>
      <c r="D108" s="230"/>
      <c r="E108" s="204" t="str">
        <f t="shared" ref="E108:E113" si="1">IF(ISBLANK(D108),"-",D108/$D$103*$D$100*$B$116)</f>
        <v>-</v>
      </c>
      <c r="F108" s="231" t="str">
        <f t="shared" ref="F108:F113" si="2">IF(ISBLANK(D108), "-", (E108/$B$56)*100)</f>
        <v>-</v>
      </c>
    </row>
    <row r="109" spans="1:10" ht="26.25" customHeight="1" x14ac:dyDescent="0.4">
      <c r="A109" s="78" t="s">
        <v>86</v>
      </c>
      <c r="B109" s="79">
        <v>1</v>
      </c>
      <c r="C109" s="225">
        <v>2</v>
      </c>
      <c r="D109" s="227"/>
      <c r="E109" s="205" t="str">
        <f t="shared" si="1"/>
        <v>-</v>
      </c>
      <c r="F109" s="232" t="str">
        <f t="shared" si="2"/>
        <v>-</v>
      </c>
    </row>
    <row r="110" spans="1:10" ht="26.25" customHeight="1" x14ac:dyDescent="0.4">
      <c r="A110" s="78" t="s">
        <v>87</v>
      </c>
      <c r="B110" s="79">
        <v>1</v>
      </c>
      <c r="C110" s="225">
        <v>3</v>
      </c>
      <c r="D110" s="227"/>
      <c r="E110" s="205" t="str">
        <f t="shared" si="1"/>
        <v>-</v>
      </c>
      <c r="F110" s="232" t="str">
        <f t="shared" si="2"/>
        <v>-</v>
      </c>
    </row>
    <row r="111" spans="1:10" ht="26.25" customHeight="1" x14ac:dyDescent="0.4">
      <c r="A111" s="78" t="s">
        <v>88</v>
      </c>
      <c r="B111" s="79">
        <v>1</v>
      </c>
      <c r="C111" s="225">
        <v>4</v>
      </c>
      <c r="D111" s="227"/>
      <c r="E111" s="205" t="str">
        <f t="shared" si="1"/>
        <v>-</v>
      </c>
      <c r="F111" s="232" t="str">
        <f t="shared" si="2"/>
        <v>-</v>
      </c>
    </row>
    <row r="112" spans="1:10" ht="26.25" customHeight="1" x14ac:dyDescent="0.4">
      <c r="A112" s="78" t="s">
        <v>89</v>
      </c>
      <c r="B112" s="79">
        <v>1</v>
      </c>
      <c r="C112" s="225">
        <v>5</v>
      </c>
      <c r="D112" s="227"/>
      <c r="E112" s="205" t="str">
        <f t="shared" si="1"/>
        <v>-</v>
      </c>
      <c r="F112" s="232" t="str">
        <f t="shared" si="2"/>
        <v>-</v>
      </c>
    </row>
    <row r="113" spans="1:10" ht="27" customHeight="1" x14ac:dyDescent="0.4">
      <c r="A113" s="78" t="s">
        <v>91</v>
      </c>
      <c r="B113" s="79">
        <v>1</v>
      </c>
      <c r="C113" s="226">
        <v>6</v>
      </c>
      <c r="D113" s="228"/>
      <c r="E113" s="206" t="str">
        <f t="shared" si="1"/>
        <v>-</v>
      </c>
      <c r="F113" s="233" t="str">
        <f t="shared" si="2"/>
        <v>-</v>
      </c>
    </row>
    <row r="114" spans="1:10" ht="27" customHeight="1" x14ac:dyDescent="0.4">
      <c r="A114" s="78" t="s">
        <v>92</v>
      </c>
      <c r="B114" s="79">
        <v>1</v>
      </c>
      <c r="C114" s="187"/>
      <c r="D114" s="145"/>
      <c r="E114" s="52"/>
      <c r="F114" s="234"/>
    </row>
    <row r="115" spans="1:10" ht="26.25" customHeight="1" x14ac:dyDescent="0.4">
      <c r="A115" s="78" t="s">
        <v>93</v>
      </c>
      <c r="B115" s="79">
        <v>1</v>
      </c>
      <c r="C115" s="187"/>
      <c r="D115" s="211" t="s">
        <v>62</v>
      </c>
      <c r="E115" s="213" t="e">
        <f>AVERAGE(E108:E113)</f>
        <v>#DIV/0!</v>
      </c>
      <c r="F115" s="235" t="e">
        <f>AVERAGE(F108:F113)</f>
        <v>#DIV/0!</v>
      </c>
    </row>
    <row r="116" spans="1:10" ht="27" customHeight="1" x14ac:dyDescent="0.4">
      <c r="A116" s="78" t="s">
        <v>94</v>
      </c>
      <c r="B116" s="110">
        <f>(B115/B114)*(B113/B112)*(B111/B110)*(B109/B108)*B107</f>
        <v>1</v>
      </c>
      <c r="C116" s="188"/>
      <c r="D116" s="212" t="s">
        <v>75</v>
      </c>
      <c r="E116" s="210" t="e">
        <f>STDEV(E108:E113)/E115</f>
        <v>#DIV/0!</v>
      </c>
      <c r="F116" s="189" t="e">
        <f>STDEV(F108:F113)/F115</f>
        <v>#DIV/0!</v>
      </c>
      <c r="I116" s="52"/>
    </row>
    <row r="117" spans="1:10" ht="27" customHeight="1" x14ac:dyDescent="0.4">
      <c r="A117" s="246" t="s">
        <v>69</v>
      </c>
      <c r="B117" s="247"/>
      <c r="C117" s="190"/>
      <c r="D117" s="149" t="s">
        <v>18</v>
      </c>
      <c r="E117" s="215">
        <f>COUNT(E108:E113)</f>
        <v>0</v>
      </c>
      <c r="F117" s="216">
        <f>COUNT(F108:F113)</f>
        <v>0</v>
      </c>
      <c r="I117" s="52"/>
      <c r="J117" s="183"/>
    </row>
    <row r="118" spans="1:10" ht="26.25" customHeight="1" x14ac:dyDescent="0.3">
      <c r="A118" s="248"/>
      <c r="B118" s="249"/>
      <c r="C118" s="52"/>
      <c r="D118" s="214"/>
      <c r="E118" s="274" t="s">
        <v>114</v>
      </c>
      <c r="F118" s="275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115</v>
      </c>
      <c r="E119" s="217">
        <f>MIN(E108:E113)</f>
        <v>0</v>
      </c>
      <c r="F119" s="236">
        <f>MIN(F108:F113)</f>
        <v>0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116</v>
      </c>
      <c r="E120" s="218">
        <f>MAX(E108:E113)</f>
        <v>0</v>
      </c>
      <c r="F120" s="237">
        <f>MAX(F108:F113)</f>
        <v>0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97</v>
      </c>
      <c r="B124" s="151" t="s">
        <v>117</v>
      </c>
      <c r="C124" s="250" t="str">
        <f>B26</f>
        <v>Hydrochlorothiazide</v>
      </c>
      <c r="D124" s="250"/>
      <c r="E124" s="152" t="s">
        <v>118</v>
      </c>
      <c r="F124" s="152"/>
      <c r="G124" s="238" t="e">
        <f>F115</f>
        <v>#DIV/0!</v>
      </c>
      <c r="H124" s="52"/>
      <c r="I124" s="52"/>
    </row>
    <row r="125" spans="1:10" ht="45.75" customHeight="1" x14ac:dyDescent="0.65">
      <c r="A125" s="62"/>
      <c r="B125" s="151" t="s">
        <v>119</v>
      </c>
      <c r="C125" s="63" t="s">
        <v>120</v>
      </c>
      <c r="D125" s="238">
        <f>MIN(F108:F113)</f>
        <v>0</v>
      </c>
      <c r="E125" s="163" t="s">
        <v>121</v>
      </c>
      <c r="F125" s="238">
        <f>MAX(F108:F113)</f>
        <v>0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251" t="s">
        <v>24</v>
      </c>
      <c r="C127" s="251"/>
      <c r="E127" s="158" t="s">
        <v>25</v>
      </c>
      <c r="F127" s="193"/>
      <c r="G127" s="251" t="s">
        <v>26</v>
      </c>
      <c r="H127" s="251"/>
    </row>
    <row r="128" spans="1:10" ht="69.95" customHeight="1" x14ac:dyDescent="0.3">
      <c r="A128" s="194" t="s">
        <v>27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28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Hydrochlorothiazide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2016-10-17T07:03:44Z</cp:lastPrinted>
  <dcterms:created xsi:type="dcterms:W3CDTF">2005-07-05T10:19:27Z</dcterms:created>
  <dcterms:modified xsi:type="dcterms:W3CDTF">2016-10-17T07:05:45Z</dcterms:modified>
</cp:coreProperties>
</file>