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Clindamycin Hcl" sheetId="2" r:id="rId2"/>
  </sheets>
  <calcPr calcId="145621"/>
</workbook>
</file>

<file path=xl/calcChain.xml><?xml version="1.0" encoding="utf-8"?>
<calcChain xmlns="http://schemas.openxmlformats.org/spreadsheetml/2006/main">
  <c r="B21" i="1" l="1"/>
  <c r="B51" i="1" l="1"/>
  <c r="B52" i="1" s="1"/>
  <c r="C51" i="1"/>
  <c r="D51" i="1"/>
  <c r="B53" i="1"/>
  <c r="C124" i="2"/>
  <c r="B116" i="2"/>
  <c r="D100" i="2" s="1"/>
  <c r="B98" i="2"/>
  <c r="F95" i="2"/>
  <c r="D95" i="2"/>
  <c r="I92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32" i="1"/>
  <c r="D30" i="1"/>
  <c r="C30" i="1"/>
  <c r="B30" i="1"/>
  <c r="B31" i="1" s="1"/>
  <c r="D101" i="2" l="1"/>
  <c r="D102" i="2" s="1"/>
  <c r="F98" i="2"/>
  <c r="F99" i="2" s="1"/>
  <c r="I39" i="2"/>
  <c r="F45" i="2"/>
  <c r="F46" i="2" s="1"/>
  <c r="D49" i="2"/>
  <c r="G41" i="2"/>
  <c r="G94" i="2"/>
  <c r="G91" i="2"/>
  <c r="D97" i="2"/>
  <c r="D98" i="2" s="1"/>
  <c r="D99" i="2" s="1"/>
  <c r="D44" i="2"/>
  <c r="D45" i="2" s="1"/>
  <c r="D46" i="2" s="1"/>
  <c r="G93" i="2" l="1"/>
  <c r="G92" i="2"/>
  <c r="G95" i="2" s="1"/>
  <c r="G39" i="2"/>
  <c r="G40" i="2"/>
  <c r="G38" i="2"/>
  <c r="E92" i="2"/>
  <c r="E94" i="2"/>
  <c r="E41" i="2"/>
  <c r="E40" i="2"/>
  <c r="E91" i="2"/>
  <c r="E38" i="2"/>
  <c r="E39" i="2"/>
  <c r="E93" i="2"/>
  <c r="G42" i="2" l="1"/>
  <c r="D50" i="2"/>
  <c r="E42" i="2"/>
  <c r="D52" i="2"/>
  <c r="D103" i="2"/>
  <c r="E95" i="2"/>
  <c r="D105" i="2"/>
  <c r="E113" i="2" l="1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0" i="2"/>
  <c r="H70" i="2" s="1"/>
  <c r="G67" i="2"/>
  <c r="H67" i="2" s="1"/>
  <c r="G65" i="2"/>
  <c r="H65" i="2" s="1"/>
  <c r="G63" i="2"/>
  <c r="H63" i="2" s="1"/>
  <c r="G61" i="2"/>
  <c r="H61" i="2" s="1"/>
  <c r="G68" i="2"/>
  <c r="H68" i="2" s="1"/>
  <c r="G71" i="2"/>
  <c r="H71" i="2" s="1"/>
  <c r="G69" i="2"/>
  <c r="H69" i="2" s="1"/>
  <c r="G66" i="2"/>
  <c r="H66" i="2" s="1"/>
  <c r="G64" i="2"/>
  <c r="H64" i="2" s="1"/>
  <c r="G62" i="2"/>
  <c r="H62" i="2" s="1"/>
  <c r="G60" i="2"/>
  <c r="D51" i="2"/>
  <c r="G74" i="2" l="1"/>
  <c r="G72" i="2"/>
  <c r="G73" i="2" s="1"/>
  <c r="H60" i="2"/>
  <c r="E120" i="2"/>
  <c r="E117" i="2"/>
  <c r="F108" i="2"/>
  <c r="E115" i="2"/>
  <c r="E116" i="2" s="1"/>
  <c r="E119" i="2"/>
  <c r="H74" i="2" l="1"/>
  <c r="H72" i="2"/>
  <c r="F125" i="2"/>
  <c r="F120" i="2"/>
  <c r="F117" i="2"/>
  <c r="D125" i="2"/>
  <c r="F115" i="2"/>
  <c r="F119" i="2"/>
  <c r="G124" i="2" l="1"/>
  <c r="F116" i="2"/>
  <c r="G76" i="2"/>
  <c r="H73" i="2"/>
</calcChain>
</file>

<file path=xl/sharedStrings.xml><?xml version="1.0" encoding="utf-8"?>
<sst xmlns="http://schemas.openxmlformats.org/spreadsheetml/2006/main" count="213" uniqueCount="127">
  <si>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</si>
  <si>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</si>
  <si>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</si>
  <si>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</si>
  <si>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</si>
  <si>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</si>
  <si>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</si>
  <si>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</si>
  <si>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</si>
  <si>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</si>
  <si>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</si>
  <si>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</si>
  <si>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</si>
  <si>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</si>
  <si>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</si>
  <si>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</si>
  <si>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</si>
  <si>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</si>
  <si>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</si>
  <si>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</si>
  <si>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</si>
  <si>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</si>
  <si>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</si>
  <si>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</si>
  <si>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</si>
  <si>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</si>
  <si>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</si>
  <si>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</si>
  <si>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</si>
  <si>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</si>
  <si>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</si>
  <si>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</si>
  <si>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</si>
  <si>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</si>
  <si>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</si>
  <si>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</si>
  <si>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</si>
  <si>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</si>
  <si>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</si>
  <si>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</si>
  <si>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</si>
  <si>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</si>
  <si>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</si>
  <si>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</si>
  <si>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</si>
  <si>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</si>
  <si>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</si>
  <si>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</si>
  <si>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</si>
  <si>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</si>
  <si>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</si>
  <si>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</si>
  <si>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</si>
  <si>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</si>
  <si>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</si>
  <si>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</si>
  <si>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</si>
  <si>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</si>
  <si>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</si>
  <si>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</si>
  <si>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</si>
  <si>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</si>
  <si>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</si>
  <si>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</si>
  <si>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</si>
  <si>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</si>
  <si>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</si>
  <si>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</si>
  <si>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</si>
  <si>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</si>
  <si>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</si>
  <si>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</si>
  <si>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</si>
  <si>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</si>
  <si>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</si>
  <si>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</si>
  <si>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</si>
  <si>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</si>
  <si>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</si>
  <si>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</si>
  <si>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</si>
  <si>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</si>
  <si>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</si>
  <si>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</si>
  <si>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</si>
  <si>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</si>
  <si>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</si>
  <si>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</si>
  <si>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</si>
  <si>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</si>
  <si>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</si>
  <si>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</si>
  <si>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</si>
  <si>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</si>
  <si>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</si>
  <si>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</si>
  <si>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</si>
  <si>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</si>
  <si>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</si>
  <si>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</si>
  <si>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</si>
  <si>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</si>
  <si>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</si>
  <si>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</si>
  <si>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</si>
  <si>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</si>
  <si>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</si>
  <si>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</si>
  <si>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</si>
  <si>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</si>
  <si>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</si>
  <si>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</si>
  <si>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</si>
  <si>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</si>
  <si>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</si>
  <si>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</si>
  <si>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</si>
  <si>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</si>
  <si>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</si>
  <si>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The Peak Resolution (USP) Minimum 2</t>
  </si>
  <si>
    <t>PT PROCEDURE 1:ASSAY BY LIQUID CHROMATOGRAPHY</t>
  </si>
  <si>
    <t>NDQE201801295</t>
  </si>
  <si>
    <t>Clindamycin Hydrochloride</t>
  </si>
  <si>
    <t>14-02-2018</t>
  </si>
  <si>
    <t>15-02-2018</t>
  </si>
  <si>
    <t>15/02/2018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</si>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</sst>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0" xfId="0" applyFont="1" applyFill="1" applyBorder="1" applyAlignment="1">
      <alignment horizontal="right"/>
    </xf>
    <xf numFmtId="0" fontId="10" fillId="3" borderId="11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0" fillId="3" borderId="19" xfId="0" applyFont="1" applyFill="1" applyBorder="1" applyAlignment="1" applyProtection="1">
      <alignment horizontal="center"/>
      <protection locked="0"/>
    </xf>
    <xf numFmtId="169" fontId="8" fillId="2" borderId="15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0" fontId="15" fillId="2" borderId="21" xfId="0" applyFont="1" applyFill="1" applyBorder="1"/>
    <xf numFmtId="0" fontId="8" fillId="2" borderId="1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0" fontId="10" fillId="3" borderId="25" xfId="0" applyFont="1" applyFill="1" applyBorder="1" applyAlignment="1" applyProtection="1">
      <alignment horizontal="center"/>
      <protection locked="0"/>
    </xf>
    <xf numFmtId="169" fontId="8" fillId="2" borderId="26" xfId="0" applyNumberFormat="1" applyFont="1" applyFill="1" applyBorder="1" applyAlignment="1">
      <alignment horizontal="center"/>
    </xf>
    <xf numFmtId="169" fontId="8" fillId="2" borderId="27" xfId="0" applyNumberFormat="1" applyFont="1" applyFill="1" applyBorder="1" applyAlignment="1">
      <alignment horizontal="center"/>
    </xf>
    <xf numFmtId="0" fontId="8" fillId="2" borderId="28" xfId="0" applyFont="1" applyFill="1" applyBorder="1"/>
    <xf numFmtId="0" fontId="8" fillId="2" borderId="13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169" fontId="9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0" fillId="3" borderId="33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2" fontId="8" fillId="7" borderId="3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4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5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70" fontId="10" fillId="3" borderId="34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1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2" fontId="8" fillId="6" borderId="28" xfId="0" applyNumberFormat="1" applyFont="1" applyFill="1" applyBorder="1" applyAlignment="1">
      <alignment horizontal="center"/>
    </xf>
    <xf numFmtId="169" fontId="9" fillId="7" borderId="21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4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28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0" fillId="3" borderId="10" xfId="0" applyFont="1" applyFill="1" applyBorder="1" applyAlignment="1" applyProtection="1">
      <alignment horizontal="center"/>
      <protection locked="0"/>
    </xf>
    <xf numFmtId="0" fontId="8" fillId="2" borderId="38" xfId="0" applyFont="1" applyFill="1" applyBorder="1" applyAlignment="1">
      <alignment horizontal="center"/>
    </xf>
    <xf numFmtId="1" fontId="10" fillId="3" borderId="12" xfId="0" applyNumberFormat="1" applyFont="1" applyFill="1" applyBorder="1" applyAlignment="1" applyProtection="1">
      <alignment horizontal="center"/>
      <protection locked="0"/>
    </xf>
    <xf numFmtId="0" fontId="8" fillId="2" borderId="28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8" fillId="2" borderId="34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0" fillId="7" borderId="4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2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9" fontId="10" fillId="3" borderId="25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169" fontId="9" fillId="6" borderId="28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0" fontId="10" fillId="3" borderId="47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2" fontId="8" fillId="6" borderId="1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6" xfId="0" applyNumberFormat="1" applyFont="1" applyFill="1" applyBorder="1" applyAlignment="1">
      <alignment horizontal="center"/>
    </xf>
    <xf numFmtId="170" fontId="8" fillId="6" borderId="16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8" xfId="0" applyFont="1" applyFill="1" applyBorder="1" applyAlignment="1">
      <alignment horizontal="right"/>
    </xf>
    <xf numFmtId="2" fontId="8" fillId="7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3" xfId="0" applyFont="1" applyFill="1" applyBorder="1" applyAlignment="1">
      <alignment horizontal="right"/>
    </xf>
    <xf numFmtId="169" fontId="9" fillId="7" borderId="33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4" xfId="0" applyNumberFormat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/>
    </xf>
    <xf numFmtId="0" fontId="8" fillId="2" borderId="12" xfId="0" applyFont="1" applyFill="1" applyBorder="1"/>
    <xf numFmtId="10" fontId="10" fillId="6" borderId="16" xfId="0" applyNumberFormat="1" applyFont="1" applyFill="1" applyBorder="1" applyAlignment="1">
      <alignment horizontal="center"/>
    </xf>
    <xf numFmtId="0" fontId="8" fillId="2" borderId="37" xfId="0" applyFont="1" applyFill="1" applyBorder="1"/>
    <xf numFmtId="0" fontId="16" fillId="2" borderId="7" xfId="0" applyFont="1" applyFill="1" applyBorder="1" applyAlignment="1">
      <alignment horizontal="left" vertical="center" wrapText="1"/>
    </xf>
    <xf numFmtId="0" fontId="8" fillId="2" borderId="7" xfId="0" applyFont="1" applyFill="1" applyBorder="1"/>
    <xf numFmtId="0" fontId="8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6" xfId="0" applyFont="1" applyFill="1" applyBorder="1"/>
    <xf numFmtId="0" fontId="8" fillId="2" borderId="6" xfId="0" applyFont="1" applyFill="1" applyBorder="1"/>
    <xf numFmtId="0" fontId="9" fillId="2" borderId="9" xfId="0" applyFont="1" applyFill="1" applyBorder="1"/>
    <xf numFmtId="0" fontId="8" fillId="2" borderId="9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0" xfId="0" applyNumberFormat="1" applyFont="1" applyFill="1" applyBorder="1" applyAlignment="1">
      <alignment horizontal="center"/>
    </xf>
    <xf numFmtId="170" fontId="8" fillId="2" borderId="12" xfId="0" applyNumberFormat="1" applyFont="1" applyFill="1" applyBorder="1" applyAlignment="1">
      <alignment horizontal="center"/>
    </xf>
    <xf numFmtId="170" fontId="8" fillId="2" borderId="21" xfId="0" applyNumberFormat="1" applyFont="1" applyFill="1" applyBorder="1" applyAlignment="1">
      <alignment horizontal="center"/>
    </xf>
    <xf numFmtId="170" fontId="8" fillId="2" borderId="38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10" fontId="10" fillId="6" borderId="49" xfId="0" applyNumberFormat="1" applyFont="1" applyFill="1" applyBorder="1" applyAlignment="1">
      <alignment horizontal="center"/>
    </xf>
    <xf numFmtId="2" fontId="10" fillId="7" borderId="24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49" xfId="0" applyNumberFormat="1" applyFont="1" applyFill="1" applyBorder="1" applyAlignment="1">
      <alignment horizontal="center"/>
    </xf>
    <xf numFmtId="169" fontId="8" fillId="2" borderId="33" xfId="0" applyNumberFormat="1" applyFont="1" applyFill="1" applyBorder="1" applyAlignment="1">
      <alignment horizontal="right"/>
    </xf>
    <xf numFmtId="0" fontId="8" fillId="2" borderId="38" xfId="0" applyFont="1" applyFill="1" applyBorder="1" applyAlignment="1">
      <alignment horizontal="right"/>
    </xf>
    <xf numFmtId="2" fontId="10" fillId="7" borderId="50" xfId="0" applyNumberFormat="1" applyFont="1" applyFill="1" applyBorder="1" applyAlignment="1">
      <alignment horizontal="center"/>
    </xf>
    <xf numFmtId="0" fontId="8" fillId="2" borderId="21" xfId="0" applyFont="1" applyFill="1" applyBorder="1"/>
    <xf numFmtId="0" fontId="10" fillId="7" borderId="18" xfId="0" applyFont="1" applyFill="1" applyBorder="1" applyAlignment="1">
      <alignment horizontal="center"/>
    </xf>
    <xf numFmtId="0" fontId="10" fillId="7" borderId="51" xfId="0" applyFont="1" applyFill="1" applyBorder="1" applyAlignment="1">
      <alignment horizontal="center"/>
    </xf>
    <xf numFmtId="2" fontId="10" fillId="6" borderId="49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70" fontId="8" fillId="2" borderId="37" xfId="0" applyNumberFormat="1" applyFont="1" applyFill="1" applyBorder="1" applyAlignment="1">
      <alignment horizontal="center"/>
    </xf>
    <xf numFmtId="172" fontId="8" fillId="2" borderId="21" xfId="0" applyNumberFormat="1" applyFont="1" applyFill="1" applyBorder="1" applyAlignment="1">
      <alignment horizontal="center" vertical="center"/>
    </xf>
    <xf numFmtId="172" fontId="8" fillId="2" borderId="38" xfId="0" applyNumberFormat="1" applyFont="1" applyFill="1" applyBorder="1" applyAlignment="1">
      <alignment horizontal="center" vertical="center"/>
    </xf>
    <xf numFmtId="172" fontId="8" fillId="2" borderId="28" xfId="0" applyNumberFormat="1" applyFont="1" applyFill="1" applyBorder="1" applyAlignment="1">
      <alignment horizontal="center" vertical="center"/>
    </xf>
    <xf numFmtId="172" fontId="10" fillId="7" borderId="24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" fontId="10" fillId="3" borderId="38" xfId="0" applyNumberFormat="1" applyFont="1" applyFill="1" applyBorder="1" applyAlignment="1" applyProtection="1">
      <alignment horizontal="center"/>
      <protection locked="0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>
      <alignment horizontal="center"/>
    </xf>
    <xf numFmtId="1" fontId="10" fillId="3" borderId="21" xfId="0" applyNumberFormat="1" applyFont="1" applyFill="1" applyBorder="1" applyAlignment="1" applyProtection="1">
      <alignment horizontal="center"/>
      <protection locked="0"/>
    </xf>
    <xf numFmtId="172" fontId="8" fillId="2" borderId="11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39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3" fontId="10" fillId="7" borderId="47" xfId="0" applyNumberFormat="1" applyFont="1" applyFill="1" applyBorder="1" applyAlignment="1">
      <alignment horizontal="center"/>
    </xf>
    <xf numFmtId="173" fontId="10" fillId="6" borderId="49" xfId="0" applyNumberFormat="1" applyFont="1" applyFill="1" applyBorder="1" applyAlignment="1">
      <alignment horizontal="center"/>
    </xf>
    <xf numFmtId="173" fontId="10" fillId="7" borderId="41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22" fontId="6" fillId="2" borderId="0" xfId="0" applyNumberFormat="1" applyFont="1" applyFill="1"/>
    <xf numFmtId="0" fontId="2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2" xfId="0" applyFont="1" applyFill="1" applyBorder="1" applyAlignment="1">
      <alignment horizontal="center"/>
    </xf>
    <xf numFmtId="0" fontId="16" fillId="2" borderId="53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2" xfId="0" applyFont="1" applyFill="1" applyBorder="1" applyAlignment="1">
      <alignment horizontal="justify" vertical="center" wrapText="1"/>
    </xf>
    <xf numFmtId="0" fontId="16" fillId="2" borderId="53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2" xfId="0" applyFont="1" applyFill="1" applyBorder="1" applyAlignment="1">
      <alignment horizontal="left" vertical="center" wrapText="1"/>
    </xf>
    <xf numFmtId="0" fontId="16" fillId="2" borderId="53" xfId="0" applyFont="1" applyFill="1" applyBorder="1" applyAlignment="1">
      <alignment horizontal="left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38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37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" fontId="10" fillId="3" borderId="21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28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9" fillId="2" borderId="37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7" workbookViewId="0">
      <selection activeCell="G59" sqref="G5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171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120</v>
      </c>
      <c r="D17" s="9"/>
      <c r="E17" s="9"/>
    </row>
    <row r="18" spans="1:6" ht="16.5" customHeight="1" x14ac:dyDescent="0.3">
      <c r="A18" s="11" t="s">
        <v>4</v>
      </c>
      <c r="B18" s="171" t="s">
        <v>122</v>
      </c>
      <c r="C18" s="10"/>
      <c r="D18" s="10"/>
      <c r="E18" s="33"/>
    </row>
    <row r="19" spans="1:6" ht="16.5" customHeight="1" x14ac:dyDescent="0.3">
      <c r="A19" s="11" t="s">
        <v>5</v>
      </c>
      <c r="B19" s="12">
        <v>93.4</v>
      </c>
      <c r="C19" s="10"/>
      <c r="D19" s="10"/>
      <c r="E19" s="33"/>
    </row>
    <row r="20" spans="1:6" ht="16.5" customHeight="1" x14ac:dyDescent="0.3">
      <c r="A20" s="7" t="s">
        <v>6</v>
      </c>
      <c r="B20" s="12">
        <v>20.36</v>
      </c>
      <c r="C20" s="10"/>
      <c r="D20" s="10"/>
      <c r="E20" s="33"/>
    </row>
    <row r="21" spans="1:6" ht="16.5" customHeight="1" x14ac:dyDescent="0.3">
      <c r="A21" s="7" t="s">
        <v>7</v>
      </c>
      <c r="B21" s="13">
        <f>B20/20</f>
        <v>1.018</v>
      </c>
      <c r="C21" s="10"/>
      <c r="D21" s="10"/>
      <c r="E21" s="33"/>
    </row>
    <row r="22" spans="1:6" ht="15.75" customHeight="1" x14ac:dyDescent="0.25">
      <c r="A22" s="10"/>
      <c r="B22" s="237" t="s">
        <v>125</v>
      </c>
      <c r="C22" s="10"/>
      <c r="D22" s="10"/>
      <c r="E22" s="33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74245980</v>
      </c>
      <c r="C24" s="18">
        <v>10897.75</v>
      </c>
      <c r="D24" s="19">
        <v>1.01</v>
      </c>
      <c r="E24" s="19">
        <v>6.6</v>
      </c>
    </row>
    <row r="25" spans="1:6" ht="16.5" customHeight="1" x14ac:dyDescent="0.3">
      <c r="A25" s="17">
        <v>2</v>
      </c>
      <c r="B25" s="18">
        <v>74269286</v>
      </c>
      <c r="C25" s="18">
        <v>10907.1</v>
      </c>
      <c r="D25" s="19">
        <v>1.02</v>
      </c>
      <c r="E25" s="19">
        <v>6.6</v>
      </c>
    </row>
    <row r="26" spans="1:6" ht="16.5" customHeight="1" x14ac:dyDescent="0.3">
      <c r="A26" s="17">
        <v>3</v>
      </c>
      <c r="B26" s="18">
        <v>74175439</v>
      </c>
      <c r="C26" s="18">
        <v>10920.86</v>
      </c>
      <c r="D26" s="19">
        <v>1.01</v>
      </c>
      <c r="E26" s="19">
        <v>6.6</v>
      </c>
    </row>
    <row r="27" spans="1:6" ht="16.5" customHeight="1" x14ac:dyDescent="0.3">
      <c r="A27" s="17">
        <v>4</v>
      </c>
      <c r="B27" s="18">
        <v>74185720</v>
      </c>
      <c r="C27" s="18">
        <v>10904.86</v>
      </c>
      <c r="D27" s="19">
        <v>1.01</v>
      </c>
      <c r="E27" s="19">
        <v>6.6</v>
      </c>
    </row>
    <row r="28" spans="1:6" ht="16.5" customHeight="1" x14ac:dyDescent="0.3">
      <c r="A28" s="17">
        <v>5</v>
      </c>
      <c r="B28" s="18">
        <v>74388083</v>
      </c>
      <c r="C28" s="18">
        <v>10931.43</v>
      </c>
      <c r="D28" s="19">
        <v>1.01</v>
      </c>
      <c r="E28" s="19">
        <v>6.6</v>
      </c>
    </row>
    <row r="29" spans="1:6" ht="16.5" customHeight="1" x14ac:dyDescent="0.3">
      <c r="A29" s="17">
        <v>6</v>
      </c>
      <c r="B29" s="20">
        <v>74221336</v>
      </c>
      <c r="C29" s="20">
        <v>10887.61</v>
      </c>
      <c r="D29" s="21">
        <v>1</v>
      </c>
      <c r="E29" s="21">
        <v>6.6</v>
      </c>
    </row>
    <row r="30" spans="1:6" ht="16.5" customHeight="1" x14ac:dyDescent="0.3">
      <c r="A30" s="22" t="s">
        <v>13</v>
      </c>
      <c r="B30" s="23">
        <f>AVERAGE(B24:B29)</f>
        <v>74247640.666666672</v>
      </c>
      <c r="C30" s="24">
        <f>AVERAGE(C24:C29)</f>
        <v>10908.268333333333</v>
      </c>
      <c r="D30" s="25">
        <f>AVERAGE(D24:D29)</f>
        <v>1.01</v>
      </c>
      <c r="E30" s="25">
        <v>6.6</v>
      </c>
    </row>
    <row r="31" spans="1:6" ht="16.5" customHeight="1" x14ac:dyDescent="0.3">
      <c r="A31" s="26" t="s">
        <v>14</v>
      </c>
      <c r="B31" s="27">
        <f>(STDEV(B24:B29)/B30)</f>
        <v>1.0421216874494045E-3</v>
      </c>
      <c r="C31" s="28"/>
      <c r="D31" s="28"/>
      <c r="E31" s="28"/>
      <c r="F31" s="2"/>
    </row>
    <row r="32" spans="1:6" s="2" customFormat="1" ht="16.5" customHeight="1" x14ac:dyDescent="0.3">
      <c r="A32" s="29" t="s">
        <v>15</v>
      </c>
      <c r="B32" s="30">
        <f>COUNT(B24:B29)</f>
        <v>6</v>
      </c>
      <c r="C32" s="31"/>
      <c r="D32" s="32"/>
      <c r="E32" s="32"/>
    </row>
    <row r="33" spans="1:6" s="2" customFormat="1" ht="15.75" customHeight="1" x14ac:dyDescent="0.25">
      <c r="A33" s="10"/>
      <c r="B33" s="10"/>
      <c r="C33" s="10"/>
      <c r="D33" s="10"/>
      <c r="E33" s="33"/>
    </row>
    <row r="34" spans="1:6" s="2" customFormat="1" ht="16.5" customHeight="1" x14ac:dyDescent="0.3">
      <c r="A34" s="11" t="s">
        <v>16</v>
      </c>
      <c r="B34" s="34" t="s">
        <v>17</v>
      </c>
      <c r="C34" s="35"/>
      <c r="D34" s="35"/>
      <c r="E34" s="36"/>
    </row>
    <row r="35" spans="1:6" ht="16.5" customHeight="1" x14ac:dyDescent="0.3">
      <c r="A35" s="11"/>
      <c r="B35" s="34" t="s">
        <v>18</v>
      </c>
      <c r="C35" s="35"/>
      <c r="D35" s="35"/>
      <c r="E35" s="36"/>
      <c r="F35" s="2"/>
    </row>
    <row r="36" spans="1:6" ht="16.5" customHeight="1" x14ac:dyDescent="0.3">
      <c r="A36" s="11"/>
      <c r="B36" s="37" t="s">
        <v>19</v>
      </c>
      <c r="C36" s="35"/>
      <c r="D36" s="35"/>
      <c r="E36" s="36"/>
    </row>
    <row r="37" spans="1:6" ht="15.75" customHeight="1" x14ac:dyDescent="0.25">
      <c r="A37" s="10"/>
      <c r="B37" s="238" t="s">
        <v>119</v>
      </c>
      <c r="C37" s="10"/>
      <c r="D37" s="10"/>
      <c r="E37" s="33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33"/>
    </row>
    <row r="40" spans="1:6" ht="16.5" customHeight="1" x14ac:dyDescent="0.3">
      <c r="A40" s="11" t="s">
        <v>5</v>
      </c>
      <c r="B40" s="12"/>
      <c r="C40" s="10"/>
      <c r="D40" s="10"/>
      <c r="E40" s="33"/>
    </row>
    <row r="41" spans="1:6" ht="16.5" customHeight="1" x14ac:dyDescent="0.3">
      <c r="A41" s="7" t="s">
        <v>6</v>
      </c>
      <c r="B41" s="12"/>
      <c r="C41" s="10"/>
      <c r="D41" s="10"/>
      <c r="E41" s="33"/>
    </row>
    <row r="42" spans="1:6" ht="16.5" customHeight="1" x14ac:dyDescent="0.3">
      <c r="A42" s="7" t="s">
        <v>7</v>
      </c>
      <c r="B42" s="13"/>
      <c r="C42" s="10"/>
      <c r="D42" s="10"/>
      <c r="E42" s="33"/>
    </row>
    <row r="43" spans="1:6" ht="15.75" customHeight="1" x14ac:dyDescent="0.25">
      <c r="A43" s="10"/>
      <c r="B43" s="10"/>
      <c r="C43" s="10"/>
      <c r="D43" s="10"/>
      <c r="E43" s="33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/>
    </row>
    <row r="45" spans="1:6" ht="16.5" customHeight="1" x14ac:dyDescent="0.3">
      <c r="A45" s="17">
        <v>1</v>
      </c>
      <c r="B45" s="18"/>
      <c r="C45" s="18"/>
      <c r="D45" s="19"/>
      <c r="E45" s="19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/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8"/>
      <c r="F52" s="2"/>
    </row>
    <row r="53" spans="1:7" s="2" customFormat="1" ht="16.5" customHeight="1" x14ac:dyDescent="0.3">
      <c r="A53" s="29" t="s">
        <v>15</v>
      </c>
      <c r="B53" s="30">
        <f>COUNT(B45:B50)</f>
        <v>0</v>
      </c>
      <c r="C53" s="31"/>
      <c r="D53" s="32"/>
      <c r="E53" s="32"/>
    </row>
    <row r="54" spans="1:7" s="2" customFormat="1" ht="15.75" customHeight="1" x14ac:dyDescent="0.25">
      <c r="A54" s="10"/>
      <c r="B54" s="10"/>
      <c r="C54" s="10"/>
      <c r="D54" s="10"/>
      <c r="E54" s="33"/>
    </row>
    <row r="55" spans="1:7" s="2" customFormat="1" ht="16.5" customHeight="1" x14ac:dyDescent="0.3">
      <c r="A55" s="11" t="s">
        <v>16</v>
      </c>
      <c r="B55" s="34" t="s">
        <v>17</v>
      </c>
      <c r="C55" s="35"/>
      <c r="D55" s="35"/>
      <c r="E55" s="36"/>
    </row>
    <row r="56" spans="1:7" ht="16.5" customHeight="1" x14ac:dyDescent="0.3">
      <c r="A56" s="11"/>
      <c r="B56" s="34" t="s">
        <v>18</v>
      </c>
      <c r="C56" s="35"/>
      <c r="D56" s="35"/>
      <c r="E56" s="36"/>
      <c r="F56" s="2"/>
    </row>
    <row r="57" spans="1:7" ht="16.5" customHeight="1" x14ac:dyDescent="0.3">
      <c r="A57" s="11"/>
      <c r="B57" s="37" t="s">
        <v>19</v>
      </c>
      <c r="C57" s="35"/>
      <c r="D57" s="36"/>
      <c r="E57" s="36"/>
    </row>
    <row r="58" spans="1:7" ht="14.25" customHeight="1" x14ac:dyDescent="0.25">
      <c r="A58" s="38"/>
      <c r="B58" s="39"/>
      <c r="D58" s="40"/>
      <c r="E58" s="236"/>
      <c r="F58" s="41"/>
      <c r="G58" s="41"/>
    </row>
    <row r="59" spans="1:7" ht="15" customHeight="1" x14ac:dyDescent="0.3">
      <c r="B59" s="240" t="s">
        <v>21</v>
      </c>
      <c r="C59" s="240"/>
      <c r="F59" s="43"/>
      <c r="G59" s="42" t="s">
        <v>23</v>
      </c>
    </row>
    <row r="60" spans="1:7" ht="15" customHeight="1" x14ac:dyDescent="0.3">
      <c r="A60" s="44" t="s">
        <v>24</v>
      </c>
      <c r="B60" s="45" t="s">
        <v>126</v>
      </c>
      <c r="C60" s="45"/>
      <c r="F60" s="2"/>
      <c r="G60" s="46"/>
    </row>
    <row r="61" spans="1:7" ht="15" customHeight="1" x14ac:dyDescent="0.3">
      <c r="A61" s="44" t="s">
        <v>25</v>
      </c>
      <c r="B61" s="47"/>
      <c r="C61" s="47"/>
      <c r="F61" s="2"/>
      <c r="G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46" zoomScaleNormal="40" zoomScalePageLayoutView="46" workbookViewId="0">
      <selection activeCell="D120" sqref="D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2" t="s">
        <v>26</v>
      </c>
      <c r="B1" s="272"/>
      <c r="C1" s="272"/>
      <c r="D1" s="272"/>
      <c r="E1" s="272"/>
      <c r="F1" s="272"/>
      <c r="G1" s="272"/>
      <c r="H1" s="272"/>
      <c r="I1" s="272"/>
    </row>
    <row r="2" spans="1:9" ht="18.75" customHeight="1" x14ac:dyDescent="0.25">
      <c r="A2" s="272"/>
      <c r="B2" s="272"/>
      <c r="C2" s="272"/>
      <c r="D2" s="272"/>
      <c r="E2" s="272"/>
      <c r="F2" s="272"/>
      <c r="G2" s="272"/>
      <c r="H2" s="272"/>
      <c r="I2" s="272"/>
    </row>
    <row r="3" spans="1:9" ht="18.75" customHeight="1" x14ac:dyDescent="0.25">
      <c r="A3" s="272"/>
      <c r="B3" s="272"/>
      <c r="C3" s="272"/>
      <c r="D3" s="272"/>
      <c r="E3" s="272"/>
      <c r="F3" s="272"/>
      <c r="G3" s="272"/>
      <c r="H3" s="272"/>
      <c r="I3" s="272"/>
    </row>
    <row r="4" spans="1:9" ht="18.75" customHeight="1" x14ac:dyDescent="0.25">
      <c r="A4" s="272"/>
      <c r="B4" s="272"/>
      <c r="C4" s="272"/>
      <c r="D4" s="272"/>
      <c r="E4" s="272"/>
      <c r="F4" s="272"/>
      <c r="G4" s="272"/>
      <c r="H4" s="272"/>
      <c r="I4" s="272"/>
    </row>
    <row r="5" spans="1:9" ht="18.75" customHeight="1" x14ac:dyDescent="0.25">
      <c r="A5" s="272"/>
      <c r="B5" s="272"/>
      <c r="C5" s="272"/>
      <c r="D5" s="272"/>
      <c r="E5" s="272"/>
      <c r="F5" s="272"/>
      <c r="G5" s="272"/>
      <c r="H5" s="272"/>
      <c r="I5" s="272"/>
    </row>
    <row r="6" spans="1:9" ht="18.75" customHeight="1" x14ac:dyDescent="0.25">
      <c r="A6" s="272"/>
      <c r="B6" s="272"/>
      <c r="C6" s="272"/>
      <c r="D6" s="272"/>
      <c r="E6" s="272"/>
      <c r="F6" s="272"/>
      <c r="G6" s="272"/>
      <c r="H6" s="272"/>
      <c r="I6" s="272"/>
    </row>
    <row r="7" spans="1:9" ht="18.75" customHeight="1" x14ac:dyDescent="0.25">
      <c r="A7" s="272"/>
      <c r="B7" s="272"/>
      <c r="C7" s="272"/>
      <c r="D7" s="272"/>
      <c r="E7" s="272"/>
      <c r="F7" s="272"/>
      <c r="G7" s="272"/>
      <c r="H7" s="272"/>
      <c r="I7" s="272"/>
    </row>
    <row r="8" spans="1:9" x14ac:dyDescent="0.25">
      <c r="A8" s="273" t="s">
        <v>27</v>
      </c>
      <c r="B8" s="273"/>
      <c r="C8" s="273"/>
      <c r="D8" s="273"/>
      <c r="E8" s="273"/>
      <c r="F8" s="273"/>
      <c r="G8" s="273"/>
      <c r="H8" s="273"/>
      <c r="I8" s="273"/>
    </row>
    <row r="9" spans="1:9" x14ac:dyDescent="0.25">
      <c r="A9" s="273"/>
      <c r="B9" s="273"/>
      <c r="C9" s="273"/>
      <c r="D9" s="273"/>
      <c r="E9" s="273"/>
      <c r="F9" s="273"/>
      <c r="G9" s="273"/>
      <c r="H9" s="273"/>
      <c r="I9" s="273"/>
    </row>
    <row r="10" spans="1:9" x14ac:dyDescent="0.25">
      <c r="A10" s="273"/>
      <c r="B10" s="273"/>
      <c r="C10" s="273"/>
      <c r="D10" s="273"/>
      <c r="E10" s="273"/>
      <c r="F10" s="273"/>
      <c r="G10" s="273"/>
      <c r="H10" s="273"/>
      <c r="I10" s="273"/>
    </row>
    <row r="11" spans="1:9" x14ac:dyDescent="0.25">
      <c r="A11" s="273"/>
      <c r="B11" s="273"/>
      <c r="C11" s="273"/>
      <c r="D11" s="273"/>
      <c r="E11" s="273"/>
      <c r="F11" s="273"/>
      <c r="G11" s="273"/>
      <c r="H11" s="273"/>
      <c r="I11" s="273"/>
    </row>
    <row r="12" spans="1:9" x14ac:dyDescent="0.25">
      <c r="A12" s="273"/>
      <c r="B12" s="273"/>
      <c r="C12" s="273"/>
      <c r="D12" s="273"/>
      <c r="E12" s="273"/>
      <c r="F12" s="273"/>
      <c r="G12" s="273"/>
      <c r="H12" s="273"/>
      <c r="I12" s="273"/>
    </row>
    <row r="13" spans="1:9" x14ac:dyDescent="0.25">
      <c r="A13" s="273"/>
      <c r="B13" s="273"/>
      <c r="C13" s="273"/>
      <c r="D13" s="273"/>
      <c r="E13" s="273"/>
      <c r="F13" s="273"/>
      <c r="G13" s="273"/>
      <c r="H13" s="273"/>
      <c r="I13" s="273"/>
    </row>
    <row r="14" spans="1:9" x14ac:dyDescent="0.25">
      <c r="A14" s="273"/>
      <c r="B14" s="273"/>
      <c r="C14" s="273"/>
      <c r="D14" s="273"/>
      <c r="E14" s="273"/>
      <c r="F14" s="273"/>
      <c r="G14" s="273"/>
      <c r="H14" s="273"/>
      <c r="I14" s="273"/>
    </row>
    <row r="15" spans="1:9" ht="19.5" customHeight="1" x14ac:dyDescent="0.3">
      <c r="A15" s="49"/>
    </row>
    <row r="16" spans="1:9" ht="19.5" customHeight="1" x14ac:dyDescent="0.3">
      <c r="A16" s="245" t="s">
        <v>28</v>
      </c>
      <c r="B16" s="246"/>
      <c r="C16" s="246"/>
      <c r="D16" s="246"/>
      <c r="E16" s="246"/>
      <c r="F16" s="246"/>
      <c r="G16" s="246"/>
      <c r="H16" s="247"/>
    </row>
    <row r="17" spans="1:14" ht="20.25" customHeight="1" x14ac:dyDescent="0.25">
      <c r="A17" s="248" t="s">
        <v>29</v>
      </c>
      <c r="B17" s="248"/>
      <c r="C17" s="248"/>
      <c r="D17" s="248"/>
      <c r="E17" s="248"/>
      <c r="F17" s="248"/>
      <c r="G17" s="248"/>
      <c r="H17" s="248"/>
    </row>
    <row r="18" spans="1:14" ht="26.25" customHeight="1" x14ac:dyDescent="0.4">
      <c r="A18" s="51" t="s">
        <v>30</v>
      </c>
      <c r="B18" s="244" t="s">
        <v>120</v>
      </c>
      <c r="C18" s="244"/>
      <c r="D18" s="197"/>
      <c r="E18" s="52"/>
      <c r="F18" s="53"/>
      <c r="G18" s="53"/>
      <c r="H18" s="53"/>
    </row>
    <row r="19" spans="1:14" ht="26.25" customHeight="1" x14ac:dyDescent="0.4">
      <c r="A19" s="51" t="s">
        <v>31</v>
      </c>
      <c r="B19" s="54" t="s">
        <v>121</v>
      </c>
      <c r="C19" s="206">
        <v>1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32</v>
      </c>
      <c r="B20" s="249" t="s">
        <v>122</v>
      </c>
      <c r="C20" s="249"/>
      <c r="D20" s="53"/>
      <c r="E20" s="53"/>
      <c r="F20" s="53"/>
      <c r="G20" s="53"/>
      <c r="H20" s="53"/>
    </row>
    <row r="21" spans="1:14" ht="26.25" customHeight="1" x14ac:dyDescent="0.4">
      <c r="A21" s="51" t="s">
        <v>33</v>
      </c>
      <c r="B21" s="249" t="s">
        <v>122</v>
      </c>
      <c r="C21" s="249"/>
      <c r="D21" s="249"/>
      <c r="E21" s="249"/>
      <c r="F21" s="249"/>
      <c r="G21" s="249"/>
      <c r="H21" s="249"/>
      <c r="I21" s="55"/>
    </row>
    <row r="22" spans="1:14" ht="26.25" customHeight="1" x14ac:dyDescent="0.4">
      <c r="A22" s="51" t="s">
        <v>34</v>
      </c>
      <c r="B22" s="56" t="s">
        <v>123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35</v>
      </c>
      <c r="B23" s="56" t="s">
        <v>124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243" t="s">
        <v>122</v>
      </c>
      <c r="C26" s="244"/>
    </row>
    <row r="27" spans="1:14" ht="26.25" customHeight="1" x14ac:dyDescent="0.4">
      <c r="A27" s="60" t="s">
        <v>36</v>
      </c>
      <c r="B27" s="250"/>
      <c r="C27" s="250"/>
    </row>
    <row r="28" spans="1:14" ht="27" customHeight="1" x14ac:dyDescent="0.4">
      <c r="A28" s="60" t="s">
        <v>5</v>
      </c>
      <c r="B28" s="61">
        <v>93.4</v>
      </c>
    </row>
    <row r="29" spans="1:14" s="14" customFormat="1" ht="27" customHeight="1" x14ac:dyDescent="0.4">
      <c r="A29" s="60" t="s">
        <v>37</v>
      </c>
      <c r="B29" s="62">
        <v>0</v>
      </c>
      <c r="C29" s="251" t="s">
        <v>38</v>
      </c>
      <c r="D29" s="252"/>
      <c r="E29" s="252"/>
      <c r="F29" s="252"/>
      <c r="G29" s="253"/>
      <c r="I29" s="63"/>
      <c r="J29" s="63"/>
      <c r="K29" s="63"/>
      <c r="L29" s="63"/>
    </row>
    <row r="30" spans="1:14" s="14" customFormat="1" ht="19.5" customHeight="1" x14ac:dyDescent="0.3">
      <c r="A30" s="60" t="s">
        <v>39</v>
      </c>
      <c r="B30" s="64">
        <f>B28-B29</f>
        <v>93.4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14" customFormat="1" ht="27" customHeight="1" x14ac:dyDescent="0.4">
      <c r="A31" s="60" t="s">
        <v>40</v>
      </c>
      <c r="B31" s="67">
        <v>1</v>
      </c>
      <c r="C31" s="254" t="s">
        <v>41</v>
      </c>
      <c r="D31" s="255"/>
      <c r="E31" s="255"/>
      <c r="F31" s="255"/>
      <c r="G31" s="255"/>
      <c r="H31" s="256"/>
      <c r="I31" s="63"/>
      <c r="J31" s="63"/>
      <c r="K31" s="63"/>
      <c r="L31" s="63"/>
    </row>
    <row r="32" spans="1:14" s="14" customFormat="1" ht="27" customHeight="1" x14ac:dyDescent="0.4">
      <c r="A32" s="60" t="s">
        <v>42</v>
      </c>
      <c r="B32" s="67">
        <v>1</v>
      </c>
      <c r="C32" s="254" t="s">
        <v>43</v>
      </c>
      <c r="D32" s="255"/>
      <c r="E32" s="255"/>
      <c r="F32" s="255"/>
      <c r="G32" s="255"/>
      <c r="H32" s="256"/>
      <c r="I32" s="63"/>
      <c r="J32" s="63"/>
      <c r="K32" s="63"/>
      <c r="L32" s="68"/>
      <c r="M32" s="68"/>
      <c r="N32" s="69"/>
    </row>
    <row r="33" spans="1:14" s="14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14" customFormat="1" ht="18.75" x14ac:dyDescent="0.3">
      <c r="A34" s="60" t="s">
        <v>44</v>
      </c>
      <c r="B34" s="72">
        <f>B31/B32</f>
        <v>1</v>
      </c>
      <c r="C34" s="50" t="s">
        <v>45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14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14" customFormat="1" ht="27" customHeight="1" x14ac:dyDescent="0.4">
      <c r="A36" s="73" t="s">
        <v>46</v>
      </c>
      <c r="B36" s="74">
        <v>20</v>
      </c>
      <c r="C36" s="50"/>
      <c r="D36" s="257" t="s">
        <v>47</v>
      </c>
      <c r="E36" s="258"/>
      <c r="F36" s="257" t="s">
        <v>48</v>
      </c>
      <c r="G36" s="259"/>
      <c r="J36" s="63"/>
      <c r="K36" s="63"/>
      <c r="L36" s="68"/>
      <c r="M36" s="68"/>
      <c r="N36" s="69"/>
    </row>
    <row r="37" spans="1:14" s="14" customFormat="1" ht="27" customHeight="1" x14ac:dyDescent="0.4">
      <c r="A37" s="75" t="s">
        <v>49</v>
      </c>
      <c r="B37" s="76">
        <v>1</v>
      </c>
      <c r="C37" s="77" t="s">
        <v>50</v>
      </c>
      <c r="D37" s="78" t="s">
        <v>51</v>
      </c>
      <c r="E37" s="79" t="s">
        <v>52</v>
      </c>
      <c r="F37" s="78" t="s">
        <v>51</v>
      </c>
      <c r="G37" s="80" t="s">
        <v>52</v>
      </c>
      <c r="I37" s="81" t="s">
        <v>53</v>
      </c>
      <c r="J37" s="63"/>
      <c r="K37" s="63"/>
      <c r="L37" s="68"/>
      <c r="M37" s="68"/>
      <c r="N37" s="69"/>
    </row>
    <row r="38" spans="1:14" s="14" customFormat="1" ht="26.25" customHeight="1" x14ac:dyDescent="0.4">
      <c r="A38" s="75" t="s">
        <v>54</v>
      </c>
      <c r="B38" s="76">
        <v>1</v>
      </c>
      <c r="C38" s="82">
        <v>1</v>
      </c>
      <c r="D38" s="83">
        <v>74391427</v>
      </c>
      <c r="E38" s="84">
        <f>IF(ISBLANK(D38),"-",$D$48/$D$45*D38)</f>
        <v>78239890.746014982</v>
      </c>
      <c r="F38" s="83">
        <v>71421151</v>
      </c>
      <c r="G38" s="85">
        <f>IF(ISBLANK(F38),"-",$D$48/$F$45*F38)</f>
        <v>78228175.709348992</v>
      </c>
      <c r="I38" s="86"/>
      <c r="J38" s="63"/>
      <c r="K38" s="63"/>
      <c r="L38" s="68"/>
      <c r="M38" s="68"/>
      <c r="N38" s="69"/>
    </row>
    <row r="39" spans="1:14" s="14" customFormat="1" ht="26.25" customHeight="1" x14ac:dyDescent="0.4">
      <c r="A39" s="75" t="s">
        <v>55</v>
      </c>
      <c r="B39" s="76">
        <v>1</v>
      </c>
      <c r="C39" s="87">
        <v>2</v>
      </c>
      <c r="D39" s="88">
        <v>74432729</v>
      </c>
      <c r="E39" s="89">
        <f>IF(ISBLANK(D39),"-",$D$48/$D$45*D39)</f>
        <v>78283329.406864867</v>
      </c>
      <c r="F39" s="88">
        <v>71363235</v>
      </c>
      <c r="G39" s="90">
        <f>IF(ISBLANK(F39),"-",$D$48/$F$45*F39)</f>
        <v>78164739.836908594</v>
      </c>
      <c r="I39" s="261">
        <f>ABS((F43/D43*D42)-F42)/D42</f>
        <v>9.6703911511638609E-4</v>
      </c>
      <c r="J39" s="63"/>
      <c r="K39" s="63"/>
      <c r="L39" s="68"/>
      <c r="M39" s="68"/>
      <c r="N39" s="69"/>
    </row>
    <row r="40" spans="1:14" ht="26.25" customHeight="1" x14ac:dyDescent="0.4">
      <c r="A40" s="75" t="s">
        <v>56</v>
      </c>
      <c r="B40" s="76">
        <v>1</v>
      </c>
      <c r="C40" s="87">
        <v>3</v>
      </c>
      <c r="D40" s="88">
        <v>74202440</v>
      </c>
      <c r="E40" s="89">
        <f>IF(ISBLANK(D40),"-",$D$48/$D$45*D40)</f>
        <v>78041126.95254162</v>
      </c>
      <c r="F40" s="88">
        <v>71153669</v>
      </c>
      <c r="G40" s="90">
        <f>IF(ISBLANK(F40),"-",$D$48/$F$45*F40)</f>
        <v>77935200.468791917</v>
      </c>
      <c r="I40" s="261"/>
      <c r="L40" s="68"/>
      <c r="M40" s="68"/>
      <c r="N40" s="91"/>
    </row>
    <row r="41" spans="1:14" ht="27" customHeight="1" x14ac:dyDescent="0.4">
      <c r="A41" s="75" t="s">
        <v>57</v>
      </c>
      <c r="B41" s="76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8"/>
      <c r="M41" s="68"/>
      <c r="N41" s="91"/>
    </row>
    <row r="42" spans="1:14" ht="27" customHeight="1" x14ac:dyDescent="0.4">
      <c r="A42" s="75" t="s">
        <v>58</v>
      </c>
      <c r="B42" s="76">
        <v>1</v>
      </c>
      <c r="C42" s="97" t="s">
        <v>59</v>
      </c>
      <c r="D42" s="98">
        <f>AVERAGE(D38:D41)</f>
        <v>74342198.666666672</v>
      </c>
      <c r="E42" s="99">
        <f>AVERAGE(E38:E41)</f>
        <v>78188115.701807156</v>
      </c>
      <c r="F42" s="98">
        <f>AVERAGE(F38:F41)</f>
        <v>71312685</v>
      </c>
      <c r="G42" s="100">
        <f>AVERAGE(G38:G41)</f>
        <v>78109372.005016506</v>
      </c>
      <c r="H42" s="101"/>
    </row>
    <row r="43" spans="1:14" ht="26.25" customHeight="1" x14ac:dyDescent="0.4">
      <c r="A43" s="75" t="s">
        <v>60</v>
      </c>
      <c r="B43" s="76">
        <v>1</v>
      </c>
      <c r="C43" s="102" t="s">
        <v>61</v>
      </c>
      <c r="D43" s="103">
        <v>20.36</v>
      </c>
      <c r="E43" s="91"/>
      <c r="F43" s="103">
        <v>19.55</v>
      </c>
      <c r="H43" s="101"/>
    </row>
    <row r="44" spans="1:14" ht="26.25" customHeight="1" x14ac:dyDescent="0.4">
      <c r="A44" s="75" t="s">
        <v>62</v>
      </c>
      <c r="B44" s="76">
        <v>1</v>
      </c>
      <c r="C44" s="104" t="s">
        <v>63</v>
      </c>
      <c r="D44" s="105">
        <f>D43*$B$34</f>
        <v>20.36</v>
      </c>
      <c r="E44" s="106"/>
      <c r="F44" s="105">
        <f>F43*$B$34</f>
        <v>19.55</v>
      </c>
      <c r="H44" s="101"/>
    </row>
    <row r="45" spans="1:14" ht="19.5" customHeight="1" x14ac:dyDescent="0.3">
      <c r="A45" s="75" t="s">
        <v>64</v>
      </c>
      <c r="B45" s="107">
        <f>(B44/B43)*(B42/B41)*(B40/B39)*(B38/B37)*B36</f>
        <v>20</v>
      </c>
      <c r="C45" s="104" t="s">
        <v>65</v>
      </c>
      <c r="D45" s="108">
        <f>D44*$B$30/100</f>
        <v>19.01624</v>
      </c>
      <c r="E45" s="109"/>
      <c r="F45" s="108">
        <f>F44*$B$30/100</f>
        <v>18.259700000000002</v>
      </c>
      <c r="H45" s="101"/>
    </row>
    <row r="46" spans="1:14" ht="19.5" customHeight="1" x14ac:dyDescent="0.3">
      <c r="A46" s="262" t="s">
        <v>66</v>
      </c>
      <c r="B46" s="263"/>
      <c r="C46" s="104" t="s">
        <v>67</v>
      </c>
      <c r="D46" s="110">
        <f>D45/$B$45</f>
        <v>0.95081199999999999</v>
      </c>
      <c r="E46" s="111"/>
      <c r="F46" s="112">
        <f>F45/$B$45</f>
        <v>0.91298500000000016</v>
      </c>
      <c r="H46" s="101"/>
    </row>
    <row r="47" spans="1:14" ht="27" customHeight="1" x14ac:dyDescent="0.4">
      <c r="A47" s="264"/>
      <c r="B47" s="265"/>
      <c r="C47" s="113" t="s">
        <v>68</v>
      </c>
      <c r="D47" s="114">
        <v>1</v>
      </c>
      <c r="E47" s="115"/>
      <c r="F47" s="111"/>
      <c r="H47" s="101"/>
    </row>
    <row r="48" spans="1:14" ht="18.75" x14ac:dyDescent="0.3">
      <c r="C48" s="116" t="s">
        <v>69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70</v>
      </c>
      <c r="D49" s="119">
        <f>D48/B34</f>
        <v>20</v>
      </c>
      <c r="F49" s="117"/>
      <c r="H49" s="101"/>
    </row>
    <row r="50" spans="1:12" ht="18.75" x14ac:dyDescent="0.3">
      <c r="C50" s="73" t="s">
        <v>71</v>
      </c>
      <c r="D50" s="120">
        <f>AVERAGE(E38:E41,G38:G41)</f>
        <v>78148743.853411824</v>
      </c>
      <c r="F50" s="121"/>
      <c r="H50" s="101"/>
    </row>
    <row r="51" spans="1:12" ht="18.75" x14ac:dyDescent="0.3">
      <c r="C51" s="75" t="s">
        <v>72</v>
      </c>
      <c r="D51" s="122">
        <f>STDEV(E38:E41,G38:G41)/D50</f>
        <v>1.7183847175757303E-3</v>
      </c>
      <c r="F51" s="121"/>
      <c r="H51" s="101"/>
    </row>
    <row r="52" spans="1:12" ht="19.5" customHeight="1" x14ac:dyDescent="0.3">
      <c r="C52" s="123" t="s">
        <v>15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73</v>
      </c>
    </row>
    <row r="55" spans="1:12" ht="18.75" x14ac:dyDescent="0.3">
      <c r="A55" s="50" t="s">
        <v>74</v>
      </c>
      <c r="B55" s="127" t="str">
        <f>B21</f>
        <v>Clindamycin Hydrochloride</v>
      </c>
    </row>
    <row r="56" spans="1:12" ht="26.25" customHeight="1" x14ac:dyDescent="0.4">
      <c r="A56" s="128" t="s">
        <v>75</v>
      </c>
      <c r="B56" s="129">
        <v>175</v>
      </c>
      <c r="C56" s="50" t="str">
        <f>B20</f>
        <v>Clindamycin Hydrochloride</v>
      </c>
      <c r="H56" s="130"/>
    </row>
    <row r="57" spans="1:12" ht="18.75" x14ac:dyDescent="0.3">
      <c r="A57" s="127" t="s">
        <v>76</v>
      </c>
      <c r="B57" s="198">
        <v>175</v>
      </c>
      <c r="H57" s="130"/>
    </row>
    <row r="58" spans="1:12" ht="19.5" customHeight="1" x14ac:dyDescent="0.3">
      <c r="H58" s="130"/>
    </row>
    <row r="59" spans="1:12" s="14" customFormat="1" ht="27" customHeight="1" x14ac:dyDescent="0.4">
      <c r="A59" s="73" t="s">
        <v>77</v>
      </c>
      <c r="B59" s="74">
        <v>20</v>
      </c>
      <c r="C59" s="50"/>
      <c r="D59" s="131" t="s">
        <v>78</v>
      </c>
      <c r="E59" s="132" t="s">
        <v>50</v>
      </c>
      <c r="F59" s="132" t="s">
        <v>51</v>
      </c>
      <c r="G59" s="132" t="s">
        <v>79</v>
      </c>
      <c r="H59" s="77" t="s">
        <v>80</v>
      </c>
      <c r="L59" s="63"/>
    </row>
    <row r="60" spans="1:12" s="14" customFormat="1" ht="26.25" customHeight="1" x14ac:dyDescent="0.4">
      <c r="A60" s="75" t="s">
        <v>81</v>
      </c>
      <c r="B60" s="76">
        <v>1</v>
      </c>
      <c r="C60" s="266" t="s">
        <v>82</v>
      </c>
      <c r="D60" s="269">
        <v>20.53</v>
      </c>
      <c r="E60" s="133">
        <v>1</v>
      </c>
      <c r="F60" s="134">
        <v>76121410</v>
      </c>
      <c r="G60" s="199">
        <f>IF(ISBLANK(F60),"-",(F60/$D$50*$D$47*$B$68)*($B$57/$D$60))</f>
        <v>166.05957323428518</v>
      </c>
      <c r="H60" s="217">
        <f t="shared" ref="H60:H71" si="0">IF(ISBLANK(F60),"-",(G60/$B$56)*100)</f>
        <v>94.891184705305818</v>
      </c>
      <c r="L60" s="63"/>
    </row>
    <row r="61" spans="1:12" s="14" customFormat="1" ht="26.25" customHeight="1" x14ac:dyDescent="0.4">
      <c r="A61" s="75" t="s">
        <v>83</v>
      </c>
      <c r="B61" s="76">
        <v>1</v>
      </c>
      <c r="C61" s="267"/>
      <c r="D61" s="270"/>
      <c r="E61" s="135">
        <v>2</v>
      </c>
      <c r="F61" s="88">
        <v>75981499</v>
      </c>
      <c r="G61" s="200">
        <f>IF(ISBLANK(F61),"-",(F61/$D$50*$D$47*$B$68)*($B$57/$D$60))</f>
        <v>165.75435606935375</v>
      </c>
      <c r="H61" s="218">
        <f t="shared" si="0"/>
        <v>94.716774896773572</v>
      </c>
      <c r="L61" s="63"/>
    </row>
    <row r="62" spans="1:12" s="14" customFormat="1" ht="26.25" customHeight="1" x14ac:dyDescent="0.4">
      <c r="A62" s="75" t="s">
        <v>84</v>
      </c>
      <c r="B62" s="76">
        <v>1</v>
      </c>
      <c r="C62" s="267"/>
      <c r="D62" s="270"/>
      <c r="E62" s="135">
        <v>3</v>
      </c>
      <c r="F62" s="136">
        <v>75755687</v>
      </c>
      <c r="G62" s="200">
        <f>IF(ISBLANK(F62),"-",(F62/$D$50*$D$47*$B$68)*($B$57/$D$60))</f>
        <v>165.26174506344648</v>
      </c>
      <c r="H62" s="218">
        <f t="shared" si="0"/>
        <v>94.435282893397982</v>
      </c>
      <c r="L62" s="63"/>
    </row>
    <row r="63" spans="1:12" ht="27" customHeight="1" x14ac:dyDescent="0.4">
      <c r="A63" s="75" t="s">
        <v>85</v>
      </c>
      <c r="B63" s="76">
        <v>1</v>
      </c>
      <c r="C63" s="268"/>
      <c r="D63" s="271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5" t="s">
        <v>86</v>
      </c>
      <c r="B64" s="76">
        <v>1</v>
      </c>
      <c r="C64" s="266" t="s">
        <v>87</v>
      </c>
      <c r="D64" s="269">
        <v>20.66</v>
      </c>
      <c r="E64" s="133">
        <v>1</v>
      </c>
      <c r="F64" s="134">
        <v>76969522</v>
      </c>
      <c r="G64" s="199">
        <f>IF(ISBLANK(F64),"-",(F64/$D$50*$D$47*$B$68)*($B$57/$D$64))</f>
        <v>166.85319031901091</v>
      </c>
      <c r="H64" s="217">
        <f t="shared" si="0"/>
        <v>95.344680182291938</v>
      </c>
    </row>
    <row r="65" spans="1:8" ht="26.25" customHeight="1" x14ac:dyDescent="0.4">
      <c r="A65" s="75" t="s">
        <v>88</v>
      </c>
      <c r="B65" s="76">
        <v>1</v>
      </c>
      <c r="C65" s="267"/>
      <c r="D65" s="270"/>
      <c r="E65" s="135">
        <v>2</v>
      </c>
      <c r="F65" s="88">
        <v>76930876</v>
      </c>
      <c r="G65" s="200">
        <f>IF(ISBLANK(F65),"-",(F65/$D$50*$D$47*$B$68)*($B$57/$D$64))</f>
        <v>166.76941419275317</v>
      </c>
      <c r="H65" s="218">
        <f t="shared" si="0"/>
        <v>95.296808110144667</v>
      </c>
    </row>
    <row r="66" spans="1:8" ht="26.25" customHeight="1" x14ac:dyDescent="0.4">
      <c r="A66" s="75" t="s">
        <v>89</v>
      </c>
      <c r="B66" s="76">
        <v>1</v>
      </c>
      <c r="C66" s="267"/>
      <c r="D66" s="270"/>
      <c r="E66" s="135">
        <v>3</v>
      </c>
      <c r="F66" s="88">
        <v>76837524</v>
      </c>
      <c r="G66" s="200">
        <f>IF(ISBLANK(F66),"-",(F66/$D$50*$D$47*$B$68)*($B$57/$D$64))</f>
        <v>166.56704735172406</v>
      </c>
      <c r="H66" s="218">
        <f t="shared" si="0"/>
        <v>95.181169915270885</v>
      </c>
    </row>
    <row r="67" spans="1:8" ht="27" customHeight="1" x14ac:dyDescent="0.4">
      <c r="A67" s="75" t="s">
        <v>90</v>
      </c>
      <c r="B67" s="76">
        <v>1</v>
      </c>
      <c r="C67" s="268"/>
      <c r="D67" s="271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5" t="s">
        <v>91</v>
      </c>
      <c r="B68" s="139">
        <f>(B67/B66)*(B65/B64)*(B63/B62)*(B61/B60)*B59</f>
        <v>20</v>
      </c>
      <c r="C68" s="266" t="s">
        <v>92</v>
      </c>
      <c r="D68" s="269">
        <v>20.32</v>
      </c>
      <c r="E68" s="133">
        <v>1</v>
      </c>
      <c r="F68" s="134">
        <v>74832490</v>
      </c>
      <c r="G68" s="199">
        <f>IF(ISBLANK(F68),"-",(F68/$D$50*$D$47*$B$68)*($B$57/$D$68))</f>
        <v>164.93489009271806</v>
      </c>
      <c r="H68" s="218">
        <f t="shared" si="0"/>
        <v>94.24850862441032</v>
      </c>
    </row>
    <row r="69" spans="1:8" ht="27" customHeight="1" x14ac:dyDescent="0.4">
      <c r="A69" s="123" t="s">
        <v>93</v>
      </c>
      <c r="B69" s="140">
        <f>(D47*B68)/B56*B57</f>
        <v>20</v>
      </c>
      <c r="C69" s="267"/>
      <c r="D69" s="270"/>
      <c r="E69" s="135">
        <v>2</v>
      </c>
      <c r="F69" s="88">
        <v>74659650</v>
      </c>
      <c r="G69" s="200">
        <f>IF(ISBLANK(F69),"-",(F69/$D$50*$D$47*$B$68)*($B$57/$D$68))</f>
        <v>164.55394130424895</v>
      </c>
      <c r="H69" s="218">
        <f t="shared" si="0"/>
        <v>94.030823602427972</v>
      </c>
    </row>
    <row r="70" spans="1:8" ht="26.25" customHeight="1" x14ac:dyDescent="0.4">
      <c r="A70" s="279" t="s">
        <v>66</v>
      </c>
      <c r="B70" s="280"/>
      <c r="C70" s="267"/>
      <c r="D70" s="270"/>
      <c r="E70" s="135">
        <v>3</v>
      </c>
      <c r="F70" s="88">
        <v>74805981</v>
      </c>
      <c r="G70" s="200">
        <f>IF(ISBLANK(F70),"-",(F70/$D$50*$D$47*$B$68)*($B$57/$D$68))</f>
        <v>164.87646281064488</v>
      </c>
      <c r="H70" s="218">
        <f t="shared" si="0"/>
        <v>94.215121606082789</v>
      </c>
    </row>
    <row r="71" spans="1:8" ht="27" customHeight="1" x14ac:dyDescent="0.4">
      <c r="A71" s="281"/>
      <c r="B71" s="282"/>
      <c r="C71" s="278"/>
      <c r="D71" s="271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59</v>
      </c>
      <c r="G72" s="205">
        <f>AVERAGE(G60:G71)</f>
        <v>165.7367356042428</v>
      </c>
      <c r="H72" s="220">
        <f>AVERAGE(H60:H71)</f>
        <v>94.706706059567324</v>
      </c>
    </row>
    <row r="73" spans="1:8" ht="26.25" customHeight="1" x14ac:dyDescent="0.4">
      <c r="C73" s="141"/>
      <c r="D73" s="141"/>
      <c r="E73" s="141"/>
      <c r="F73" s="144" t="s">
        <v>72</v>
      </c>
      <c r="G73" s="204">
        <f>STDEV(G60:G71)/G72</f>
        <v>5.2749266695489736E-3</v>
      </c>
      <c r="H73" s="204">
        <f>STDEV(H60:H71)/H72</f>
        <v>5.2749266695489563E-3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15</v>
      </c>
      <c r="G74" s="147">
        <f>COUNT(G60:G71)</f>
        <v>9</v>
      </c>
      <c r="H74" s="147">
        <f>COUNT(H60:H71)</f>
        <v>9</v>
      </c>
    </row>
    <row r="76" spans="1:8" ht="26.25" customHeight="1" x14ac:dyDescent="0.4">
      <c r="A76" s="59" t="s">
        <v>94</v>
      </c>
      <c r="B76" s="148" t="s">
        <v>95</v>
      </c>
      <c r="C76" s="274" t="str">
        <f>B26</f>
        <v>Clindamycin Hydrochloride</v>
      </c>
      <c r="D76" s="274"/>
      <c r="E76" s="149" t="s">
        <v>96</v>
      </c>
      <c r="F76" s="149"/>
      <c r="G76" s="150">
        <f>H72</f>
        <v>94.706706059567324</v>
      </c>
      <c r="H76" s="151"/>
    </row>
    <row r="77" spans="1:8" ht="18.75" x14ac:dyDescent="0.3">
      <c r="A77" s="58" t="s">
        <v>97</v>
      </c>
      <c r="B77" s="58" t="s">
        <v>98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260"/>
      <c r="C79" s="260"/>
    </row>
    <row r="80" spans="1:8" ht="26.25" customHeight="1" x14ac:dyDescent="0.4">
      <c r="A80" s="60" t="s">
        <v>36</v>
      </c>
      <c r="B80" s="260"/>
      <c r="C80" s="260"/>
    </row>
    <row r="81" spans="1:12" ht="27" customHeight="1" x14ac:dyDescent="0.4">
      <c r="A81" s="60" t="s">
        <v>5</v>
      </c>
      <c r="B81" s="152"/>
    </row>
    <row r="82" spans="1:12" s="14" customFormat="1" ht="27" customHeight="1" x14ac:dyDescent="0.4">
      <c r="A82" s="60" t="s">
        <v>37</v>
      </c>
      <c r="B82" s="62">
        <v>0</v>
      </c>
      <c r="C82" s="251" t="s">
        <v>38</v>
      </c>
      <c r="D82" s="252"/>
      <c r="E82" s="252"/>
      <c r="F82" s="252"/>
      <c r="G82" s="253"/>
      <c r="I82" s="63"/>
      <c r="J82" s="63"/>
      <c r="K82" s="63"/>
      <c r="L82" s="63"/>
    </row>
    <row r="83" spans="1:12" s="14" customFormat="1" ht="19.5" customHeight="1" x14ac:dyDescent="0.3">
      <c r="A83" s="60" t="s">
        <v>39</v>
      </c>
      <c r="B83" s="64">
        <f>B81-B82</f>
        <v>0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14" customFormat="1" ht="27" customHeight="1" x14ac:dyDescent="0.4">
      <c r="A84" s="60" t="s">
        <v>40</v>
      </c>
      <c r="B84" s="67"/>
      <c r="C84" s="254" t="s">
        <v>99</v>
      </c>
      <c r="D84" s="255"/>
      <c r="E84" s="255"/>
      <c r="F84" s="255"/>
      <c r="G84" s="255"/>
      <c r="H84" s="256"/>
      <c r="I84" s="63"/>
      <c r="J84" s="63"/>
      <c r="K84" s="63"/>
      <c r="L84" s="63"/>
    </row>
    <row r="85" spans="1:12" s="14" customFormat="1" ht="27" customHeight="1" x14ac:dyDescent="0.4">
      <c r="A85" s="60" t="s">
        <v>42</v>
      </c>
      <c r="B85" s="67"/>
      <c r="C85" s="254" t="s">
        <v>100</v>
      </c>
      <c r="D85" s="255"/>
      <c r="E85" s="255"/>
      <c r="F85" s="255"/>
      <c r="G85" s="255"/>
      <c r="H85" s="256"/>
      <c r="I85" s="63"/>
      <c r="J85" s="63"/>
      <c r="K85" s="63"/>
      <c r="L85" s="63"/>
    </row>
    <row r="86" spans="1:12" s="14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14" customFormat="1" ht="18.75" x14ac:dyDescent="0.3">
      <c r="A87" s="60" t="s">
        <v>44</v>
      </c>
      <c r="B87" s="72" t="e">
        <f>B84/B85</f>
        <v>#DIV/0!</v>
      </c>
      <c r="C87" s="50" t="s">
        <v>45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46</v>
      </c>
      <c r="B89" s="74">
        <v>1</v>
      </c>
      <c r="D89" s="153" t="s">
        <v>47</v>
      </c>
      <c r="E89" s="154"/>
      <c r="F89" s="257" t="s">
        <v>48</v>
      </c>
      <c r="G89" s="259"/>
    </row>
    <row r="90" spans="1:12" ht="27" customHeight="1" x14ac:dyDescent="0.4">
      <c r="A90" s="75" t="s">
        <v>49</v>
      </c>
      <c r="B90" s="76">
        <v>1</v>
      </c>
      <c r="C90" s="155" t="s">
        <v>50</v>
      </c>
      <c r="D90" s="78" t="s">
        <v>51</v>
      </c>
      <c r="E90" s="79" t="s">
        <v>52</v>
      </c>
      <c r="F90" s="78" t="s">
        <v>51</v>
      </c>
      <c r="G90" s="156" t="s">
        <v>52</v>
      </c>
      <c r="I90" s="81" t="s">
        <v>53</v>
      </c>
    </row>
    <row r="91" spans="1:12" ht="26.25" customHeight="1" x14ac:dyDescent="0.4">
      <c r="A91" s="75" t="s">
        <v>54</v>
      </c>
      <c r="B91" s="76">
        <v>1</v>
      </c>
      <c r="C91" s="157">
        <v>1</v>
      </c>
      <c r="D91" s="83"/>
      <c r="E91" s="84" t="str">
        <f>IF(ISBLANK(D91),"-",$D$101/$D$98*D91)</f>
        <v>-</v>
      </c>
      <c r="F91" s="83"/>
      <c r="G91" s="85" t="str">
        <f>IF(ISBLANK(F91),"-",$D$101/$F$98*F91)</f>
        <v>-</v>
      </c>
      <c r="I91" s="86"/>
    </row>
    <row r="92" spans="1:12" ht="26.25" customHeight="1" x14ac:dyDescent="0.4">
      <c r="A92" s="75" t="s">
        <v>55</v>
      </c>
      <c r="B92" s="76">
        <v>1</v>
      </c>
      <c r="C92" s="142">
        <v>2</v>
      </c>
      <c r="D92" s="88"/>
      <c r="E92" s="89" t="str">
        <f>IF(ISBLANK(D92),"-",$D$101/$D$98*D92)</f>
        <v>-</v>
      </c>
      <c r="F92" s="88"/>
      <c r="G92" s="90" t="str">
        <f>IF(ISBLANK(F92),"-",$D$101/$F$98*F92)</f>
        <v>-</v>
      </c>
      <c r="I92" s="261" t="e">
        <f>ABS((F96/D96*D95)-F95)/D95</f>
        <v>#DIV/0!</v>
      </c>
    </row>
    <row r="93" spans="1:12" ht="26.25" customHeight="1" x14ac:dyDescent="0.4">
      <c r="A93" s="75" t="s">
        <v>56</v>
      </c>
      <c r="B93" s="76">
        <v>1</v>
      </c>
      <c r="C93" s="142">
        <v>3</v>
      </c>
      <c r="D93" s="88"/>
      <c r="E93" s="89" t="str">
        <f>IF(ISBLANK(D93),"-",$D$101/$D$98*D93)</f>
        <v>-</v>
      </c>
      <c r="F93" s="88"/>
      <c r="G93" s="90" t="str">
        <f>IF(ISBLANK(F93),"-",$D$101/$F$98*F93)</f>
        <v>-</v>
      </c>
      <c r="I93" s="261"/>
    </row>
    <row r="94" spans="1:12" ht="27" customHeight="1" x14ac:dyDescent="0.4">
      <c r="A94" s="75" t="s">
        <v>57</v>
      </c>
      <c r="B94" s="76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">
      <c r="A95" s="75" t="s">
        <v>58</v>
      </c>
      <c r="B95" s="76">
        <v>1</v>
      </c>
      <c r="C95" s="160" t="s">
        <v>59</v>
      </c>
      <c r="D95" s="161" t="e">
        <f>AVERAGE(D91:D94)</f>
        <v>#DIV/0!</v>
      </c>
      <c r="E95" s="99" t="e">
        <f>AVERAGE(E91:E94)</f>
        <v>#DIV/0!</v>
      </c>
      <c r="F95" s="162" t="e">
        <f>AVERAGE(F91:F94)</f>
        <v>#DIV/0!</v>
      </c>
      <c r="G95" s="163" t="e">
        <f>AVERAGE(G91:G94)</f>
        <v>#DIV/0!</v>
      </c>
    </row>
    <row r="96" spans="1:12" ht="26.25" customHeight="1" x14ac:dyDescent="0.4">
      <c r="A96" s="75" t="s">
        <v>60</v>
      </c>
      <c r="B96" s="61">
        <v>1</v>
      </c>
      <c r="C96" s="164" t="s">
        <v>101</v>
      </c>
      <c r="D96" s="165">
        <v>25.12</v>
      </c>
      <c r="E96" s="91"/>
      <c r="F96" s="103">
        <v>25.78</v>
      </c>
    </row>
    <row r="97" spans="1:10" ht="26.25" customHeight="1" x14ac:dyDescent="0.4">
      <c r="A97" s="75" t="s">
        <v>62</v>
      </c>
      <c r="B97" s="61">
        <v>1</v>
      </c>
      <c r="C97" s="166" t="s">
        <v>102</v>
      </c>
      <c r="D97" s="167" t="e">
        <f>D96*$B$87</f>
        <v>#DIV/0!</v>
      </c>
      <c r="E97" s="106"/>
      <c r="F97" s="105" t="e">
        <f>F96*$B$87</f>
        <v>#DIV/0!</v>
      </c>
    </row>
    <row r="98" spans="1:10" ht="19.5" customHeight="1" x14ac:dyDescent="0.3">
      <c r="A98" s="75" t="s">
        <v>64</v>
      </c>
      <c r="B98" s="168">
        <f>(B97/B96)*(B95/B94)*(B93/B92)*(B91/B90)*B89</f>
        <v>1</v>
      </c>
      <c r="C98" s="166" t="s">
        <v>103</v>
      </c>
      <c r="D98" s="169" t="e">
        <f>D97*$B$83/100</f>
        <v>#DIV/0!</v>
      </c>
      <c r="E98" s="109"/>
      <c r="F98" s="108" t="e">
        <f>F97*$B$83/100</f>
        <v>#DIV/0!</v>
      </c>
    </row>
    <row r="99" spans="1:10" ht="19.5" customHeight="1" x14ac:dyDescent="0.3">
      <c r="A99" s="262" t="s">
        <v>66</v>
      </c>
      <c r="B99" s="276"/>
      <c r="C99" s="166" t="s">
        <v>104</v>
      </c>
      <c r="D99" s="170" t="e">
        <f>D98/$B$98</f>
        <v>#DIV/0!</v>
      </c>
      <c r="E99" s="109"/>
      <c r="F99" s="112" t="e">
        <f>F98/$B$98</f>
        <v>#DIV/0!</v>
      </c>
      <c r="G99" s="171"/>
      <c r="H99" s="101"/>
    </row>
    <row r="100" spans="1:10" ht="19.5" customHeight="1" x14ac:dyDescent="0.3">
      <c r="A100" s="264"/>
      <c r="B100" s="277"/>
      <c r="C100" s="166" t="s">
        <v>68</v>
      </c>
      <c r="D100" s="172">
        <f>$B$56/$B$116</f>
        <v>175</v>
      </c>
      <c r="F100" s="117"/>
      <c r="G100" s="173"/>
      <c r="H100" s="101"/>
    </row>
    <row r="101" spans="1:10" ht="18.75" x14ac:dyDescent="0.3">
      <c r="C101" s="166" t="s">
        <v>69</v>
      </c>
      <c r="D101" s="167">
        <f>D100*$B$98</f>
        <v>175</v>
      </c>
      <c r="F101" s="117"/>
      <c r="G101" s="171"/>
      <c r="H101" s="101"/>
    </row>
    <row r="102" spans="1:10" ht="19.5" customHeight="1" x14ac:dyDescent="0.3">
      <c r="C102" s="174" t="s">
        <v>70</v>
      </c>
      <c r="D102" s="175">
        <f>D101/B34</f>
        <v>175</v>
      </c>
      <c r="F102" s="121"/>
      <c r="G102" s="171"/>
      <c r="H102" s="101"/>
      <c r="J102" s="176"/>
    </row>
    <row r="103" spans="1:10" ht="18.75" x14ac:dyDescent="0.3">
      <c r="C103" s="177" t="s">
        <v>105</v>
      </c>
      <c r="D103" s="178" t="e">
        <f>AVERAGE(E91:E94,G91:G94)</f>
        <v>#DIV/0!</v>
      </c>
      <c r="F103" s="121"/>
      <c r="G103" s="179"/>
      <c r="H103" s="101"/>
      <c r="J103" s="180"/>
    </row>
    <row r="104" spans="1:10" ht="18.75" x14ac:dyDescent="0.3">
      <c r="C104" s="144" t="s">
        <v>72</v>
      </c>
      <c r="D104" s="181" t="e">
        <f>STDEV(E91:E94,G91:G94)/D103</f>
        <v>#DIV/0!</v>
      </c>
      <c r="F104" s="121"/>
      <c r="G104" s="171"/>
      <c r="H104" s="101"/>
      <c r="J104" s="180"/>
    </row>
    <row r="105" spans="1:10" ht="19.5" customHeight="1" x14ac:dyDescent="0.3">
      <c r="C105" s="146" t="s">
        <v>15</v>
      </c>
      <c r="D105" s="182">
        <f>COUNT(E91:E94,G91:G94)</f>
        <v>0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7" customHeight="1" x14ac:dyDescent="0.4">
      <c r="A107" s="73" t="s">
        <v>106</v>
      </c>
      <c r="B107" s="74">
        <v>1</v>
      </c>
      <c r="C107" s="221" t="s">
        <v>107</v>
      </c>
      <c r="D107" s="221" t="s">
        <v>51</v>
      </c>
      <c r="E107" s="221" t="s">
        <v>108</v>
      </c>
      <c r="F107" s="183" t="s">
        <v>109</v>
      </c>
    </row>
    <row r="108" spans="1:10" ht="26.25" customHeight="1" x14ac:dyDescent="0.4">
      <c r="A108" s="75" t="s">
        <v>110</v>
      </c>
      <c r="B108" s="76">
        <v>1</v>
      </c>
      <c r="C108" s="226">
        <v>1</v>
      </c>
      <c r="D108" s="227"/>
      <c r="E108" s="201" t="str">
        <f t="shared" ref="E108:E113" si="1">IF(ISBLANK(D108),"-",D108/$D$103*$D$100*$B$116)</f>
        <v>-</v>
      </c>
      <c r="F108" s="228" t="str">
        <f t="shared" ref="F108:F113" si="2">IF(ISBLANK(D108), "-", (E108/$B$56)*100)</f>
        <v>-</v>
      </c>
    </row>
    <row r="109" spans="1:10" ht="26.25" customHeight="1" x14ac:dyDescent="0.4">
      <c r="A109" s="75" t="s">
        <v>83</v>
      </c>
      <c r="B109" s="76">
        <v>1</v>
      </c>
      <c r="C109" s="222">
        <v>2</v>
      </c>
      <c r="D109" s="224"/>
      <c r="E109" s="202" t="str">
        <f t="shared" si="1"/>
        <v>-</v>
      </c>
      <c r="F109" s="229" t="str">
        <f t="shared" si="2"/>
        <v>-</v>
      </c>
    </row>
    <row r="110" spans="1:10" ht="26.25" customHeight="1" x14ac:dyDescent="0.4">
      <c r="A110" s="75" t="s">
        <v>84</v>
      </c>
      <c r="B110" s="76">
        <v>1</v>
      </c>
      <c r="C110" s="222">
        <v>3</v>
      </c>
      <c r="D110" s="224"/>
      <c r="E110" s="202" t="str">
        <f t="shared" si="1"/>
        <v>-</v>
      </c>
      <c r="F110" s="229" t="str">
        <f t="shared" si="2"/>
        <v>-</v>
      </c>
    </row>
    <row r="111" spans="1:10" ht="26.25" customHeight="1" x14ac:dyDescent="0.4">
      <c r="A111" s="75" t="s">
        <v>85</v>
      </c>
      <c r="B111" s="76">
        <v>1</v>
      </c>
      <c r="C111" s="222">
        <v>4</v>
      </c>
      <c r="D111" s="224"/>
      <c r="E111" s="202" t="str">
        <f t="shared" si="1"/>
        <v>-</v>
      </c>
      <c r="F111" s="229" t="str">
        <f t="shared" si="2"/>
        <v>-</v>
      </c>
    </row>
    <row r="112" spans="1:10" ht="26.25" customHeight="1" x14ac:dyDescent="0.4">
      <c r="A112" s="75" t="s">
        <v>86</v>
      </c>
      <c r="B112" s="76">
        <v>1</v>
      </c>
      <c r="C112" s="222">
        <v>5</v>
      </c>
      <c r="D112" s="224"/>
      <c r="E112" s="202" t="str">
        <f t="shared" si="1"/>
        <v>-</v>
      </c>
      <c r="F112" s="229" t="str">
        <f t="shared" si="2"/>
        <v>-</v>
      </c>
    </row>
    <row r="113" spans="1:10" ht="27" customHeight="1" x14ac:dyDescent="0.4">
      <c r="A113" s="75" t="s">
        <v>88</v>
      </c>
      <c r="B113" s="76">
        <v>1</v>
      </c>
      <c r="C113" s="223">
        <v>6</v>
      </c>
      <c r="D113" s="225"/>
      <c r="E113" s="203" t="str">
        <f t="shared" si="1"/>
        <v>-</v>
      </c>
      <c r="F113" s="230" t="str">
        <f t="shared" si="2"/>
        <v>-</v>
      </c>
    </row>
    <row r="114" spans="1:10" ht="27" customHeight="1" x14ac:dyDescent="0.4">
      <c r="A114" s="75" t="s">
        <v>89</v>
      </c>
      <c r="B114" s="76">
        <v>1</v>
      </c>
      <c r="C114" s="184"/>
      <c r="D114" s="142"/>
      <c r="E114" s="49"/>
      <c r="F114" s="231"/>
    </row>
    <row r="115" spans="1:10" ht="26.25" customHeight="1" x14ac:dyDescent="0.4">
      <c r="A115" s="75" t="s">
        <v>90</v>
      </c>
      <c r="B115" s="76">
        <v>1</v>
      </c>
      <c r="C115" s="184"/>
      <c r="D115" s="208" t="s">
        <v>59</v>
      </c>
      <c r="E115" s="210" t="e">
        <f>AVERAGE(E108:E113)</f>
        <v>#DIV/0!</v>
      </c>
      <c r="F115" s="232" t="e">
        <f>AVERAGE(F108:F113)</f>
        <v>#DIV/0!</v>
      </c>
    </row>
    <row r="116" spans="1:10" ht="27" customHeight="1" x14ac:dyDescent="0.4">
      <c r="A116" s="75" t="s">
        <v>91</v>
      </c>
      <c r="B116" s="107">
        <f>(B115/B114)*(B113/B112)*(B111/B110)*(B109/B108)*B107</f>
        <v>1</v>
      </c>
      <c r="C116" s="185"/>
      <c r="D116" s="209" t="s">
        <v>72</v>
      </c>
      <c r="E116" s="207" t="e">
        <f>STDEV(E108:E113)/E115</f>
        <v>#DIV/0!</v>
      </c>
      <c r="F116" s="186" t="e">
        <f>STDEV(F108:F113)/F115</f>
        <v>#DIV/0!</v>
      </c>
      <c r="I116" s="49"/>
    </row>
    <row r="117" spans="1:10" ht="27" customHeight="1" x14ac:dyDescent="0.4">
      <c r="A117" s="262" t="s">
        <v>66</v>
      </c>
      <c r="B117" s="263"/>
      <c r="C117" s="187"/>
      <c r="D117" s="146" t="s">
        <v>15</v>
      </c>
      <c r="E117" s="212">
        <f>COUNT(E108:E113)</f>
        <v>0</v>
      </c>
      <c r="F117" s="213">
        <f>COUNT(F108:F113)</f>
        <v>0</v>
      </c>
      <c r="I117" s="49"/>
      <c r="J117" s="180"/>
    </row>
    <row r="118" spans="1:10" ht="26.25" customHeight="1" x14ac:dyDescent="0.3">
      <c r="A118" s="264"/>
      <c r="B118" s="265"/>
      <c r="C118" s="49"/>
      <c r="D118" s="211"/>
      <c r="E118" s="241" t="s">
        <v>111</v>
      </c>
      <c r="F118" s="242"/>
      <c r="G118" s="49"/>
      <c r="H118" s="49"/>
      <c r="I118" s="49"/>
    </row>
    <row r="119" spans="1:10" ht="25.5" customHeight="1" x14ac:dyDescent="0.4">
      <c r="A119" s="196"/>
      <c r="B119" s="71"/>
      <c r="C119" s="49"/>
      <c r="D119" s="209" t="s">
        <v>112</v>
      </c>
      <c r="E119" s="214">
        <f>MIN(E108:E113)</f>
        <v>0</v>
      </c>
      <c r="F119" s="233">
        <f>MIN(F108:F113)</f>
        <v>0</v>
      </c>
      <c r="G119" s="49"/>
      <c r="H119" s="49"/>
      <c r="I119" s="49"/>
    </row>
    <row r="120" spans="1:10" ht="24" customHeight="1" x14ac:dyDescent="0.4">
      <c r="A120" s="196"/>
      <c r="B120" s="71"/>
      <c r="C120" s="49"/>
      <c r="D120" s="118" t="s">
        <v>113</v>
      </c>
      <c r="E120" s="215">
        <f>MAX(E108:E113)</f>
        <v>0</v>
      </c>
      <c r="F120" s="234">
        <f>MAX(F108:F113)</f>
        <v>0</v>
      </c>
      <c r="G120" s="49"/>
      <c r="H120" s="49"/>
      <c r="I120" s="49"/>
    </row>
    <row r="121" spans="1:10" ht="27" customHeight="1" x14ac:dyDescent="0.3">
      <c r="A121" s="196"/>
      <c r="B121" s="71"/>
      <c r="C121" s="49"/>
      <c r="D121" s="49"/>
      <c r="E121" s="49"/>
      <c r="F121" s="142"/>
      <c r="G121" s="49"/>
      <c r="H121" s="49"/>
      <c r="I121" s="49"/>
    </row>
    <row r="122" spans="1:10" ht="25.5" customHeight="1" x14ac:dyDescent="0.3">
      <c r="A122" s="196"/>
      <c r="B122" s="71"/>
      <c r="C122" s="49"/>
      <c r="D122" s="49"/>
      <c r="E122" s="49"/>
      <c r="F122" s="142"/>
      <c r="G122" s="49"/>
      <c r="H122" s="49"/>
      <c r="I122" s="49"/>
    </row>
    <row r="123" spans="1:10" ht="18.75" x14ac:dyDescent="0.3">
      <c r="A123" s="196"/>
      <c r="B123" s="71"/>
      <c r="C123" s="49"/>
      <c r="D123" s="49"/>
      <c r="E123" s="49"/>
      <c r="F123" s="142"/>
      <c r="G123" s="49"/>
      <c r="H123" s="49"/>
      <c r="I123" s="49"/>
    </row>
    <row r="124" spans="1:10" ht="45.75" customHeight="1" x14ac:dyDescent="0.65">
      <c r="A124" s="59" t="s">
        <v>94</v>
      </c>
      <c r="B124" s="148" t="s">
        <v>114</v>
      </c>
      <c r="C124" s="274" t="str">
        <f>B26</f>
        <v>Clindamycin Hydrochloride</v>
      </c>
      <c r="D124" s="274"/>
      <c r="E124" s="149" t="s">
        <v>115</v>
      </c>
      <c r="F124" s="149"/>
      <c r="G124" s="235" t="e">
        <f>F115</f>
        <v>#DIV/0!</v>
      </c>
      <c r="H124" s="49"/>
      <c r="I124" s="49"/>
    </row>
    <row r="125" spans="1:10" ht="45.75" customHeight="1" x14ac:dyDescent="0.65">
      <c r="A125" s="59"/>
      <c r="B125" s="148" t="s">
        <v>116</v>
      </c>
      <c r="C125" s="60" t="s">
        <v>117</v>
      </c>
      <c r="D125" s="235">
        <f>MIN(F108:F113)</f>
        <v>0</v>
      </c>
      <c r="E125" s="160" t="s">
        <v>118</v>
      </c>
      <c r="F125" s="235">
        <f>MAX(F108:F113)</f>
        <v>0</v>
      </c>
      <c r="G125" s="150"/>
      <c r="H125" s="49"/>
      <c r="I125" s="49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275" t="s">
        <v>21</v>
      </c>
      <c r="C127" s="275"/>
      <c r="E127" s="155" t="s">
        <v>22</v>
      </c>
      <c r="F127" s="190"/>
      <c r="G127" s="275" t="s">
        <v>23</v>
      </c>
      <c r="H127" s="275"/>
    </row>
    <row r="128" spans="1:10" ht="69.95" customHeight="1" x14ac:dyDescent="0.3">
      <c r="A128" s="191" t="s">
        <v>24</v>
      </c>
      <c r="B128" s="192"/>
      <c r="C128" s="192"/>
      <c r="E128" s="192"/>
      <c r="F128" s="49"/>
      <c r="G128" s="193"/>
      <c r="H128" s="193"/>
    </row>
    <row r="129" spans="1:9" ht="69.95" customHeight="1" x14ac:dyDescent="0.3">
      <c r="A129" s="191" t="s">
        <v>25</v>
      </c>
      <c r="B129" s="194"/>
      <c r="C129" s="194"/>
      <c r="E129" s="194"/>
      <c r="F129" s="49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49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49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49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49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49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49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49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49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Clindamycin Hcl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2018-02-15T13:07:51Z</cp:lastPrinted>
  <dcterms:created xsi:type="dcterms:W3CDTF">2005-07-05T10:19:27Z</dcterms:created>
  <dcterms:modified xsi:type="dcterms:W3CDTF">2018-02-15T13:24:23Z</dcterms:modified>
</cp:coreProperties>
</file>