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/>
  </bookViews>
  <sheets>
    <sheet name="Ascorbic acid" sheetId="2" r:id="rId1"/>
  </sheets>
  <definedNames>
    <definedName name="_xlnm.Print_Area" localSheetId="0">'Ascorbic acid'!$A$1:$I$81</definedName>
  </definedNames>
  <calcPr calcId="145621"/>
</workbook>
</file>

<file path=xl/calcChain.xml><?xml version="1.0" encoding="utf-8"?>
<calcChain xmlns="http://schemas.openxmlformats.org/spreadsheetml/2006/main">
  <c r="D75" i="2" l="1"/>
  <c r="D73" i="2"/>
  <c r="E70" i="2" s="1"/>
  <c r="I72" i="2"/>
  <c r="H72" i="2"/>
  <c r="G72" i="2"/>
  <c r="F72" i="2"/>
  <c r="E72" i="2"/>
  <c r="E65" i="2"/>
  <c r="B65" i="2"/>
  <c r="E63" i="2"/>
  <c r="B62" i="2"/>
  <c r="G55" i="2"/>
  <c r="F55" i="2"/>
  <c r="E55" i="2"/>
  <c r="C55" i="2"/>
  <c r="B46" i="2"/>
  <c r="C38" i="2"/>
  <c r="E38" i="2" s="1"/>
  <c r="F38" i="2" s="1"/>
  <c r="C37" i="2"/>
  <c r="E37" i="2" s="1"/>
  <c r="F37" i="2" s="1"/>
  <c r="C36" i="2"/>
  <c r="E36" i="2" s="1"/>
  <c r="F36" i="2" s="1"/>
  <c r="C35" i="2"/>
  <c r="E35" i="2" s="1"/>
  <c r="E69" i="2" l="1"/>
  <c r="E71" i="2"/>
  <c r="E39" i="2"/>
  <c r="E41" i="2"/>
  <c r="F35" i="2"/>
  <c r="F39" i="2" s="1"/>
  <c r="D74" i="2"/>
  <c r="E40" i="2" l="1"/>
  <c r="C54" i="2"/>
  <c r="E54" i="2" s="1"/>
  <c r="C53" i="2"/>
  <c r="E53" i="2" s="1"/>
  <c r="C52" i="2"/>
  <c r="E52" i="2" s="1"/>
  <c r="G52" i="2" l="1"/>
  <c r="F52" i="2"/>
  <c r="E58" i="2"/>
  <c r="E56" i="2"/>
  <c r="E57" i="2" s="1"/>
  <c r="F54" i="2"/>
  <c r="G54" i="2"/>
  <c r="F53" i="2"/>
  <c r="G53" i="2"/>
  <c r="F56" i="2" l="1"/>
  <c r="G56" i="2"/>
  <c r="F69" i="2" s="1"/>
  <c r="G69" i="2" s="1"/>
  <c r="F70" i="2" l="1"/>
  <c r="G70" i="2" s="1"/>
  <c r="H70" i="2" s="1"/>
  <c r="I70" i="2" s="1"/>
  <c r="F71" i="2"/>
  <c r="G71" i="2" s="1"/>
  <c r="H71" i="2" s="1"/>
  <c r="I71" i="2" s="1"/>
  <c r="H69" i="2"/>
  <c r="G75" i="2" l="1"/>
  <c r="G73" i="2"/>
  <c r="H73" i="2"/>
  <c r="H74" i="2" s="1"/>
  <c r="H75" i="2"/>
  <c r="I69" i="2"/>
  <c r="I75" i="2" l="1"/>
  <c r="I73" i="2"/>
  <c r="I74" i="2" s="1"/>
</calcChain>
</file>

<file path=xl/sharedStrings.xml><?xml version="1.0" encoding="utf-8"?>
<sst xmlns="http://schemas.openxmlformats.org/spreadsheetml/2006/main" count="92" uniqueCount="63">
  <si>
    <t>Analysis Data</t>
  </si>
  <si>
    <t>Reference Substance:</t>
  </si>
  <si>
    <t>PTS SAMPLE A</t>
  </si>
  <si>
    <t>NDQE201804395</t>
  </si>
  <si>
    <t>Sorbic Acid</t>
  </si>
  <si>
    <t>n: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</si>
  <si>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</si>
  <si>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</si>
  <si>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</si>
  <si>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</si>
  <si>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</si>
  <si>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</si>
  <si>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</si>
  <si>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</si>
  <si>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</si>
  <si>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</si>
  <si>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</si>
  <si>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</si>
  <si>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</si>
  <si>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</si>
  <si>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</si>
  <si>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Standardisation of the Volumetric Solutions</t>
  </si>
  <si>
    <t>Volumetric Solution:</t>
  </si>
  <si>
    <t xml:space="preserve"> Molecular Weight:</t>
  </si>
  <si>
    <t>Target Concentration</t>
  </si>
  <si>
    <t>Reaction Ratio (VS solution:Standard)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</si>
  <si>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</si>
  <si>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</si>
  <si>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</si>
  <si>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</si>
  <si>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</si>
  <si>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</si>
  <si>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</si>
  <si>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A</t>
  </si>
  <si>
    <t>B</t>
  </si>
  <si>
    <t>C</t>
  </si>
  <si>
    <t>D</t>
  </si>
  <si>
    <t>Average :</t>
  </si>
  <si>
    <t>RSD:</t>
  </si>
  <si>
    <t>0.1 M Sodium Hydroxide VS</t>
  </si>
  <si>
    <t>mL Ref Substance</t>
  </si>
  <si>
    <t>mMoles of VS</t>
  </si>
  <si>
    <t>VS Volume (mL)</t>
  </si>
  <si>
    <t>Correction Factor</t>
  </si>
  <si>
    <t>Determination of Content of Active Ingredient in the Sample</t>
  </si>
  <si>
    <t xml:space="preserve">Label Claim: </t>
  </si>
  <si>
    <t>Each</t>
  </si>
  <si>
    <t>contains</t>
  </si>
  <si>
    <t>Each mL of</t>
  </si>
  <si>
    <t>is equivalent to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</si>
  <si>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</si>
  <si>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</si>
  <si>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</si>
  <si>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</si>
  <si>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</si>
  <si>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</si>
  <si>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</si>
  <si>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</si>
  <si>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</si>
  <si>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</si>
  <si>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0.1MHCl</t>
  </si>
  <si>
    <t>Sodium carbonate anhydrous</t>
  </si>
  <si>
    <t>17-05-2018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</si>
</sst>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6" formatCode="dd\-mmm\-yy"/>
    <numFmt numFmtId="167" formatCode="0.0000"/>
    <numFmt numFmtId="168" formatCode="0.00\ &quot;M&quot;"/>
    <numFmt numFmtId="170" formatCode="0.00\ &quot;mg&quot;"/>
    <numFmt numFmtId="171" formatCode="General\ &quot;VS&quot;"/>
  </numFmts>
  <fonts count="13" x14ac:knownFonts="1">
    <font>
      <sz val="10"/>
      <color rgb="FF000000"/>
      <name val="Arial"/>
    </font>
    <font>
      <b/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sz val="20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4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0" xfId="0" applyFont="1" applyFill="1"/>
    <xf numFmtId="0" fontId="5" fillId="3" borderId="0" xfId="0" applyFont="1" applyFill="1" applyProtection="1">
      <protection locked="0"/>
    </xf>
    <xf numFmtId="0" fontId="7" fillId="2" borderId="2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3" borderId="0" xfId="0" applyFont="1" applyFill="1" applyAlignment="1" applyProtection="1">
      <alignment vertical="center"/>
      <protection locked="0"/>
    </xf>
    <xf numFmtId="166" fontId="5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0" xfId="0" applyFont="1" applyFill="1"/>
    <xf numFmtId="0" fontId="6" fillId="3" borderId="0" xfId="0" applyFont="1" applyFill="1" applyAlignment="1" applyProtection="1">
      <alignment vertical="center"/>
      <protection locked="0"/>
    </xf>
    <xf numFmtId="2" fontId="5" fillId="2" borderId="7" xfId="0" applyNumberFormat="1" applyFont="1" applyFill="1" applyBorder="1"/>
    <xf numFmtId="2" fontId="5" fillId="4" borderId="7" xfId="0" applyNumberFormat="1" applyFont="1" applyFill="1" applyBorder="1"/>
    <xf numFmtId="164" fontId="5" fillId="4" borderId="7" xfId="0" applyNumberFormat="1" applyFont="1" applyFill="1" applyBorder="1"/>
    <xf numFmtId="0" fontId="5" fillId="2" borderId="0" xfId="0" applyFont="1" applyFill="1" applyAlignment="1">
      <alignment vertical="center"/>
    </xf>
    <xf numFmtId="2" fontId="5" fillId="2" borderId="8" xfId="0" applyNumberFormat="1" applyFont="1" applyFill="1" applyBorder="1"/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5" fillId="2" borderId="9" xfId="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10" fontId="5" fillId="5" borderId="11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right"/>
    </xf>
    <xf numFmtId="0" fontId="5" fillId="6" borderId="13" xfId="0" applyFont="1" applyFill="1" applyBorder="1" applyAlignment="1">
      <alignment horizontal="center"/>
    </xf>
    <xf numFmtId="164" fontId="6" fillId="6" borderId="14" xfId="0" applyNumberFormat="1" applyFont="1" applyFill="1" applyBorder="1" applyAlignment="1">
      <alignment horizontal="center"/>
    </xf>
    <xf numFmtId="0" fontId="5" fillId="2" borderId="0" xfId="0" applyFont="1" applyFill="1"/>
    <xf numFmtId="2" fontId="6" fillId="2" borderId="0" xfId="0" applyNumberFormat="1" applyFont="1" applyFill="1" applyAlignment="1" applyProtection="1">
      <alignment horizontal="center"/>
      <protection locked="0"/>
    </xf>
    <xf numFmtId="2" fontId="6" fillId="2" borderId="0" xfId="0" applyNumberFormat="1" applyFont="1" applyFill="1" applyAlignment="1">
      <alignment horizontal="centerContinuous"/>
    </xf>
    <xf numFmtId="0" fontId="5" fillId="2" borderId="14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right"/>
    </xf>
    <xf numFmtId="2" fontId="8" fillId="3" borderId="14" xfId="0" applyNumberFormat="1" applyFont="1" applyFill="1" applyBorder="1" applyAlignment="1" applyProtection="1">
      <alignment horizontal="center"/>
      <protection locked="0"/>
    </xf>
    <xf numFmtId="2" fontId="8" fillId="3" borderId="11" xfId="0" applyNumberFormat="1" applyFont="1" applyFill="1" applyBorder="1" applyAlignment="1" applyProtection="1">
      <alignment horizontal="center"/>
      <protection locked="0"/>
    </xf>
    <xf numFmtId="2" fontId="8" fillId="3" borderId="13" xfId="0" applyNumberFormat="1" applyFont="1" applyFill="1" applyBorder="1" applyAlignment="1" applyProtection="1">
      <alignment horizontal="center"/>
      <protection locked="0"/>
    </xf>
    <xf numFmtId="2" fontId="6" fillId="2" borderId="3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 applyProtection="1">
      <alignment horizontal="center"/>
      <protection locked="0"/>
    </xf>
    <xf numFmtId="2" fontId="8" fillId="3" borderId="0" xfId="0" applyNumberFormat="1" applyFont="1" applyFill="1" applyAlignment="1" applyProtection="1">
      <alignment horizontal="left"/>
      <protection locked="0"/>
    </xf>
    <xf numFmtId="2" fontId="6" fillId="2" borderId="15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5" fillId="2" borderId="17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2" fontId="8" fillId="3" borderId="17" xfId="0" applyNumberFormat="1" applyFont="1" applyFill="1" applyBorder="1" applyAlignment="1" applyProtection="1">
      <alignment horizontal="center"/>
      <protection locked="0"/>
    </xf>
    <xf numFmtId="2" fontId="8" fillId="3" borderId="10" xfId="0" applyNumberFormat="1" applyFont="1" applyFill="1" applyBorder="1" applyAlignment="1" applyProtection="1">
      <alignment horizontal="center"/>
      <protection locked="0"/>
    </xf>
    <xf numFmtId="2" fontId="8" fillId="3" borderId="12" xfId="0" applyNumberFormat="1" applyFont="1" applyFill="1" applyBorder="1" applyAlignment="1" applyProtection="1">
      <alignment horizontal="center"/>
      <protection locked="0"/>
    </xf>
    <xf numFmtId="167" fontId="6" fillId="6" borderId="18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right"/>
    </xf>
    <xf numFmtId="10" fontId="9" fillId="5" borderId="11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 vertical="center"/>
    </xf>
    <xf numFmtId="2" fontId="8" fillId="6" borderId="18" xfId="0" applyNumberFormat="1" applyFont="1" applyFill="1" applyBorder="1" applyAlignment="1">
      <alignment horizontal="center"/>
    </xf>
    <xf numFmtId="2" fontId="5" fillId="2" borderId="20" xfId="0" applyNumberFormat="1" applyFont="1" applyFill="1" applyBorder="1" applyAlignment="1">
      <alignment horizontal="center"/>
    </xf>
    <xf numFmtId="2" fontId="5" fillId="2" borderId="20" xfId="0" applyNumberFormat="1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167" fontId="5" fillId="2" borderId="14" xfId="0" applyNumberFormat="1" applyFont="1" applyFill="1" applyBorder="1" applyAlignment="1">
      <alignment horizontal="center" vertical="center"/>
    </xf>
    <xf numFmtId="167" fontId="5" fillId="2" borderId="11" xfId="0" applyNumberFormat="1" applyFont="1" applyFill="1" applyBorder="1" applyAlignment="1">
      <alignment horizontal="center" vertical="center"/>
    </xf>
    <xf numFmtId="167" fontId="5" fillId="2" borderId="13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68" fontId="8" fillId="3" borderId="0" xfId="0" applyNumberFormat="1" applyFont="1" applyFill="1" applyAlignment="1" applyProtection="1">
      <alignment horizontal="center"/>
      <protection locked="0"/>
    </xf>
    <xf numFmtId="164" fontId="5" fillId="2" borderId="20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21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4" fontId="5" fillId="2" borderId="13" xfId="0" applyNumberFormat="1" applyFont="1" applyFill="1" applyBorder="1" applyAlignment="1">
      <alignment horizontal="center"/>
    </xf>
    <xf numFmtId="2" fontId="5" fillId="2" borderId="22" xfId="0" applyNumberFormat="1" applyFont="1" applyFill="1" applyBorder="1"/>
    <xf numFmtId="10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1" xfId="0" applyNumberFormat="1" applyFont="1" applyFill="1" applyBorder="1" applyAlignment="1">
      <alignment horizontal="center"/>
    </xf>
    <xf numFmtId="10" fontId="5" fillId="2" borderId="13" xfId="0" applyNumberFormat="1" applyFont="1" applyFill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2" fontId="5" fillId="2" borderId="10" xfId="0" applyNumberFormat="1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10" fontId="9" fillId="2" borderId="11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2" fontId="6" fillId="2" borderId="6" xfId="0" applyNumberFormat="1" applyFont="1" applyFill="1" applyBorder="1" applyAlignment="1">
      <alignment vertic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1" xfId="0" applyNumberFormat="1" applyFont="1" applyFill="1" applyBorder="1" applyAlignment="1">
      <alignment horizontal="center"/>
    </xf>
    <xf numFmtId="10" fontId="5" fillId="2" borderId="13" xfId="0" applyNumberFormat="1" applyFont="1" applyFill="1" applyBorder="1" applyAlignment="1">
      <alignment horizontal="center"/>
    </xf>
    <xf numFmtId="10" fontId="8" fillId="6" borderId="18" xfId="0" applyNumberFormat="1" applyFont="1" applyFill="1" applyBorder="1" applyAlignment="1">
      <alignment horizontal="center"/>
    </xf>
    <xf numFmtId="2" fontId="5" fillId="2" borderId="21" xfId="0" applyNumberFormat="1" applyFont="1" applyFill="1" applyBorder="1" applyAlignment="1">
      <alignment horizontal="center"/>
    </xf>
    <xf numFmtId="167" fontId="6" fillId="6" borderId="16" xfId="0" applyNumberFormat="1" applyFont="1" applyFill="1" applyBorder="1" applyAlignment="1">
      <alignment horizontal="center"/>
    </xf>
    <xf numFmtId="10" fontId="6" fillId="6" borderId="23" xfId="0" applyNumberFormat="1" applyFont="1" applyFill="1" applyBorder="1" applyAlignment="1">
      <alignment horizontal="center"/>
    </xf>
    <xf numFmtId="170" fontId="6" fillId="3" borderId="0" xfId="0" applyNumberFormat="1" applyFont="1" applyFill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8" fillId="3" borderId="0" xfId="0" applyFont="1" applyFill="1" applyAlignment="1" applyProtection="1">
      <alignment vertical="center"/>
      <protection locked="0"/>
    </xf>
    <xf numFmtId="0" fontId="9" fillId="3" borderId="0" xfId="0" applyFont="1" applyFill="1" applyAlignment="1" applyProtection="1">
      <alignment horizontal="left" vertical="center"/>
      <protection locked="0"/>
    </xf>
    <xf numFmtId="0" fontId="9" fillId="3" borderId="0" xfId="0" applyFont="1" applyFill="1" applyAlignment="1" applyProtection="1">
      <alignment vertical="center"/>
      <protection locked="0"/>
    </xf>
    <xf numFmtId="171" fontId="8" fillId="3" borderId="0" xfId="0" applyNumberFormat="1" applyFont="1" applyFill="1" applyAlignment="1" applyProtection="1">
      <alignment horizontal="left"/>
      <protection locked="0"/>
    </xf>
    <xf numFmtId="2" fontId="8" fillId="3" borderId="24" xfId="0" applyNumberFormat="1" applyFont="1" applyFill="1" applyBorder="1" applyAlignment="1" applyProtection="1">
      <alignment horizontal="center"/>
      <protection locked="0"/>
    </xf>
    <xf numFmtId="2" fontId="8" fillId="3" borderId="25" xfId="0" applyNumberFormat="1" applyFont="1" applyFill="1" applyBorder="1" applyAlignment="1" applyProtection="1">
      <alignment horizontal="center"/>
      <protection locked="0"/>
    </xf>
    <xf numFmtId="2" fontId="8" fillId="3" borderId="26" xfId="0" applyNumberFormat="1" applyFont="1" applyFill="1" applyBorder="1" applyAlignment="1" applyProtection="1">
      <alignment horizontal="center"/>
      <protection locked="0"/>
    </xf>
    <xf numFmtId="167" fontId="5" fillId="2" borderId="14" xfId="0" applyNumberFormat="1" applyFont="1" applyFill="1" applyBorder="1" applyAlignment="1">
      <alignment horizontal="center"/>
    </xf>
    <xf numFmtId="167" fontId="5" fillId="2" borderId="11" xfId="0" applyNumberFormat="1" applyFont="1" applyFill="1" applyBorder="1" applyAlignment="1">
      <alignment horizontal="center"/>
    </xf>
    <xf numFmtId="167" fontId="5" fillId="2" borderId="13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/>
    </xf>
    <xf numFmtId="167" fontId="6" fillId="2" borderId="0" xfId="0" applyNumberFormat="1" applyFont="1" applyFill="1" applyAlignment="1">
      <alignment horizontal="center"/>
    </xf>
    <xf numFmtId="10" fontId="6" fillId="6" borderId="30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>
      <alignment horizontal="center" vertical="center"/>
    </xf>
    <xf numFmtId="2" fontId="6" fillId="2" borderId="28" xfId="0" applyNumberFormat="1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6" fontId="12" fillId="3" borderId="0" xfId="0" applyNumberFormat="1" applyFont="1" applyFill="1" applyAlignment="1" applyProtection="1">
      <alignment horizontal="left" vertical="center"/>
      <protection locked="0"/>
    </xf>
  </cellXfs>
  <cellStyles count="1">
    <cellStyle name="Normal" xfId="0" builtinId="0"/>
  </cellStyles>
  <dxfs count="10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71" zoomScale="41" zoomScaleNormal="75" zoomScalePageLayoutView="41" workbookViewId="0">
      <selection activeCell="D79" sqref="D79"/>
    </sheetView>
  </sheetViews>
  <sheetFormatPr defaultRowHeight="16.5" x14ac:dyDescent="0.3"/>
  <cols>
    <col min="1" max="1" width="49" style="2" customWidth="1"/>
    <col min="2" max="2" width="34.85546875" style="2" customWidth="1"/>
    <col min="3" max="3" width="33.28515625" style="2" customWidth="1"/>
    <col min="4" max="4" width="30.5703125" style="2" customWidth="1"/>
    <col min="5" max="5" width="33.5703125" style="2" customWidth="1"/>
    <col min="6" max="6" width="39.85546875" style="2" customWidth="1"/>
    <col min="7" max="7" width="31.7109375" style="2" customWidth="1"/>
    <col min="8" max="8" width="31.140625" style="2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 x14ac:dyDescent="0.3">
      <c r="A1" s="144" t="s">
        <v>11</v>
      </c>
      <c r="B1" s="144"/>
      <c r="C1" s="144"/>
      <c r="D1" s="144"/>
      <c r="E1" s="144"/>
      <c r="F1" s="144"/>
      <c r="G1" s="144"/>
      <c r="H1" s="144"/>
      <c r="I1" s="144"/>
    </row>
    <row r="2" spans="1:9" ht="15" x14ac:dyDescent="0.3">
      <c r="A2" s="144"/>
      <c r="B2" s="144"/>
      <c r="C2" s="144"/>
      <c r="D2" s="144"/>
      <c r="E2" s="144"/>
      <c r="F2" s="144"/>
      <c r="G2" s="144"/>
      <c r="H2" s="144"/>
      <c r="I2" s="144"/>
    </row>
    <row r="3" spans="1:9" ht="15" x14ac:dyDescent="0.3">
      <c r="A3" s="144"/>
      <c r="B3" s="144"/>
      <c r="C3" s="144"/>
      <c r="D3" s="144"/>
      <c r="E3" s="144"/>
      <c r="F3" s="144"/>
      <c r="G3" s="144"/>
      <c r="H3" s="144"/>
      <c r="I3" s="144"/>
    </row>
    <row r="4" spans="1:9" ht="15" x14ac:dyDescent="0.3">
      <c r="A4" s="144"/>
      <c r="B4" s="144"/>
      <c r="C4" s="144"/>
      <c r="D4" s="144"/>
      <c r="E4" s="144"/>
      <c r="F4" s="144"/>
      <c r="G4" s="144"/>
      <c r="H4" s="144"/>
      <c r="I4" s="144"/>
    </row>
    <row r="5" spans="1:9" ht="15" x14ac:dyDescent="0.3">
      <c r="A5" s="144"/>
      <c r="B5" s="144"/>
      <c r="C5" s="144"/>
      <c r="D5" s="144"/>
      <c r="E5" s="144"/>
      <c r="F5" s="144"/>
      <c r="G5" s="144"/>
      <c r="H5" s="144"/>
      <c r="I5" s="144"/>
    </row>
    <row r="6" spans="1:9" ht="15" x14ac:dyDescent="0.3">
      <c r="A6" s="144"/>
      <c r="B6" s="144"/>
      <c r="C6" s="144"/>
      <c r="D6" s="144"/>
      <c r="E6" s="144"/>
      <c r="F6" s="144"/>
      <c r="G6" s="144"/>
      <c r="H6" s="144"/>
      <c r="I6" s="144"/>
    </row>
    <row r="7" spans="1:9" ht="15" x14ac:dyDescent="0.3">
      <c r="A7" s="144"/>
      <c r="B7" s="144"/>
      <c r="C7" s="144"/>
      <c r="D7" s="144"/>
      <c r="E7" s="144"/>
      <c r="F7" s="144"/>
      <c r="G7" s="144"/>
      <c r="H7" s="144"/>
      <c r="I7" s="144"/>
    </row>
    <row r="8" spans="1:9" ht="15" x14ac:dyDescent="0.3">
      <c r="A8" s="145" t="s">
        <v>12</v>
      </c>
      <c r="B8" s="145"/>
      <c r="C8" s="145"/>
      <c r="D8" s="145"/>
      <c r="E8" s="145"/>
      <c r="F8" s="145"/>
      <c r="G8" s="145"/>
      <c r="H8" s="145"/>
      <c r="I8" s="145"/>
    </row>
    <row r="9" spans="1:9" ht="15" x14ac:dyDescent="0.3">
      <c r="A9" s="145"/>
      <c r="B9" s="145"/>
      <c r="C9" s="145"/>
      <c r="D9" s="145"/>
      <c r="E9" s="145"/>
      <c r="F9" s="145"/>
      <c r="G9" s="145"/>
      <c r="H9" s="145"/>
      <c r="I9" s="145"/>
    </row>
    <row r="10" spans="1:9" ht="15" x14ac:dyDescent="0.3">
      <c r="A10" s="145"/>
      <c r="B10" s="145"/>
      <c r="C10" s="145"/>
      <c r="D10" s="145"/>
      <c r="E10" s="145"/>
      <c r="F10" s="145"/>
      <c r="G10" s="145"/>
      <c r="H10" s="145"/>
      <c r="I10" s="145"/>
    </row>
    <row r="11" spans="1:9" ht="15" x14ac:dyDescent="0.3">
      <c r="A11" s="145"/>
      <c r="B11" s="145"/>
      <c r="C11" s="145"/>
      <c r="D11" s="145"/>
      <c r="E11" s="145"/>
      <c r="F11" s="145"/>
      <c r="G11" s="145"/>
      <c r="H11" s="145"/>
      <c r="I11" s="145"/>
    </row>
    <row r="12" spans="1:9" ht="15" x14ac:dyDescent="0.3">
      <c r="A12" s="145"/>
      <c r="B12" s="145"/>
      <c r="C12" s="145"/>
      <c r="D12" s="145"/>
      <c r="E12" s="145"/>
      <c r="F12" s="145"/>
      <c r="G12" s="145"/>
      <c r="H12" s="145"/>
      <c r="I12" s="145"/>
    </row>
    <row r="13" spans="1:9" ht="15" x14ac:dyDescent="0.3">
      <c r="A13" s="145"/>
      <c r="B13" s="145"/>
      <c r="C13" s="145"/>
      <c r="D13" s="145"/>
      <c r="E13" s="145"/>
      <c r="F13" s="145"/>
      <c r="G13" s="145"/>
      <c r="H13" s="145"/>
      <c r="I13" s="145"/>
    </row>
    <row r="14" spans="1:9" ht="15" x14ac:dyDescent="0.3">
      <c r="A14" s="145"/>
      <c r="B14" s="145"/>
      <c r="C14" s="145"/>
      <c r="D14" s="145"/>
      <c r="E14" s="145"/>
      <c r="F14" s="145"/>
      <c r="G14" s="145"/>
      <c r="H14" s="145"/>
      <c r="I14" s="145"/>
    </row>
    <row r="15" spans="1:9" ht="19.5" customHeight="1" x14ac:dyDescent="0.3"/>
    <row r="16" spans="1:9" ht="19.5" customHeight="1" x14ac:dyDescent="0.3">
      <c r="A16" s="149" t="s">
        <v>13</v>
      </c>
      <c r="B16" s="150"/>
      <c r="C16" s="150"/>
      <c r="D16" s="150"/>
      <c r="E16" s="150"/>
      <c r="F16" s="150"/>
      <c r="G16" s="150"/>
      <c r="H16" s="151"/>
    </row>
    <row r="17" spans="1:9" ht="18.75" x14ac:dyDescent="0.3">
      <c r="A17" s="152" t="s">
        <v>14</v>
      </c>
      <c r="B17" s="152"/>
      <c r="C17" s="152"/>
      <c r="D17" s="152"/>
      <c r="E17" s="152"/>
      <c r="F17" s="152"/>
      <c r="G17" s="152"/>
      <c r="H17" s="152"/>
    </row>
    <row r="18" spans="1:9" ht="26.25" customHeight="1" x14ac:dyDescent="0.3">
      <c r="A18" s="11" t="s">
        <v>15</v>
      </c>
      <c r="B18" s="130" t="s">
        <v>2</v>
      </c>
      <c r="C18" s="41"/>
      <c r="D18" s="41"/>
      <c r="E18" s="41"/>
    </row>
    <row r="19" spans="1:9" ht="26.25" customHeight="1" x14ac:dyDescent="0.3">
      <c r="A19" s="11" t="s">
        <v>16</v>
      </c>
      <c r="B19" s="131" t="s">
        <v>3</v>
      </c>
      <c r="C19" s="10">
        <v>28</v>
      </c>
    </row>
    <row r="20" spans="1:9" ht="26.25" customHeight="1" x14ac:dyDescent="0.3">
      <c r="A20" s="11" t="s">
        <v>17</v>
      </c>
      <c r="B20" s="131" t="s">
        <v>4</v>
      </c>
    </row>
    <row r="21" spans="1:9" ht="26.25" customHeight="1" x14ac:dyDescent="0.3">
      <c r="A21" s="11" t="s">
        <v>18</v>
      </c>
      <c r="B21" s="132" t="s">
        <v>4</v>
      </c>
      <c r="C21" s="12"/>
      <c r="D21" s="12"/>
      <c r="E21" s="12"/>
      <c r="F21" s="12"/>
      <c r="G21" s="12"/>
      <c r="H21" s="12"/>
      <c r="I21" s="8"/>
    </row>
    <row r="22" spans="1:9" ht="26.25" customHeight="1" x14ac:dyDescent="0.3">
      <c r="A22" s="11" t="s">
        <v>19</v>
      </c>
      <c r="B22" s="153" t="s">
        <v>62</v>
      </c>
    </row>
    <row r="23" spans="1:9" ht="26.25" customHeight="1" x14ac:dyDescent="0.3">
      <c r="A23" s="11" t="s">
        <v>20</v>
      </c>
      <c r="B23" s="153" t="s">
        <v>62</v>
      </c>
    </row>
    <row r="24" spans="1:9" ht="18.75" x14ac:dyDescent="0.3">
      <c r="A24" s="11"/>
      <c r="B24" s="13"/>
    </row>
    <row r="25" spans="1:9" ht="18.75" x14ac:dyDescent="0.3">
      <c r="A25" s="14" t="s">
        <v>0</v>
      </c>
      <c r="B25" s="20" t="s">
        <v>21</v>
      </c>
    </row>
    <row r="26" spans="1:9" ht="18.75" x14ac:dyDescent="0.3">
      <c r="A26" s="14"/>
      <c r="B26" s="20"/>
    </row>
    <row r="27" spans="1:9" ht="26.25" customHeight="1" x14ac:dyDescent="0.4">
      <c r="A27" s="127" t="s">
        <v>22</v>
      </c>
      <c r="B27" s="133" t="s">
        <v>60</v>
      </c>
      <c r="C27" s="68"/>
      <c r="D27" s="37"/>
      <c r="E27" s="37"/>
      <c r="F27" s="37"/>
    </row>
    <row r="28" spans="1:9" ht="26.25" customHeight="1" x14ac:dyDescent="0.4">
      <c r="A28" s="48" t="s">
        <v>1</v>
      </c>
      <c r="B28" s="70" t="s">
        <v>61</v>
      </c>
      <c r="C28" s="68"/>
      <c r="D28" s="56"/>
      <c r="E28" s="49"/>
      <c r="F28" s="49"/>
      <c r="G28" s="49"/>
    </row>
    <row r="29" spans="1:9" ht="26.25" customHeight="1" x14ac:dyDescent="0.4">
      <c r="A29" s="17" t="s">
        <v>23</v>
      </c>
      <c r="B29" s="68">
        <v>105.988</v>
      </c>
      <c r="C29" s="69"/>
      <c r="D29" s="47"/>
      <c r="E29" s="47"/>
      <c r="F29" s="47"/>
      <c r="G29" s="47"/>
    </row>
    <row r="30" spans="1:9" ht="26.25" customHeight="1" x14ac:dyDescent="0.4">
      <c r="A30" s="93" t="s">
        <v>24</v>
      </c>
      <c r="B30" s="94">
        <v>0.1</v>
      </c>
      <c r="C30" s="69"/>
      <c r="D30" s="47"/>
      <c r="E30" s="47"/>
      <c r="F30" s="47"/>
      <c r="G30" s="47"/>
    </row>
    <row r="31" spans="1:9" ht="18.75" x14ac:dyDescent="0.3">
      <c r="A31" s="93"/>
      <c r="E31" s="47"/>
      <c r="F31" s="47"/>
      <c r="G31" s="47"/>
    </row>
    <row r="32" spans="1:9" ht="26.25" customHeight="1" x14ac:dyDescent="0.4">
      <c r="A32" s="62" t="s">
        <v>25</v>
      </c>
      <c r="B32" s="68">
        <v>2</v>
      </c>
      <c r="C32" s="58" t="s">
        <v>26</v>
      </c>
      <c r="D32" s="68">
        <v>1</v>
      </c>
      <c r="E32" s="40"/>
      <c r="F32" s="37"/>
    </row>
    <row r="33" spans="1:14" ht="19.5" customHeight="1" x14ac:dyDescent="0.3">
      <c r="A33" s="15"/>
      <c r="B33" s="16"/>
      <c r="C33" s="37"/>
      <c r="D33" s="37"/>
      <c r="E33" s="37"/>
      <c r="F33" s="37"/>
    </row>
    <row r="34" spans="1:14" ht="19.5" customHeight="1" x14ac:dyDescent="0.3">
      <c r="A34" s="23" t="s">
        <v>27</v>
      </c>
      <c r="B34" s="23" t="s">
        <v>28</v>
      </c>
      <c r="C34" s="66" t="s">
        <v>29</v>
      </c>
      <c r="D34" s="23" t="s">
        <v>30</v>
      </c>
      <c r="E34" s="71" t="s">
        <v>31</v>
      </c>
      <c r="F34" s="23" t="s">
        <v>32</v>
      </c>
      <c r="G34" s="140"/>
    </row>
    <row r="35" spans="1:14" ht="26.25" customHeight="1" x14ac:dyDescent="0.4">
      <c r="A35" s="59" t="s">
        <v>33</v>
      </c>
      <c r="B35" s="77">
        <v>100.6</v>
      </c>
      <c r="C35" s="137">
        <f>IF(ISBLANK(B35), "-",B35/$B$29*($B$32/$D$32))</f>
        <v>1.8983281126165226</v>
      </c>
      <c r="D35" s="134">
        <v>19</v>
      </c>
      <c r="E35" s="95">
        <f>IF(ISBLANK(B35), "-",C35/D35)</f>
        <v>9.9912005927185396E-2</v>
      </c>
      <c r="F35" s="104">
        <f>IF(ISBLANK(B35), "-",(E35-$B$48)/$B$48)</f>
        <v>-8.799407281460947E-4</v>
      </c>
      <c r="G35" s="141"/>
    </row>
    <row r="36" spans="1:14" ht="26.25" customHeight="1" x14ac:dyDescent="0.4">
      <c r="A36" s="60" t="s">
        <v>34</v>
      </c>
      <c r="B36" s="78">
        <v>100.8</v>
      </c>
      <c r="C36" s="138">
        <f>IF(ISBLANK(B36), "-",B36/$B$29*($B$32/$D$32))</f>
        <v>1.9021021247688417</v>
      </c>
      <c r="D36" s="135">
        <v>19.100000000000001</v>
      </c>
      <c r="E36" s="96">
        <f>IF(ISBLANK(B36), "-",C36/D36)</f>
        <v>9.9586498678996938E-2</v>
      </c>
      <c r="F36" s="105">
        <f>IF(ISBLANK(B36), "-",(E36-$B$48)/$B$48)</f>
        <v>-4.1350132100306802E-3</v>
      </c>
      <c r="G36" s="141"/>
    </row>
    <row r="37" spans="1:14" ht="26.25" customHeight="1" x14ac:dyDescent="0.4">
      <c r="A37" s="60" t="s">
        <v>35</v>
      </c>
      <c r="B37" s="78">
        <v>100.2</v>
      </c>
      <c r="C37" s="138">
        <f>IF(ISBLANK(B37), "-",B37/$B$29*($B$32/$D$32))</f>
        <v>1.8907800883118844</v>
      </c>
      <c r="D37" s="135">
        <v>18.899999999999999</v>
      </c>
      <c r="E37" s="96">
        <f>IF(ISBLANK(B37), "-",C37/D37)</f>
        <v>0.10004127451385632</v>
      </c>
      <c r="F37" s="105">
        <f>IF(ISBLANK(B37), "-",(E37-$B$48)/$B$48)</f>
        <v>4.1274513856312534E-4</v>
      </c>
      <c r="G37" s="141"/>
    </row>
    <row r="38" spans="1:14" ht="27" customHeight="1" x14ac:dyDescent="0.4">
      <c r="A38" s="61" t="s">
        <v>36</v>
      </c>
      <c r="B38" s="79">
        <v>100.6</v>
      </c>
      <c r="C38" s="139">
        <f>IF(ISBLANK(B38), "-",B38/$B$29*($B$32/$D$32))</f>
        <v>1.8983281126165226</v>
      </c>
      <c r="D38" s="136">
        <v>19</v>
      </c>
      <c r="E38" s="97">
        <f>IF(ISBLANK(B38), "-",C38/D38)</f>
        <v>9.9912005927185396E-2</v>
      </c>
      <c r="F38" s="106">
        <f>IF(ISBLANK(B38), "-",(E38-$B$48)/$B$48)</f>
        <v>-8.799407281460947E-4</v>
      </c>
      <c r="G38" s="141"/>
    </row>
    <row r="39" spans="1:14" ht="19.5" customHeight="1" x14ac:dyDescent="0.3">
      <c r="A39" s="4"/>
      <c r="B39" s="4"/>
      <c r="C39" s="4"/>
      <c r="D39" s="81" t="s">
        <v>37</v>
      </c>
      <c r="E39" s="55">
        <f>AVERAGE(E35:E38)</f>
        <v>9.9862946261806015E-2</v>
      </c>
      <c r="F39" s="143">
        <f>AVERAGE(F35:F38)</f>
        <v>-1.3705373819399361E-3</v>
      </c>
      <c r="G39" s="142"/>
    </row>
    <row r="40" spans="1:14" ht="18.75" x14ac:dyDescent="0.3">
      <c r="A40" s="4"/>
      <c r="B40" s="42"/>
      <c r="C40" s="44"/>
      <c r="D40" s="51" t="s">
        <v>38</v>
      </c>
      <c r="E40" s="52">
        <f>STDEV(E35:E38)/E39</f>
        <v>1.9437799654997341E-3</v>
      </c>
      <c r="F40" s="102"/>
      <c r="G40" s="4"/>
    </row>
    <row r="41" spans="1:14" ht="19.5" customHeight="1" x14ac:dyDescent="0.3">
      <c r="A41" s="4"/>
      <c r="B41" s="42"/>
      <c r="C41" s="44"/>
      <c r="D41" s="53" t="s">
        <v>5</v>
      </c>
      <c r="E41" s="54">
        <f>COUNT(E35:E38)</f>
        <v>4</v>
      </c>
      <c r="F41" s="103"/>
      <c r="G41" s="4"/>
    </row>
    <row r="42" spans="1:14" ht="18.75" x14ac:dyDescent="0.3">
      <c r="A42" s="14"/>
      <c r="B42" s="20"/>
    </row>
    <row r="43" spans="1:14" ht="18.75" x14ac:dyDescent="0.3">
      <c r="A43" s="14"/>
      <c r="B43" s="20"/>
    </row>
    <row r="44" spans="1:14" ht="18.75" x14ac:dyDescent="0.3">
      <c r="A44" s="14"/>
      <c r="B44" s="20"/>
    </row>
    <row r="45" spans="1:14" s="3" customFormat="1" ht="26.25" customHeight="1" x14ac:dyDescent="0.4">
      <c r="A45" s="127" t="s">
        <v>22</v>
      </c>
      <c r="B45" s="70" t="s">
        <v>39</v>
      </c>
      <c r="C45" s="68"/>
      <c r="D45" s="37"/>
      <c r="E45" s="37"/>
      <c r="F45" s="37"/>
      <c r="G45" s="10"/>
      <c r="H45" s="37"/>
      <c r="I45" s="38"/>
      <c r="J45" s="38"/>
      <c r="K45" s="38"/>
      <c r="L45" s="5"/>
      <c r="M45" s="5"/>
      <c r="N45" s="39"/>
    </row>
    <row r="46" spans="1:14" s="3" customFormat="1" ht="26.25" customHeight="1" x14ac:dyDescent="0.4">
      <c r="A46" s="48" t="s">
        <v>1</v>
      </c>
      <c r="B46" s="70" t="str">
        <f>B27</f>
        <v>0.1MHCl</v>
      </c>
      <c r="C46" s="68"/>
      <c r="D46" s="56"/>
      <c r="E46" s="49"/>
      <c r="F46" s="49"/>
      <c r="G46" s="49"/>
      <c r="H46" s="37"/>
      <c r="I46" s="38"/>
      <c r="J46" s="38"/>
      <c r="K46" s="38"/>
      <c r="L46" s="5"/>
      <c r="M46" s="5"/>
      <c r="N46" s="39"/>
    </row>
    <row r="47" spans="1:14" s="3" customFormat="1" ht="26.25" customHeight="1" x14ac:dyDescent="0.4">
      <c r="A47" s="17" t="s">
        <v>23</v>
      </c>
      <c r="B47" s="68">
        <v>36.46</v>
      </c>
      <c r="C47" s="69"/>
      <c r="D47" s="47"/>
      <c r="E47" s="47"/>
      <c r="F47" s="47"/>
      <c r="G47" s="47"/>
      <c r="H47" s="45"/>
      <c r="I47" s="38"/>
      <c r="J47" s="38"/>
      <c r="K47" s="38"/>
      <c r="L47" s="5"/>
      <c r="M47" s="5"/>
      <c r="N47" s="39"/>
    </row>
    <row r="48" spans="1:14" s="3" customFormat="1" ht="26.25" customHeight="1" x14ac:dyDescent="0.4">
      <c r="A48" s="93" t="s">
        <v>24</v>
      </c>
      <c r="B48" s="94">
        <v>0.1</v>
      </c>
      <c r="C48" s="69"/>
      <c r="D48" s="47"/>
      <c r="E48" s="47"/>
      <c r="F48" s="47"/>
      <c r="G48" s="47"/>
      <c r="H48" s="45"/>
      <c r="I48" s="38"/>
      <c r="J48" s="38"/>
      <c r="K48" s="38"/>
      <c r="L48" s="5"/>
      <c r="M48" s="5"/>
      <c r="N48" s="39"/>
    </row>
    <row r="49" spans="1:14" s="3" customFormat="1" ht="18.75" x14ac:dyDescent="0.3">
      <c r="A49" s="62" t="s">
        <v>25</v>
      </c>
      <c r="B49" s="57">
        <v>1</v>
      </c>
      <c r="C49" s="58" t="s">
        <v>26</v>
      </c>
      <c r="D49" s="57">
        <v>1</v>
      </c>
      <c r="F49" s="37"/>
      <c r="G49" s="10"/>
      <c r="H49" s="37"/>
      <c r="I49" s="38"/>
      <c r="J49" s="38"/>
      <c r="K49" s="38"/>
      <c r="L49" s="5"/>
      <c r="M49" s="5"/>
      <c r="N49" s="39"/>
    </row>
    <row r="50" spans="1:14" s="3" customFormat="1" ht="19.5" customHeight="1" x14ac:dyDescent="0.3">
      <c r="A50" s="15"/>
      <c r="B50" s="16"/>
      <c r="C50" s="37"/>
      <c r="D50" s="37"/>
      <c r="E50" s="37"/>
      <c r="F50" s="37"/>
      <c r="G50" s="10"/>
      <c r="H50" s="37"/>
      <c r="I50" s="38"/>
      <c r="J50" s="38"/>
      <c r="K50" s="38"/>
      <c r="L50" s="5"/>
      <c r="M50" s="5"/>
      <c r="N50" s="39"/>
    </row>
    <row r="51" spans="1:14" s="3" customFormat="1" ht="19.5" customHeight="1" x14ac:dyDescent="0.3">
      <c r="A51" s="23" t="s">
        <v>27</v>
      </c>
      <c r="B51" s="23" t="s">
        <v>40</v>
      </c>
      <c r="C51" s="66" t="s">
        <v>41</v>
      </c>
      <c r="D51" s="23" t="s">
        <v>42</v>
      </c>
      <c r="E51" s="67" t="s">
        <v>31</v>
      </c>
      <c r="F51" s="71" t="s">
        <v>32</v>
      </c>
      <c r="G51" s="23" t="s">
        <v>43</v>
      </c>
      <c r="J51" s="38"/>
      <c r="K51" s="38"/>
      <c r="L51" s="5"/>
      <c r="M51" s="5"/>
      <c r="N51" s="39"/>
    </row>
    <row r="52" spans="1:14" s="3" customFormat="1" ht="26.25" customHeight="1" x14ac:dyDescent="0.4">
      <c r="A52" s="59" t="s">
        <v>33</v>
      </c>
      <c r="B52" s="77">
        <v>20</v>
      </c>
      <c r="C52" s="137">
        <f>IF(ISBLANK(B52), "-",B52*$E$39*($B$49/$D$49))</f>
        <v>1.9972589252361204</v>
      </c>
      <c r="D52" s="134">
        <v>20</v>
      </c>
      <c r="E52" s="95">
        <f>IF(ISBLANK(B52), "-",C52/D52)</f>
        <v>9.9862946261806015E-2</v>
      </c>
      <c r="F52" s="104">
        <f>IF(ISBLANK(B52), "-",(E52-$B$48)/$B$48)</f>
        <v>-1.3705373819399014E-3</v>
      </c>
      <c r="G52" s="98">
        <f>IF(ISBLANK(B52),"-",E52/$B$48)</f>
        <v>0.99862946261806007</v>
      </c>
      <c r="J52" s="38"/>
      <c r="K52" s="38"/>
      <c r="L52" s="5"/>
      <c r="M52" s="5"/>
      <c r="N52" s="39"/>
    </row>
    <row r="53" spans="1:14" s="3" customFormat="1" ht="26.25" customHeight="1" x14ac:dyDescent="0.4">
      <c r="A53" s="60" t="s">
        <v>34</v>
      </c>
      <c r="B53" s="78">
        <v>20</v>
      </c>
      <c r="C53" s="138">
        <f>IF(ISBLANK(B53), "-",B53*$E$39*($B$49/$D$49))</f>
        <v>1.9972589252361204</v>
      </c>
      <c r="D53" s="135">
        <v>20</v>
      </c>
      <c r="E53" s="96">
        <f>IF(ISBLANK(B53), "-",C53/D53)</f>
        <v>9.9862946261806015E-2</v>
      </c>
      <c r="F53" s="105">
        <f>IF(ISBLANK(B53), "-",(E53-$B$48)/$B$48)</f>
        <v>-1.3705373819399014E-3</v>
      </c>
      <c r="G53" s="99">
        <f>IF(ISBLANK(B53),"-",E53/$B$48)</f>
        <v>0.99862946261806007</v>
      </c>
      <c r="J53" s="38"/>
      <c r="K53" s="38"/>
      <c r="L53" s="5"/>
      <c r="M53" s="5"/>
      <c r="N53" s="39"/>
    </row>
    <row r="54" spans="1:14" s="3" customFormat="1" ht="26.25" customHeight="1" x14ac:dyDescent="0.4">
      <c r="A54" s="60" t="s">
        <v>35</v>
      </c>
      <c r="B54" s="78">
        <v>20</v>
      </c>
      <c r="C54" s="138">
        <f>IF(ISBLANK(B54), "-",B54*$E$39*($B$49/$D$49))</f>
        <v>1.9972589252361204</v>
      </c>
      <c r="D54" s="135">
        <v>20</v>
      </c>
      <c r="E54" s="96">
        <f>IF(ISBLANK(B54), "-",C54/D54)</f>
        <v>9.9862946261806015E-2</v>
      </c>
      <c r="F54" s="105">
        <f>IF(ISBLANK(B54), "-",(E54-$B$48)/$B$48)</f>
        <v>-1.3705373819399014E-3</v>
      </c>
      <c r="G54" s="99">
        <f>IF(ISBLANK(B54),"-",E54/$B$48)</f>
        <v>0.99862946261806007</v>
      </c>
      <c r="J54" s="38"/>
      <c r="K54" s="38"/>
      <c r="L54" s="5"/>
      <c r="M54" s="5"/>
      <c r="N54" s="39"/>
    </row>
    <row r="55" spans="1:14" s="3" customFormat="1" ht="27" customHeight="1" x14ac:dyDescent="0.4">
      <c r="A55" s="61" t="s">
        <v>36</v>
      </c>
      <c r="B55" s="79"/>
      <c r="C55" s="139" t="str">
        <f>IF(ISBLANK(B55), "-",B55*$E$39*($B$49/$D$49))</f>
        <v>-</v>
      </c>
      <c r="D55" s="136"/>
      <c r="E55" s="97" t="str">
        <f>IF(ISBLANK(B55), "-",C55/D55)</f>
        <v>-</v>
      </c>
      <c r="F55" s="106" t="str">
        <f>IF(ISBLANK(B55), "-",(E55-$B$48)/$B$48)</f>
        <v>-</v>
      </c>
      <c r="G55" s="100" t="str">
        <f>IF(ISBLANK(B55),"-",E55/$B$48)</f>
        <v>-</v>
      </c>
      <c r="J55" s="38"/>
      <c r="K55" s="38"/>
      <c r="L55" s="5"/>
      <c r="M55" s="5"/>
      <c r="N55" s="39"/>
    </row>
    <row r="56" spans="1:14" ht="19.5" customHeight="1" x14ac:dyDescent="0.3">
      <c r="A56" s="4"/>
      <c r="B56" s="4"/>
      <c r="C56" s="4"/>
      <c r="D56" s="81" t="s">
        <v>37</v>
      </c>
      <c r="E56" s="55">
        <f>AVERAGE(E52:E55)</f>
        <v>9.9862946261806015E-2</v>
      </c>
      <c r="F56" s="125">
        <f>AVERAGE(F52:F55)</f>
        <v>-1.3705373819399014E-3</v>
      </c>
      <c r="G56" s="124">
        <f>AVERAGE(G52:G55)</f>
        <v>0.99862946261806007</v>
      </c>
      <c r="H56" s="4"/>
      <c r="L56" s="5"/>
      <c r="M56" s="5"/>
      <c r="N56" s="6"/>
    </row>
    <row r="57" spans="1:14" ht="18.75" x14ac:dyDescent="0.3">
      <c r="A57" s="4"/>
      <c r="B57" s="42"/>
      <c r="C57" s="44"/>
      <c r="D57" s="51" t="s">
        <v>38</v>
      </c>
      <c r="E57" s="52">
        <f>STDEV(E52:E55)/E56</f>
        <v>0</v>
      </c>
      <c r="F57" s="102"/>
      <c r="G57" s="4"/>
      <c r="H57" s="4"/>
    </row>
    <row r="58" spans="1:14" ht="19.5" customHeight="1" x14ac:dyDescent="0.3">
      <c r="A58" s="4"/>
      <c r="B58" s="42"/>
      <c r="C58" s="44"/>
      <c r="D58" s="53" t="s">
        <v>5</v>
      </c>
      <c r="E58" s="54">
        <f>COUNT(E52:E55)</f>
        <v>3</v>
      </c>
      <c r="F58" s="103"/>
      <c r="G58" s="4"/>
      <c r="H58" s="4"/>
    </row>
    <row r="59" spans="1:14" ht="18.75" x14ac:dyDescent="0.3">
      <c r="A59" s="46"/>
      <c r="B59" s="43"/>
      <c r="C59" s="42"/>
      <c r="D59" s="42"/>
      <c r="E59" s="42"/>
      <c r="F59" s="101"/>
      <c r="G59" s="4"/>
      <c r="H59" s="4"/>
    </row>
    <row r="61" spans="1:14" ht="18.75" x14ac:dyDescent="0.3">
      <c r="A61" s="19" t="s">
        <v>0</v>
      </c>
      <c r="B61" s="20" t="s">
        <v>44</v>
      </c>
    </row>
    <row r="62" spans="1:14" ht="18.75" x14ac:dyDescent="0.3">
      <c r="A62" s="10" t="s">
        <v>45</v>
      </c>
      <c r="B62" s="21" t="str">
        <f>B21</f>
        <v>Sorbic Acid</v>
      </c>
    </row>
    <row r="63" spans="1:14" ht="18.75" x14ac:dyDescent="0.3">
      <c r="A63" s="15" t="s">
        <v>46</v>
      </c>
      <c r="B63" s="126">
        <v>1</v>
      </c>
      <c r="C63" s="10" t="s">
        <v>47</v>
      </c>
      <c r="D63" s="126">
        <v>1</v>
      </c>
      <c r="E63" s="10" t="str">
        <f>B20</f>
        <v>Sorbic Acid</v>
      </c>
      <c r="H63" s="22"/>
    </row>
    <row r="64" spans="1:14" ht="18.75" x14ac:dyDescent="0.3">
      <c r="A64" s="15"/>
      <c r="H64" s="22"/>
    </row>
    <row r="65" spans="1:10" ht="26.25" customHeight="1" x14ac:dyDescent="0.4">
      <c r="A65" s="15" t="s">
        <v>48</v>
      </c>
      <c r="B65" s="129" t="str">
        <f>B45</f>
        <v>0.1 M Sodium Hydroxide VS</v>
      </c>
      <c r="C65" s="128" t="s">
        <v>49</v>
      </c>
      <c r="D65" s="68">
        <v>11.21</v>
      </c>
      <c r="E65" s="4" t="str">
        <f>B20</f>
        <v>Sorbic Acid</v>
      </c>
      <c r="H65" s="22"/>
    </row>
    <row r="66" spans="1:10" ht="19.5" customHeight="1" x14ac:dyDescent="0.3">
      <c r="A66" s="4"/>
      <c r="B66" s="4"/>
      <c r="C66" s="4"/>
      <c r="D66" s="4"/>
      <c r="H66" s="22"/>
    </row>
    <row r="67" spans="1:10" ht="19.5" customHeight="1" x14ac:dyDescent="0.3">
      <c r="C67" s="4"/>
      <c r="D67" s="4"/>
      <c r="E67" s="4"/>
      <c r="F67" s="4"/>
      <c r="G67" s="147" t="s">
        <v>50</v>
      </c>
      <c r="H67" s="148"/>
      <c r="J67" s="112"/>
    </row>
    <row r="68" spans="1:10" ht="19.5" customHeight="1" x14ac:dyDescent="0.3">
      <c r="A68" s="72" t="s">
        <v>51</v>
      </c>
      <c r="B68" s="23" t="s">
        <v>52</v>
      </c>
      <c r="C68" s="84" t="s">
        <v>53</v>
      </c>
      <c r="D68" s="23" t="s">
        <v>54</v>
      </c>
      <c r="E68" s="23" t="s">
        <v>55</v>
      </c>
      <c r="F68" s="84" t="s">
        <v>56</v>
      </c>
      <c r="G68" s="23" t="s">
        <v>57</v>
      </c>
      <c r="H68" s="23" t="s">
        <v>58</v>
      </c>
      <c r="I68" s="118" t="s">
        <v>59</v>
      </c>
      <c r="J68" s="73"/>
    </row>
    <row r="69" spans="1:10" ht="26.25" customHeight="1" x14ac:dyDescent="0.4">
      <c r="A69" s="74" t="s">
        <v>33</v>
      </c>
      <c r="B69" s="77">
        <v>50.8</v>
      </c>
      <c r="C69" s="77">
        <v>4.53</v>
      </c>
      <c r="D69" s="63">
        <v>0.2</v>
      </c>
      <c r="E69" s="87">
        <f>IF(ISBLANK(B69),"-",C69-$D$73)</f>
        <v>4.33</v>
      </c>
      <c r="F69" s="89">
        <f>IF(ISBLANK(B69), "-",E69*$G$56)</f>
        <v>4.3240655731361999</v>
      </c>
      <c r="G69" s="86">
        <f>IF(ISBLANK(B69),"-",F69*$D$65)</f>
        <v>48.472775074856806</v>
      </c>
      <c r="H69" s="107">
        <f>IF(ISBLANK(B69),"-",G69*$B$63/B69)</f>
        <v>0.95418848572552772</v>
      </c>
      <c r="I69" s="119">
        <f>IF(ISBLANK(B69),"-",H69/$D$63)</f>
        <v>0.95418848572552772</v>
      </c>
      <c r="J69" s="113"/>
    </row>
    <row r="70" spans="1:10" ht="26.25" customHeight="1" x14ac:dyDescent="0.4">
      <c r="A70" s="75" t="s">
        <v>34</v>
      </c>
      <c r="B70" s="78">
        <v>51</v>
      </c>
      <c r="C70" s="78">
        <v>4.54</v>
      </c>
      <c r="D70" s="64">
        <v>0.2</v>
      </c>
      <c r="E70" s="88">
        <f>IF(ISBLANK(B70),"-",C70-$D$73)</f>
        <v>4.34</v>
      </c>
      <c r="F70" s="90">
        <f>IF(ISBLANK(B70), "-",E70*$G$56)</f>
        <v>4.3340518677623807</v>
      </c>
      <c r="G70" s="111">
        <f>IF(ISBLANK(B70),"-",F70*$D$65)</f>
        <v>48.584721437616288</v>
      </c>
      <c r="H70" s="108">
        <f>IF(ISBLANK(B70),"-",G70*$B$63/B70)</f>
        <v>0.95264159681600569</v>
      </c>
      <c r="I70" s="120">
        <f>IF(ISBLANK(B70),"-",H70/$D$63)</f>
        <v>0.95264159681600569</v>
      </c>
      <c r="J70" s="113"/>
    </row>
    <row r="71" spans="1:10" ht="26.25" customHeight="1" x14ac:dyDescent="0.4">
      <c r="A71" s="75" t="s">
        <v>35</v>
      </c>
      <c r="B71" s="78">
        <v>50.5</v>
      </c>
      <c r="C71" s="78">
        <v>4.5</v>
      </c>
      <c r="D71" s="64">
        <v>0.2</v>
      </c>
      <c r="E71" s="88">
        <f>IF(ISBLANK(B71),"-",C71-$D$73)</f>
        <v>4.3</v>
      </c>
      <c r="F71" s="90">
        <f>IF(ISBLANK(B71), "-",E71*$G$56)</f>
        <v>4.2941066892576583</v>
      </c>
      <c r="G71" s="111">
        <f>IF(ISBLANK(B71),"-",F71*$D$65)</f>
        <v>48.136935986578351</v>
      </c>
      <c r="H71" s="108">
        <f>IF(ISBLANK(B71),"-",G71*$B$63/B71)</f>
        <v>0.95320665319957132</v>
      </c>
      <c r="I71" s="120">
        <f>IF(ISBLANK(B71),"-",H71/$D$63)</f>
        <v>0.95320665319957132</v>
      </c>
      <c r="J71" s="113"/>
    </row>
    <row r="72" spans="1:10" ht="27" customHeight="1" x14ac:dyDescent="0.4">
      <c r="A72" s="76" t="s">
        <v>36</v>
      </c>
      <c r="B72" s="79"/>
      <c r="C72" s="79"/>
      <c r="D72" s="65"/>
      <c r="E72" s="92" t="str">
        <f>IF(ISBLANK(B72),"-",C72-$D$73)</f>
        <v>-</v>
      </c>
      <c r="F72" s="91" t="str">
        <f>IF(ISBLANK(B72), "-",E72*$G$56)</f>
        <v>-</v>
      </c>
      <c r="G72" s="123" t="str">
        <f>IF(ISBLANK(B72),"-",F72*$D$65)</f>
        <v>-</v>
      </c>
      <c r="H72" s="109" t="str">
        <f>IF(ISBLANK(B72),"-",G72*$B$63/B72)</f>
        <v>-</v>
      </c>
      <c r="I72" s="121" t="str">
        <f>IF(ISBLANK(B72),"-",H72/$D$63)</f>
        <v>-</v>
      </c>
      <c r="J72" s="114"/>
    </row>
    <row r="73" spans="1:10" ht="26.25" customHeight="1" x14ac:dyDescent="0.4">
      <c r="C73" s="50" t="s">
        <v>37</v>
      </c>
      <c r="D73" s="80">
        <f>AVERAGE(D69:D72)</f>
        <v>0.20000000000000004</v>
      </c>
      <c r="F73" s="50" t="s">
        <v>37</v>
      </c>
      <c r="G73" s="85">
        <f>AVERAGE(G69:G72)</f>
        <v>48.398144166350484</v>
      </c>
      <c r="H73" s="85">
        <f>AVERAGE(H69:H72)</f>
        <v>0.95334557858036817</v>
      </c>
      <c r="I73" s="122">
        <f>AVERAGE(I69:I72)</f>
        <v>0.95334557858036817</v>
      </c>
      <c r="J73" s="115"/>
    </row>
    <row r="74" spans="1:10" ht="26.25" customHeight="1" x14ac:dyDescent="0.4">
      <c r="C74" s="51" t="s">
        <v>38</v>
      </c>
      <c r="D74" s="52">
        <f>IF(D73=0,"-",STDEV(D69:D72)/D73)</f>
        <v>1.6996749443881474E-16</v>
      </c>
      <c r="F74" s="51" t="s">
        <v>38</v>
      </c>
      <c r="G74" s="110"/>
      <c r="H74" s="82">
        <f>STDEV(H69:H72)/H73</f>
        <v>8.2105183914169444E-4</v>
      </c>
      <c r="I74" s="82">
        <f>STDEV(I69:I72)/I73</f>
        <v>8.2105183914169444E-4</v>
      </c>
      <c r="J74" s="116"/>
    </row>
    <row r="75" spans="1:10" ht="27" customHeight="1" x14ac:dyDescent="0.4">
      <c r="C75" s="53" t="s">
        <v>5</v>
      </c>
      <c r="D75" s="54">
        <f>COUNT(D69:D72)</f>
        <v>3</v>
      </c>
      <c r="F75" s="53" t="s">
        <v>5</v>
      </c>
      <c r="G75" s="83">
        <f>COUNT(G69:G72)</f>
        <v>3</v>
      </c>
      <c r="H75" s="83">
        <f>COUNT(H69:H72)</f>
        <v>3</v>
      </c>
      <c r="I75" s="83">
        <f>COUNT(I69:I72)</f>
        <v>3</v>
      </c>
      <c r="J75" s="117"/>
    </row>
    <row r="76" spans="1:10" ht="18.75" x14ac:dyDescent="0.3">
      <c r="H76" s="22"/>
      <c r="J76" s="6"/>
    </row>
    <row r="77" spans="1:10" ht="18.75" x14ac:dyDescent="0.3">
      <c r="H77" s="22"/>
    </row>
    <row r="78" spans="1:10" ht="19.5" customHeight="1" x14ac:dyDescent="0.3">
      <c r="A78" s="9"/>
      <c r="B78" s="9"/>
      <c r="C78" s="27"/>
      <c r="D78" s="27"/>
      <c r="E78" s="27"/>
      <c r="F78" s="27"/>
      <c r="G78" s="27"/>
      <c r="H78" s="27"/>
      <c r="I78" s="27"/>
    </row>
    <row r="79" spans="1:10" ht="18.75" x14ac:dyDescent="0.3">
      <c r="B79" s="146" t="s">
        <v>6</v>
      </c>
      <c r="C79" s="146"/>
      <c r="E79" s="36" t="s">
        <v>7</v>
      </c>
      <c r="F79" s="28"/>
      <c r="G79" s="146" t="s">
        <v>8</v>
      </c>
      <c r="H79" s="146"/>
    </row>
    <row r="80" spans="1:10" ht="83.25" customHeight="1" x14ac:dyDescent="0.3">
      <c r="A80" s="29" t="s">
        <v>9</v>
      </c>
      <c r="B80" s="30"/>
      <c r="C80" s="30"/>
      <c r="E80" s="31"/>
      <c r="F80" s="26"/>
      <c r="G80" s="32"/>
      <c r="H80" s="32"/>
    </row>
    <row r="81" spans="1:9" ht="84" customHeight="1" x14ac:dyDescent="0.3">
      <c r="A81" s="29" t="s">
        <v>10</v>
      </c>
      <c r="B81" s="33"/>
      <c r="C81" s="33"/>
      <c r="E81" s="34"/>
      <c r="F81" s="26"/>
      <c r="G81" s="35"/>
      <c r="H81" s="35"/>
    </row>
    <row r="82" spans="1:9" ht="18.75" x14ac:dyDescent="0.3">
      <c r="A82" s="24"/>
      <c r="B82" s="24"/>
      <c r="C82" s="18"/>
      <c r="D82" s="18"/>
      <c r="E82" s="18"/>
      <c r="F82" s="25"/>
      <c r="G82" s="18"/>
      <c r="H82" s="18"/>
      <c r="I82" s="7"/>
    </row>
    <row r="83" spans="1:9" ht="18.75" x14ac:dyDescent="0.3">
      <c r="A83" s="24"/>
      <c r="B83" s="24"/>
      <c r="C83" s="18"/>
      <c r="D83" s="18"/>
      <c r="E83" s="18"/>
      <c r="F83" s="25"/>
      <c r="G83" s="18"/>
      <c r="H83" s="18"/>
      <c r="I83" s="7"/>
    </row>
    <row r="84" spans="1:9" ht="18.75" x14ac:dyDescent="0.3">
      <c r="A84" s="24"/>
      <c r="B84" s="24"/>
      <c r="C84" s="18"/>
      <c r="D84" s="18"/>
      <c r="E84" s="18"/>
      <c r="F84" s="25"/>
      <c r="G84" s="18"/>
      <c r="H84" s="18"/>
      <c r="I84" s="7"/>
    </row>
    <row r="85" spans="1:9" ht="18.75" x14ac:dyDescent="0.3">
      <c r="A85" s="24"/>
      <c r="B85" s="24"/>
      <c r="C85" s="18"/>
      <c r="D85" s="18"/>
      <c r="E85" s="18"/>
      <c r="F85" s="25"/>
      <c r="G85" s="18"/>
      <c r="H85" s="18"/>
      <c r="I85" s="7"/>
    </row>
    <row r="86" spans="1:9" ht="18.75" x14ac:dyDescent="0.3">
      <c r="A86" s="24"/>
      <c r="B86" s="24"/>
      <c r="C86" s="18"/>
      <c r="D86" s="18"/>
      <c r="E86" s="18"/>
      <c r="F86" s="25"/>
      <c r="G86" s="18"/>
      <c r="H86" s="18"/>
      <c r="I86" s="7"/>
    </row>
    <row r="87" spans="1:9" ht="18.75" x14ac:dyDescent="0.3">
      <c r="A87" s="24"/>
      <c r="B87" s="24"/>
      <c r="C87" s="18"/>
      <c r="D87" s="18"/>
      <c r="E87" s="18"/>
      <c r="F87" s="25"/>
      <c r="G87" s="18"/>
      <c r="H87" s="18"/>
      <c r="I87" s="7"/>
    </row>
    <row r="88" spans="1:9" ht="18.75" x14ac:dyDescent="0.3">
      <c r="A88" s="24"/>
      <c r="B88" s="24"/>
      <c r="C88" s="18"/>
      <c r="D88" s="18"/>
      <c r="E88" s="18"/>
      <c r="F88" s="25"/>
      <c r="G88" s="18"/>
      <c r="H88" s="18"/>
      <c r="I88" s="7"/>
    </row>
    <row r="89" spans="1:9" ht="18.75" x14ac:dyDescent="0.3">
      <c r="A89" s="24"/>
      <c r="B89" s="24"/>
      <c r="C89" s="18"/>
      <c r="D89" s="18"/>
      <c r="E89" s="18"/>
      <c r="F89" s="25"/>
      <c r="G89" s="18"/>
      <c r="H89" s="18"/>
      <c r="I89" s="7"/>
    </row>
    <row r="90" spans="1:9" ht="18.75" x14ac:dyDescent="0.3">
      <c r="A90" s="24"/>
      <c r="B90" s="24"/>
      <c r="C90" s="18"/>
      <c r="D90" s="18"/>
      <c r="E90" s="18"/>
      <c r="F90" s="25"/>
      <c r="G90" s="18"/>
      <c r="H90" s="18"/>
      <c r="I90" s="7"/>
    </row>
    <row r="250" spans="1:1" x14ac:dyDescent="0.3">
      <c r="A250" s="2">
        <v>0</v>
      </c>
    </row>
  </sheetData>
  <sheetProtection password="F258" sheet="1" objects="1" scenarios="1" formatCells="0" formatColumns="0"/>
  <mergeCells count="7">
    <mergeCell ref="A1:I7"/>
    <mergeCell ref="A8:I14"/>
    <mergeCell ref="B79:C79"/>
    <mergeCell ref="G79:H79"/>
    <mergeCell ref="G67:H67"/>
    <mergeCell ref="A16:H16"/>
    <mergeCell ref="A17:H17"/>
  </mergeCells>
  <conditionalFormatting sqref="E57">
    <cfRule type="cellIs" dxfId="9" priority="1" operator="greaterThan">
      <formula>0.002</formula>
    </cfRule>
  </conditionalFormatting>
  <conditionalFormatting sqref="F57">
    <cfRule type="cellIs" dxfId="8" priority="2" operator="greaterThan">
      <formula>0.002</formula>
    </cfRule>
  </conditionalFormatting>
  <conditionalFormatting sqref="G74">
    <cfRule type="cellIs" dxfId="7" priority="3" operator="greaterThan">
      <formula>0.02</formula>
    </cfRule>
  </conditionalFormatting>
  <conditionalFormatting sqref="H74">
    <cfRule type="cellIs" dxfId="6" priority="4" operator="greaterThan">
      <formula>0.02</formula>
    </cfRule>
  </conditionalFormatting>
  <conditionalFormatting sqref="I74">
    <cfRule type="cellIs" dxfId="5" priority="5" operator="greaterThan">
      <formula>0.02</formula>
    </cfRule>
  </conditionalFormatting>
  <conditionalFormatting sqref="J74">
    <cfRule type="cellIs" dxfId="4" priority="6" operator="greaterThan">
      <formula>0.02</formula>
    </cfRule>
  </conditionalFormatting>
  <conditionalFormatting sqref="F56">
    <cfRule type="cellIs" dxfId="3" priority="7" operator="greaterThan">
      <formula>0.1</formula>
    </cfRule>
  </conditionalFormatting>
  <conditionalFormatting sqref="F39">
    <cfRule type="cellIs" dxfId="2" priority="8" operator="greaterThan">
      <formula>0.1</formula>
    </cfRule>
  </conditionalFormatting>
  <conditionalFormatting sqref="E40">
    <cfRule type="cellIs" dxfId="1" priority="9" operator="greaterThan">
      <formula>0.002</formula>
    </cfRule>
  </conditionalFormatting>
  <conditionalFormatting sqref="F40">
    <cfRule type="cellIs" dxfId="0" priority="10" operator="greaterThan">
      <formula>0.002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Ascorbic acid</vt:lpstr>
      <vt:lpstr>'Ascorbic acid'!Print_Area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2018-05-21T07:10:30Z</cp:lastPrinted>
  <dcterms:created xsi:type="dcterms:W3CDTF">2005-07-05T10:19:27Z</dcterms:created>
  <dcterms:modified xsi:type="dcterms:W3CDTF">2018-05-21T07:10:32Z</dcterms:modified>
</cp:coreProperties>
</file>