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7650"/>
  </bookViews>
  <sheets>
    <sheet name="temp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Sheet1!$A$1:$K$42</definedName>
  </definedNames>
  <calcPr calcId="162913"/>
</workbook>
</file>

<file path=xl/calcChain.xml><?xml version="1.0" encoding="utf-8"?>
<calcChain xmlns="http://schemas.openxmlformats.org/spreadsheetml/2006/main">
  <c r="D56" i="4" l="1"/>
  <c r="E38" i="4"/>
  <c r="E39" i="4"/>
  <c r="E40" i="4"/>
  <c r="E41" i="4"/>
  <c r="E42" i="4"/>
  <c r="E43" i="4"/>
  <c r="E44" i="4"/>
  <c r="E45" i="4"/>
  <c r="E46" i="4"/>
  <c r="E47" i="4"/>
  <c r="G38" i="4"/>
  <c r="G39" i="4"/>
  <c r="G40" i="4"/>
  <c r="G41" i="4"/>
  <c r="G42" i="4"/>
  <c r="G43" i="4"/>
  <c r="D12" i="1"/>
  <c r="B12" i="1"/>
  <c r="G75" i="4" l="1"/>
  <c r="G76" i="4"/>
  <c r="G71" i="4"/>
  <c r="G72" i="4"/>
  <c r="G44" i="4"/>
  <c r="C81" i="4"/>
  <c r="H76" i="4"/>
  <c r="H75" i="4"/>
  <c r="B73" i="4"/>
  <c r="B74" i="4" s="1"/>
  <c r="H72" i="4"/>
  <c r="H71" i="4"/>
  <c r="H68" i="4"/>
  <c r="G68" i="4"/>
  <c r="H67" i="4"/>
  <c r="G67" i="4"/>
  <c r="E62" i="4"/>
  <c r="B61" i="4"/>
  <c r="D54" i="4"/>
  <c r="D55" i="4" s="1"/>
  <c r="B51" i="4"/>
  <c r="F48" i="4"/>
  <c r="D48" i="4"/>
  <c r="G47" i="4"/>
  <c r="G46" i="4"/>
  <c r="G45" i="4"/>
  <c r="B34" i="4"/>
  <c r="D50" i="4" s="1"/>
  <c r="B30" i="4"/>
  <c r="D51" i="4" l="1"/>
  <c r="F50" i="4"/>
  <c r="F51" i="4" s="1"/>
  <c r="F52" i="4" l="1"/>
  <c r="D52" i="4"/>
  <c r="E48" i="4" l="1"/>
  <c r="D58" i="4"/>
  <c r="G48" i="4"/>
  <c r="D57" i="4" l="1"/>
  <c r="G74" i="4"/>
  <c r="H74" i="4" s="1"/>
  <c r="G70" i="4"/>
  <c r="H70" i="4" s="1"/>
  <c r="G66" i="4"/>
  <c r="H66" i="4" s="1"/>
  <c r="G65" i="4"/>
  <c r="H65" i="4" s="1"/>
  <c r="G69" i="4"/>
  <c r="H69" i="4" s="1"/>
  <c r="G73" i="4"/>
  <c r="H73" i="4" s="1"/>
  <c r="H77" i="4" l="1"/>
  <c r="G81" i="4" s="1"/>
  <c r="H79" i="4"/>
  <c r="H78" i="4" l="1"/>
  <c r="K12" i="1" l="1"/>
  <c r="I12" i="1"/>
  <c r="G12" i="1"/>
  <c r="D26" i="1" l="1"/>
  <c r="D27" i="1" s="1"/>
  <c r="D30" i="1"/>
  <c r="D18" i="1"/>
  <c r="B30" i="1"/>
  <c r="G18" i="1"/>
  <c r="D19" i="1"/>
  <c r="B26" i="1"/>
  <c r="B27" i="1" s="1"/>
  <c r="K18" i="1"/>
  <c r="I18" i="1"/>
  <c r="B18" i="1"/>
  <c r="B19" i="1" s="1"/>
  <c r="I19" i="1" l="1"/>
  <c r="I20" i="1"/>
  <c r="G19" i="1"/>
  <c r="G20" i="1"/>
  <c r="K19" i="1"/>
  <c r="K20" i="1"/>
  <c r="B33" i="1"/>
  <c r="B31" i="1"/>
  <c r="D31" i="1"/>
  <c r="D33" i="1"/>
  <c r="B32" i="1" l="1"/>
  <c r="G21" i="1"/>
  <c r="B34" i="1"/>
  <c r="I25" i="1" l="1"/>
</calcChain>
</file>

<file path=xl/sharedStrings.xml><?xml version="1.0" encoding="utf-8"?>
<sst xmlns="http://schemas.openxmlformats.org/spreadsheetml/2006/main" count="127" uniqueCount="107">
  <si>
    <t>Standard A</t>
  </si>
  <si>
    <t>Standard B</t>
  </si>
  <si>
    <t>Sample 1</t>
  </si>
  <si>
    <t>Sample 2</t>
  </si>
  <si>
    <t>Sample 3</t>
  </si>
  <si>
    <t>Areas</t>
  </si>
  <si>
    <t>Mean</t>
  </si>
  <si>
    <t>RSD (%)</t>
  </si>
  <si>
    <t>Grand Mean</t>
  </si>
  <si>
    <t>Grand RSD (%)</t>
  </si>
  <si>
    <t>Conc. (mg/mL):</t>
  </si>
  <si>
    <t>Purity Factor:</t>
  </si>
  <si>
    <t>Ave. Resp Factor</t>
  </si>
  <si>
    <t xml:space="preserve">Sample Name: </t>
  </si>
  <si>
    <t>Sample Lab. Ref:</t>
  </si>
  <si>
    <t>Lumefantrine</t>
  </si>
  <si>
    <t>NDQF201801313</t>
  </si>
  <si>
    <t>Analysed By:</t>
  </si>
  <si>
    <t>Reviewed By:</t>
  </si>
  <si>
    <t>Signature, Date:</t>
  </si>
  <si>
    <t>ICRS Purity Factor:</t>
  </si>
  <si>
    <t>Dilution Factor:</t>
  </si>
  <si>
    <t>Mass (mg):</t>
  </si>
  <si>
    <t>Response Factor</t>
  </si>
  <si>
    <t>Mean Response Factor</t>
  </si>
  <si>
    <t>Primary Standard:</t>
  </si>
  <si>
    <t xml:space="preserve"> Lumefantrine (ICRS2125 Batch 2.0)</t>
  </si>
  <si>
    <t>RSD (%):</t>
  </si>
  <si>
    <t>% Diff. Respons Factor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</si>
  <si>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</si>
  <si>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</si>
  <si>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</si>
  <si>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</si>
  <si>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</si>
  <si>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</si>
  <si>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</si>
  <si>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</si>
  <si>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</si>
  <si>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</si>
  <si>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</si>
  <si>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</si>
  <si>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</si>
  <si>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</si>
  <si>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</si>
  <si>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</si>
  <si>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</si>
  <si>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</si>
  <si>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</si>
  <si>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</si>
  <si>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</si>
  <si>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</si>
  <si>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</si>
  <si>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</si>
  <si>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</si>
  <si>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</si>
  <si>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</si>
  <si>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</si>
  <si>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</si>
  <si>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</si>
  <si>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</si>
  <si>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</si>
  <si>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</si>
  <si>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</si>
  <si>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</si>
  <si>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</si>
  <si>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</si>
  <si>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</si>
  <si>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</si>
  <si>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</si>
  <si>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</si>
  <si>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</si>
  <si>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</si>
  <si>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</si>
  <si>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</si>
  <si>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</si>
  <si>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</si>
  <si>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</si>
  <si>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</si>
  <si>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</si>
  <si>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</si>
  <si>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</si>
  <si>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</si>
  <si>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</si>
  <si>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</si>
  <si>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</si>
  <si>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</si>
  <si>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</si>
  <si>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</si>
  <si>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</si>
  <si>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</si>
  <si>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</si>
  <si>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</si>
  <si>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</si>
  <si>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</si>
  <si>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</si>
  <si>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</si>
  <si>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</si>
  <si>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</si>
  <si>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</si>
  <si>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</si>
  <si>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</si>
  <si>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</si>
  <si>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</si>
  <si>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Sample Wt (mg)</t>
  </si>
  <si>
    <t>Lumefantrine Active Pharmaceutical Substance</t>
  </si>
  <si>
    <t>ICRS2125 Batch 2.0</t>
  </si>
  <si>
    <t>Desired Sample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</si>
</sst>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0.0%"/>
    <numFmt numFmtId="167" formatCode="dd\-mmm\-yyyy"/>
    <numFmt numFmtId="168" formatCode="dd\-mmm\-yy"/>
    <numFmt numFmtId="169" formatCode="0.0000\ &quot;mg&quot;"/>
    <numFmt numFmtId="170" formatCode="0.000"/>
    <numFmt numFmtId="172" formatCode="0\ &quot;mg&quot;"/>
    <numFmt numFmtId="176" formatCode="0.0000000"/>
    <numFmt numFmtId="178" formatCode="0.0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05">
    <xf numFmtId="0" fontId="0" fillId="0" borderId="0" xfId="0"/>
    <xf numFmtId="164" fontId="0" fillId="0" borderId="0" xfId="1" applyNumberFormat="1" applyFont="1"/>
    <xf numFmtId="164" fontId="0" fillId="4" borderId="0" xfId="1" applyNumberFormat="1" applyFont="1" applyFill="1"/>
    <xf numFmtId="165" fontId="0" fillId="4" borderId="0" xfId="2" applyNumberFormat="1" applyFont="1" applyFill="1"/>
    <xf numFmtId="164" fontId="0" fillId="0" borderId="0" xfId="0" applyNumberFormat="1"/>
    <xf numFmtId="164" fontId="2" fillId="0" borderId="0" xfId="0" applyNumberFormat="1" applyFont="1"/>
    <xf numFmtId="2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64" fontId="2" fillId="4" borderId="0" xfId="1" applyNumberFormat="1" applyFont="1" applyFill="1"/>
    <xf numFmtId="0" fontId="2" fillId="0" borderId="0" xfId="0" applyFont="1"/>
    <xf numFmtId="43" fontId="2" fillId="5" borderId="0" xfId="0" applyNumberFormat="1" applyFont="1" applyFill="1" applyAlignment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2" applyNumberFormat="1" applyFont="1" applyAlignment="1">
      <alignment horizontal="center"/>
    </xf>
    <xf numFmtId="10" fontId="2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1" applyNumberFormat="1" applyFont="1" applyFill="1"/>
    <xf numFmtId="0" fontId="0" fillId="0" borderId="0" xfId="0" applyFill="1"/>
    <xf numFmtId="165" fontId="0" fillId="0" borderId="0" xfId="2" applyNumberFormat="1" applyFont="1" applyFill="1"/>
    <xf numFmtId="164" fontId="2" fillId="0" borderId="0" xfId="0" applyNumberFormat="1" applyFont="1" applyFill="1"/>
    <xf numFmtId="43" fontId="2" fillId="0" borderId="0" xfId="0" applyNumberFormat="1" applyFont="1" applyFill="1" applyAlignment="1">
      <alignment vertical="center"/>
    </xf>
    <xf numFmtId="0" fontId="2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/>
    <xf numFmtId="10" fontId="3" fillId="0" borderId="0" xfId="2" applyNumberFormat="1" applyFont="1" applyFill="1" applyBorder="1" applyAlignment="1">
      <alignment horizontal="center"/>
    </xf>
    <xf numFmtId="0" fontId="2" fillId="0" borderId="9" xfId="0" applyFont="1" applyBorder="1"/>
    <xf numFmtId="0" fontId="0" fillId="0" borderId="9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right"/>
    </xf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7" xfId="0" applyBorder="1"/>
    <xf numFmtId="0" fontId="2" fillId="0" borderId="8" xfId="0" applyFont="1" applyBorder="1" applyAlignment="1">
      <alignment horizontal="right"/>
    </xf>
    <xf numFmtId="166" fontId="2" fillId="0" borderId="8" xfId="2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0" fontId="3" fillId="0" borderId="2" xfId="2" applyNumberFormat="1" applyFont="1" applyBorder="1" applyAlignment="1">
      <alignment horizontal="center"/>
    </xf>
    <xf numFmtId="10" fontId="3" fillId="0" borderId="3" xfId="2" applyNumberFormat="1" applyFont="1" applyBorder="1" applyAlignment="1">
      <alignment horizontal="center"/>
    </xf>
    <xf numFmtId="10" fontId="3" fillId="0" borderId="4" xfId="2" applyNumberFormat="1" applyFont="1" applyBorder="1" applyAlignment="1">
      <alignment horizontal="center"/>
    </xf>
    <xf numFmtId="4" fontId="2" fillId="2" borderId="2" xfId="2" applyNumberFormat="1" applyFont="1" applyFill="1" applyBorder="1" applyAlignment="1">
      <alignment horizontal="center" vertical="center"/>
    </xf>
    <xf numFmtId="4" fontId="2" fillId="2" borderId="3" xfId="2" applyNumberFormat="1" applyFont="1" applyFill="1" applyBorder="1" applyAlignment="1">
      <alignment horizontal="center" vertical="center"/>
    </xf>
    <xf numFmtId="4" fontId="2" fillId="2" borderId="4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7" fillId="0" borderId="0" xfId="3" applyFont="1" applyProtection="1"/>
    <xf numFmtId="0" fontId="8" fillId="0" borderId="2" xfId="3" applyFont="1" applyBorder="1" applyAlignment="1">
      <alignment horizontal="center"/>
    </xf>
    <xf numFmtId="0" fontId="8" fillId="0" borderId="3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9" fillId="0" borderId="0" xfId="3" applyFont="1" applyProtection="1"/>
    <xf numFmtId="0" fontId="10" fillId="0" borderId="0" xfId="3" applyFont="1" applyProtection="1"/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7" fillId="0" borderId="0" xfId="3" applyFont="1" applyAlignment="1" applyProtection="1">
      <alignment horizontal="left"/>
    </xf>
    <xf numFmtId="0" fontId="12" fillId="3" borderId="0" xfId="0" quotePrefix="1" applyFont="1" applyFill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left"/>
      <protection locked="0"/>
    </xf>
    <xf numFmtId="167" fontId="12" fillId="3" borderId="0" xfId="0" applyNumberFormat="1" applyFont="1" applyFill="1" applyAlignment="1" applyProtection="1">
      <alignment horizontal="left"/>
      <protection locked="0"/>
    </xf>
    <xf numFmtId="168" fontId="7" fillId="0" borderId="0" xfId="3" applyNumberFormat="1" applyFont="1" applyAlignment="1" applyProtection="1">
      <alignment horizontal="left"/>
    </xf>
    <xf numFmtId="0" fontId="9" fillId="0" borderId="0" xfId="3" applyFont="1" applyAlignment="1" applyProtection="1">
      <alignment horizontal="left"/>
    </xf>
    <xf numFmtId="0" fontId="10" fillId="0" borderId="0" xfId="3" applyFont="1" applyAlignment="1" applyProtection="1">
      <alignment horizontal="right"/>
    </xf>
    <xf numFmtId="0" fontId="11" fillId="3" borderId="0" xfId="3" applyFont="1" applyFill="1" applyAlignment="1" applyProtection="1">
      <alignment horizontal="left"/>
      <protection locked="0"/>
    </xf>
    <xf numFmtId="0" fontId="7" fillId="0" borderId="0" xfId="3" applyFont="1" applyAlignment="1" applyProtection="1">
      <alignment horizontal="right"/>
    </xf>
    <xf numFmtId="0" fontId="12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Border="1" applyAlignment="1" applyProtection="1">
      <alignment horizontal="center"/>
      <protection locked="0"/>
    </xf>
    <xf numFmtId="0" fontId="12" fillId="3" borderId="0" xfId="3" applyFont="1" applyFill="1" applyAlignment="1" applyProtection="1">
      <alignment horizontal="center"/>
      <protection locked="0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13" fillId="0" borderId="0" xfId="0" applyFont="1" applyProtection="1"/>
    <xf numFmtId="0" fontId="10" fillId="0" borderId="0" xfId="3" applyFont="1" applyFill="1" applyAlignment="1" applyProtection="1">
      <alignment horizontal="center"/>
      <protection locked="0"/>
    </xf>
    <xf numFmtId="0" fontId="14" fillId="0" borderId="0" xfId="0" applyFont="1" applyFill="1"/>
    <xf numFmtId="2" fontId="11" fillId="3" borderId="0" xfId="3" applyNumberFormat="1" applyFont="1" applyFill="1" applyAlignment="1" applyProtection="1">
      <alignment horizontal="center"/>
      <protection locked="0"/>
    </xf>
    <xf numFmtId="0" fontId="8" fillId="0" borderId="0" xfId="3" applyFont="1" applyFill="1" applyBorder="1" applyAlignment="1" applyProtection="1">
      <alignment vertical="center" wrapText="1"/>
    </xf>
    <xf numFmtId="2" fontId="10" fillId="0" borderId="0" xfId="3" applyNumberFormat="1" applyFont="1" applyAlignment="1" applyProtection="1">
      <alignment horizontal="center"/>
    </xf>
    <xf numFmtId="0" fontId="8" fillId="0" borderId="0" xfId="3" applyFont="1" applyFill="1" applyBorder="1" applyAlignment="1" applyProtection="1">
      <alignment horizontal="left" vertical="center" wrapText="1"/>
    </xf>
    <xf numFmtId="169" fontId="10" fillId="0" borderId="0" xfId="3" applyNumberFormat="1" applyFont="1" applyAlignment="1" applyProtection="1">
      <alignment horizontal="center"/>
    </xf>
    <xf numFmtId="0" fontId="10" fillId="0" borderId="0" xfId="3" applyFont="1" applyAlignment="1" applyProtection="1">
      <alignment horizontal="center"/>
    </xf>
    <xf numFmtId="0" fontId="7" fillId="0" borderId="18" xfId="3" applyFont="1" applyBorder="1" applyAlignment="1" applyProtection="1">
      <alignment horizontal="right"/>
    </xf>
    <xf numFmtId="0" fontId="12" fillId="3" borderId="19" xfId="3" applyFont="1" applyFill="1" applyBorder="1" applyAlignment="1" applyProtection="1">
      <alignment horizontal="center"/>
      <protection locked="0"/>
    </xf>
    <xf numFmtId="0" fontId="10" fillId="0" borderId="20" xfId="3" applyFont="1" applyBorder="1" applyAlignment="1" applyProtection="1">
      <alignment horizontal="center"/>
    </xf>
    <xf numFmtId="0" fontId="10" fillId="0" borderId="21" xfId="3" applyFont="1" applyBorder="1" applyAlignment="1" applyProtection="1">
      <alignment horizontal="center"/>
    </xf>
    <xf numFmtId="0" fontId="10" fillId="0" borderId="22" xfId="3" applyFont="1" applyBorder="1" applyAlignment="1" applyProtection="1">
      <alignment horizontal="center"/>
    </xf>
    <xf numFmtId="0" fontId="7" fillId="0" borderId="23" xfId="3" applyFont="1" applyBorder="1" applyAlignment="1" applyProtection="1">
      <alignment horizontal="right"/>
    </xf>
    <xf numFmtId="0" fontId="12" fillId="3" borderId="24" xfId="3" applyFont="1" applyFill="1" applyBorder="1" applyAlignment="1" applyProtection="1">
      <alignment horizontal="center"/>
      <protection locked="0"/>
    </xf>
    <xf numFmtId="0" fontId="10" fillId="0" borderId="19" xfId="3" applyFont="1" applyBorder="1" applyAlignment="1" applyProtection="1">
      <alignment horizontal="center"/>
    </xf>
    <xf numFmtId="0" fontId="10" fillId="0" borderId="25" xfId="3" applyFont="1" applyBorder="1" applyAlignment="1" applyProtection="1">
      <alignment horizontal="center"/>
    </xf>
    <xf numFmtId="0" fontId="10" fillId="0" borderId="26" xfId="3" applyFont="1" applyBorder="1" applyAlignment="1" applyProtection="1">
      <alignment horizontal="center"/>
    </xf>
    <xf numFmtId="0" fontId="10" fillId="0" borderId="27" xfId="3" applyFont="1" applyBorder="1" applyAlignment="1" applyProtection="1">
      <alignment horizontal="center"/>
    </xf>
    <xf numFmtId="170" fontId="7" fillId="0" borderId="26" xfId="3" applyNumberFormat="1" applyFont="1" applyBorder="1" applyAlignment="1" applyProtection="1">
      <alignment horizontal="center"/>
    </xf>
    <xf numFmtId="0" fontId="12" fillId="3" borderId="11" xfId="3" applyFont="1" applyFill="1" applyBorder="1" applyAlignment="1" applyProtection="1">
      <alignment horizontal="center"/>
      <protection locked="0"/>
    </xf>
    <xf numFmtId="0" fontId="7" fillId="0" borderId="24" xfId="3" applyFont="1" applyBorder="1" applyAlignment="1" applyProtection="1">
      <alignment horizontal="center"/>
    </xf>
    <xf numFmtId="0" fontId="12" fillId="3" borderId="23" xfId="3" applyFont="1" applyFill="1" applyBorder="1" applyAlignment="1" applyProtection="1">
      <alignment horizontal="center"/>
      <protection locked="0"/>
    </xf>
    <xf numFmtId="170" fontId="7" fillId="0" borderId="28" xfId="3" applyNumberFormat="1" applyFont="1" applyBorder="1" applyAlignment="1" applyProtection="1">
      <alignment horizontal="center"/>
    </xf>
    <xf numFmtId="0" fontId="12" fillId="3" borderId="0" xfId="3" applyFont="1" applyFill="1" applyBorder="1" applyAlignment="1" applyProtection="1">
      <alignment horizontal="center"/>
      <protection locked="0"/>
    </xf>
    <xf numFmtId="170" fontId="7" fillId="0" borderId="31" xfId="3" applyNumberFormat="1" applyFont="1" applyBorder="1" applyAlignment="1" applyProtection="1">
      <alignment horizontal="center"/>
    </xf>
    <xf numFmtId="0" fontId="12" fillId="3" borderId="8" xfId="3" applyFont="1" applyFill="1" applyBorder="1" applyAlignment="1" applyProtection="1">
      <alignment horizontal="center"/>
      <protection locked="0"/>
    </xf>
    <xf numFmtId="0" fontId="7" fillId="0" borderId="24" xfId="3" applyFont="1" applyBorder="1" applyAlignment="1" applyProtection="1">
      <alignment horizontal="right"/>
    </xf>
    <xf numFmtId="1" fontId="10" fillId="6" borderId="32" xfId="3" applyNumberFormat="1" applyFont="1" applyFill="1" applyBorder="1" applyAlignment="1" applyProtection="1">
      <alignment horizontal="center"/>
    </xf>
    <xf numFmtId="170" fontId="10" fillId="6" borderId="33" xfId="3" applyNumberFormat="1" applyFont="1" applyFill="1" applyBorder="1" applyAlignment="1" applyProtection="1">
      <alignment horizontal="center"/>
    </xf>
    <xf numFmtId="1" fontId="10" fillId="6" borderId="34" xfId="3" applyNumberFormat="1" applyFont="1" applyFill="1" applyBorder="1" applyAlignment="1" applyProtection="1">
      <alignment horizontal="center"/>
    </xf>
    <xf numFmtId="0" fontId="7" fillId="0" borderId="20" xfId="3" applyFont="1" applyBorder="1" applyAlignment="1" applyProtection="1">
      <alignment horizontal="right"/>
    </xf>
    <xf numFmtId="0" fontId="12" fillId="3" borderId="35" xfId="3" applyFont="1" applyFill="1" applyBorder="1" applyAlignment="1" applyProtection="1">
      <alignment horizontal="center"/>
      <protection locked="0"/>
    </xf>
    <xf numFmtId="0" fontId="7" fillId="0" borderId="0" xfId="3" applyFont="1" applyFill="1" applyBorder="1" applyProtection="1"/>
    <xf numFmtId="0" fontId="7" fillId="0" borderId="36" xfId="3" applyFont="1" applyBorder="1" applyAlignment="1" applyProtection="1">
      <alignment horizontal="right"/>
    </xf>
    <xf numFmtId="2" fontId="7" fillId="6" borderId="37" xfId="3" applyNumberFormat="1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</xf>
    <xf numFmtId="2" fontId="7" fillId="4" borderId="37" xfId="3" applyNumberFormat="1" applyFont="1" applyFill="1" applyBorder="1" applyAlignment="1" applyProtection="1">
      <alignment horizontal="center"/>
    </xf>
    <xf numFmtId="2" fontId="7" fillId="0" borderId="0" xfId="3" applyNumberFormat="1" applyFont="1" applyFill="1" applyBorder="1" applyAlignment="1" applyProtection="1">
      <alignment horizontal="center"/>
    </xf>
    <xf numFmtId="0" fontId="8" fillId="0" borderId="18" xfId="3" applyFont="1" applyFill="1" applyBorder="1" applyAlignment="1" applyProtection="1">
      <alignment horizontal="left" vertical="center" wrapText="1"/>
    </xf>
    <xf numFmtId="0" fontId="8" fillId="0" borderId="38" xfId="3" applyFont="1" applyFill="1" applyBorder="1" applyAlignment="1" applyProtection="1">
      <alignment horizontal="left" vertical="center" wrapText="1"/>
    </xf>
    <xf numFmtId="0" fontId="8" fillId="0" borderId="40" xfId="3" applyFont="1" applyFill="1" applyBorder="1" applyAlignment="1" applyProtection="1">
      <alignment horizontal="left" vertical="center" wrapText="1"/>
    </xf>
    <xf numFmtId="0" fontId="8" fillId="0" borderId="41" xfId="3" applyFont="1" applyFill="1" applyBorder="1" applyAlignment="1" applyProtection="1">
      <alignment horizontal="left" vertical="center" wrapText="1"/>
    </xf>
    <xf numFmtId="0" fontId="12" fillId="3" borderId="37" xfId="3" applyFont="1" applyFill="1" applyBorder="1" applyAlignment="1" applyProtection="1">
      <alignment horizontal="center"/>
      <protection locked="0"/>
    </xf>
    <xf numFmtId="1" fontId="7" fillId="0" borderId="0" xfId="3" applyNumberFormat="1" applyFont="1" applyFill="1" applyBorder="1" applyAlignment="1" applyProtection="1">
      <alignment horizontal="center"/>
    </xf>
    <xf numFmtId="0" fontId="7" fillId="0" borderId="42" xfId="3" applyFont="1" applyBorder="1" applyAlignment="1" applyProtection="1">
      <alignment horizontal="right"/>
    </xf>
    <xf numFmtId="2" fontId="7" fillId="6" borderId="43" xfId="3" applyNumberFormat="1" applyFont="1" applyFill="1" applyBorder="1" applyAlignment="1" applyProtection="1">
      <alignment horizontal="center"/>
    </xf>
    <xf numFmtId="170" fontId="7" fillId="0" borderId="0" xfId="3" applyNumberFormat="1" applyFont="1" applyFill="1" applyBorder="1" applyAlignment="1" applyProtection="1">
      <alignment horizontal="center"/>
    </xf>
    <xf numFmtId="0" fontId="7" fillId="0" borderId="30" xfId="3" applyFont="1" applyBorder="1" applyAlignment="1" applyProtection="1">
      <alignment horizontal="right"/>
    </xf>
    <xf numFmtId="170" fontId="10" fillId="4" borderId="35" xfId="3" applyNumberFormat="1" applyFont="1" applyFill="1" applyBorder="1" applyAlignment="1" applyProtection="1">
      <alignment horizontal="center"/>
    </xf>
    <xf numFmtId="10" fontId="7" fillId="6" borderId="37" xfId="3" applyNumberFormat="1" applyFont="1" applyFill="1" applyBorder="1" applyAlignment="1" applyProtection="1">
      <alignment horizontal="center"/>
    </xf>
    <xf numFmtId="0" fontId="7" fillId="4" borderId="39" xfId="3" applyFont="1" applyFill="1" applyBorder="1" applyAlignment="1" applyProtection="1">
      <alignment horizontal="center"/>
    </xf>
    <xf numFmtId="0" fontId="10" fillId="0" borderId="0" xfId="3" quotePrefix="1" applyFont="1" applyAlignment="1" applyProtection="1">
      <alignment horizontal="left"/>
    </xf>
    <xf numFmtId="0" fontId="7" fillId="0" borderId="0" xfId="3" quotePrefix="1" applyFont="1" applyAlignment="1" applyProtection="1">
      <alignment horizontal="left"/>
    </xf>
    <xf numFmtId="0" fontId="7" fillId="0" borderId="0" xfId="3" applyFont="1" applyAlignment="1" applyProtection="1">
      <alignment horizontal="center"/>
    </xf>
    <xf numFmtId="172" fontId="11" fillId="3" borderId="0" xfId="3" applyNumberFormat="1" applyFont="1" applyFill="1" applyAlignment="1" applyProtection="1">
      <alignment horizontal="center"/>
      <protection locked="0"/>
    </xf>
    <xf numFmtId="2" fontId="10" fillId="0" borderId="5" xfId="3" applyNumberFormat="1" applyFont="1" applyBorder="1" applyAlignment="1" applyProtection="1">
      <alignment horizontal="center"/>
    </xf>
    <xf numFmtId="0" fontId="10" fillId="0" borderId="5" xfId="3" applyFont="1" applyBorder="1" applyAlignment="1" applyProtection="1">
      <alignment horizontal="center"/>
    </xf>
    <xf numFmtId="0" fontId="10" fillId="0" borderId="38" xfId="3" applyFont="1" applyBorder="1" applyAlignment="1" applyProtection="1">
      <alignment horizontal="center" vertical="center"/>
    </xf>
    <xf numFmtId="2" fontId="12" fillId="3" borderId="18" xfId="3" applyNumberFormat="1" applyFont="1" applyFill="1" applyBorder="1" applyAlignment="1" applyProtection="1">
      <alignment horizontal="center" vertical="center"/>
      <protection locked="0"/>
    </xf>
    <xf numFmtId="0" fontId="7" fillId="0" borderId="5" xfId="3" applyFont="1" applyBorder="1" applyAlignment="1" applyProtection="1">
      <alignment horizontal="center"/>
    </xf>
    <xf numFmtId="0" fontId="12" fillId="3" borderId="18" xfId="3" applyFont="1" applyFill="1" applyBorder="1" applyAlignment="1" applyProtection="1">
      <alignment horizontal="center"/>
      <protection locked="0"/>
    </xf>
    <xf numFmtId="10" fontId="7" fillId="0" borderId="5" xfId="3" applyNumberFormat="1" applyFont="1" applyBorder="1" applyAlignment="1" applyProtection="1">
      <alignment horizontal="center" vertical="center"/>
    </xf>
    <xf numFmtId="0" fontId="10" fillId="0" borderId="0" xfId="3" applyFont="1" applyBorder="1" applyAlignment="1" applyProtection="1">
      <alignment horizontal="center" vertical="center"/>
    </xf>
    <xf numFmtId="2" fontId="12" fillId="3" borderId="23" xfId="3" applyNumberFormat="1" applyFont="1" applyFill="1" applyBorder="1" applyAlignment="1" applyProtection="1">
      <alignment horizontal="center" vertical="center"/>
      <protection locked="0"/>
    </xf>
    <xf numFmtId="0" fontId="7" fillId="0" borderId="6" xfId="3" applyFont="1" applyBorder="1" applyAlignment="1" applyProtection="1">
      <alignment horizontal="center"/>
    </xf>
    <xf numFmtId="2" fontId="7" fillId="0" borderId="23" xfId="3" applyNumberFormat="1" applyFont="1" applyBorder="1" applyAlignment="1" applyProtection="1">
      <alignment horizontal="center"/>
    </xf>
    <xf numFmtId="10" fontId="7" fillId="0" borderId="6" xfId="3" applyNumberFormat="1" applyFont="1" applyBorder="1" applyAlignment="1" applyProtection="1">
      <alignment horizontal="center" vertical="center"/>
    </xf>
    <xf numFmtId="0" fontId="10" fillId="0" borderId="41" xfId="3" applyFont="1" applyBorder="1" applyAlignment="1" applyProtection="1">
      <alignment horizontal="center" vertical="center"/>
    </xf>
    <xf numFmtId="2" fontId="12" fillId="3" borderId="40" xfId="3" applyNumberFormat="1" applyFont="1" applyFill="1" applyBorder="1" applyAlignment="1" applyProtection="1">
      <alignment horizontal="center" vertical="center"/>
      <protection locked="0"/>
    </xf>
    <xf numFmtId="0" fontId="7" fillId="0" borderId="7" xfId="3" applyFont="1" applyBorder="1" applyAlignment="1" applyProtection="1">
      <alignment horizontal="center"/>
    </xf>
    <xf numFmtId="0" fontId="12" fillId="3" borderId="40" xfId="3" applyFont="1" applyFill="1" applyBorder="1" applyAlignment="1" applyProtection="1">
      <alignment horizontal="center"/>
      <protection locked="0"/>
    </xf>
    <xf numFmtId="2" fontId="12" fillId="3" borderId="5" xfId="3" applyNumberFormat="1" applyFont="1" applyFill="1" applyBorder="1" applyAlignment="1" applyProtection="1">
      <alignment horizontal="center" vertical="center"/>
      <protection locked="0"/>
    </xf>
    <xf numFmtId="2" fontId="12" fillId="3" borderId="6" xfId="3" applyNumberFormat="1" applyFont="1" applyFill="1" applyBorder="1" applyAlignment="1" applyProtection="1">
      <alignment horizontal="center" vertical="center"/>
      <protection locked="0"/>
    </xf>
    <xf numFmtId="2" fontId="12" fillId="3" borderId="7" xfId="3" applyNumberFormat="1" applyFont="1" applyFill="1" applyBorder="1" applyAlignment="1" applyProtection="1">
      <alignment horizontal="center" vertical="center"/>
      <protection locked="0"/>
    </xf>
    <xf numFmtId="0" fontId="7" fillId="0" borderId="40" xfId="3" applyFont="1" applyBorder="1" applyAlignment="1" applyProtection="1">
      <alignment horizontal="right"/>
    </xf>
    <xf numFmtId="0" fontId="11" fillId="0" borderId="44" xfId="3" applyFont="1" applyBorder="1" applyAlignment="1" applyProtection="1">
      <alignment horizontal="center"/>
    </xf>
    <xf numFmtId="0" fontId="8" fillId="0" borderId="19" xfId="3" applyFont="1" applyFill="1" applyBorder="1" applyAlignment="1" applyProtection="1">
      <alignment horizontal="left" vertical="center" wrapText="1"/>
    </xf>
    <xf numFmtId="0" fontId="8" fillId="0" borderId="44" xfId="3" applyFont="1" applyFill="1" applyBorder="1" applyAlignment="1" applyProtection="1">
      <alignment horizontal="left" vertical="center" wrapText="1"/>
    </xf>
    <xf numFmtId="0" fontId="10" fillId="0" borderId="40" xfId="3" applyFont="1" applyBorder="1" applyAlignment="1" applyProtection="1">
      <alignment horizontal="center" vertical="center"/>
    </xf>
    <xf numFmtId="0" fontId="7" fillId="0" borderId="0" xfId="3" quotePrefix="1" applyFont="1" applyBorder="1" applyAlignment="1" applyProtection="1">
      <alignment horizontal="center"/>
    </xf>
    <xf numFmtId="0" fontId="7" fillId="0" borderId="0" xfId="3" applyFont="1" applyBorder="1" applyAlignment="1" applyProtection="1">
      <alignment horizontal="center"/>
    </xf>
    <xf numFmtId="0" fontId="7" fillId="0" borderId="45" xfId="3" applyFont="1" applyBorder="1" applyAlignment="1" applyProtection="1">
      <alignment horizontal="right"/>
    </xf>
    <xf numFmtId="10" fontId="11" fillId="4" borderId="29" xfId="3" applyNumberFormat="1" applyFont="1" applyFill="1" applyBorder="1" applyAlignment="1" applyProtection="1">
      <alignment horizontal="center"/>
    </xf>
    <xf numFmtId="0" fontId="7" fillId="0" borderId="37" xfId="3" applyFont="1" applyBorder="1" applyAlignment="1" applyProtection="1">
      <alignment horizontal="right"/>
    </xf>
    <xf numFmtId="10" fontId="11" fillId="6" borderId="46" xfId="3" applyNumberFormat="1" applyFont="1" applyFill="1" applyBorder="1" applyAlignment="1" applyProtection="1">
      <alignment horizontal="center"/>
    </xf>
    <xf numFmtId="2" fontId="7" fillId="0" borderId="0" xfId="3" applyNumberFormat="1" applyFont="1" applyBorder="1" applyAlignment="1" applyProtection="1">
      <alignment horizontal="center"/>
    </xf>
    <xf numFmtId="0" fontId="7" fillId="0" borderId="39" xfId="3" applyFont="1" applyBorder="1" applyAlignment="1" applyProtection="1">
      <alignment horizontal="right"/>
    </xf>
    <xf numFmtId="0" fontId="11" fillId="4" borderId="47" xfId="3" applyFont="1" applyFill="1" applyBorder="1" applyAlignment="1" applyProtection="1">
      <alignment horizontal="center"/>
    </xf>
    <xf numFmtId="0" fontId="10" fillId="0" borderId="0" xfId="3" applyFont="1" applyAlignment="1">
      <alignment horizontal="right"/>
    </xf>
    <xf numFmtId="0" fontId="7" fillId="0" borderId="0" xfId="3" quotePrefix="1" applyFont="1" applyBorder="1" applyAlignment="1">
      <alignment horizontal="right"/>
    </xf>
    <xf numFmtId="0" fontId="10" fillId="0" borderId="0" xfId="3" quotePrefix="1" applyFont="1" applyBorder="1" applyAlignment="1">
      <alignment horizontal="center"/>
    </xf>
    <xf numFmtId="0" fontId="7" fillId="0" borderId="0" xfId="3" applyFont="1" applyBorder="1" applyAlignment="1"/>
    <xf numFmtId="0" fontId="8" fillId="0" borderId="41" xfId="3" applyFont="1" applyFill="1" applyBorder="1" applyAlignment="1" applyProtection="1">
      <alignment horizontal="right" vertical="center" wrapText="1"/>
    </xf>
    <xf numFmtId="0" fontId="7" fillId="0" borderId="41" xfId="3" applyFont="1" applyBorder="1" applyProtection="1"/>
    <xf numFmtId="0" fontId="10" fillId="0" borderId="38" xfId="3" applyFont="1" applyBorder="1" applyAlignment="1" applyProtection="1">
      <alignment horizontal="center"/>
    </xf>
    <xf numFmtId="0" fontId="10" fillId="0" borderId="0" xfId="3" applyFont="1" applyBorder="1" applyAlignment="1" applyProtection="1">
      <alignment horizontal="center"/>
    </xf>
    <xf numFmtId="0" fontId="7" fillId="0" borderId="0" xfId="3" applyFont="1" applyBorder="1" applyProtection="1"/>
    <xf numFmtId="0" fontId="10" fillId="0" borderId="0" xfId="3" applyFont="1" applyBorder="1" applyAlignment="1" applyProtection="1">
      <alignment horizontal="right"/>
    </xf>
    <xf numFmtId="0" fontId="7" fillId="0" borderId="8" xfId="3" quotePrefix="1" applyFont="1" applyBorder="1" applyAlignment="1" applyProtection="1">
      <protection locked="0"/>
    </xf>
    <xf numFmtId="0" fontId="7" fillId="0" borderId="0" xfId="3" quotePrefix="1" applyFont="1" applyBorder="1" applyAlignment="1" applyProtection="1">
      <protection locked="0"/>
    </xf>
    <xf numFmtId="0" fontId="7" fillId="0" borderId="8" xfId="3" applyFont="1" applyBorder="1" applyProtection="1">
      <protection locked="0"/>
    </xf>
    <xf numFmtId="0" fontId="7" fillId="0" borderId="8" xfId="3" applyFont="1" applyBorder="1" applyAlignment="1" applyProtection="1"/>
    <xf numFmtId="0" fontId="10" fillId="0" borderId="48" xfId="3" applyFont="1" applyBorder="1" applyAlignment="1" applyProtection="1">
      <protection locked="0"/>
    </xf>
    <xf numFmtId="0" fontId="10" fillId="0" borderId="0" xfId="3" applyFont="1" applyBorder="1" applyAlignment="1" applyProtection="1">
      <protection locked="0"/>
    </xf>
    <xf numFmtId="0" fontId="7" fillId="0" borderId="48" xfId="3" applyFont="1" applyBorder="1" applyProtection="1">
      <protection locked="0"/>
    </xf>
    <xf numFmtId="0" fontId="7" fillId="0" borderId="48" xfId="3" applyFont="1" applyBorder="1" applyAlignment="1" applyProtection="1"/>
    <xf numFmtId="2" fontId="12" fillId="3" borderId="35" xfId="3" applyNumberFormat="1" applyFont="1" applyFill="1" applyBorder="1" applyAlignment="1" applyProtection="1">
      <alignment horizontal="center"/>
      <protection locked="0"/>
    </xf>
    <xf numFmtId="170" fontId="7" fillId="6" borderId="37" xfId="3" applyNumberFormat="1" applyFont="1" applyFill="1" applyBorder="1" applyAlignment="1" applyProtection="1">
      <alignment horizontal="center"/>
    </xf>
    <xf numFmtId="170" fontId="7" fillId="6" borderId="39" xfId="3" applyNumberFormat="1" applyFont="1" applyFill="1" applyBorder="1" applyAlignment="1" applyProtection="1">
      <alignment horizontal="center"/>
    </xf>
    <xf numFmtId="2" fontId="7" fillId="0" borderId="5" xfId="3" applyNumberFormat="1" applyFont="1" applyBorder="1" applyAlignment="1" applyProtection="1">
      <alignment horizontal="center"/>
    </xf>
    <xf numFmtId="10" fontId="7" fillId="0" borderId="24" xfId="3" applyNumberFormat="1" applyFont="1" applyBorder="1" applyAlignment="1" applyProtection="1">
      <alignment horizontal="center" vertical="center"/>
    </xf>
    <xf numFmtId="10" fontId="7" fillId="0" borderId="44" xfId="3" applyNumberFormat="1" applyFont="1" applyBorder="1" applyAlignment="1" applyProtection="1">
      <alignment horizontal="center" vertical="center"/>
    </xf>
    <xf numFmtId="10" fontId="7" fillId="0" borderId="19" xfId="3" applyNumberFormat="1" applyFont="1" applyBorder="1" applyAlignment="1" applyProtection="1">
      <alignment horizontal="center" vertical="center"/>
    </xf>
    <xf numFmtId="2" fontId="7" fillId="0" borderId="6" xfId="3" applyNumberFormat="1" applyFont="1" applyBorder="1" applyAlignment="1" applyProtection="1">
      <alignment horizontal="center"/>
    </xf>
    <xf numFmtId="2" fontId="7" fillId="0" borderId="7" xfId="3" applyNumberFormat="1" applyFont="1" applyBorder="1" applyAlignment="1" applyProtection="1">
      <alignment horizontal="center"/>
    </xf>
    <xf numFmtId="10" fontId="11" fillId="0" borderId="0" xfId="3" applyNumberFormat="1" applyFont="1" applyFill="1" applyBorder="1" applyAlignment="1">
      <alignment horizontal="center"/>
    </xf>
    <xf numFmtId="170" fontId="2" fillId="0" borderId="0" xfId="0" applyNumberFormat="1" applyFont="1" applyAlignment="1">
      <alignment horizontal="center"/>
    </xf>
    <xf numFmtId="176" fontId="7" fillId="0" borderId="18" xfId="3" applyNumberFormat="1" applyFont="1" applyBorder="1" applyAlignment="1" applyProtection="1">
      <alignment horizontal="center"/>
    </xf>
    <xf numFmtId="178" fontId="7" fillId="0" borderId="0" xfId="3" applyNumberFormat="1" applyFont="1" applyProtection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showWhiteSpace="0" view="pageBreakPreview" topLeftCell="B70" zoomScale="60" zoomScaleNormal="55" workbookViewId="0">
      <selection activeCell="F78" sqref="F78"/>
    </sheetView>
  </sheetViews>
  <sheetFormatPr defaultRowHeight="15" x14ac:dyDescent="0.25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  <col min="10" max="10" width="9.140625" customWidth="1"/>
  </cols>
  <sheetData>
    <row r="1" spans="1:8" x14ac:dyDescent="0.25">
      <c r="A1" s="58" t="s">
        <v>29</v>
      </c>
      <c r="B1" s="58"/>
      <c r="C1" s="58"/>
      <c r="D1" s="58"/>
      <c r="E1" s="58"/>
      <c r="F1" s="58"/>
      <c r="G1" s="58"/>
      <c r="H1" s="58"/>
    </row>
    <row r="2" spans="1:8" x14ac:dyDescent="0.25">
      <c r="A2" s="58"/>
      <c r="B2" s="58"/>
      <c r="C2" s="58"/>
      <c r="D2" s="58"/>
      <c r="E2" s="58"/>
      <c r="F2" s="58"/>
      <c r="G2" s="58"/>
      <c r="H2" s="58"/>
    </row>
    <row r="3" spans="1:8" x14ac:dyDescent="0.25">
      <c r="A3" s="58"/>
      <c r="B3" s="58"/>
      <c r="C3" s="58"/>
      <c r="D3" s="58"/>
      <c r="E3" s="58"/>
      <c r="F3" s="58"/>
      <c r="G3" s="58"/>
      <c r="H3" s="58"/>
    </row>
    <row r="4" spans="1:8" x14ac:dyDescent="0.25">
      <c r="A4" s="58"/>
      <c r="B4" s="58"/>
      <c r="C4" s="58"/>
      <c r="D4" s="58"/>
      <c r="E4" s="58"/>
      <c r="F4" s="58"/>
      <c r="G4" s="58"/>
      <c r="H4" s="58"/>
    </row>
    <row r="5" spans="1:8" x14ac:dyDescent="0.25">
      <c r="A5" s="58"/>
      <c r="B5" s="58"/>
      <c r="C5" s="58"/>
      <c r="D5" s="58"/>
      <c r="E5" s="58"/>
      <c r="F5" s="58"/>
      <c r="G5" s="58"/>
      <c r="H5" s="58"/>
    </row>
    <row r="6" spans="1:8" x14ac:dyDescent="0.25">
      <c r="A6" s="58"/>
      <c r="B6" s="58"/>
      <c r="C6" s="58"/>
      <c r="D6" s="58"/>
      <c r="E6" s="58"/>
      <c r="F6" s="58"/>
      <c r="G6" s="58"/>
      <c r="H6" s="58"/>
    </row>
    <row r="7" spans="1:8" x14ac:dyDescent="0.25">
      <c r="A7" s="58"/>
      <c r="B7" s="58"/>
      <c r="C7" s="58"/>
      <c r="D7" s="58"/>
      <c r="E7" s="58"/>
      <c r="F7" s="58"/>
      <c r="G7" s="58"/>
      <c r="H7" s="58"/>
    </row>
    <row r="8" spans="1:8" x14ac:dyDescent="0.25">
      <c r="A8" s="59" t="s">
        <v>30</v>
      </c>
      <c r="B8" s="59"/>
      <c r="C8" s="59"/>
      <c r="D8" s="59"/>
      <c r="E8" s="59"/>
      <c r="F8" s="59"/>
      <c r="G8" s="59"/>
      <c r="H8" s="59"/>
    </row>
    <row r="9" spans="1:8" x14ac:dyDescent="0.25">
      <c r="A9" s="59"/>
      <c r="B9" s="59"/>
      <c r="C9" s="59"/>
      <c r="D9" s="59"/>
      <c r="E9" s="59"/>
      <c r="F9" s="59"/>
      <c r="G9" s="59"/>
      <c r="H9" s="59"/>
    </row>
    <row r="10" spans="1:8" x14ac:dyDescent="0.25">
      <c r="A10" s="59"/>
      <c r="B10" s="59"/>
      <c r="C10" s="59"/>
      <c r="D10" s="59"/>
      <c r="E10" s="59"/>
      <c r="F10" s="59"/>
      <c r="G10" s="59"/>
      <c r="H10" s="59"/>
    </row>
    <row r="11" spans="1:8" x14ac:dyDescent="0.25">
      <c r="A11" s="59"/>
      <c r="B11" s="59"/>
      <c r="C11" s="59"/>
      <c r="D11" s="59"/>
      <c r="E11" s="59"/>
      <c r="F11" s="59"/>
      <c r="G11" s="59"/>
      <c r="H11" s="59"/>
    </row>
    <row r="12" spans="1:8" x14ac:dyDescent="0.25">
      <c r="A12" s="59"/>
      <c r="B12" s="59"/>
      <c r="C12" s="59"/>
      <c r="D12" s="59"/>
      <c r="E12" s="59"/>
      <c r="F12" s="59"/>
      <c r="G12" s="59"/>
      <c r="H12" s="59"/>
    </row>
    <row r="13" spans="1:8" x14ac:dyDescent="0.25">
      <c r="A13" s="59"/>
      <c r="B13" s="59"/>
      <c r="C13" s="59"/>
      <c r="D13" s="59"/>
      <c r="E13" s="59"/>
      <c r="F13" s="59"/>
      <c r="G13" s="59"/>
      <c r="H13" s="59"/>
    </row>
    <row r="14" spans="1:8" x14ac:dyDescent="0.25">
      <c r="A14" s="59"/>
      <c r="B14" s="59"/>
      <c r="C14" s="59"/>
      <c r="D14" s="59"/>
      <c r="E14" s="59"/>
      <c r="F14" s="59"/>
      <c r="G14" s="59"/>
      <c r="H14" s="59"/>
    </row>
    <row r="15" spans="1:8" ht="19.5" thickBot="1" x14ac:dyDescent="0.35">
      <c r="A15" s="60"/>
      <c r="B15" s="60"/>
      <c r="C15" s="60"/>
      <c r="D15" s="60"/>
      <c r="E15" s="60"/>
      <c r="F15" s="60"/>
      <c r="G15" s="60"/>
      <c r="H15" s="60"/>
    </row>
    <row r="16" spans="1:8" ht="19.5" thickBot="1" x14ac:dyDescent="0.35">
      <c r="A16" s="61" t="s">
        <v>31</v>
      </c>
      <c r="B16" s="62"/>
      <c r="C16" s="62"/>
      <c r="D16" s="62"/>
      <c r="E16" s="62"/>
      <c r="F16" s="62"/>
      <c r="G16" s="62"/>
      <c r="H16" s="63"/>
    </row>
    <row r="17" spans="1:8" ht="18.75" x14ac:dyDescent="0.3">
      <c r="A17" s="64" t="s">
        <v>32</v>
      </c>
      <c r="B17" s="64"/>
      <c r="C17" s="60"/>
      <c r="D17" s="60"/>
      <c r="E17" s="60"/>
      <c r="F17" s="60"/>
      <c r="G17" s="60"/>
      <c r="H17" s="60"/>
    </row>
    <row r="18" spans="1:8" ht="26.25" x14ac:dyDescent="0.4">
      <c r="A18" s="65" t="s">
        <v>33</v>
      </c>
      <c r="B18" s="66" t="s">
        <v>104</v>
      </c>
      <c r="C18" s="66"/>
      <c r="D18" s="66"/>
      <c r="E18" s="66"/>
      <c r="F18" s="60"/>
      <c r="G18" s="60"/>
      <c r="H18" s="60"/>
    </row>
    <row r="19" spans="1:8" ht="26.25" x14ac:dyDescent="0.4">
      <c r="A19" s="65" t="s">
        <v>34</v>
      </c>
      <c r="B19" s="67" t="s">
        <v>16</v>
      </c>
      <c r="C19" s="68">
        <v>6</v>
      </c>
      <c r="D19" s="69"/>
      <c r="E19" s="69"/>
      <c r="F19" s="60"/>
      <c r="G19" s="60"/>
      <c r="H19" s="60"/>
    </row>
    <row r="20" spans="1:8" ht="26.25" x14ac:dyDescent="0.4">
      <c r="A20" s="65" t="s">
        <v>35</v>
      </c>
      <c r="B20" s="67" t="s">
        <v>15</v>
      </c>
      <c r="C20" s="69"/>
      <c r="D20" s="69"/>
      <c r="E20" s="69"/>
      <c r="F20" s="60"/>
      <c r="G20" s="60"/>
      <c r="H20" s="60"/>
    </row>
    <row r="21" spans="1:8" ht="26.25" x14ac:dyDescent="0.4">
      <c r="A21" s="65" t="s">
        <v>36</v>
      </c>
      <c r="B21" s="70"/>
      <c r="C21" s="70"/>
      <c r="D21" s="70"/>
      <c r="E21" s="70"/>
      <c r="F21" s="70"/>
      <c r="G21" s="70"/>
      <c r="H21" s="70"/>
    </row>
    <row r="22" spans="1:8" ht="26.25" x14ac:dyDescent="0.4">
      <c r="A22" s="65" t="s">
        <v>37</v>
      </c>
      <c r="B22" s="71"/>
      <c r="C22" s="69"/>
      <c r="D22" s="69"/>
      <c r="E22" s="69"/>
      <c r="F22" s="60"/>
      <c r="G22" s="60"/>
      <c r="H22" s="60"/>
    </row>
    <row r="23" spans="1:8" ht="26.25" x14ac:dyDescent="0.4">
      <c r="A23" s="65" t="s">
        <v>38</v>
      </c>
      <c r="B23" s="72"/>
      <c r="C23" s="69"/>
      <c r="D23" s="69"/>
      <c r="E23" s="69"/>
      <c r="F23" s="60"/>
      <c r="G23" s="60"/>
      <c r="H23" s="60"/>
    </row>
    <row r="24" spans="1:8" ht="18.75" x14ac:dyDescent="0.3">
      <c r="A24" s="65"/>
      <c r="B24" s="73"/>
      <c r="C24" s="60"/>
      <c r="D24" s="60"/>
      <c r="E24" s="60"/>
      <c r="F24" s="60"/>
      <c r="G24" s="60"/>
      <c r="H24" s="60"/>
    </row>
    <row r="25" spans="1:8" ht="18.75" x14ac:dyDescent="0.3">
      <c r="A25" s="74" t="s">
        <v>39</v>
      </c>
      <c r="B25" s="73"/>
      <c r="C25" s="60"/>
      <c r="D25" s="60"/>
      <c r="E25" s="60"/>
      <c r="F25" s="60"/>
      <c r="G25" s="60"/>
      <c r="H25" s="60"/>
    </row>
    <row r="26" spans="1:8" ht="26.25" x14ac:dyDescent="0.4">
      <c r="A26" s="75" t="s">
        <v>40</v>
      </c>
      <c r="B26" s="76" t="s">
        <v>15</v>
      </c>
      <c r="C26" s="76"/>
      <c r="D26" s="60"/>
      <c r="E26" s="60"/>
      <c r="F26" s="60"/>
      <c r="G26" s="60"/>
      <c r="H26" s="60"/>
    </row>
    <row r="27" spans="1:8" ht="26.25" x14ac:dyDescent="0.4">
      <c r="A27" s="77" t="s">
        <v>41</v>
      </c>
      <c r="B27" s="78" t="s">
        <v>105</v>
      </c>
      <c r="C27" s="78"/>
      <c r="D27" s="60"/>
      <c r="E27" s="60"/>
      <c r="F27" s="60"/>
      <c r="G27" s="60"/>
      <c r="H27" s="60"/>
    </row>
    <row r="28" spans="1:8" ht="27" thickBot="1" x14ac:dyDescent="0.45">
      <c r="A28" s="77" t="s">
        <v>42</v>
      </c>
      <c r="B28" s="79">
        <v>99.7</v>
      </c>
      <c r="C28" s="60"/>
      <c r="D28" s="60"/>
      <c r="E28" s="60"/>
      <c r="F28" s="60"/>
      <c r="G28" s="60"/>
      <c r="H28" s="60"/>
    </row>
    <row r="29" spans="1:8" ht="27" thickBot="1" x14ac:dyDescent="0.45">
      <c r="A29" s="77" t="s">
        <v>43</v>
      </c>
      <c r="B29" s="80">
        <v>0</v>
      </c>
      <c r="C29" s="81" t="s">
        <v>44</v>
      </c>
      <c r="D29" s="82"/>
      <c r="E29" s="82"/>
      <c r="F29" s="82"/>
      <c r="G29" s="83"/>
      <c r="H29" s="84"/>
    </row>
    <row r="30" spans="1:8" ht="19.5" thickBot="1" x14ac:dyDescent="0.35">
      <c r="A30" s="77" t="s">
        <v>45</v>
      </c>
      <c r="B30" s="85">
        <f>B28-B29</f>
        <v>99.7</v>
      </c>
      <c r="C30" s="86"/>
      <c r="D30" s="86"/>
      <c r="E30" s="86"/>
      <c r="F30" s="86"/>
      <c r="G30" s="86"/>
      <c r="H30" s="84"/>
    </row>
    <row r="31" spans="1:8" ht="27" thickBot="1" x14ac:dyDescent="0.45">
      <c r="A31" s="77" t="s">
        <v>46</v>
      </c>
      <c r="B31" s="87">
        <v>1</v>
      </c>
      <c r="C31" s="81" t="s">
        <v>47</v>
      </c>
      <c r="D31" s="82"/>
      <c r="E31" s="82"/>
      <c r="F31" s="82"/>
      <c r="G31" s="83"/>
      <c r="H31" s="88"/>
    </row>
    <row r="32" spans="1:8" ht="27" thickBot="1" x14ac:dyDescent="0.45">
      <c r="A32" s="77" t="s">
        <v>48</v>
      </c>
      <c r="B32" s="87">
        <v>1</v>
      </c>
      <c r="C32" s="81" t="s">
        <v>49</v>
      </c>
      <c r="D32" s="82"/>
      <c r="E32" s="82"/>
      <c r="F32" s="82"/>
      <c r="G32" s="83"/>
      <c r="H32" s="88"/>
    </row>
    <row r="33" spans="1:8" ht="18.75" x14ac:dyDescent="0.3">
      <c r="A33" s="77"/>
      <c r="B33" s="89"/>
      <c r="C33" s="90"/>
      <c r="D33" s="90"/>
      <c r="E33" s="90"/>
      <c r="F33" s="90"/>
      <c r="G33" s="90"/>
      <c r="H33" s="90"/>
    </row>
    <row r="34" spans="1:8" ht="18.75" x14ac:dyDescent="0.3">
      <c r="A34" s="77" t="s">
        <v>50</v>
      </c>
      <c r="B34" s="91">
        <f>B31/B32</f>
        <v>1</v>
      </c>
      <c r="C34" s="60" t="s">
        <v>51</v>
      </c>
      <c r="D34" s="60"/>
      <c r="E34" s="60"/>
      <c r="F34" s="60"/>
      <c r="G34" s="60"/>
      <c r="H34" s="84"/>
    </row>
    <row r="35" spans="1:8" ht="19.5" thickBot="1" x14ac:dyDescent="0.35">
      <c r="A35" s="77"/>
      <c r="B35" s="92"/>
      <c r="C35" s="84"/>
      <c r="D35" s="84"/>
      <c r="E35" s="84"/>
      <c r="F35" s="84"/>
      <c r="G35" s="60"/>
      <c r="H35" s="84"/>
    </row>
    <row r="36" spans="1:8" ht="27" thickBot="1" x14ac:dyDescent="0.45">
      <c r="A36" s="93" t="s">
        <v>52</v>
      </c>
      <c r="B36" s="94">
        <v>10</v>
      </c>
      <c r="C36" s="60"/>
      <c r="D36" s="95" t="s">
        <v>0</v>
      </c>
      <c r="E36" s="96"/>
      <c r="F36" s="97" t="s">
        <v>1</v>
      </c>
      <c r="G36" s="96"/>
      <c r="H36" s="84"/>
    </row>
    <row r="37" spans="1:8" ht="27" thickBot="1" x14ac:dyDescent="0.45">
      <c r="A37" s="98" t="s">
        <v>53</v>
      </c>
      <c r="B37" s="99">
        <v>1</v>
      </c>
      <c r="C37" s="100" t="s">
        <v>54</v>
      </c>
      <c r="D37" s="101" t="s">
        <v>55</v>
      </c>
      <c r="E37" s="102" t="s">
        <v>56</v>
      </c>
      <c r="F37" s="103" t="s">
        <v>55</v>
      </c>
      <c r="G37" s="102" t="s">
        <v>56</v>
      </c>
      <c r="H37" s="84"/>
    </row>
    <row r="38" spans="1:8" ht="26.25" x14ac:dyDescent="0.4">
      <c r="A38" s="98" t="s">
        <v>57</v>
      </c>
      <c r="B38" s="109">
        <v>1</v>
      </c>
      <c r="C38" s="145">
        <v>1</v>
      </c>
      <c r="D38" s="105">
        <v>114616734</v>
      </c>
      <c r="E38" s="104">
        <f>IF(ISBLANK(D38),"-",$D$54/$D$51*D38)</f>
        <v>104510562.59688157</v>
      </c>
      <c r="F38" s="105">
        <v>100494812</v>
      </c>
      <c r="G38" s="104">
        <f>IF(ISBLANK(F38),"-",$D$54/$F$51*F38)</f>
        <v>105454790.17698255</v>
      </c>
      <c r="H38" s="84"/>
    </row>
    <row r="39" spans="1:8" ht="26.25" x14ac:dyDescent="0.4">
      <c r="A39" s="98"/>
      <c r="B39" s="109">
        <v>1</v>
      </c>
      <c r="C39" s="150">
        <v>2</v>
      </c>
      <c r="D39" s="109">
        <v>114717238</v>
      </c>
      <c r="E39" s="108">
        <f t="shared" ref="E39:E44" si="0">IF(ISBLANK(D39),"-",$D$54/$D$51*D39)</f>
        <v>104602204.79620682</v>
      </c>
      <c r="F39" s="109">
        <v>100500892</v>
      </c>
      <c r="G39" s="108">
        <f t="shared" ref="G39:G44" si="1">IF(ISBLANK(F39),"-",$D$54/$F$51*F39)</f>
        <v>105461170.2588148</v>
      </c>
      <c r="H39" s="84"/>
    </row>
    <row r="40" spans="1:8" ht="26.25" x14ac:dyDescent="0.4">
      <c r="A40" s="98"/>
      <c r="B40" s="109">
        <v>1</v>
      </c>
      <c r="C40" s="150">
        <v>3</v>
      </c>
      <c r="D40" s="109">
        <v>114864017</v>
      </c>
      <c r="E40" s="108">
        <f t="shared" si="0"/>
        <v>104736041.7616486</v>
      </c>
      <c r="F40" s="109">
        <v>100350887</v>
      </c>
      <c r="G40" s="108">
        <f t="shared" si="1"/>
        <v>105303761.67735988</v>
      </c>
      <c r="H40" s="84"/>
    </row>
    <row r="41" spans="1:8" ht="26.25" x14ac:dyDescent="0.4">
      <c r="A41" s="98"/>
      <c r="B41" s="109">
        <v>1</v>
      </c>
      <c r="C41" s="150">
        <v>4</v>
      </c>
      <c r="D41" s="109">
        <v>114971896</v>
      </c>
      <c r="E41" s="108">
        <f t="shared" si="0"/>
        <v>104834408.68058722</v>
      </c>
      <c r="F41" s="109">
        <v>100330534</v>
      </c>
      <c r="G41" s="108">
        <f t="shared" si="1"/>
        <v>105282404.14355533</v>
      </c>
      <c r="H41" s="84"/>
    </row>
    <row r="42" spans="1:8" ht="26.25" x14ac:dyDescent="0.4">
      <c r="A42" s="98"/>
      <c r="B42" s="109">
        <v>1</v>
      </c>
      <c r="C42" s="150">
        <v>5</v>
      </c>
      <c r="D42" s="109">
        <v>114553230</v>
      </c>
      <c r="E42" s="108">
        <f t="shared" si="0"/>
        <v>104452657.97392178</v>
      </c>
      <c r="F42" s="109">
        <v>100290402</v>
      </c>
      <c r="G42" s="108">
        <f t="shared" si="1"/>
        <v>105240291.40604025</v>
      </c>
      <c r="H42" s="84"/>
    </row>
    <row r="43" spans="1:8" ht="26.25" x14ac:dyDescent="0.4">
      <c r="A43" s="98"/>
      <c r="B43" s="109">
        <v>1</v>
      </c>
      <c r="C43" s="150">
        <v>6</v>
      </c>
      <c r="D43" s="109">
        <v>114726612</v>
      </c>
      <c r="E43" s="108">
        <f t="shared" si="0"/>
        <v>104610752.25677031</v>
      </c>
      <c r="F43" s="109">
        <v>100157509</v>
      </c>
      <c r="G43" s="108">
        <f t="shared" si="1"/>
        <v>105100839.3970053</v>
      </c>
      <c r="H43" s="84"/>
    </row>
    <row r="44" spans="1:8" ht="26.25" x14ac:dyDescent="0.4">
      <c r="A44" s="98"/>
      <c r="B44" s="109">
        <v>1</v>
      </c>
      <c r="C44" s="150">
        <v>7</v>
      </c>
      <c r="D44" s="109">
        <v>114814927</v>
      </c>
      <c r="E44" s="108">
        <f t="shared" si="0"/>
        <v>104691280.20424911</v>
      </c>
      <c r="F44" s="109"/>
      <c r="G44" s="108" t="str">
        <f t="shared" si="1"/>
        <v>-</v>
      </c>
      <c r="H44" s="84"/>
    </row>
    <row r="45" spans="1:8" ht="26.25" x14ac:dyDescent="0.4">
      <c r="A45" s="98" t="s">
        <v>58</v>
      </c>
      <c r="B45" s="109">
        <v>1</v>
      </c>
      <c r="C45" s="150">
        <v>8</v>
      </c>
      <c r="D45" s="109">
        <v>114856296</v>
      </c>
      <c r="E45" s="108">
        <f>IF(ISBLANK(D45),"-",$D$54/$D$51*D45)</f>
        <v>104729001.55010487</v>
      </c>
      <c r="F45" s="109"/>
      <c r="G45" s="108" t="str">
        <f>IF(ISBLANK(F45),"-",$D$54/$F$51*F45)</f>
        <v>-</v>
      </c>
      <c r="H45" s="84"/>
    </row>
    <row r="46" spans="1:8" ht="26.25" x14ac:dyDescent="0.4">
      <c r="A46" s="98" t="s">
        <v>59</v>
      </c>
      <c r="B46" s="109">
        <v>1</v>
      </c>
      <c r="C46" s="150">
        <v>9</v>
      </c>
      <c r="D46" s="109">
        <v>114566517</v>
      </c>
      <c r="E46" s="108">
        <f>IF(ISBLANK(D46),"-",$D$54/$D$51*D46)</f>
        <v>104464773.41114253</v>
      </c>
      <c r="F46" s="109"/>
      <c r="G46" s="108" t="str">
        <f>IF(ISBLANK(F46),"-",$D$54/$F$51*F46)</f>
        <v>-</v>
      </c>
      <c r="H46" s="60"/>
    </row>
    <row r="47" spans="1:8" ht="27" thickBot="1" x14ac:dyDescent="0.45">
      <c r="A47" s="98" t="s">
        <v>60</v>
      </c>
      <c r="B47" s="109">
        <v>1</v>
      </c>
      <c r="C47" s="155">
        <v>10</v>
      </c>
      <c r="D47" s="111">
        <v>114594960</v>
      </c>
      <c r="E47" s="110">
        <f>IF(ISBLANK(D47),"-",$D$54/$D$51*D47)</f>
        <v>104490708.48910369</v>
      </c>
      <c r="F47" s="111"/>
      <c r="G47" s="110" t="str">
        <f>IF(ISBLANK(F47),"-",$D$54/$F$51*F47)</f>
        <v>-</v>
      </c>
      <c r="H47" s="60"/>
    </row>
    <row r="48" spans="1:8" ht="27" thickBot="1" x14ac:dyDescent="0.45">
      <c r="A48" s="98" t="s">
        <v>61</v>
      </c>
      <c r="B48" s="99">
        <v>1</v>
      </c>
      <c r="C48" s="112" t="s">
        <v>62</v>
      </c>
      <c r="D48" s="113">
        <f>AVERAGE(D38:D47)</f>
        <v>114728242.7</v>
      </c>
      <c r="E48" s="114">
        <f>AVERAGE(E38:E47)</f>
        <v>104612239.17206165</v>
      </c>
      <c r="F48" s="115">
        <f>AVERAGE(F38:F47)</f>
        <v>100354172.66666667</v>
      </c>
      <c r="G48" s="114">
        <f>AVERAGE(G38:G47)</f>
        <v>105307209.50995968</v>
      </c>
      <c r="H48" s="60"/>
    </row>
    <row r="49" spans="1:8" ht="26.25" x14ac:dyDescent="0.4">
      <c r="A49" s="98" t="s">
        <v>63</v>
      </c>
      <c r="B49" s="109">
        <v>1</v>
      </c>
      <c r="C49" s="116" t="s">
        <v>64</v>
      </c>
      <c r="D49" s="192">
        <v>13.2</v>
      </c>
      <c r="E49" s="118"/>
      <c r="F49" s="117">
        <v>11.47</v>
      </c>
      <c r="G49" s="60"/>
      <c r="H49" s="60"/>
    </row>
    <row r="50" spans="1:8" ht="26.25" x14ac:dyDescent="0.4">
      <c r="A50" s="98" t="s">
        <v>65</v>
      </c>
      <c r="B50" s="109">
        <v>1</v>
      </c>
      <c r="C50" s="119" t="s">
        <v>66</v>
      </c>
      <c r="D50" s="120">
        <f>D49*$B$34</f>
        <v>13.2</v>
      </c>
      <c r="E50" s="121"/>
      <c r="F50" s="120">
        <f>F49*$B$34</f>
        <v>11.47</v>
      </c>
      <c r="G50" s="60"/>
      <c r="H50" s="60"/>
    </row>
    <row r="51" spans="1:8" ht="19.5" thickBot="1" x14ac:dyDescent="0.35">
      <c r="A51" s="98" t="s">
        <v>67</v>
      </c>
      <c r="B51" s="121">
        <f>(B50/B49)*(B48/B47)*(B46/B45)*(B38/B37)*B36</f>
        <v>10</v>
      </c>
      <c r="C51" s="119" t="s">
        <v>68</v>
      </c>
      <c r="D51" s="122">
        <f>D50*$B$30/100</f>
        <v>13.160399999999999</v>
      </c>
      <c r="E51" s="123"/>
      <c r="F51" s="122">
        <f>F50*$B$30/100</f>
        <v>11.435590000000001</v>
      </c>
      <c r="G51" s="60"/>
      <c r="H51" s="60"/>
    </row>
    <row r="52" spans="1:8" ht="19.5" thickBot="1" x14ac:dyDescent="0.35">
      <c r="A52" s="124" t="s">
        <v>69</v>
      </c>
      <c r="B52" s="125"/>
      <c r="C52" s="119" t="s">
        <v>70</v>
      </c>
      <c r="D52" s="193">
        <f>D51/$B$51</f>
        <v>1.3160399999999999</v>
      </c>
      <c r="E52" s="123"/>
      <c r="F52" s="194">
        <f>F51/$B$51</f>
        <v>1.1435590000000002</v>
      </c>
      <c r="G52" s="60"/>
      <c r="H52" s="60"/>
    </row>
    <row r="53" spans="1:8" ht="27" thickBot="1" x14ac:dyDescent="0.45">
      <c r="A53" s="126"/>
      <c r="B53" s="127"/>
      <c r="C53" s="119" t="s">
        <v>71</v>
      </c>
      <c r="D53" s="128">
        <v>1.2</v>
      </c>
      <c r="E53" s="60"/>
      <c r="F53" s="129"/>
      <c r="G53" s="60"/>
      <c r="H53" s="60"/>
    </row>
    <row r="54" spans="1:8" ht="18.75" x14ac:dyDescent="0.3">
      <c r="A54" s="60"/>
      <c r="B54" s="60"/>
      <c r="C54" s="119" t="s">
        <v>72</v>
      </c>
      <c r="D54" s="122">
        <f>D53*$B$51</f>
        <v>12</v>
      </c>
      <c r="E54" s="60"/>
      <c r="F54" s="129"/>
      <c r="G54" s="60"/>
      <c r="H54" s="60"/>
    </row>
    <row r="55" spans="1:8" ht="19.5" thickBot="1" x14ac:dyDescent="0.35">
      <c r="A55" s="60"/>
      <c r="B55" s="60"/>
      <c r="C55" s="130" t="s">
        <v>73</v>
      </c>
      <c r="D55" s="131">
        <f>D54/B34</f>
        <v>12</v>
      </c>
      <c r="E55" s="60"/>
      <c r="F55" s="132"/>
      <c r="G55" s="60"/>
      <c r="H55" s="60"/>
    </row>
    <row r="56" spans="1:8" ht="18.75" x14ac:dyDescent="0.3">
      <c r="A56" s="60"/>
      <c r="B56" s="60"/>
      <c r="C56" s="133" t="s">
        <v>74</v>
      </c>
      <c r="D56" s="134">
        <f>AVERAGE(E48,G48)</f>
        <v>104959724.34101066</v>
      </c>
      <c r="E56" s="60"/>
      <c r="F56" s="132"/>
      <c r="G56" s="60"/>
      <c r="H56" s="60"/>
    </row>
    <row r="57" spans="1:8" ht="18.75" x14ac:dyDescent="0.3">
      <c r="A57" s="60"/>
      <c r="B57" s="60"/>
      <c r="C57" s="119" t="s">
        <v>75</v>
      </c>
      <c r="D57" s="135">
        <f>STDEV(E38:E47,G38:G47)/D56</f>
        <v>3.5318994206873181E-3</v>
      </c>
      <c r="E57" s="60"/>
      <c r="F57" s="132"/>
      <c r="G57" s="60"/>
      <c r="H57" s="60"/>
    </row>
    <row r="58" spans="1:8" ht="19.5" thickBot="1" x14ac:dyDescent="0.35">
      <c r="A58" s="60"/>
      <c r="B58" s="60"/>
      <c r="C58" s="130" t="s">
        <v>76</v>
      </c>
      <c r="D58" s="136">
        <f>COUNT(E38:E47,G38:G47)</f>
        <v>16</v>
      </c>
      <c r="E58" s="60"/>
      <c r="F58" s="60"/>
      <c r="G58" s="60"/>
      <c r="H58" s="60"/>
    </row>
    <row r="59" spans="1:8" ht="18.75" x14ac:dyDescent="0.3">
      <c r="A59" s="60"/>
      <c r="B59" s="60"/>
      <c r="C59" s="60"/>
      <c r="D59" s="60"/>
      <c r="E59" s="60"/>
      <c r="F59" s="60"/>
      <c r="G59" s="204"/>
      <c r="H59" s="60"/>
    </row>
    <row r="60" spans="1:8" ht="18.75" x14ac:dyDescent="0.3">
      <c r="A60" s="64" t="s">
        <v>39</v>
      </c>
      <c r="B60" s="137" t="s">
        <v>77</v>
      </c>
      <c r="C60" s="60"/>
      <c r="D60" s="60"/>
      <c r="E60" s="60"/>
      <c r="F60" s="60"/>
      <c r="G60" s="60"/>
      <c r="H60" s="60"/>
    </row>
    <row r="61" spans="1:8" ht="18.75" x14ac:dyDescent="0.3">
      <c r="A61" s="60" t="s">
        <v>78</v>
      </c>
      <c r="B61" s="138">
        <f>B21</f>
        <v>0</v>
      </c>
      <c r="C61" s="60"/>
      <c r="D61" s="60"/>
      <c r="E61" s="60"/>
      <c r="F61" s="60"/>
      <c r="G61" s="60"/>
      <c r="H61" s="60"/>
    </row>
    <row r="62" spans="1:8" ht="26.25" x14ac:dyDescent="0.4">
      <c r="A62" s="77" t="s">
        <v>79</v>
      </c>
      <c r="B62" s="140">
        <v>1</v>
      </c>
      <c r="C62" s="139" t="s">
        <v>80</v>
      </c>
      <c r="D62" s="140">
        <v>1</v>
      </c>
      <c r="E62" s="60" t="str">
        <f>B20</f>
        <v>Lumefantrine</v>
      </c>
      <c r="F62" s="60"/>
      <c r="G62" s="60"/>
      <c r="H62" s="139"/>
    </row>
    <row r="63" spans="1:8" ht="19.5" thickBot="1" x14ac:dyDescent="0.35">
      <c r="A63" s="60"/>
      <c r="B63" s="60"/>
      <c r="C63" s="60"/>
      <c r="D63" s="60"/>
      <c r="E63" s="60"/>
      <c r="F63" s="60"/>
      <c r="G63" s="60"/>
      <c r="H63" s="139"/>
    </row>
    <row r="64" spans="1:8" ht="27" thickBot="1" x14ac:dyDescent="0.45">
      <c r="A64" s="93" t="s">
        <v>81</v>
      </c>
      <c r="B64" s="94">
        <v>10</v>
      </c>
      <c r="C64" s="60"/>
      <c r="D64" s="141" t="s">
        <v>103</v>
      </c>
      <c r="E64" s="142" t="s">
        <v>54</v>
      </c>
      <c r="F64" s="142" t="s">
        <v>55</v>
      </c>
      <c r="G64" s="142" t="s">
        <v>82</v>
      </c>
      <c r="H64" s="100" t="s">
        <v>83</v>
      </c>
    </row>
    <row r="65" spans="1:8" ht="26.25" x14ac:dyDescent="0.4">
      <c r="A65" s="98" t="s">
        <v>84</v>
      </c>
      <c r="B65" s="99">
        <v>1</v>
      </c>
      <c r="C65" s="143" t="s">
        <v>85</v>
      </c>
      <c r="D65" s="144">
        <v>13.27</v>
      </c>
      <c r="E65" s="145">
        <v>1</v>
      </c>
      <c r="F65" s="146">
        <v>114913258</v>
      </c>
      <c r="G65" s="203">
        <f t="shared" ref="G65:G76" si="2">IF(ISBLANK(F65),"-",(F65/$D$56*$D$53*$B$73)*($B$62/$D$65))</f>
        <v>0.99005148522017306</v>
      </c>
      <c r="H65" s="147">
        <f>IF(ISBLANK(F65),"-",G65/$D$62)</f>
        <v>0.99005148522017306</v>
      </c>
    </row>
    <row r="66" spans="1:8" ht="26.25" x14ac:dyDescent="0.4">
      <c r="A66" s="98" t="s">
        <v>86</v>
      </c>
      <c r="B66" s="99">
        <v>1</v>
      </c>
      <c r="C66" s="148"/>
      <c r="D66" s="149"/>
      <c r="E66" s="150">
        <v>2</v>
      </c>
      <c r="F66" s="107">
        <v>115147109</v>
      </c>
      <c r="G66" s="151">
        <f t="shared" si="2"/>
        <v>0.99206626170375556</v>
      </c>
      <c r="H66" s="152">
        <f t="shared" ref="H66:H76" si="3">IF(ISBLANK(F66),"-",G66/$D$62)</f>
        <v>0.99206626170375556</v>
      </c>
    </row>
    <row r="67" spans="1:8" ht="26.25" x14ac:dyDescent="0.4">
      <c r="A67" s="98" t="s">
        <v>87</v>
      </c>
      <c r="B67" s="99">
        <v>1</v>
      </c>
      <c r="C67" s="148"/>
      <c r="D67" s="149"/>
      <c r="E67" s="150">
        <v>3</v>
      </c>
      <c r="F67" s="107"/>
      <c r="G67" s="151" t="str">
        <f t="shared" si="2"/>
        <v>-</v>
      </c>
      <c r="H67" s="152" t="str">
        <f t="shared" si="3"/>
        <v>-</v>
      </c>
    </row>
    <row r="68" spans="1:8" ht="27" thickBot="1" x14ac:dyDescent="0.45">
      <c r="A68" s="98" t="s">
        <v>88</v>
      </c>
      <c r="B68" s="99">
        <v>1</v>
      </c>
      <c r="C68" s="153"/>
      <c r="D68" s="154"/>
      <c r="E68" s="155">
        <v>4</v>
      </c>
      <c r="F68" s="156"/>
      <c r="G68" s="151" t="str">
        <f t="shared" si="2"/>
        <v>-</v>
      </c>
      <c r="H68" s="152" t="str">
        <f t="shared" si="3"/>
        <v>-</v>
      </c>
    </row>
    <row r="69" spans="1:8" ht="26.25" x14ac:dyDescent="0.4">
      <c r="A69" s="98" t="s">
        <v>89</v>
      </c>
      <c r="B69" s="99">
        <v>1</v>
      </c>
      <c r="C69" s="143" t="s">
        <v>90</v>
      </c>
      <c r="D69" s="157">
        <v>12.99</v>
      </c>
      <c r="E69" s="145">
        <v>1</v>
      </c>
      <c r="F69" s="146">
        <v>112339729</v>
      </c>
      <c r="G69" s="195">
        <f>IF(ISBLANK(F69),"-",(F69/$D$56*$D$53*$B$73)*($B$62/$D$69))</f>
        <v>0.9887415510875377</v>
      </c>
      <c r="H69" s="198">
        <f t="shared" si="3"/>
        <v>0.9887415510875377</v>
      </c>
    </row>
    <row r="70" spans="1:8" ht="26.25" x14ac:dyDescent="0.4">
      <c r="A70" s="98" t="s">
        <v>91</v>
      </c>
      <c r="B70" s="99">
        <v>1</v>
      </c>
      <c r="C70" s="148"/>
      <c r="D70" s="158"/>
      <c r="E70" s="150">
        <v>2</v>
      </c>
      <c r="F70" s="107">
        <v>112463873</v>
      </c>
      <c r="G70" s="199">
        <f t="shared" ref="G70:G73" si="4">IF(ISBLANK(F70),"-",(F70/$D$56*$D$53*$B$73)*($B$62/$D$69))</f>
        <v>0.98983418618832397</v>
      </c>
      <c r="H70" s="196">
        <f t="shared" si="3"/>
        <v>0.98983418618832397</v>
      </c>
    </row>
    <row r="71" spans="1:8" ht="26.25" x14ac:dyDescent="0.4">
      <c r="A71" s="98" t="s">
        <v>92</v>
      </c>
      <c r="B71" s="99">
        <v>1</v>
      </c>
      <c r="C71" s="148"/>
      <c r="D71" s="158"/>
      <c r="E71" s="150">
        <v>3</v>
      </c>
      <c r="F71" s="107"/>
      <c r="G71" s="199" t="str">
        <f t="shared" si="4"/>
        <v>-</v>
      </c>
      <c r="H71" s="196" t="str">
        <f t="shared" si="3"/>
        <v>-</v>
      </c>
    </row>
    <row r="72" spans="1:8" ht="27" thickBot="1" x14ac:dyDescent="0.45">
      <c r="A72" s="98" t="s">
        <v>93</v>
      </c>
      <c r="B72" s="99">
        <v>1</v>
      </c>
      <c r="C72" s="153"/>
      <c r="D72" s="159"/>
      <c r="E72" s="155">
        <v>4</v>
      </c>
      <c r="F72" s="156"/>
      <c r="G72" s="200" t="str">
        <f t="shared" si="4"/>
        <v>-</v>
      </c>
      <c r="H72" s="197" t="str">
        <f t="shared" si="3"/>
        <v>-</v>
      </c>
    </row>
    <row r="73" spans="1:8" ht="26.25" x14ac:dyDescent="0.4">
      <c r="A73" s="98" t="s">
        <v>94</v>
      </c>
      <c r="B73" s="106">
        <f>(B72/B71)*(B70/B69)*(B68/B67)*(B66/B65)*B64</f>
        <v>10</v>
      </c>
      <c r="C73" s="143" t="s">
        <v>95</v>
      </c>
      <c r="D73" s="144">
        <v>12.17</v>
      </c>
      <c r="E73" s="145">
        <v>1</v>
      </c>
      <c r="F73" s="146">
        <v>104707861</v>
      </c>
      <c r="G73" s="195">
        <f>IF(ISBLANK(F73),"-",(F73/$D$56*$D$53*$B$73)*($B$62/$D$73))</f>
        <v>0.98366512513445947</v>
      </c>
      <c r="H73" s="196">
        <f t="shared" si="3"/>
        <v>0.98366512513445947</v>
      </c>
    </row>
    <row r="74" spans="1:8" ht="27" thickBot="1" x14ac:dyDescent="0.45">
      <c r="A74" s="160" t="s">
        <v>106</v>
      </c>
      <c r="B74" s="161">
        <f>(D53*B73)/D62*B62</f>
        <v>12</v>
      </c>
      <c r="C74" s="148"/>
      <c r="D74" s="149"/>
      <c r="E74" s="150">
        <v>2</v>
      </c>
      <c r="F74" s="107">
        <v>104951699</v>
      </c>
      <c r="G74" s="199">
        <f t="shared" ref="G74:G76" si="5">IF(ISBLANK(F74),"-",(F74/$D$56*$D$53*$B$73)*($B$62/$D$73))</f>
        <v>0.98595583124278641</v>
      </c>
      <c r="H74" s="196">
        <f t="shared" si="3"/>
        <v>0.98595583124278641</v>
      </c>
    </row>
    <row r="75" spans="1:8" ht="26.25" x14ac:dyDescent="0.4">
      <c r="A75" s="124" t="s">
        <v>69</v>
      </c>
      <c r="B75" s="162"/>
      <c r="C75" s="148"/>
      <c r="D75" s="149"/>
      <c r="E75" s="150">
        <v>3</v>
      </c>
      <c r="F75" s="107"/>
      <c r="G75" s="199" t="str">
        <f t="shared" si="5"/>
        <v>-</v>
      </c>
      <c r="H75" s="196" t="str">
        <f t="shared" si="3"/>
        <v>-</v>
      </c>
    </row>
    <row r="76" spans="1:8" ht="27" thickBot="1" x14ac:dyDescent="0.45">
      <c r="A76" s="126"/>
      <c r="B76" s="163"/>
      <c r="C76" s="164"/>
      <c r="D76" s="154"/>
      <c r="E76" s="155">
        <v>4</v>
      </c>
      <c r="F76" s="156"/>
      <c r="G76" s="200" t="str">
        <f t="shared" si="5"/>
        <v>-</v>
      </c>
      <c r="H76" s="197" t="str">
        <f t="shared" si="3"/>
        <v>-</v>
      </c>
    </row>
    <row r="77" spans="1:8" ht="26.25" x14ac:dyDescent="0.4">
      <c r="A77" s="165"/>
      <c r="B77" s="165"/>
      <c r="C77" s="165"/>
      <c r="D77" s="165"/>
      <c r="E77" s="165"/>
      <c r="F77" s="166"/>
      <c r="G77" s="167" t="s">
        <v>62</v>
      </c>
      <c r="H77" s="168">
        <f>AVERAGE(AVERAGE(H65:H68),AVERAGE(H69:H72),AVERAGE(H73:H76))</f>
        <v>0.98838574009617275</v>
      </c>
    </row>
    <row r="78" spans="1:8" ht="26.25" x14ac:dyDescent="0.4">
      <c r="A78" s="60"/>
      <c r="B78" s="60"/>
      <c r="C78" s="165"/>
      <c r="D78" s="165"/>
      <c r="E78" s="165"/>
      <c r="F78" s="166"/>
      <c r="G78" s="169" t="s">
        <v>75</v>
      </c>
      <c r="H78" s="170">
        <f>STDEV(H65:H76)/H77</f>
        <v>3.093185478093864E-3</v>
      </c>
    </row>
    <row r="79" spans="1:8" ht="27" thickBot="1" x14ac:dyDescent="0.45">
      <c r="A79" s="165"/>
      <c r="B79" s="165"/>
      <c r="C79" s="166"/>
      <c r="D79" s="166"/>
      <c r="E79" s="171"/>
      <c r="F79" s="166"/>
      <c r="G79" s="172" t="s">
        <v>76</v>
      </c>
      <c r="H79" s="173">
        <f>COUNT(H65:H76)</f>
        <v>6</v>
      </c>
    </row>
    <row r="80" spans="1:8" ht="18.75" x14ac:dyDescent="0.3">
      <c r="A80" s="165"/>
      <c r="B80" s="165"/>
      <c r="C80" s="166"/>
      <c r="D80" s="166"/>
      <c r="E80" s="166"/>
      <c r="F80" s="171"/>
      <c r="G80" s="166"/>
      <c r="H80" s="166"/>
    </row>
    <row r="81" spans="1:8" ht="26.25" x14ac:dyDescent="0.4">
      <c r="A81" s="174" t="s">
        <v>96</v>
      </c>
      <c r="B81" s="175" t="s">
        <v>97</v>
      </c>
      <c r="C81" s="176" t="str">
        <f>B20</f>
        <v>Lumefantrine</v>
      </c>
      <c r="D81" s="176"/>
      <c r="E81" s="177" t="s">
        <v>98</v>
      </c>
      <c r="F81" s="177"/>
      <c r="G81" s="201">
        <f>H77</f>
        <v>0.98838574009617275</v>
      </c>
      <c r="H81" s="166"/>
    </row>
    <row r="82" spans="1:8" ht="19.5" thickBot="1" x14ac:dyDescent="0.35">
      <c r="A82" s="178"/>
      <c r="B82" s="179"/>
      <c r="C82" s="179"/>
      <c r="D82" s="179"/>
      <c r="E82" s="179"/>
      <c r="F82" s="179"/>
      <c r="G82" s="179"/>
      <c r="H82" s="179"/>
    </row>
    <row r="83" spans="1:8" ht="18.75" x14ac:dyDescent="0.3">
      <c r="A83" s="60"/>
      <c r="B83" s="180" t="s">
        <v>99</v>
      </c>
      <c r="C83" s="180"/>
      <c r="D83" s="139"/>
      <c r="E83" s="181" t="s">
        <v>100</v>
      </c>
      <c r="F83" s="182"/>
      <c r="G83" s="180" t="s">
        <v>101</v>
      </c>
      <c r="H83" s="180"/>
    </row>
    <row r="84" spans="1:8" ht="60" customHeight="1" x14ac:dyDescent="0.3">
      <c r="A84" s="183" t="s">
        <v>102</v>
      </c>
      <c r="B84" s="184"/>
      <c r="C84" s="184"/>
      <c r="D84" s="185"/>
      <c r="E84" s="186"/>
      <c r="F84" s="60"/>
      <c r="G84" s="187"/>
      <c r="H84" s="187"/>
    </row>
    <row r="85" spans="1:8" ht="60" customHeight="1" x14ac:dyDescent="0.3">
      <c r="A85" s="183" t="s">
        <v>18</v>
      </c>
      <c r="B85" s="188"/>
      <c r="C85" s="188"/>
      <c r="D85" s="189"/>
      <c r="E85" s="190"/>
      <c r="F85" s="182"/>
      <c r="G85" s="191"/>
      <c r="H85" s="191"/>
    </row>
  </sheetData>
  <sheetProtection formatCells="0" formatColumns="0" formatRows="0"/>
  <mergeCells count="23">
    <mergeCell ref="C81:D81"/>
    <mergeCell ref="B83:C83"/>
    <mergeCell ref="G83:H83"/>
    <mergeCell ref="A52:B53"/>
    <mergeCell ref="C65:C68"/>
    <mergeCell ref="D65:D68"/>
    <mergeCell ref="C69:C72"/>
    <mergeCell ref="D69:D72"/>
    <mergeCell ref="C73:C76"/>
    <mergeCell ref="D73:D76"/>
    <mergeCell ref="A75:B76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7">
    <cfRule type="cellIs" dxfId="1" priority="2" operator="greaterThan">
      <formula>0.02</formula>
    </cfRule>
  </conditionalFormatting>
  <conditionalFormatting sqref="H78">
    <cfRule type="cellIs" dxfId="0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"/>
  <sheetViews>
    <sheetView view="pageBreakPreview" zoomScaleNormal="100" zoomScaleSheetLayoutView="100" workbookViewId="0">
      <selection activeCell="B34" sqref="B34:D34"/>
    </sheetView>
  </sheetViews>
  <sheetFormatPr defaultRowHeight="15" x14ac:dyDescent="0.25"/>
  <cols>
    <col min="1" max="1" width="22.7109375" customWidth="1"/>
    <col min="2" max="2" width="16.7109375" bestFit="1" customWidth="1"/>
    <col min="4" max="4" width="14.140625" bestFit="1" customWidth="1"/>
    <col min="5" max="5" width="13.140625" customWidth="1"/>
    <col min="6" max="6" width="17" customWidth="1"/>
    <col min="7" max="7" width="14.140625" bestFit="1" customWidth="1"/>
    <col min="9" max="9" width="14.140625" bestFit="1" customWidth="1"/>
    <col min="10" max="10" width="10.28515625" customWidth="1"/>
    <col min="11" max="11" width="14.140625" bestFit="1" customWidth="1"/>
  </cols>
  <sheetData>
    <row r="2" spans="1:1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14" t="s">
        <v>13</v>
      </c>
      <c r="B3" s="7" t="s">
        <v>15</v>
      </c>
    </row>
    <row r="4" spans="1:11" x14ac:dyDescent="0.25">
      <c r="A4" s="14" t="s">
        <v>14</v>
      </c>
      <c r="B4" s="7" t="s">
        <v>16</v>
      </c>
    </row>
    <row r="5" spans="1:11" x14ac:dyDescent="0.25">
      <c r="A5" s="14" t="s">
        <v>25</v>
      </c>
      <c r="B5" s="10" t="s">
        <v>26</v>
      </c>
    </row>
    <row r="6" spans="1:11" x14ac:dyDescent="0.25">
      <c r="A6" s="14" t="s">
        <v>20</v>
      </c>
      <c r="B6" s="15">
        <v>0.997</v>
      </c>
    </row>
    <row r="7" spans="1:11" x14ac:dyDescent="0.25">
      <c r="A7" s="47"/>
      <c r="B7" s="48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25">
      <c r="A8" s="14"/>
      <c r="B8" s="15"/>
    </row>
    <row r="9" spans="1:11" x14ac:dyDescent="0.25">
      <c r="A9" s="10"/>
      <c r="B9" s="7" t="s">
        <v>0</v>
      </c>
      <c r="C9" s="7"/>
      <c r="D9" s="7" t="s">
        <v>1</v>
      </c>
      <c r="E9" s="21"/>
      <c r="F9" s="7"/>
      <c r="G9" s="7" t="s">
        <v>2</v>
      </c>
      <c r="H9" s="7"/>
      <c r="I9" s="7" t="s">
        <v>3</v>
      </c>
      <c r="J9" s="7"/>
      <c r="K9" s="7" t="s">
        <v>4</v>
      </c>
    </row>
    <row r="10" spans="1:11" x14ac:dyDescent="0.25">
      <c r="A10" s="14" t="s">
        <v>22</v>
      </c>
      <c r="B10" s="6">
        <v>13.2</v>
      </c>
      <c r="C10" s="7"/>
      <c r="D10" s="6">
        <v>11.47</v>
      </c>
      <c r="E10" s="22"/>
      <c r="F10" s="7"/>
      <c r="G10" s="6">
        <v>13.27</v>
      </c>
      <c r="H10" s="7"/>
      <c r="I10" s="6">
        <v>12.99</v>
      </c>
      <c r="J10" s="7"/>
      <c r="K10" s="6">
        <v>12.17</v>
      </c>
    </row>
    <row r="11" spans="1:11" x14ac:dyDescent="0.25">
      <c r="A11" s="14" t="s">
        <v>21</v>
      </c>
      <c r="B11" s="49">
        <v>10</v>
      </c>
      <c r="C11" s="7"/>
      <c r="D11" s="22"/>
      <c r="E11" s="22"/>
      <c r="F11" s="21"/>
      <c r="G11" s="22"/>
      <c r="H11" s="21"/>
      <c r="I11" s="22"/>
      <c r="J11" s="21"/>
      <c r="K11" s="22"/>
    </row>
    <row r="12" spans="1:11" ht="15.75" thickBot="1" x14ac:dyDescent="0.3">
      <c r="A12" s="14" t="s">
        <v>10</v>
      </c>
      <c r="B12" s="202">
        <f>B10/$B$11*B6</f>
        <v>1.3160399999999999</v>
      </c>
      <c r="C12" s="7"/>
      <c r="D12" s="202">
        <f>D10/$B$11*B6</f>
        <v>1.143559</v>
      </c>
      <c r="E12" s="21"/>
      <c r="F12" s="7"/>
      <c r="G12" s="7">
        <f>G10/$B$11</f>
        <v>1.327</v>
      </c>
      <c r="H12" s="7"/>
      <c r="I12" s="7">
        <f>I10/$B$11</f>
        <v>1.2989999999999999</v>
      </c>
      <c r="J12" s="7"/>
      <c r="K12" s="7">
        <f>K10/$B$11</f>
        <v>1.2170000000000001</v>
      </c>
    </row>
    <row r="13" spans="1:11" x14ac:dyDescent="0.25">
      <c r="A13" s="14" t="s">
        <v>5</v>
      </c>
      <c r="B13" s="18">
        <v>114616734</v>
      </c>
      <c r="D13" s="18">
        <v>100494812</v>
      </c>
      <c r="E13" s="23"/>
      <c r="G13" s="18">
        <v>114913258</v>
      </c>
      <c r="H13" s="1"/>
      <c r="I13" s="18">
        <v>112339729</v>
      </c>
      <c r="J13" s="1"/>
      <c r="K13" s="18">
        <v>104707861</v>
      </c>
    </row>
    <row r="14" spans="1:11" ht="15.75" thickBot="1" x14ac:dyDescent="0.3">
      <c r="A14" s="14"/>
      <c r="B14" s="19">
        <v>114717238</v>
      </c>
      <c r="D14" s="19">
        <v>100500892</v>
      </c>
      <c r="E14" s="23"/>
      <c r="G14" s="20">
        <v>115147109</v>
      </c>
      <c r="H14" s="1"/>
      <c r="I14" s="20">
        <v>112463873</v>
      </c>
      <c r="J14" s="1"/>
      <c r="K14" s="20">
        <v>104951699</v>
      </c>
    </row>
    <row r="15" spans="1:11" ht="15.75" thickBot="1" x14ac:dyDescent="0.3">
      <c r="A15" s="14"/>
      <c r="B15" s="19">
        <v>114864017</v>
      </c>
      <c r="D15" s="20">
        <v>100350887</v>
      </c>
      <c r="E15" s="23"/>
      <c r="G15" s="1"/>
      <c r="H15" s="1"/>
      <c r="I15" s="1"/>
      <c r="J15" s="1"/>
      <c r="K15" s="1"/>
    </row>
    <row r="16" spans="1:11" x14ac:dyDescent="0.25">
      <c r="A16" s="14"/>
      <c r="B16" s="19">
        <v>114971896</v>
      </c>
      <c r="D16" s="1"/>
      <c r="E16" s="24"/>
      <c r="G16" s="1"/>
      <c r="H16" s="1"/>
      <c r="I16" s="1"/>
      <c r="J16" s="1"/>
      <c r="K16" s="1"/>
    </row>
    <row r="17" spans="1:11" ht="15.75" thickBot="1" x14ac:dyDescent="0.3">
      <c r="A17" s="14"/>
      <c r="B17" s="20">
        <v>114553230</v>
      </c>
      <c r="E17" s="25"/>
    </row>
    <row r="18" spans="1:11" x14ac:dyDescent="0.25">
      <c r="A18" s="14" t="s">
        <v>6</v>
      </c>
      <c r="B18" s="2">
        <f>AVERAGE(B13:B17)</f>
        <v>114744623</v>
      </c>
      <c r="D18" s="2">
        <f>AVERAGE(D13:D15)</f>
        <v>100448863.66666667</v>
      </c>
      <c r="E18" s="24"/>
      <c r="G18" s="9">
        <f>AVERAGE(G13:G17)</f>
        <v>115030183.5</v>
      </c>
      <c r="H18" s="10"/>
      <c r="I18" s="9">
        <f>AVERAGE(I13:I17)</f>
        <v>112401801</v>
      </c>
      <c r="J18" s="10"/>
      <c r="K18" s="9">
        <f>AVERAGE(K13:K17)</f>
        <v>104829780</v>
      </c>
    </row>
    <row r="19" spans="1:11" x14ac:dyDescent="0.25">
      <c r="A19" s="14" t="s">
        <v>7</v>
      </c>
      <c r="B19" s="3">
        <f>STDEV(B13:B17)/B18</f>
        <v>1.5072472498806316E-3</v>
      </c>
      <c r="D19" s="3">
        <f>STDEV(D13:D15)/D18</f>
        <v>8.4525319672326194E-4</v>
      </c>
      <c r="E19" s="26"/>
      <c r="F19" s="13" t="s">
        <v>27</v>
      </c>
      <c r="G19" s="3">
        <f>STDEV(G13:G17)/G18</f>
        <v>1.4375151186927851E-3</v>
      </c>
      <c r="I19" s="3">
        <f>STDEV(I13:I17)/I18</f>
        <v>7.809756023715559E-4</v>
      </c>
      <c r="K19" s="3">
        <f>STDEV(K13:K17)/K18</f>
        <v>1.6447568936132973E-3</v>
      </c>
    </row>
    <row r="20" spans="1:11" ht="15.75" thickBot="1" x14ac:dyDescent="0.3">
      <c r="A20" s="14"/>
      <c r="E20" s="25"/>
      <c r="F20" s="12" t="s">
        <v>23</v>
      </c>
      <c r="G20" s="11">
        <f>G18/G12</f>
        <v>86684388.470233619</v>
      </c>
      <c r="I20" s="11">
        <f>I18/I12</f>
        <v>86529484.988452658</v>
      </c>
      <c r="K20" s="11">
        <f>K18/K12</f>
        <v>86137863.599013969</v>
      </c>
    </row>
    <row r="21" spans="1:11" ht="15.75" thickBot="1" x14ac:dyDescent="0.3">
      <c r="A21" s="14" t="s">
        <v>5</v>
      </c>
      <c r="B21" s="18">
        <v>114726612</v>
      </c>
      <c r="D21" s="18">
        <v>100330534</v>
      </c>
      <c r="E21" s="23"/>
      <c r="F21" s="13" t="s">
        <v>12</v>
      </c>
      <c r="G21" s="53">
        <f>AVERAGE(G20:K20)</f>
        <v>86450579.01923342</v>
      </c>
      <c r="H21" s="54"/>
      <c r="I21" s="54"/>
      <c r="J21" s="54"/>
      <c r="K21" s="54"/>
    </row>
    <row r="22" spans="1:11" x14ac:dyDescent="0.25">
      <c r="A22" s="14"/>
      <c r="B22" s="19">
        <v>114814927</v>
      </c>
      <c r="D22" s="19">
        <v>100290402</v>
      </c>
      <c r="E22" s="23"/>
    </row>
    <row r="23" spans="1:11" ht="15.75" thickBot="1" x14ac:dyDescent="0.3">
      <c r="A23" s="14"/>
      <c r="B23" s="19">
        <v>114856296</v>
      </c>
      <c r="D23" s="20">
        <v>100157509</v>
      </c>
      <c r="E23" s="23"/>
    </row>
    <row r="24" spans="1:11" ht="15.75" thickBot="1" x14ac:dyDescent="0.3">
      <c r="A24" s="14"/>
      <c r="B24" s="19">
        <v>114566517</v>
      </c>
      <c r="D24" s="1"/>
      <c r="E24" s="24"/>
    </row>
    <row r="25" spans="1:11" ht="15.75" thickBot="1" x14ac:dyDescent="0.3">
      <c r="A25" s="14"/>
      <c r="B25" s="20">
        <v>114594960</v>
      </c>
      <c r="E25" s="25"/>
      <c r="G25" s="56" t="s">
        <v>11</v>
      </c>
      <c r="H25" s="57"/>
      <c r="I25" s="16">
        <f>G21/B32</f>
        <v>0.98838574009617264</v>
      </c>
    </row>
    <row r="26" spans="1:11" x14ac:dyDescent="0.25">
      <c r="A26" s="14" t="s">
        <v>6</v>
      </c>
      <c r="B26" s="2">
        <f>AVERAGE(B21:B25)</f>
        <v>114711862.40000001</v>
      </c>
      <c r="D26" s="2">
        <f>AVERAGE(D21:D23)</f>
        <v>100259481.66666667</v>
      </c>
      <c r="E26" s="24"/>
    </row>
    <row r="27" spans="1:11" x14ac:dyDescent="0.25">
      <c r="A27" s="14" t="s">
        <v>7</v>
      </c>
      <c r="B27" s="3">
        <f>STDEV(B21:B25)/B26</f>
        <v>1.1239516384455495E-3</v>
      </c>
      <c r="D27" s="3">
        <f>STDEV(D21:D23)/D26</f>
        <v>9.0327545205538275E-4</v>
      </c>
      <c r="E27" s="26"/>
    </row>
    <row r="28" spans="1:11" x14ac:dyDescent="0.25">
      <c r="A28" s="14"/>
      <c r="E28" s="25"/>
    </row>
    <row r="29" spans="1:11" x14ac:dyDescent="0.25">
      <c r="A29" s="14"/>
      <c r="E29" s="25"/>
    </row>
    <row r="30" spans="1:11" x14ac:dyDescent="0.25">
      <c r="A30" s="17" t="s">
        <v>8</v>
      </c>
      <c r="B30" s="5">
        <f>AVERAGE(B13:B17,B21:B25)</f>
        <v>114728242.7</v>
      </c>
      <c r="C30" s="4"/>
      <c r="D30" s="5">
        <f>AVERAGE(D13:D17,D21:D25)</f>
        <v>100354172.66666667</v>
      </c>
      <c r="E30" s="27"/>
    </row>
    <row r="31" spans="1:11" ht="15.75" thickBot="1" x14ac:dyDescent="0.3">
      <c r="A31" s="17" t="s">
        <v>23</v>
      </c>
      <c r="B31" s="11">
        <f>B30/B12</f>
        <v>87176865.976718038</v>
      </c>
      <c r="C31" s="4"/>
      <c r="D31" s="11">
        <f>D30/D12</f>
        <v>87756007.924966425</v>
      </c>
      <c r="E31" s="28"/>
    </row>
    <row r="32" spans="1:11" ht="15.75" thickBot="1" x14ac:dyDescent="0.3">
      <c r="A32" s="17" t="s">
        <v>24</v>
      </c>
      <c r="B32" s="53">
        <f>AVERAGE(B31:D31)</f>
        <v>87466436.950842232</v>
      </c>
      <c r="C32" s="54"/>
      <c r="D32" s="55"/>
      <c r="E32" s="29"/>
    </row>
    <row r="33" spans="1:11" ht="15.75" thickBot="1" x14ac:dyDescent="0.3">
      <c r="A33" s="17" t="s">
        <v>9</v>
      </c>
      <c r="B33" s="8">
        <f>STDEV(B13:B17,B21:B25)/B30</f>
        <v>1.2625038985675538E-3</v>
      </c>
      <c r="C33" s="8"/>
      <c r="D33" s="8">
        <f>STDEV(D13:D15,D21:D23)/D30</f>
        <v>1.296322786440617E-3</v>
      </c>
      <c r="E33" s="30"/>
    </row>
    <row r="34" spans="1:11" ht="15.75" thickBot="1" x14ac:dyDescent="0.3">
      <c r="A34" s="14" t="s">
        <v>28</v>
      </c>
      <c r="B34" s="50">
        <f>(B31-D31)/B31</f>
        <v>-6.643298560458177E-3</v>
      </c>
      <c r="C34" s="51"/>
      <c r="D34" s="52"/>
      <c r="E34" s="31"/>
    </row>
    <row r="35" spans="1:11" x14ac:dyDescent="0.25">
      <c r="F35" s="37"/>
      <c r="G35" s="38"/>
      <c r="H35" s="38"/>
      <c r="I35" s="38"/>
      <c r="J35" s="38"/>
      <c r="K35" s="39"/>
    </row>
    <row r="36" spans="1:11" x14ac:dyDescent="0.25">
      <c r="F36" s="40" t="s">
        <v>17</v>
      </c>
      <c r="G36" s="32"/>
      <c r="H36" s="32"/>
      <c r="I36" s="34"/>
      <c r="J36" s="35" t="s">
        <v>19</v>
      </c>
      <c r="K36" s="41"/>
    </row>
    <row r="37" spans="1:11" x14ac:dyDescent="0.25">
      <c r="F37" s="42"/>
      <c r="G37" s="36"/>
      <c r="H37" s="36"/>
      <c r="I37" s="36"/>
      <c r="J37" s="36"/>
      <c r="K37" s="43"/>
    </row>
    <row r="38" spans="1:11" x14ac:dyDescent="0.25">
      <c r="F38" s="42"/>
      <c r="G38" s="36"/>
      <c r="H38" s="36"/>
      <c r="I38" s="36"/>
      <c r="J38" s="36"/>
      <c r="K38" s="43"/>
    </row>
    <row r="39" spans="1:11" x14ac:dyDescent="0.25">
      <c r="F39" s="42"/>
      <c r="G39" s="34"/>
      <c r="H39" s="36"/>
      <c r="I39" s="36"/>
      <c r="J39" s="36"/>
      <c r="K39" s="43"/>
    </row>
    <row r="40" spans="1:11" x14ac:dyDescent="0.25">
      <c r="F40" s="40" t="s">
        <v>18</v>
      </c>
      <c r="G40" s="33"/>
      <c r="H40" s="33"/>
      <c r="I40" s="36"/>
      <c r="J40" s="35" t="s">
        <v>19</v>
      </c>
      <c r="K40" s="41"/>
    </row>
    <row r="41" spans="1:11" x14ac:dyDescent="0.25">
      <c r="F41" s="44"/>
      <c r="G41" s="45"/>
      <c r="H41" s="45"/>
      <c r="I41" s="45"/>
      <c r="J41" s="45"/>
      <c r="K41" s="46"/>
    </row>
  </sheetData>
  <mergeCells count="4">
    <mergeCell ref="B34:D34"/>
    <mergeCell ref="G21:K21"/>
    <mergeCell ref="B32:D32"/>
    <mergeCell ref="G25:H25"/>
  </mergeCells>
  <pageMargins left="0.7" right="0.7" top="0.75" bottom="0.75" header="0.3" footer="0.3"/>
  <pageSetup scale="7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Mwaura</dc:creator>
  <cp:lastModifiedBy>Dr. Ernest Mbae</cp:lastModifiedBy>
  <cp:lastPrinted>2018-02-22T09:56:25Z</cp:lastPrinted>
  <dcterms:created xsi:type="dcterms:W3CDTF">2018-02-06T13:36:56Z</dcterms:created>
  <dcterms:modified xsi:type="dcterms:W3CDTF">2018-02-22T10:01:17Z</dcterms:modified>
</cp:coreProperties>
</file>