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41\Deputy-Director\CoAs\2018\Feb\"/>
    </mc:Choice>
  </mc:AlternateContent>
  <bookViews>
    <workbookView xWindow="0" yWindow="0" windowWidth="20490" windowHeight="7650" activeTab="1"/>
  </bookViews>
  <sheets>
    <sheet name=" HPLC E" sheetId="1" r:id="rId1"/>
    <sheet name="HPLC J" sheetId="4" r:id="rId2"/>
    <sheet name="temp" sheetId="5" r:id="rId3"/>
    <sheet name="Sheet2" sheetId="2" r:id="rId4"/>
    <sheet name="Sheet3" sheetId="3" r:id="rId5"/>
  </sheets>
  <definedNames>
    <definedName name="_xlnm.Print_Area" localSheetId="0">' HPLC E'!$A$1:$K$42</definedName>
    <definedName name="_xlnm.Print_Area" localSheetId="1">'HPLC J'!$A$1:$K$42</definedName>
  </definedNames>
  <calcPr calcId="162913"/>
</workbook>
</file>

<file path=xl/calcChain.xml><?xml version="1.0" encoding="utf-8"?>
<calcChain xmlns="http://schemas.openxmlformats.org/spreadsheetml/2006/main">
  <c r="K11" i="4" l="1"/>
  <c r="I11" i="4"/>
  <c r="K11" i="1"/>
  <c r="I11" i="1"/>
  <c r="H56" i="5"/>
  <c r="G56" i="5"/>
  <c r="F56" i="5"/>
  <c r="E56" i="5"/>
  <c r="C81" i="5"/>
  <c r="H76" i="5"/>
  <c r="G76" i="5"/>
  <c r="G75" i="5"/>
  <c r="H75" i="5" s="1"/>
  <c r="B73" i="5"/>
  <c r="B74" i="5" s="1"/>
  <c r="H72" i="5"/>
  <c r="G72" i="5"/>
  <c r="H71" i="5"/>
  <c r="G71" i="5"/>
  <c r="H68" i="5"/>
  <c r="G68" i="5"/>
  <c r="G67" i="5"/>
  <c r="H67" i="5" s="1"/>
  <c r="E62" i="5"/>
  <c r="B61" i="5"/>
  <c r="B51" i="5"/>
  <c r="D54" i="5" s="1"/>
  <c r="F50" i="5"/>
  <c r="F51" i="5" s="1"/>
  <c r="G43" i="5" s="1"/>
  <c r="F48" i="5"/>
  <c r="D48" i="5"/>
  <c r="G47" i="5"/>
  <c r="G46" i="5"/>
  <c r="G45" i="5"/>
  <c r="G44" i="5"/>
  <c r="B34" i="5"/>
  <c r="D50" i="5" s="1"/>
  <c r="D51" i="5" s="1"/>
  <c r="B30" i="5"/>
  <c r="D52" i="5" l="1"/>
  <c r="F52" i="5"/>
  <c r="D55" i="5"/>
  <c r="E46" i="5"/>
  <c r="E44" i="5"/>
  <c r="E42" i="5"/>
  <c r="E40" i="5"/>
  <c r="E38" i="5"/>
  <c r="G41" i="5"/>
  <c r="G39" i="5"/>
  <c r="E47" i="5"/>
  <c r="E45" i="5"/>
  <c r="E43" i="5"/>
  <c r="E41" i="5"/>
  <c r="E39" i="5"/>
  <c r="G42" i="5"/>
  <c r="G40" i="5"/>
  <c r="G38" i="5"/>
  <c r="D58" i="5" l="1"/>
  <c r="E48" i="5"/>
  <c r="G48" i="5"/>
  <c r="D56" i="5" l="1"/>
  <c r="G70" i="5" s="1"/>
  <c r="H70" i="5" s="1"/>
  <c r="G69" i="5" l="1"/>
  <c r="H69" i="5" s="1"/>
  <c r="D57" i="5"/>
  <c r="G66" i="5"/>
  <c r="H66" i="5" s="1"/>
  <c r="G73" i="5"/>
  <c r="H73" i="5" s="1"/>
  <c r="G74" i="5"/>
  <c r="H74" i="5" s="1"/>
  <c r="G65" i="5"/>
  <c r="H65" i="5" s="1"/>
  <c r="H77" i="5" l="1"/>
  <c r="G81" i="5" s="1"/>
  <c r="H79" i="5"/>
  <c r="H78" i="5" l="1"/>
  <c r="B11" i="4" l="1"/>
  <c r="G11" i="1"/>
  <c r="D11" i="1"/>
  <c r="B11" i="1"/>
  <c r="G11" i="4"/>
  <c r="D11" i="4"/>
  <c r="D30" i="4" l="1"/>
  <c r="D33" i="4" s="1"/>
  <c r="B30" i="4"/>
  <c r="B33" i="4" s="1"/>
  <c r="D26" i="4"/>
  <c r="D27" i="4" s="1"/>
  <c r="B26" i="4"/>
  <c r="B27" i="4" s="1"/>
  <c r="K18" i="4"/>
  <c r="K19" i="4" s="1"/>
  <c r="I18" i="4"/>
  <c r="I19" i="4" s="1"/>
  <c r="G18" i="4"/>
  <c r="G19" i="4" s="1"/>
  <c r="D18" i="4"/>
  <c r="D19" i="4" s="1"/>
  <c r="B18" i="4"/>
  <c r="B19" i="4" s="1"/>
  <c r="G20" i="4" l="1"/>
  <c r="I20" i="4"/>
  <c r="B31" i="4"/>
  <c r="D31" i="4"/>
  <c r="K20" i="4"/>
  <c r="B30" i="1"/>
  <c r="B31" i="1" s="1"/>
  <c r="G21" i="4" l="1"/>
  <c r="B34" i="4"/>
  <c r="B32" i="4"/>
  <c r="D26" i="1"/>
  <c r="D27" i="1" s="1"/>
  <c r="D30" i="1"/>
  <c r="D31" i="1" s="1"/>
  <c r="D18" i="1"/>
  <c r="D19" i="1" s="1"/>
  <c r="G18" i="1"/>
  <c r="G20" i="1" s="1"/>
  <c r="B26" i="1"/>
  <c r="B27" i="1" s="1"/>
  <c r="K18" i="1"/>
  <c r="I18" i="1"/>
  <c r="B18" i="1"/>
  <c r="B19" i="1" s="1"/>
  <c r="K19" i="1" l="1"/>
  <c r="K20" i="1"/>
  <c r="I19" i="1"/>
  <c r="I20" i="1"/>
  <c r="I25" i="4"/>
  <c r="B33" i="1"/>
  <c r="B34" i="1"/>
  <c r="G19" i="1"/>
  <c r="B32" i="1"/>
  <c r="D33" i="1"/>
  <c r="G21" i="1" l="1"/>
  <c r="I25" i="1" s="1"/>
</calcChain>
</file>

<file path=xl/sharedStrings.xml><?xml version="1.0" encoding="utf-8"?>
<sst xmlns="http://schemas.openxmlformats.org/spreadsheetml/2006/main" count="159" uniqueCount="107">
  <si>
    <t>Standard A</t>
  </si>
  <si>
    <t>Standard B</t>
  </si>
  <si>
    <t>Sample 1</t>
  </si>
  <si>
    <t>Sample 2</t>
  </si>
  <si>
    <t>Sample 3</t>
  </si>
  <si>
    <t>Mass (mg)</t>
  </si>
  <si>
    <t>Areas</t>
  </si>
  <si>
    <t>Mean</t>
  </si>
  <si>
    <t>RSD (%)</t>
  </si>
  <si>
    <t>Grand Mean</t>
  </si>
  <si>
    <t>Grand RSD (%)</t>
  </si>
  <si>
    <t>Resp. Factor</t>
  </si>
  <si>
    <t>Conc. (mg/mL):</t>
  </si>
  <si>
    <t>% Diff. RF</t>
  </si>
  <si>
    <t>Purity Factor:</t>
  </si>
  <si>
    <t>Ave. Resp Factor</t>
  </si>
  <si>
    <t xml:space="preserve">Sample Name: </t>
  </si>
  <si>
    <t>Sample Lab. Ref:</t>
  </si>
  <si>
    <t>Analysed By:</t>
  </si>
  <si>
    <t>Reviewed By:</t>
  </si>
  <si>
    <t>Signature, Date:</t>
  </si>
  <si>
    <t>Paracetamol</t>
  </si>
  <si>
    <t>NDQF201801314</t>
  </si>
  <si>
    <t>Dilution Factor:</t>
  </si>
  <si>
    <t>-</t>
  </si>
  <si>
    <t>BPCRS Purity Factor:</t>
  </si>
  <si>
    <t>Paracetamol BPCRS (Batch No. 3516)</t>
  </si>
  <si>
    <t>Primary Standard:</t>
  </si>
  <si>
    <t>Response Factor</t>
  </si>
  <si>
    <t>Mean Response Factor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</si>
  <si>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</si>
  <si>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</si>
  <si>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</si>
  <si>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</si>
  <si>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</si>
  <si>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</si>
  <si>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</si>
  <si>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</si>
  <si>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</si>
  <si>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</si>
  <si>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</si>
  <si>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</si>
  <si>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</si>
  <si>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</si>
  <si>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</si>
  <si>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</si>
  <si>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</si>
  <si>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</si>
  <si>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</si>
  <si>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</si>
  <si>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</si>
  <si>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</si>
  <si>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</si>
  <si>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</si>
  <si>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</si>
  <si>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</si>
  <si>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</si>
  <si>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</si>
  <si>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</si>
  <si>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</si>
  <si>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</si>
  <si>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</si>
  <si>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</si>
  <si>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</si>
  <si>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</si>
  <si>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</si>
  <si>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</si>
  <si>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</si>
  <si>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</si>
  <si>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</si>
  <si>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</si>
  <si>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</si>
  <si>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</si>
  <si>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</si>
  <si>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</si>
  <si>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</si>
  <si>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</si>
  <si>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</si>
  <si>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</si>
  <si>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</si>
  <si>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</si>
  <si>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</si>
  <si>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</si>
  <si>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Wt (mg)</t>
  </si>
  <si>
    <t>Determined Amt (mg)</t>
  </si>
  <si>
    <t>% Assay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</si>
  <si>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</si>
  <si>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</si>
  <si>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</si>
  <si>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</si>
  <si>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</si>
  <si>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</si>
  <si>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</si>
  <si>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</si>
  <si>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</si>
  <si>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</si>
  <si>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</si>
  <si>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</si>
  <si>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</si>
  <si>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</si>
  <si>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</si>
  <si>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</si>
  <si>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Name</t>
  </si>
  <si>
    <t>Date</t>
  </si>
  <si>
    <t>Signature</t>
  </si>
  <si>
    <t>Analysed by:</t>
  </si>
  <si>
    <t>Paracetamol Active Pharmaceutical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</si>
</sst>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%"/>
    <numFmt numFmtId="167" formatCode="0.0000"/>
    <numFmt numFmtId="168" formatCode="0.000%"/>
    <numFmt numFmtId="169" formatCode="dd\-mmm\-yyyy"/>
    <numFmt numFmtId="170" formatCode="dd\-mmm\-yy"/>
    <numFmt numFmtId="171" formatCode="0.0000\ &quot;mg&quot;"/>
    <numFmt numFmtId="172" formatCode="0.000"/>
    <numFmt numFmtId="173" formatCode="0.000000000"/>
    <numFmt numFmtId="174" formatCode="0\ &quot;mg&quot;"/>
    <numFmt numFmtId="175" formatCode="0.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72"/>
      <name val="Book Antiqua"/>
      <family val="1"/>
    </font>
    <font>
      <b/>
      <sz val="52"/>
      <name val="Book Antiqua"/>
      <family val="1"/>
    </font>
    <font>
      <sz val="14"/>
      <name val="Book Antiqua"/>
      <family val="1"/>
    </font>
    <font>
      <b/>
      <i/>
      <sz val="14"/>
      <name val="Book Antiqua"/>
      <family val="1"/>
    </font>
    <font>
      <b/>
      <u/>
      <sz val="14"/>
      <name val="Book Antiqua"/>
      <family val="1"/>
    </font>
    <font>
      <b/>
      <sz val="14"/>
      <name val="Book Antiqua"/>
      <family val="1"/>
    </font>
    <font>
      <b/>
      <sz val="20"/>
      <name val="Book Antiqua"/>
      <family val="1"/>
    </font>
    <font>
      <sz val="20"/>
      <name val="Book Antiqua"/>
      <family val="1"/>
    </font>
    <font>
      <sz val="14"/>
      <name val="Arial"/>
      <family val="2"/>
    </font>
    <font>
      <i/>
      <sz val="14"/>
      <name val="Arial"/>
      <family val="2"/>
    </font>
    <font>
      <vertAlign val="superscript"/>
      <sz val="14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220">
    <xf numFmtId="0" fontId="0" fillId="0" borderId="0" xfId="0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0" xfId="1" applyNumberFormat="1" applyFont="1" applyBorder="1"/>
    <xf numFmtId="164" fontId="0" fillId="0" borderId="0" xfId="1" applyNumberFormat="1" applyFont="1" applyFill="1" applyBorder="1"/>
    <xf numFmtId="0" fontId="2" fillId="0" borderId="0" xfId="2" applyNumberFormat="1" applyFont="1" applyFill="1" applyBorder="1" applyAlignment="1">
      <alignment horizontal="center" vertical="center"/>
    </xf>
    <xf numFmtId="10" fontId="3" fillId="0" borderId="0" xfId="2" applyNumberFormat="1" applyFont="1" applyFill="1" applyBorder="1" applyAlignment="1">
      <alignment horizontal="center"/>
    </xf>
    <xf numFmtId="0" fontId="2" fillId="0" borderId="9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6" fontId="2" fillId="0" borderId="8" xfId="2" applyNumberFormat="1" applyFont="1" applyBorder="1" applyAlignment="1">
      <alignment horizontal="center"/>
    </xf>
    <xf numFmtId="0" fontId="0" fillId="0" borderId="0" xfId="0" applyFont="1"/>
    <xf numFmtId="0" fontId="0" fillId="0" borderId="8" xfId="0" applyFont="1" applyBorder="1"/>
    <xf numFmtId="0" fontId="0" fillId="0" borderId="0" xfId="0" applyFont="1" applyFill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5" xfId="0" applyFont="1" applyBorder="1"/>
    <xf numFmtId="0" fontId="0" fillId="0" borderId="9" xfId="0" applyFont="1" applyBorder="1"/>
    <xf numFmtId="0" fontId="0" fillId="0" borderId="16" xfId="0" applyFont="1" applyBorder="1"/>
    <xf numFmtId="0" fontId="0" fillId="0" borderId="17" xfId="0" applyFont="1" applyBorder="1"/>
    <xf numFmtId="0" fontId="2" fillId="0" borderId="0" xfId="0" applyFont="1" applyBorder="1" applyAlignment="1">
      <alignment horizontal="center"/>
    </xf>
    <xf numFmtId="166" fontId="2" fillId="0" borderId="0" xfId="2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64" fontId="0" fillId="4" borderId="0" xfId="1" applyNumberFormat="1" applyFont="1" applyFill="1" applyBorder="1"/>
    <xf numFmtId="164" fontId="2" fillId="4" borderId="0" xfId="1" applyNumberFormat="1" applyFont="1" applyFill="1" applyBorder="1"/>
    <xf numFmtId="165" fontId="0" fillId="4" borderId="0" xfId="2" applyNumberFormat="1" applyFont="1" applyFill="1" applyBorder="1"/>
    <xf numFmtId="165" fontId="0" fillId="0" borderId="0" xfId="2" applyNumberFormat="1" applyFont="1" applyFill="1" applyBorder="1"/>
    <xf numFmtId="0" fontId="0" fillId="0" borderId="0" xfId="0" applyFont="1" applyBorder="1" applyAlignment="1">
      <alignment horizontal="right" wrapText="1"/>
    </xf>
    <xf numFmtId="43" fontId="2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horizontal="right"/>
    </xf>
    <xf numFmtId="164" fontId="2" fillId="0" borderId="0" xfId="0" applyNumberFormat="1" applyFont="1" applyBorder="1"/>
    <xf numFmtId="164" fontId="0" fillId="0" borderId="0" xfId="0" applyNumberFormat="1" applyFont="1" applyBorder="1"/>
    <xf numFmtId="164" fontId="2" fillId="0" borderId="0" xfId="0" applyNumberFormat="1" applyFont="1" applyFill="1" applyBorder="1"/>
    <xf numFmtId="43" fontId="2" fillId="0" borderId="0" xfId="0" applyNumberFormat="1" applyFont="1" applyFill="1" applyBorder="1" applyAlignment="1">
      <alignment vertical="center"/>
    </xf>
    <xf numFmtId="10" fontId="0" fillId="0" borderId="0" xfId="2" applyNumberFormat="1" applyFont="1" applyBorder="1"/>
    <xf numFmtId="10" fontId="0" fillId="0" borderId="0" xfId="2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8" fontId="2" fillId="0" borderId="1" xfId="2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2" fillId="0" borderId="11" xfId="0" applyFont="1" applyBorder="1" applyAlignment="1">
      <alignment horizontal="right"/>
    </xf>
    <xf numFmtId="164" fontId="0" fillId="0" borderId="6" xfId="1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0" fontId="3" fillId="0" borderId="2" xfId="2" applyNumberFormat="1" applyFont="1" applyBorder="1" applyAlignment="1">
      <alignment horizontal="center"/>
    </xf>
    <xf numFmtId="10" fontId="3" fillId="0" borderId="3" xfId="2" applyNumberFormat="1" applyFont="1" applyBorder="1" applyAlignment="1">
      <alignment horizontal="center"/>
    </xf>
    <xf numFmtId="10" fontId="3" fillId="0" borderId="4" xfId="2" applyNumberFormat="1" applyFont="1" applyBorder="1" applyAlignment="1">
      <alignment horizontal="center"/>
    </xf>
    <xf numFmtId="0" fontId="2" fillId="2" borderId="2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center"/>
    </xf>
    <xf numFmtId="0" fontId="2" fillId="2" borderId="4" xfId="2" applyNumberFormat="1" applyFont="1" applyFill="1" applyBorder="1" applyAlignment="1">
      <alignment horizontal="center"/>
    </xf>
    <xf numFmtId="0" fontId="2" fillId="2" borderId="2" xfId="2" applyNumberFormat="1" applyFont="1" applyFill="1" applyBorder="1" applyAlignment="1">
      <alignment horizontal="center" vertical="center"/>
    </xf>
    <xf numFmtId="0" fontId="2" fillId="2" borderId="3" xfId="2" applyNumberFormat="1" applyFont="1" applyFill="1" applyBorder="1" applyAlignment="1">
      <alignment horizontal="center" vertical="center"/>
    </xf>
    <xf numFmtId="0" fontId="2" fillId="2" borderId="4" xfId="2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" fontId="2" fillId="2" borderId="2" xfId="2" applyNumberFormat="1" applyFont="1" applyFill="1" applyBorder="1" applyAlignment="1">
      <alignment horizontal="center"/>
    </xf>
    <xf numFmtId="4" fontId="2" fillId="2" borderId="3" xfId="2" applyNumberFormat="1" applyFont="1" applyFill="1" applyBorder="1" applyAlignment="1">
      <alignment horizontal="center"/>
    </xf>
    <xf numFmtId="4" fontId="2" fillId="2" borderId="4" xfId="2" applyNumberFormat="1" applyFont="1" applyFill="1" applyBorder="1" applyAlignment="1">
      <alignment horizontal="center"/>
    </xf>
    <xf numFmtId="4" fontId="2" fillId="2" borderId="2" xfId="2" applyNumberFormat="1" applyFont="1" applyFill="1" applyBorder="1" applyAlignment="1">
      <alignment horizontal="center" vertical="center"/>
    </xf>
    <xf numFmtId="4" fontId="2" fillId="2" borderId="3" xfId="2" applyNumberFormat="1" applyFont="1" applyFill="1" applyBorder="1" applyAlignment="1">
      <alignment horizontal="center" vertical="center"/>
    </xf>
    <xf numFmtId="4" fontId="2" fillId="2" borderId="4" xfId="2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7" fillId="0" borderId="0" xfId="3" applyFont="1" applyProtection="1"/>
    <xf numFmtId="0" fontId="8" fillId="0" borderId="2" xfId="3" applyFont="1" applyBorder="1" applyAlignment="1">
      <alignment horizontal="center"/>
    </xf>
    <xf numFmtId="0" fontId="8" fillId="0" borderId="3" xfId="3" applyFont="1" applyBorder="1" applyAlignment="1">
      <alignment horizontal="center"/>
    </xf>
    <xf numFmtId="0" fontId="8" fillId="0" borderId="4" xfId="3" applyFont="1" applyBorder="1" applyAlignment="1">
      <alignment horizontal="center"/>
    </xf>
    <xf numFmtId="0" fontId="9" fillId="0" borderId="0" xfId="3" applyFont="1" applyProtection="1"/>
    <xf numFmtId="0" fontId="10" fillId="0" borderId="0" xfId="3" applyFont="1" applyProtection="1"/>
    <xf numFmtId="0" fontId="11" fillId="3" borderId="0" xfId="0" applyFont="1" applyFill="1" applyAlignment="1" applyProtection="1">
      <alignment horizontal="left"/>
      <protection locked="0"/>
    </xf>
    <xf numFmtId="0" fontId="12" fillId="3" borderId="0" xfId="0" applyFont="1" applyFill="1" applyAlignment="1" applyProtection="1">
      <alignment horizontal="left"/>
      <protection locked="0"/>
    </xf>
    <xf numFmtId="0" fontId="12" fillId="0" borderId="0" xfId="0" applyFont="1" applyFill="1" applyAlignment="1" applyProtection="1">
      <alignment horizontal="right"/>
      <protection locked="0"/>
    </xf>
    <xf numFmtId="0" fontId="7" fillId="0" borderId="0" xfId="3" applyFont="1" applyAlignment="1" applyProtection="1">
      <alignment horizontal="left"/>
    </xf>
    <xf numFmtId="0" fontId="12" fillId="3" borderId="0" xfId="0" quotePrefix="1" applyFont="1" applyFill="1" applyAlignment="1" applyProtection="1">
      <alignment horizontal="left"/>
      <protection locked="0"/>
    </xf>
    <xf numFmtId="0" fontId="12" fillId="3" borderId="0" xfId="3" applyFont="1" applyFill="1" applyAlignment="1" applyProtection="1">
      <alignment horizontal="left"/>
      <protection locked="0"/>
    </xf>
    <xf numFmtId="169" fontId="12" fillId="3" borderId="0" xfId="0" applyNumberFormat="1" applyFont="1" applyFill="1" applyAlignment="1" applyProtection="1">
      <alignment horizontal="left"/>
      <protection locked="0"/>
    </xf>
    <xf numFmtId="170" fontId="7" fillId="0" borderId="0" xfId="3" applyNumberFormat="1" applyFont="1" applyAlignment="1" applyProtection="1">
      <alignment horizontal="left"/>
    </xf>
    <xf numFmtId="0" fontId="9" fillId="0" borderId="0" xfId="3" applyFont="1" applyAlignment="1" applyProtection="1">
      <alignment horizontal="left"/>
    </xf>
    <xf numFmtId="0" fontId="10" fillId="0" borderId="0" xfId="3" applyFont="1" applyAlignment="1" applyProtection="1">
      <alignment horizontal="right"/>
    </xf>
    <xf numFmtId="0" fontId="11" fillId="3" borderId="0" xfId="3" applyFont="1" applyFill="1" applyAlignment="1" applyProtection="1">
      <alignment horizontal="left"/>
      <protection locked="0"/>
    </xf>
    <xf numFmtId="0" fontId="7" fillId="0" borderId="0" xfId="3" applyFont="1" applyAlignment="1" applyProtection="1">
      <alignment horizontal="right"/>
    </xf>
    <xf numFmtId="0" fontId="12" fillId="3" borderId="0" xfId="3" applyFont="1" applyFill="1" applyAlignment="1" applyProtection="1">
      <alignment horizontal="left"/>
      <protection locked="0"/>
    </xf>
    <xf numFmtId="0" fontId="11" fillId="3" borderId="0" xfId="3" applyFont="1" applyFill="1" applyBorder="1" applyAlignment="1" applyProtection="1">
      <alignment horizontal="center"/>
      <protection locked="0"/>
    </xf>
    <xf numFmtId="0" fontId="12" fillId="3" borderId="0" xfId="3" applyFont="1" applyFill="1" applyAlignment="1" applyProtection="1">
      <alignment horizontal="center"/>
      <protection locked="0"/>
    </xf>
    <xf numFmtId="0" fontId="8" fillId="0" borderId="2" xfId="3" applyFont="1" applyFill="1" applyBorder="1" applyAlignment="1">
      <alignment horizontal="left" vertical="center" wrapText="1"/>
    </xf>
    <xf numFmtId="0" fontId="8" fillId="0" borderId="3" xfId="3" applyFont="1" applyFill="1" applyBorder="1" applyAlignment="1">
      <alignment horizontal="left" vertical="center" wrapText="1"/>
    </xf>
    <xf numFmtId="0" fontId="8" fillId="0" borderId="4" xfId="3" applyFont="1" applyFill="1" applyBorder="1" applyAlignment="1">
      <alignment horizontal="left" vertical="center" wrapText="1"/>
    </xf>
    <xf numFmtId="0" fontId="13" fillId="0" borderId="0" xfId="0" applyFont="1" applyProtection="1"/>
    <xf numFmtId="0" fontId="10" fillId="0" borderId="0" xfId="3" applyFont="1" applyFill="1" applyAlignment="1" applyProtection="1">
      <alignment horizontal="center"/>
      <protection locked="0"/>
    </xf>
    <xf numFmtId="0" fontId="14" fillId="0" borderId="0" xfId="0" applyFont="1" applyFill="1"/>
    <xf numFmtId="2" fontId="11" fillId="3" borderId="0" xfId="3" applyNumberFormat="1" applyFont="1" applyFill="1" applyAlignment="1" applyProtection="1">
      <alignment horizontal="center"/>
      <protection locked="0"/>
    </xf>
    <xf numFmtId="0" fontId="8" fillId="0" borderId="0" xfId="3" applyFont="1" applyFill="1" applyBorder="1" applyAlignment="1" applyProtection="1">
      <alignment vertical="center" wrapText="1"/>
    </xf>
    <xf numFmtId="2" fontId="10" fillId="0" borderId="0" xfId="3" applyNumberFormat="1" applyFont="1" applyAlignment="1" applyProtection="1">
      <alignment horizontal="center"/>
    </xf>
    <xf numFmtId="0" fontId="8" fillId="0" borderId="0" xfId="3" applyFont="1" applyFill="1" applyBorder="1" applyAlignment="1" applyProtection="1">
      <alignment horizontal="left" vertical="center" wrapText="1"/>
    </xf>
    <xf numFmtId="171" fontId="10" fillId="0" borderId="0" xfId="3" applyNumberFormat="1" applyFont="1" applyAlignment="1" applyProtection="1">
      <alignment horizontal="center"/>
    </xf>
    <xf numFmtId="0" fontId="10" fillId="0" borderId="0" xfId="3" applyFont="1" applyAlignment="1" applyProtection="1">
      <alignment horizontal="center"/>
    </xf>
    <xf numFmtId="0" fontId="7" fillId="0" borderId="18" xfId="3" applyFont="1" applyBorder="1" applyAlignment="1" applyProtection="1">
      <alignment horizontal="right"/>
    </xf>
    <xf numFmtId="0" fontId="12" fillId="3" borderId="19" xfId="3" applyFont="1" applyFill="1" applyBorder="1" applyAlignment="1" applyProtection="1">
      <alignment horizontal="center"/>
      <protection locked="0"/>
    </xf>
    <xf numFmtId="0" fontId="10" fillId="0" borderId="20" xfId="3" applyFont="1" applyBorder="1" applyAlignment="1" applyProtection="1">
      <alignment horizontal="center"/>
    </xf>
    <xf numFmtId="0" fontId="10" fillId="0" borderId="21" xfId="3" applyFont="1" applyBorder="1" applyAlignment="1" applyProtection="1">
      <alignment horizontal="center"/>
    </xf>
    <xf numFmtId="0" fontId="10" fillId="0" borderId="22" xfId="3" applyFont="1" applyBorder="1" applyAlignment="1" applyProtection="1">
      <alignment horizontal="center"/>
    </xf>
    <xf numFmtId="0" fontId="7" fillId="0" borderId="23" xfId="3" applyFont="1" applyBorder="1" applyAlignment="1" applyProtection="1">
      <alignment horizontal="right"/>
    </xf>
    <xf numFmtId="0" fontId="12" fillId="3" borderId="24" xfId="3" applyFont="1" applyFill="1" applyBorder="1" applyAlignment="1" applyProtection="1">
      <alignment horizontal="center"/>
      <protection locked="0"/>
    </xf>
    <xf numFmtId="0" fontId="10" fillId="0" borderId="19" xfId="3" applyFont="1" applyBorder="1" applyAlignment="1" applyProtection="1">
      <alignment horizontal="center"/>
    </xf>
    <xf numFmtId="0" fontId="10" fillId="0" borderId="25" xfId="3" applyFont="1" applyBorder="1" applyAlignment="1" applyProtection="1">
      <alignment horizontal="center"/>
    </xf>
    <xf numFmtId="0" fontId="10" fillId="0" borderId="26" xfId="3" applyFont="1" applyBorder="1" applyAlignment="1" applyProtection="1">
      <alignment horizontal="center"/>
    </xf>
    <xf numFmtId="0" fontId="10" fillId="0" borderId="27" xfId="3" applyFont="1" applyBorder="1" applyAlignment="1" applyProtection="1">
      <alignment horizontal="center"/>
    </xf>
    <xf numFmtId="0" fontId="12" fillId="3" borderId="0" xfId="3" applyFont="1" applyFill="1" applyBorder="1" applyAlignment="1" applyProtection="1">
      <alignment horizontal="center"/>
      <protection locked="0"/>
    </xf>
    <xf numFmtId="0" fontId="7" fillId="0" borderId="5" xfId="3" applyFont="1" applyBorder="1" applyAlignment="1" applyProtection="1">
      <alignment horizontal="center"/>
    </xf>
    <xf numFmtId="0" fontId="12" fillId="3" borderId="11" xfId="3" applyFont="1" applyFill="1" applyBorder="1" applyAlignment="1" applyProtection="1">
      <alignment horizontal="center"/>
      <protection locked="0"/>
    </xf>
    <xf numFmtId="172" fontId="7" fillId="0" borderId="26" xfId="3" applyNumberFormat="1" applyFont="1" applyBorder="1" applyAlignment="1" applyProtection="1">
      <alignment horizontal="center"/>
    </xf>
    <xf numFmtId="0" fontId="7" fillId="0" borderId="6" xfId="3" applyFont="1" applyBorder="1" applyAlignment="1" applyProtection="1">
      <alignment horizontal="center"/>
    </xf>
    <xf numFmtId="172" fontId="7" fillId="0" borderId="28" xfId="3" applyNumberFormat="1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0" fontId="12" fillId="3" borderId="8" xfId="3" applyFont="1" applyFill="1" applyBorder="1" applyAlignment="1" applyProtection="1">
      <alignment horizontal="center"/>
      <protection locked="0"/>
    </xf>
    <xf numFmtId="172" fontId="7" fillId="0" borderId="29" xfId="3" applyNumberFormat="1" applyFont="1" applyBorder="1" applyAlignment="1" applyProtection="1">
      <alignment horizontal="center"/>
    </xf>
    <xf numFmtId="0" fontId="7" fillId="0" borderId="24" xfId="3" applyFont="1" applyBorder="1" applyAlignment="1" applyProtection="1">
      <alignment horizontal="right"/>
    </xf>
    <xf numFmtId="1" fontId="10" fillId="6" borderId="30" xfId="3" applyNumberFormat="1" applyFont="1" applyFill="1" applyBorder="1" applyAlignment="1" applyProtection="1">
      <alignment horizontal="center"/>
    </xf>
    <xf numFmtId="172" fontId="10" fillId="6" borderId="31" xfId="3" applyNumberFormat="1" applyFont="1" applyFill="1" applyBorder="1" applyAlignment="1" applyProtection="1">
      <alignment horizontal="center"/>
    </xf>
    <xf numFmtId="1" fontId="10" fillId="6" borderId="32" xfId="3" applyNumberFormat="1" applyFont="1" applyFill="1" applyBorder="1" applyAlignment="1" applyProtection="1">
      <alignment horizontal="center"/>
    </xf>
    <xf numFmtId="0" fontId="7" fillId="0" borderId="20" xfId="3" applyFont="1" applyBorder="1" applyAlignment="1" applyProtection="1">
      <alignment horizontal="right"/>
    </xf>
    <xf numFmtId="2" fontId="12" fillId="3" borderId="33" xfId="3" applyNumberFormat="1" applyFont="1" applyFill="1" applyBorder="1" applyAlignment="1" applyProtection="1">
      <alignment horizontal="center"/>
      <protection locked="0"/>
    </xf>
    <xf numFmtId="0" fontId="7" fillId="0" borderId="0" xfId="3" applyFont="1" applyFill="1" applyBorder="1" applyProtection="1"/>
    <xf numFmtId="0" fontId="12" fillId="3" borderId="33" xfId="3" applyFont="1" applyFill="1" applyBorder="1" applyAlignment="1" applyProtection="1">
      <alignment horizontal="center"/>
      <protection locked="0"/>
    </xf>
    <xf numFmtId="0" fontId="7" fillId="0" borderId="34" xfId="3" applyFont="1" applyBorder="1" applyAlignment="1" applyProtection="1">
      <alignment horizontal="right"/>
    </xf>
    <xf numFmtId="2" fontId="7" fillId="6" borderId="35" xfId="3" applyNumberFormat="1" applyFont="1" applyFill="1" applyBorder="1" applyAlignment="1" applyProtection="1">
      <alignment horizontal="center"/>
    </xf>
    <xf numFmtId="0" fontId="7" fillId="0" borderId="0" xfId="3" applyFont="1" applyFill="1" applyBorder="1" applyAlignment="1" applyProtection="1">
      <alignment horizontal="center"/>
    </xf>
    <xf numFmtId="2" fontId="7" fillId="4" borderId="35" xfId="3" applyNumberFormat="1" applyFont="1" applyFill="1" applyBorder="1" applyAlignment="1" applyProtection="1">
      <alignment horizontal="center"/>
    </xf>
    <xf numFmtId="2" fontId="7" fillId="0" borderId="0" xfId="3" applyNumberFormat="1" applyFont="1" applyFill="1" applyBorder="1" applyAlignment="1" applyProtection="1">
      <alignment horizontal="center"/>
    </xf>
    <xf numFmtId="0" fontId="8" fillId="0" borderId="18" xfId="3" applyFont="1" applyFill="1" applyBorder="1" applyAlignment="1" applyProtection="1">
      <alignment horizontal="left" vertical="center" wrapText="1"/>
    </xf>
    <xf numFmtId="0" fontId="8" fillId="0" borderId="36" xfId="3" applyFont="1" applyFill="1" applyBorder="1" applyAlignment="1" applyProtection="1">
      <alignment horizontal="left" vertical="center" wrapText="1"/>
    </xf>
    <xf numFmtId="0" fontId="8" fillId="0" borderId="38" xfId="3" applyFont="1" applyFill="1" applyBorder="1" applyAlignment="1" applyProtection="1">
      <alignment horizontal="left" vertical="center" wrapText="1"/>
    </xf>
    <xf numFmtId="0" fontId="8" fillId="0" borderId="39" xfId="3" applyFont="1" applyFill="1" applyBorder="1" applyAlignment="1" applyProtection="1">
      <alignment horizontal="left" vertical="center" wrapText="1"/>
    </xf>
    <xf numFmtId="0" fontId="12" fillId="3" borderId="35" xfId="3" applyFont="1" applyFill="1" applyBorder="1" applyAlignment="1" applyProtection="1">
      <alignment horizontal="center"/>
      <protection locked="0"/>
    </xf>
    <xf numFmtId="1" fontId="7" fillId="0" borderId="0" xfId="3" applyNumberFormat="1" applyFont="1" applyFill="1" applyBorder="1" applyAlignment="1" applyProtection="1">
      <alignment horizontal="center"/>
    </xf>
    <xf numFmtId="0" fontId="7" fillId="0" borderId="40" xfId="3" applyFont="1" applyBorder="1" applyAlignment="1" applyProtection="1">
      <alignment horizontal="right"/>
    </xf>
    <xf numFmtId="2" fontId="7" fillId="6" borderId="41" xfId="3" applyNumberFormat="1" applyFont="1" applyFill="1" applyBorder="1" applyAlignment="1" applyProtection="1">
      <alignment horizontal="center"/>
    </xf>
    <xf numFmtId="172" fontId="7" fillId="0" borderId="0" xfId="3" applyNumberFormat="1" applyFont="1" applyFill="1" applyBorder="1" applyAlignment="1" applyProtection="1">
      <alignment horizontal="center"/>
    </xf>
    <xf numFmtId="0" fontId="7" fillId="0" borderId="42" xfId="3" applyFont="1" applyBorder="1" applyAlignment="1" applyProtection="1">
      <alignment horizontal="right"/>
    </xf>
    <xf numFmtId="172" fontId="10" fillId="4" borderId="33" xfId="3" applyNumberFormat="1" applyFont="1" applyFill="1" applyBorder="1" applyAlignment="1" applyProtection="1">
      <alignment horizontal="center"/>
    </xf>
    <xf numFmtId="10" fontId="7" fillId="6" borderId="35" xfId="3" applyNumberFormat="1" applyFont="1" applyFill="1" applyBorder="1" applyAlignment="1" applyProtection="1">
      <alignment horizontal="center"/>
    </xf>
    <xf numFmtId="0" fontId="7" fillId="4" borderId="37" xfId="3" applyFont="1" applyFill="1" applyBorder="1" applyAlignment="1" applyProtection="1">
      <alignment horizontal="center"/>
    </xf>
    <xf numFmtId="173" fontId="7" fillId="0" borderId="0" xfId="3" applyNumberFormat="1" applyFont="1" applyProtection="1"/>
    <xf numFmtId="0" fontId="10" fillId="0" borderId="0" xfId="3" quotePrefix="1" applyFont="1" applyAlignment="1" applyProtection="1">
      <alignment horizontal="left"/>
    </xf>
    <xf numFmtId="0" fontId="7" fillId="0" borderId="0" xfId="3" quotePrefix="1" applyFont="1" applyAlignment="1" applyProtection="1">
      <alignment horizontal="left"/>
    </xf>
    <xf numFmtId="174" fontId="11" fillId="3" borderId="0" xfId="3" applyNumberFormat="1" applyFont="1" applyFill="1" applyAlignment="1" applyProtection="1">
      <alignment horizontal="center"/>
      <protection locked="0"/>
    </xf>
    <xf numFmtId="0" fontId="7" fillId="0" borderId="0" xfId="3" applyFont="1" applyAlignment="1" applyProtection="1">
      <alignment horizontal="center"/>
    </xf>
    <xf numFmtId="2" fontId="10" fillId="0" borderId="5" xfId="3" applyNumberFormat="1" applyFont="1" applyBorder="1" applyAlignment="1" applyProtection="1">
      <alignment horizontal="center"/>
    </xf>
    <xf numFmtId="0" fontId="10" fillId="0" borderId="5" xfId="3" applyFont="1" applyBorder="1" applyAlignment="1" applyProtection="1">
      <alignment horizontal="center"/>
    </xf>
    <xf numFmtId="0" fontId="10" fillId="0" borderId="36" xfId="3" applyFont="1" applyBorder="1" applyAlignment="1" applyProtection="1">
      <alignment horizontal="center" vertical="center"/>
    </xf>
    <xf numFmtId="2" fontId="12" fillId="3" borderId="18" xfId="3" applyNumberFormat="1" applyFont="1" applyFill="1" applyBorder="1" applyAlignment="1" applyProtection="1">
      <alignment horizontal="center" vertical="center"/>
      <protection locked="0"/>
    </xf>
    <xf numFmtId="0" fontId="12" fillId="3" borderId="18" xfId="3" applyFont="1" applyFill="1" applyBorder="1" applyAlignment="1" applyProtection="1">
      <alignment horizontal="center"/>
      <protection locked="0"/>
    </xf>
    <xf numFmtId="175" fontId="7" fillId="0" borderId="18" xfId="3" applyNumberFormat="1" applyFont="1" applyBorder="1" applyAlignment="1" applyProtection="1">
      <alignment horizontal="center"/>
    </xf>
    <xf numFmtId="10" fontId="7" fillId="0" borderId="5" xfId="3" applyNumberFormat="1" applyFont="1" applyBorder="1" applyAlignment="1" applyProtection="1">
      <alignment horizontal="center" vertical="center"/>
    </xf>
    <xf numFmtId="0" fontId="10" fillId="0" borderId="0" xfId="3" applyFont="1" applyBorder="1" applyAlignment="1" applyProtection="1">
      <alignment horizontal="center" vertical="center"/>
    </xf>
    <xf numFmtId="2" fontId="12" fillId="3" borderId="23" xfId="3" applyNumberFormat="1" applyFont="1" applyFill="1" applyBorder="1" applyAlignment="1" applyProtection="1">
      <alignment horizontal="center" vertical="center"/>
      <protection locked="0"/>
    </xf>
    <xf numFmtId="0" fontId="12" fillId="3" borderId="23" xfId="3" applyFont="1" applyFill="1" applyBorder="1" applyAlignment="1" applyProtection="1">
      <alignment horizontal="center"/>
      <protection locked="0"/>
    </xf>
    <xf numFmtId="2" fontId="7" fillId="0" borderId="23" xfId="3" applyNumberFormat="1" applyFont="1" applyBorder="1" applyAlignment="1" applyProtection="1">
      <alignment horizontal="center"/>
    </xf>
    <xf numFmtId="10" fontId="7" fillId="0" borderId="6" xfId="3" applyNumberFormat="1" applyFont="1" applyBorder="1" applyAlignment="1" applyProtection="1">
      <alignment horizontal="center" vertical="center"/>
    </xf>
    <xf numFmtId="0" fontId="10" fillId="0" borderId="39" xfId="3" applyFont="1" applyBorder="1" applyAlignment="1" applyProtection="1">
      <alignment horizontal="center" vertical="center"/>
    </xf>
    <xf numFmtId="2" fontId="12" fillId="3" borderId="38" xfId="3" applyNumberFormat="1" applyFont="1" applyFill="1" applyBorder="1" applyAlignment="1" applyProtection="1">
      <alignment horizontal="center" vertical="center"/>
      <protection locked="0"/>
    </xf>
    <xf numFmtId="0" fontId="12" fillId="3" borderId="38" xfId="3" applyFont="1" applyFill="1" applyBorder="1" applyAlignment="1" applyProtection="1">
      <alignment horizontal="center"/>
      <protection locked="0"/>
    </xf>
    <xf numFmtId="2" fontId="12" fillId="3" borderId="5" xfId="3" applyNumberFormat="1" applyFont="1" applyFill="1" applyBorder="1" applyAlignment="1" applyProtection="1">
      <alignment horizontal="center" vertical="center"/>
      <protection locked="0"/>
    </xf>
    <xf numFmtId="2" fontId="7" fillId="0" borderId="5" xfId="3" applyNumberFormat="1" applyFont="1" applyBorder="1" applyAlignment="1" applyProtection="1">
      <alignment horizontal="center"/>
    </xf>
    <xf numFmtId="10" fontId="7" fillId="0" borderId="19" xfId="3" applyNumberFormat="1" applyFont="1" applyBorder="1" applyAlignment="1" applyProtection="1">
      <alignment horizontal="center" vertical="center"/>
    </xf>
    <xf numFmtId="2" fontId="12" fillId="3" borderId="6" xfId="3" applyNumberFormat="1" applyFont="1" applyFill="1" applyBorder="1" applyAlignment="1" applyProtection="1">
      <alignment horizontal="center" vertical="center"/>
      <protection locked="0"/>
    </xf>
    <xf numFmtId="2" fontId="7" fillId="0" borderId="6" xfId="3" applyNumberFormat="1" applyFont="1" applyBorder="1" applyAlignment="1" applyProtection="1">
      <alignment horizontal="center"/>
    </xf>
    <xf numFmtId="10" fontId="7" fillId="0" borderId="24" xfId="3" applyNumberFormat="1" applyFont="1" applyBorder="1" applyAlignment="1" applyProtection="1">
      <alignment horizontal="center" vertical="center"/>
    </xf>
    <xf numFmtId="2" fontId="12" fillId="3" borderId="7" xfId="3" applyNumberFormat="1" applyFont="1" applyFill="1" applyBorder="1" applyAlignment="1" applyProtection="1">
      <alignment horizontal="center" vertical="center"/>
      <protection locked="0"/>
    </xf>
    <xf numFmtId="2" fontId="7" fillId="0" borderId="7" xfId="3" applyNumberFormat="1" applyFont="1" applyBorder="1" applyAlignment="1" applyProtection="1">
      <alignment horizontal="center"/>
    </xf>
    <xf numFmtId="10" fontId="7" fillId="0" borderId="43" xfId="3" applyNumberFormat="1" applyFont="1" applyBorder="1" applyAlignment="1" applyProtection="1">
      <alignment horizontal="center" vertical="center"/>
    </xf>
    <xf numFmtId="0" fontId="7" fillId="0" borderId="24" xfId="3" applyFont="1" applyBorder="1" applyAlignment="1" applyProtection="1">
      <alignment horizontal="center"/>
    </xf>
    <xf numFmtId="0" fontId="7" fillId="0" borderId="38" xfId="3" applyFont="1" applyBorder="1" applyAlignment="1" applyProtection="1">
      <alignment horizontal="right"/>
    </xf>
    <xf numFmtId="0" fontId="11" fillId="0" borderId="43" xfId="3" applyFont="1" applyBorder="1" applyAlignment="1" applyProtection="1">
      <alignment horizontal="center"/>
    </xf>
    <xf numFmtId="0" fontId="8" fillId="0" borderId="19" xfId="3" applyFont="1" applyFill="1" applyBorder="1" applyAlignment="1" applyProtection="1">
      <alignment horizontal="left" vertical="center" wrapText="1"/>
    </xf>
    <xf numFmtId="0" fontId="8" fillId="0" borderId="43" xfId="3" applyFont="1" applyFill="1" applyBorder="1" applyAlignment="1" applyProtection="1">
      <alignment horizontal="left" vertical="center" wrapText="1"/>
    </xf>
    <xf numFmtId="0" fontId="10" fillId="0" borderId="38" xfId="3" applyFont="1" applyBorder="1" applyAlignment="1" applyProtection="1">
      <alignment horizontal="center" vertical="center"/>
    </xf>
    <xf numFmtId="0" fontId="7" fillId="0" borderId="0" xfId="3" quotePrefix="1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44" xfId="3" applyFont="1" applyBorder="1" applyAlignment="1" applyProtection="1">
      <alignment horizontal="right"/>
    </xf>
    <xf numFmtId="10" fontId="11" fillId="4" borderId="45" xfId="3" applyNumberFormat="1" applyFont="1" applyFill="1" applyBorder="1" applyAlignment="1" applyProtection="1">
      <alignment horizontal="center"/>
    </xf>
    <xf numFmtId="0" fontId="7" fillId="0" borderId="35" xfId="3" applyFont="1" applyBorder="1" applyAlignment="1" applyProtection="1">
      <alignment horizontal="right"/>
    </xf>
    <xf numFmtId="10" fontId="11" fillId="6" borderId="46" xfId="3" applyNumberFormat="1" applyFont="1" applyFill="1" applyBorder="1" applyAlignment="1" applyProtection="1">
      <alignment horizontal="center"/>
    </xf>
    <xf numFmtId="2" fontId="7" fillId="0" borderId="0" xfId="3" applyNumberFormat="1" applyFont="1" applyBorder="1" applyAlignment="1" applyProtection="1">
      <alignment horizontal="center"/>
    </xf>
    <xf numFmtId="0" fontId="7" fillId="0" borderId="37" xfId="3" applyFont="1" applyBorder="1" applyAlignment="1" applyProtection="1">
      <alignment horizontal="right"/>
    </xf>
    <xf numFmtId="0" fontId="11" fillId="4" borderId="47" xfId="3" applyFont="1" applyFill="1" applyBorder="1" applyAlignment="1" applyProtection="1">
      <alignment horizontal="center"/>
    </xf>
    <xf numFmtId="0" fontId="10" fillId="0" borderId="0" xfId="3" applyFont="1" applyAlignment="1">
      <alignment horizontal="right"/>
    </xf>
    <xf numFmtId="0" fontId="7" fillId="0" borderId="0" xfId="3" quotePrefix="1" applyFont="1" applyBorder="1" applyAlignment="1">
      <alignment horizontal="right"/>
    </xf>
    <xf numFmtId="0" fontId="10" fillId="0" borderId="0" xfId="3" quotePrefix="1" applyFont="1" applyBorder="1" applyAlignment="1">
      <alignment horizontal="center"/>
    </xf>
    <xf numFmtId="0" fontId="7" fillId="0" borderId="0" xfId="3" applyFont="1" applyBorder="1" applyAlignment="1"/>
    <xf numFmtId="168" fontId="11" fillId="0" borderId="0" xfId="3" applyNumberFormat="1" applyFont="1" applyFill="1" applyBorder="1" applyAlignment="1">
      <alignment horizontal="center"/>
    </xf>
    <xf numFmtId="0" fontId="8" fillId="0" borderId="39" xfId="3" applyFont="1" applyFill="1" applyBorder="1" applyAlignment="1" applyProtection="1">
      <alignment horizontal="right" vertical="center" wrapText="1"/>
    </xf>
    <xf numFmtId="0" fontId="7" fillId="0" borderId="39" xfId="3" applyFont="1" applyBorder="1" applyProtection="1"/>
    <xf numFmtId="0" fontId="10" fillId="0" borderId="36" xfId="3" applyFont="1" applyBorder="1" applyAlignment="1" applyProtection="1">
      <alignment horizontal="center"/>
    </xf>
    <xf numFmtId="0" fontId="10" fillId="0" borderId="0" xfId="3" applyFont="1" applyBorder="1" applyAlignment="1" applyProtection="1">
      <alignment horizontal="center"/>
    </xf>
    <xf numFmtId="0" fontId="7" fillId="0" borderId="0" xfId="3" applyFont="1" applyBorder="1" applyProtection="1"/>
    <xf numFmtId="0" fontId="10" fillId="0" borderId="0" xfId="3" applyFont="1" applyBorder="1" applyAlignment="1" applyProtection="1">
      <alignment horizontal="right"/>
    </xf>
    <xf numFmtId="0" fontId="7" fillId="0" borderId="8" xfId="3" quotePrefix="1" applyFont="1" applyBorder="1" applyAlignment="1" applyProtection="1">
      <protection locked="0"/>
    </xf>
    <xf numFmtId="0" fontId="7" fillId="0" borderId="0" xfId="3" quotePrefix="1" applyFont="1" applyBorder="1" applyAlignment="1" applyProtection="1">
      <protection locked="0"/>
    </xf>
    <xf numFmtId="0" fontId="7" fillId="0" borderId="8" xfId="3" applyFont="1" applyBorder="1" applyProtection="1">
      <protection locked="0"/>
    </xf>
    <xf numFmtId="0" fontId="7" fillId="0" borderId="8" xfId="3" applyFont="1" applyBorder="1" applyAlignment="1" applyProtection="1"/>
    <xf numFmtId="0" fontId="10" fillId="0" borderId="48" xfId="3" applyFont="1" applyBorder="1" applyAlignment="1" applyProtection="1">
      <protection locked="0"/>
    </xf>
    <xf numFmtId="0" fontId="10" fillId="0" borderId="0" xfId="3" applyFont="1" applyBorder="1" applyAlignment="1" applyProtection="1">
      <protection locked="0"/>
    </xf>
    <xf numFmtId="0" fontId="7" fillId="0" borderId="48" xfId="3" applyFont="1" applyBorder="1" applyProtection="1">
      <protection locked="0"/>
    </xf>
    <xf numFmtId="0" fontId="7" fillId="0" borderId="48" xfId="3" applyFont="1" applyBorder="1" applyAlignment="1" applyProtection="1"/>
    <xf numFmtId="167" fontId="7" fillId="6" borderId="35" xfId="3" applyNumberFormat="1" applyFont="1" applyFill="1" applyBorder="1" applyAlignment="1" applyProtection="1">
      <alignment horizontal="center"/>
    </xf>
    <xf numFmtId="167" fontId="7" fillId="6" borderId="37" xfId="3" applyNumberFormat="1" applyFont="1" applyFill="1" applyBorder="1" applyAlignment="1" applyProtection="1">
      <alignment horizontal="center"/>
    </xf>
    <xf numFmtId="2" fontId="7" fillId="0" borderId="0" xfId="3" applyNumberFormat="1" applyFont="1" applyProtection="1"/>
    <xf numFmtId="43" fontId="7" fillId="0" borderId="0" xfId="1" applyFont="1" applyFill="1" applyBorder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2">
    <dxf>
      <font>
        <strike/>
      </font>
      <fill>
        <patternFill patternType="none">
          <bgColor auto="1"/>
        </patternFill>
      </fill>
    </dxf>
    <dxf>
      <font>
        <strike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opLeftCell="A4" zoomScaleNormal="100" zoomScaleSheetLayoutView="110" workbookViewId="0">
      <selection activeCell="G19" sqref="G19"/>
    </sheetView>
  </sheetViews>
  <sheetFormatPr defaultColWidth="8.85546875" defaultRowHeight="15" x14ac:dyDescent="0.25"/>
  <cols>
    <col min="1" max="1" width="18.140625" style="14" customWidth="1"/>
    <col min="2" max="2" width="16.7109375" style="14" bestFit="1" customWidth="1"/>
    <col min="3" max="3" width="8.85546875" style="14"/>
    <col min="4" max="4" width="14.140625" style="14" bestFit="1" customWidth="1"/>
    <col min="5" max="5" width="13.140625" style="14" customWidth="1"/>
    <col min="6" max="6" width="17" style="14" customWidth="1"/>
    <col min="7" max="7" width="14.140625" style="14" bestFit="1" customWidth="1"/>
    <col min="8" max="8" width="8.85546875" style="14"/>
    <col min="9" max="9" width="14.140625" style="14" bestFit="1" customWidth="1"/>
    <col min="10" max="10" width="10.28515625" style="14" customWidth="1"/>
    <col min="11" max="11" width="14.140625" style="14" bestFit="1" customWidth="1"/>
    <col min="12" max="16384" width="8.85546875" style="14"/>
  </cols>
  <sheetData>
    <row r="1" spans="1:12" x14ac:dyDescent="0.25">
      <c r="A1" s="22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x14ac:dyDescent="0.25">
      <c r="A2" s="52" t="s">
        <v>16</v>
      </c>
      <c r="B2" s="27" t="s">
        <v>21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10" t="s">
        <v>17</v>
      </c>
      <c r="B3" s="27" t="s">
        <v>22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A4" s="10" t="s">
        <v>27</v>
      </c>
      <c r="B4" s="54" t="s">
        <v>26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10" t="s">
        <v>25</v>
      </c>
      <c r="B5" s="28">
        <v>0.999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12"/>
      <c r="B6" s="13"/>
      <c r="C6" s="15"/>
      <c r="D6" s="15"/>
      <c r="E6" s="15"/>
      <c r="F6" s="15"/>
      <c r="G6" s="15"/>
      <c r="H6" s="15"/>
      <c r="I6" s="15"/>
      <c r="J6" s="15"/>
      <c r="K6" s="15"/>
      <c r="L6" s="22"/>
    </row>
    <row r="7" spans="1:12" x14ac:dyDescent="0.25">
      <c r="A7" s="10"/>
      <c r="B7" s="28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9"/>
      <c r="B8" s="27" t="s">
        <v>0</v>
      </c>
      <c r="C8" s="27"/>
      <c r="D8" s="27" t="s">
        <v>1</v>
      </c>
      <c r="E8" s="29"/>
      <c r="F8" s="27"/>
      <c r="G8" s="27" t="s">
        <v>2</v>
      </c>
      <c r="H8" s="27"/>
      <c r="I8" s="27" t="s">
        <v>3</v>
      </c>
      <c r="J8" s="27"/>
      <c r="K8" s="27" t="s">
        <v>4</v>
      </c>
      <c r="L8" s="22"/>
    </row>
    <row r="9" spans="1:12" x14ac:dyDescent="0.25">
      <c r="A9" s="10" t="s">
        <v>5</v>
      </c>
      <c r="B9" s="30">
        <v>12.52</v>
      </c>
      <c r="C9" s="27"/>
      <c r="D9" s="30">
        <v>11.76</v>
      </c>
      <c r="E9" s="31"/>
      <c r="F9" s="27"/>
      <c r="G9" s="30">
        <v>11.79</v>
      </c>
      <c r="H9" s="27"/>
      <c r="I9" s="30">
        <v>12.76</v>
      </c>
      <c r="J9" s="27"/>
      <c r="K9" s="30">
        <v>13.2</v>
      </c>
      <c r="L9" s="22"/>
    </row>
    <row r="10" spans="1:12" s="16" customFormat="1" x14ac:dyDescent="0.25">
      <c r="A10" s="50" t="s">
        <v>23</v>
      </c>
      <c r="B10" s="46">
        <v>100</v>
      </c>
      <c r="C10" s="29"/>
      <c r="D10" s="31"/>
      <c r="E10" s="31"/>
      <c r="F10" s="29"/>
      <c r="G10" s="31"/>
      <c r="H10" s="29"/>
      <c r="I10" s="31"/>
      <c r="J10" s="29"/>
      <c r="K10" s="31"/>
      <c r="L10" s="32"/>
    </row>
    <row r="11" spans="1:12" x14ac:dyDescent="0.25">
      <c r="A11" s="10" t="s">
        <v>12</v>
      </c>
      <c r="B11" s="48">
        <f>B9/$B$10*$B$5</f>
        <v>0.12507480000000001</v>
      </c>
      <c r="C11" s="48"/>
      <c r="D11" s="48">
        <f>D9/$B$10*$B$5</f>
        <v>0.1174824</v>
      </c>
      <c r="E11" s="48"/>
      <c r="F11" s="48"/>
      <c r="G11" s="48">
        <f>G9/$B$10</f>
        <v>0.11789999999999999</v>
      </c>
      <c r="H11" s="48"/>
      <c r="I11" s="48">
        <f>I9/$B$10</f>
        <v>0.12759999999999999</v>
      </c>
      <c r="J11" s="48"/>
      <c r="K11" s="48">
        <f>K9/$B$10</f>
        <v>0.13200000000000001</v>
      </c>
      <c r="L11" s="22"/>
    </row>
    <row r="12" spans="1:12" ht="15.75" thickBot="1" x14ac:dyDescent="0.3">
      <c r="A12" s="10"/>
      <c r="B12" s="27"/>
      <c r="C12" s="27"/>
      <c r="D12" s="27"/>
      <c r="E12" s="29"/>
      <c r="F12" s="27"/>
      <c r="G12" s="27"/>
      <c r="H12" s="27"/>
      <c r="I12" s="27"/>
      <c r="J12" s="27"/>
      <c r="K12" s="27"/>
      <c r="L12" s="22"/>
    </row>
    <row r="13" spans="1:12" x14ac:dyDescent="0.25">
      <c r="A13" s="10" t="s">
        <v>6</v>
      </c>
      <c r="B13" s="1">
        <v>4005954</v>
      </c>
      <c r="C13" s="22"/>
      <c r="D13" s="1">
        <v>3769684</v>
      </c>
      <c r="E13" s="5"/>
      <c r="F13" s="22"/>
      <c r="G13" s="1">
        <v>3761879</v>
      </c>
      <c r="H13" s="4"/>
      <c r="I13" s="1">
        <v>4126533</v>
      </c>
      <c r="J13" s="4"/>
      <c r="K13" s="1">
        <v>4277359</v>
      </c>
    </row>
    <row r="14" spans="1:12" ht="15.75" thickBot="1" x14ac:dyDescent="0.3">
      <c r="A14" s="10"/>
      <c r="B14" s="2">
        <v>4005066</v>
      </c>
      <c r="C14" s="22"/>
      <c r="D14" s="2">
        <v>3771253</v>
      </c>
      <c r="E14" s="5"/>
      <c r="F14" s="22"/>
      <c r="G14" s="47" t="s">
        <v>24</v>
      </c>
      <c r="H14" s="4"/>
      <c r="I14" s="3">
        <v>4125781</v>
      </c>
      <c r="J14" s="4"/>
      <c r="K14" s="3">
        <v>4291169</v>
      </c>
    </row>
    <row r="15" spans="1:12" ht="15.75" thickBot="1" x14ac:dyDescent="0.3">
      <c r="A15" s="10"/>
      <c r="B15" s="2">
        <v>4008923</v>
      </c>
      <c r="C15" s="22"/>
      <c r="D15" s="3">
        <v>3772398</v>
      </c>
      <c r="E15" s="5"/>
      <c r="F15" s="22"/>
      <c r="G15" s="4"/>
      <c r="H15" s="4"/>
      <c r="I15" s="4"/>
      <c r="J15" s="4"/>
      <c r="K15" s="4"/>
      <c r="L15" s="22"/>
    </row>
    <row r="16" spans="1:12" x14ac:dyDescent="0.25">
      <c r="A16" s="10"/>
      <c r="B16" s="2">
        <v>4006497</v>
      </c>
      <c r="C16" s="22"/>
      <c r="D16" s="4"/>
      <c r="E16" s="5"/>
      <c r="F16" s="22"/>
      <c r="G16" s="4"/>
      <c r="H16" s="4"/>
      <c r="I16" s="4"/>
      <c r="J16" s="4"/>
      <c r="K16" s="4"/>
      <c r="L16" s="22"/>
    </row>
    <row r="17" spans="1:12" ht="15.75" thickBot="1" x14ac:dyDescent="0.3">
      <c r="A17" s="10"/>
      <c r="B17" s="3">
        <v>4012347</v>
      </c>
      <c r="C17" s="22"/>
      <c r="D17" s="22"/>
      <c r="E17" s="32"/>
      <c r="F17" s="22"/>
      <c r="G17" s="22"/>
      <c r="H17" s="22"/>
      <c r="I17" s="22"/>
      <c r="J17" s="22"/>
      <c r="K17" s="22"/>
      <c r="L17" s="22"/>
    </row>
    <row r="18" spans="1:12" x14ac:dyDescent="0.25">
      <c r="A18" s="10" t="s">
        <v>7</v>
      </c>
      <c r="B18" s="33">
        <f>AVERAGE(B13:B17)</f>
        <v>4007757.4</v>
      </c>
      <c r="C18" s="22"/>
      <c r="D18" s="33">
        <f>AVERAGE(D13:D15)</f>
        <v>3771111.6666666665</v>
      </c>
      <c r="E18" s="5"/>
      <c r="F18" s="22"/>
      <c r="G18" s="34">
        <f>AVERAGE(G13:G17)</f>
        <v>3761879</v>
      </c>
      <c r="H18" s="9"/>
      <c r="I18" s="34">
        <f>AVERAGE(I13:I17)</f>
        <v>4126157</v>
      </c>
      <c r="J18" s="9"/>
      <c r="K18" s="34">
        <f>AVERAGE(K13:K17)</f>
        <v>4284264</v>
      </c>
      <c r="L18" s="22"/>
    </row>
    <row r="19" spans="1:12" x14ac:dyDescent="0.25">
      <c r="A19" s="10" t="s">
        <v>8</v>
      </c>
      <c r="B19" s="35">
        <f>STDEV(B13:B17)/B18</f>
        <v>7.3286775257396452E-4</v>
      </c>
      <c r="C19" s="22"/>
      <c r="D19" s="35">
        <f>STDEV(D13:D15)/D18</f>
        <v>3.6130164214844495E-4</v>
      </c>
      <c r="E19" s="36"/>
      <c r="F19" s="22"/>
      <c r="G19" s="35" t="e">
        <f>STDEV(G13:G17)/G18</f>
        <v>#DIV/0!</v>
      </c>
      <c r="H19" s="22"/>
      <c r="I19" s="35">
        <f>STDEV(I13:I17)/I18</f>
        <v>1.2887156243746511E-4</v>
      </c>
      <c r="J19" s="22"/>
      <c r="K19" s="35">
        <f>STDEV(K13:K17)/K18</f>
        <v>2.2793050680784896E-3</v>
      </c>
      <c r="L19" s="22"/>
    </row>
    <row r="20" spans="1:12" ht="15.75" thickBot="1" x14ac:dyDescent="0.3">
      <c r="A20" s="10"/>
      <c r="B20" s="22"/>
      <c r="C20" s="22"/>
      <c r="D20" s="22"/>
      <c r="E20" s="32"/>
      <c r="F20" s="37" t="s">
        <v>11</v>
      </c>
      <c r="G20" s="38">
        <f>G18/G11</f>
        <v>31907370.653095845</v>
      </c>
      <c r="H20" s="22"/>
      <c r="I20" s="38">
        <f>I18/I11</f>
        <v>32336653.605015676</v>
      </c>
      <c r="J20" s="22"/>
      <c r="K20" s="38">
        <f>K18/K11</f>
        <v>32456545.454545453</v>
      </c>
      <c r="L20" s="22"/>
    </row>
    <row r="21" spans="1:12" ht="15.75" thickBot="1" x14ac:dyDescent="0.3">
      <c r="A21" s="10" t="s">
        <v>6</v>
      </c>
      <c r="B21" s="1">
        <v>4011892</v>
      </c>
      <c r="C21" s="22"/>
      <c r="D21" s="1">
        <v>3763952</v>
      </c>
      <c r="E21" s="5"/>
      <c r="F21" s="39" t="s">
        <v>15</v>
      </c>
      <c r="G21" s="58">
        <f>AVERAGE(G20:K20)</f>
        <v>32233523.237552326</v>
      </c>
      <c r="H21" s="59"/>
      <c r="I21" s="59"/>
      <c r="J21" s="59"/>
      <c r="K21" s="60"/>
      <c r="L21" s="22"/>
    </row>
    <row r="22" spans="1:12" x14ac:dyDescent="0.25">
      <c r="A22" s="10"/>
      <c r="B22" s="2">
        <v>4010361</v>
      </c>
      <c r="C22" s="22"/>
      <c r="D22" s="2">
        <v>3761505</v>
      </c>
      <c r="E22" s="5"/>
      <c r="F22" s="22"/>
      <c r="G22" s="22"/>
      <c r="H22" s="22"/>
      <c r="I22" s="22"/>
      <c r="J22" s="22"/>
      <c r="K22" s="22"/>
      <c r="L22" s="22"/>
    </row>
    <row r="23" spans="1:12" ht="15.75" thickBot="1" x14ac:dyDescent="0.3">
      <c r="A23" s="10"/>
      <c r="B23" s="2">
        <v>4003234</v>
      </c>
      <c r="C23" s="22"/>
      <c r="D23" s="3"/>
      <c r="E23" s="5"/>
      <c r="F23" s="22"/>
      <c r="G23" s="22"/>
      <c r="H23" s="22"/>
      <c r="I23" s="22"/>
      <c r="J23" s="22"/>
      <c r="K23" s="22"/>
      <c r="L23" s="22"/>
    </row>
    <row r="24" spans="1:12" ht="15.75" thickBot="1" x14ac:dyDescent="0.3">
      <c r="A24" s="10"/>
      <c r="B24" s="2">
        <v>4007184</v>
      </c>
      <c r="C24" s="22"/>
      <c r="D24" s="4"/>
      <c r="E24" s="5"/>
      <c r="F24" s="22"/>
      <c r="G24" s="22"/>
      <c r="H24" s="22"/>
      <c r="I24" s="22"/>
      <c r="J24" s="22"/>
      <c r="K24" s="22"/>
      <c r="L24" s="22"/>
    </row>
    <row r="25" spans="1:12" ht="15.75" thickBot="1" x14ac:dyDescent="0.3">
      <c r="A25" s="10"/>
      <c r="B25" s="3">
        <v>4076035</v>
      </c>
      <c r="C25" s="22"/>
      <c r="D25" s="22"/>
      <c r="E25" s="32"/>
      <c r="F25" s="22"/>
      <c r="G25" s="64" t="s">
        <v>14</v>
      </c>
      <c r="H25" s="65"/>
      <c r="I25" s="49">
        <f>G21/B32</f>
        <v>1.0046350166174725</v>
      </c>
      <c r="J25" s="22"/>
      <c r="K25" s="22"/>
      <c r="L25" s="22"/>
    </row>
    <row r="26" spans="1:12" x14ac:dyDescent="0.25">
      <c r="A26" s="10" t="s">
        <v>7</v>
      </c>
      <c r="B26" s="33">
        <f>AVERAGE(B21:B25)</f>
        <v>4021741.2</v>
      </c>
      <c r="C26" s="22"/>
      <c r="D26" s="33">
        <f>AVERAGE(D21:D23)</f>
        <v>3762728.5</v>
      </c>
      <c r="E26" s="5"/>
      <c r="F26" s="22"/>
      <c r="G26" s="22"/>
      <c r="H26" s="22"/>
      <c r="I26" s="22"/>
      <c r="J26" s="22"/>
      <c r="K26" s="22"/>
      <c r="L26" s="22"/>
    </row>
    <row r="27" spans="1:12" x14ac:dyDescent="0.25">
      <c r="A27" s="10" t="s">
        <v>8</v>
      </c>
      <c r="B27" s="35">
        <f>STDEV(B21:B25)/B26</f>
        <v>7.5916845524497739E-3</v>
      </c>
      <c r="C27" s="22"/>
      <c r="D27" s="35">
        <f>STDEV(D21:D23)/D26</f>
        <v>4.5984989179088573E-4</v>
      </c>
      <c r="E27" s="36"/>
      <c r="F27" s="22"/>
      <c r="G27" s="22"/>
      <c r="H27" s="22"/>
      <c r="I27" s="22"/>
      <c r="J27" s="22"/>
      <c r="K27" s="22"/>
      <c r="L27" s="22"/>
    </row>
    <row r="28" spans="1:12" x14ac:dyDescent="0.25">
      <c r="A28" s="10"/>
      <c r="B28" s="22"/>
      <c r="C28" s="22"/>
      <c r="D28" s="22"/>
      <c r="E28" s="32"/>
      <c r="F28" s="22"/>
      <c r="G28" s="22"/>
      <c r="H28" s="22"/>
      <c r="I28" s="22"/>
      <c r="J28" s="22"/>
      <c r="K28" s="22"/>
      <c r="L28" s="22"/>
    </row>
    <row r="29" spans="1:12" x14ac:dyDescent="0.25">
      <c r="A29" s="10"/>
      <c r="B29" s="22"/>
      <c r="C29" s="22"/>
      <c r="D29" s="22"/>
      <c r="E29" s="32"/>
      <c r="F29" s="22"/>
      <c r="G29" s="22"/>
      <c r="H29" s="22"/>
      <c r="I29" s="22"/>
      <c r="J29" s="22"/>
      <c r="K29" s="22"/>
      <c r="L29" s="22"/>
    </row>
    <row r="30" spans="1:12" x14ac:dyDescent="0.25">
      <c r="A30" s="51" t="s">
        <v>9</v>
      </c>
      <c r="B30" s="40">
        <f>AVERAGE(B13:B17,B21:B25)</f>
        <v>4014749.3</v>
      </c>
      <c r="C30" s="41"/>
      <c r="D30" s="40">
        <f>AVERAGE(D13:D17,D21:D25)</f>
        <v>3767758.4</v>
      </c>
      <c r="E30" s="42"/>
      <c r="F30" s="22"/>
      <c r="G30" s="22"/>
      <c r="H30" s="22"/>
      <c r="I30" s="22"/>
      <c r="J30" s="22"/>
      <c r="K30" s="22"/>
      <c r="L30" s="22"/>
    </row>
    <row r="31" spans="1:12" ht="15.75" thickBot="1" x14ac:dyDescent="0.3">
      <c r="A31" s="51" t="s">
        <v>11</v>
      </c>
      <c r="B31" s="38">
        <f>B30/B11</f>
        <v>32098786.486166675</v>
      </c>
      <c r="C31" s="38"/>
      <c r="D31" s="38">
        <f>D30/D11</f>
        <v>32070832.737499405</v>
      </c>
      <c r="E31" s="43"/>
      <c r="F31" s="22"/>
      <c r="G31" s="22"/>
      <c r="H31" s="22"/>
      <c r="I31" s="22"/>
      <c r="J31" s="22"/>
      <c r="K31" s="22"/>
      <c r="L31" s="22"/>
    </row>
    <row r="32" spans="1:12" ht="15.75" thickBot="1" x14ac:dyDescent="0.3">
      <c r="A32" s="51" t="s">
        <v>15</v>
      </c>
      <c r="B32" s="61">
        <f>AVERAGE(B31:D31)</f>
        <v>32084809.61183304</v>
      </c>
      <c r="C32" s="62"/>
      <c r="D32" s="63"/>
      <c r="E32" s="6"/>
      <c r="F32" s="22"/>
      <c r="G32" s="22"/>
      <c r="H32" s="22"/>
      <c r="I32" s="22"/>
      <c r="J32" s="22"/>
      <c r="K32" s="22"/>
      <c r="L32" s="22"/>
    </row>
    <row r="33" spans="1:12" ht="15.75" thickBot="1" x14ac:dyDescent="0.3">
      <c r="A33" s="51" t="s">
        <v>10</v>
      </c>
      <c r="B33" s="44">
        <f>STDEV(B13:B17,B21:B25)/B30</f>
        <v>5.4140697105845865E-3</v>
      </c>
      <c r="C33" s="44"/>
      <c r="D33" s="44">
        <f>STDEV(D13:D17,D21:D25)/D30</f>
        <v>1.2662004816016493E-3</v>
      </c>
      <c r="E33" s="45"/>
      <c r="F33" s="22"/>
      <c r="G33" s="22"/>
      <c r="H33" s="22"/>
      <c r="I33" s="22"/>
      <c r="J33" s="22"/>
      <c r="K33" s="22"/>
      <c r="L33" s="22"/>
    </row>
    <row r="34" spans="1:12" ht="15.75" thickBot="1" x14ac:dyDescent="0.3">
      <c r="A34" s="10" t="s">
        <v>13</v>
      </c>
      <c r="B34" s="55">
        <f>(B31-D31)/B31</f>
        <v>8.7086621418902923E-4</v>
      </c>
      <c r="C34" s="56"/>
      <c r="D34" s="57"/>
      <c r="E34" s="7"/>
      <c r="F34" s="22"/>
      <c r="G34" s="22"/>
      <c r="H34" s="22"/>
      <c r="I34" s="22"/>
      <c r="J34" s="22"/>
      <c r="K34" s="22"/>
      <c r="L34" s="22"/>
    </row>
    <row r="35" spans="1:12" x14ac:dyDescent="0.25">
      <c r="A35" s="22"/>
      <c r="B35" s="22"/>
      <c r="C35" s="22"/>
      <c r="D35" s="22"/>
      <c r="E35" s="22"/>
      <c r="F35" s="17"/>
      <c r="G35" s="18"/>
      <c r="H35" s="18"/>
      <c r="I35" s="18"/>
      <c r="J35" s="18"/>
      <c r="K35" s="19"/>
    </row>
    <row r="36" spans="1:12" x14ac:dyDescent="0.25">
      <c r="A36" s="22"/>
      <c r="B36" s="22"/>
      <c r="C36" s="22"/>
      <c r="D36" s="22"/>
      <c r="E36" s="22"/>
      <c r="F36" s="11" t="s">
        <v>18</v>
      </c>
      <c r="G36" s="8"/>
      <c r="H36" s="8"/>
      <c r="I36" s="9"/>
      <c r="J36" s="10" t="s">
        <v>20</v>
      </c>
      <c r="K36" s="20"/>
    </row>
    <row r="37" spans="1:12" x14ac:dyDescent="0.25">
      <c r="A37" s="22"/>
      <c r="B37" s="22"/>
      <c r="C37" s="22"/>
      <c r="D37" s="22"/>
      <c r="E37" s="22"/>
      <c r="F37" s="21"/>
      <c r="G37" s="22"/>
      <c r="H37" s="22"/>
      <c r="I37" s="22"/>
      <c r="J37" s="22"/>
      <c r="K37" s="23"/>
    </row>
    <row r="38" spans="1:12" x14ac:dyDescent="0.25">
      <c r="A38" s="22"/>
      <c r="B38" s="22"/>
      <c r="C38" s="22"/>
      <c r="D38" s="22"/>
      <c r="E38" s="22"/>
      <c r="F38" s="21"/>
      <c r="G38" s="22"/>
      <c r="H38" s="22"/>
      <c r="I38" s="22"/>
      <c r="J38" s="22"/>
      <c r="K38" s="23"/>
    </row>
    <row r="39" spans="1:12" x14ac:dyDescent="0.25">
      <c r="A39" s="22"/>
      <c r="B39" s="22"/>
      <c r="C39" s="22"/>
      <c r="D39" s="22"/>
      <c r="E39" s="22"/>
      <c r="F39" s="21"/>
      <c r="G39" s="9"/>
      <c r="H39" s="22"/>
      <c r="I39" s="22"/>
      <c r="J39" s="22"/>
      <c r="K39" s="23"/>
    </row>
    <row r="40" spans="1:12" x14ac:dyDescent="0.25">
      <c r="A40" s="22"/>
      <c r="B40" s="22"/>
      <c r="C40" s="22"/>
      <c r="D40" s="22"/>
      <c r="E40" s="22"/>
      <c r="F40" s="11" t="s">
        <v>19</v>
      </c>
      <c r="G40" s="24"/>
      <c r="H40" s="24"/>
      <c r="I40" s="22"/>
      <c r="J40" s="10" t="s">
        <v>20</v>
      </c>
      <c r="K40" s="20"/>
    </row>
    <row r="41" spans="1:12" x14ac:dyDescent="0.25">
      <c r="A41" s="22"/>
      <c r="B41" s="22"/>
      <c r="C41" s="22"/>
      <c r="D41" s="22"/>
      <c r="E41" s="22"/>
      <c r="F41" s="25"/>
      <c r="G41" s="15"/>
      <c r="H41" s="15"/>
      <c r="I41" s="15"/>
      <c r="J41" s="15"/>
      <c r="K41" s="26"/>
    </row>
    <row r="42" spans="1:12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</sheetData>
  <mergeCells count="4">
    <mergeCell ref="B34:D34"/>
    <mergeCell ref="G21:K21"/>
    <mergeCell ref="B32:D32"/>
    <mergeCell ref="G25:H25"/>
  </mergeCells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topLeftCell="A19" zoomScaleNormal="100" zoomScaleSheetLayoutView="110" workbookViewId="0">
      <selection activeCell="I17" sqref="I17"/>
    </sheetView>
  </sheetViews>
  <sheetFormatPr defaultColWidth="8.85546875" defaultRowHeight="15" x14ac:dyDescent="0.25"/>
  <cols>
    <col min="1" max="1" width="23.5703125" style="14" customWidth="1"/>
    <col min="2" max="2" width="16.7109375" style="14" bestFit="1" customWidth="1"/>
    <col min="3" max="3" width="8.85546875" style="14"/>
    <col min="4" max="4" width="15.140625" style="14" bestFit="1" customWidth="1"/>
    <col min="5" max="5" width="13.140625" style="14" customWidth="1"/>
    <col min="6" max="6" width="17" style="14" customWidth="1"/>
    <col min="7" max="7" width="15.140625" style="14" bestFit="1" customWidth="1"/>
    <col min="8" max="8" width="8.85546875" style="14"/>
    <col min="9" max="9" width="15.140625" style="14" bestFit="1" customWidth="1"/>
    <col min="10" max="10" width="10.28515625" style="14" customWidth="1"/>
    <col min="11" max="11" width="15.140625" style="14" bestFit="1" customWidth="1"/>
    <col min="12" max="16384" width="8.85546875" style="14"/>
  </cols>
  <sheetData>
    <row r="1" spans="1:12" x14ac:dyDescent="0.25">
      <c r="A1" s="22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x14ac:dyDescent="0.25">
      <c r="A2" s="52" t="s">
        <v>16</v>
      </c>
      <c r="B2" s="27" t="s">
        <v>21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10" t="s">
        <v>17</v>
      </c>
      <c r="B3" s="27" t="s">
        <v>22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A4" s="10" t="s">
        <v>27</v>
      </c>
      <c r="B4" s="54" t="s">
        <v>26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10" t="s">
        <v>25</v>
      </c>
      <c r="B5" s="28">
        <v>0.999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12"/>
      <c r="B6" s="13"/>
      <c r="C6" s="15"/>
      <c r="D6" s="15"/>
      <c r="E6" s="15"/>
      <c r="F6" s="15"/>
      <c r="G6" s="15"/>
      <c r="H6" s="15"/>
      <c r="I6" s="15"/>
      <c r="J6" s="15"/>
      <c r="K6" s="15"/>
      <c r="L6" s="22"/>
    </row>
    <row r="7" spans="1:12" x14ac:dyDescent="0.25">
      <c r="A7" s="10"/>
      <c r="B7" s="28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9"/>
      <c r="B8" s="27" t="s">
        <v>0</v>
      </c>
      <c r="C8" s="27"/>
      <c r="D8" s="27" t="s">
        <v>1</v>
      </c>
      <c r="E8" s="29"/>
      <c r="F8" s="27"/>
      <c r="G8" s="27" t="s">
        <v>2</v>
      </c>
      <c r="H8" s="27"/>
      <c r="I8" s="27" t="s">
        <v>3</v>
      </c>
      <c r="J8" s="27"/>
      <c r="K8" s="27" t="s">
        <v>4</v>
      </c>
      <c r="L8" s="22"/>
    </row>
    <row r="9" spans="1:12" x14ac:dyDescent="0.25">
      <c r="A9" s="10" t="s">
        <v>5</v>
      </c>
      <c r="B9" s="30">
        <v>12.52</v>
      </c>
      <c r="C9" s="27"/>
      <c r="D9" s="30">
        <v>11.76</v>
      </c>
      <c r="E9" s="31"/>
      <c r="F9" s="27"/>
      <c r="G9" s="30">
        <v>11.79</v>
      </c>
      <c r="H9" s="27"/>
      <c r="I9" s="30">
        <v>12.76</v>
      </c>
      <c r="J9" s="27"/>
      <c r="K9" s="30">
        <v>13.2</v>
      </c>
      <c r="L9" s="22"/>
    </row>
    <row r="10" spans="1:12" s="16" customFormat="1" x14ac:dyDescent="0.25">
      <c r="A10" s="50" t="s">
        <v>23</v>
      </c>
      <c r="B10" s="46">
        <v>100</v>
      </c>
      <c r="C10" s="29"/>
      <c r="D10" s="31"/>
      <c r="E10" s="31"/>
      <c r="F10" s="29"/>
      <c r="G10" s="31"/>
      <c r="H10" s="29"/>
      <c r="I10" s="31"/>
      <c r="J10" s="29"/>
      <c r="K10" s="31"/>
      <c r="L10" s="32"/>
    </row>
    <row r="11" spans="1:12" x14ac:dyDescent="0.25">
      <c r="A11" s="10" t="s">
        <v>12</v>
      </c>
      <c r="B11" s="48">
        <f>B9/$B$10*$B$5</f>
        <v>0.12507480000000001</v>
      </c>
      <c r="C11" s="48"/>
      <c r="D11" s="48">
        <f>D9/$B$10*$B$5</f>
        <v>0.1174824</v>
      </c>
      <c r="E11" s="48"/>
      <c r="F11" s="48"/>
      <c r="G11" s="48">
        <f>G9/$B$10</f>
        <v>0.11789999999999999</v>
      </c>
      <c r="H11" s="48"/>
      <c r="I11" s="48">
        <f>I9/$B$10</f>
        <v>0.12759999999999999</v>
      </c>
      <c r="J11" s="48"/>
      <c r="K11" s="48">
        <f>K9/$B$10</f>
        <v>0.13200000000000001</v>
      </c>
      <c r="L11" s="22"/>
    </row>
    <row r="12" spans="1:12" ht="15.75" thickBot="1" x14ac:dyDescent="0.3">
      <c r="A12" s="10"/>
      <c r="B12" s="27"/>
      <c r="C12" s="27"/>
      <c r="D12" s="27"/>
      <c r="E12" s="29"/>
      <c r="F12" s="27"/>
      <c r="G12" s="27"/>
      <c r="H12" s="27"/>
      <c r="I12" s="27"/>
      <c r="J12" s="27"/>
      <c r="K12" s="27"/>
      <c r="L12" s="22"/>
    </row>
    <row r="13" spans="1:12" x14ac:dyDescent="0.25">
      <c r="A13" s="10" t="s">
        <v>6</v>
      </c>
      <c r="B13" s="1">
        <v>36865834</v>
      </c>
      <c r="C13" s="22"/>
      <c r="D13" s="1">
        <v>34729104</v>
      </c>
      <c r="E13" s="5"/>
      <c r="F13" s="22"/>
      <c r="G13" s="1">
        <v>34742680</v>
      </c>
      <c r="H13" s="4"/>
      <c r="I13" s="1">
        <v>37855461</v>
      </c>
      <c r="J13" s="4"/>
      <c r="K13" s="1">
        <v>39356882</v>
      </c>
    </row>
    <row r="14" spans="1:12" x14ac:dyDescent="0.25">
      <c r="A14" s="10"/>
      <c r="B14" s="2">
        <v>36971515</v>
      </c>
      <c r="C14" s="22"/>
      <c r="D14" s="2">
        <v>34726655</v>
      </c>
      <c r="E14" s="5"/>
      <c r="F14" s="22"/>
      <c r="G14" s="53">
        <v>34762019</v>
      </c>
      <c r="H14" s="4"/>
      <c r="I14" s="2">
        <v>37844795</v>
      </c>
      <c r="J14" s="4"/>
      <c r="K14" s="2">
        <v>39329608</v>
      </c>
    </row>
    <row r="15" spans="1:12" ht="15.75" thickBot="1" x14ac:dyDescent="0.3">
      <c r="A15" s="10"/>
      <c r="B15" s="2">
        <v>37017365</v>
      </c>
      <c r="C15" s="22"/>
      <c r="D15" s="3">
        <v>34739449</v>
      </c>
      <c r="E15" s="5"/>
      <c r="F15" s="22"/>
      <c r="G15" s="3">
        <v>34761413</v>
      </c>
      <c r="H15" s="4"/>
      <c r="I15" s="3">
        <v>37843699</v>
      </c>
      <c r="J15" s="4"/>
      <c r="K15" s="3">
        <v>39307889</v>
      </c>
      <c r="L15" s="22"/>
    </row>
    <row r="16" spans="1:12" x14ac:dyDescent="0.25">
      <c r="A16" s="10"/>
      <c r="B16" s="2">
        <v>37026859</v>
      </c>
      <c r="C16" s="22"/>
      <c r="D16" s="4"/>
      <c r="E16" s="5"/>
      <c r="F16" s="22"/>
      <c r="G16" s="4"/>
      <c r="H16" s="4"/>
      <c r="I16" s="4"/>
      <c r="J16" s="4"/>
      <c r="K16" s="4"/>
      <c r="L16" s="22"/>
    </row>
    <row r="17" spans="1:12" ht="15.75" thickBot="1" x14ac:dyDescent="0.3">
      <c r="A17" s="10"/>
      <c r="B17" s="3">
        <v>37069927</v>
      </c>
      <c r="C17" s="22"/>
      <c r="D17" s="22"/>
      <c r="E17" s="32"/>
      <c r="F17" s="22"/>
      <c r="G17" s="22"/>
      <c r="H17" s="22"/>
      <c r="I17" s="22"/>
      <c r="J17" s="22"/>
      <c r="K17" s="22"/>
      <c r="L17" s="22"/>
    </row>
    <row r="18" spans="1:12" x14ac:dyDescent="0.25">
      <c r="A18" s="10" t="s">
        <v>7</v>
      </c>
      <c r="B18" s="33">
        <f>AVERAGE(B13:B17)</f>
        <v>36990300</v>
      </c>
      <c r="C18" s="22"/>
      <c r="D18" s="33">
        <f>AVERAGE(D13:D15)</f>
        <v>34731736</v>
      </c>
      <c r="E18" s="5"/>
      <c r="F18" s="22"/>
      <c r="G18" s="34">
        <f>AVERAGE(G13:G17)</f>
        <v>34755370.666666664</v>
      </c>
      <c r="H18" s="9"/>
      <c r="I18" s="34">
        <f>AVERAGE(I13:I17)</f>
        <v>37847985</v>
      </c>
      <c r="J18" s="9"/>
      <c r="K18" s="34">
        <f>AVERAGE(K13:K17)</f>
        <v>39331459.666666664</v>
      </c>
      <c r="L18" s="22"/>
    </row>
    <row r="19" spans="1:12" x14ac:dyDescent="0.25">
      <c r="A19" s="10" t="s">
        <v>8</v>
      </c>
      <c r="B19" s="35">
        <f>STDEV(B13:B17)/B18</f>
        <v>2.1051138334675979E-3</v>
      </c>
      <c r="C19" s="22"/>
      <c r="D19" s="35">
        <f>STDEV(D13:D15)/D18</f>
        <v>1.9552615774695627E-4</v>
      </c>
      <c r="E19" s="36"/>
      <c r="F19" s="22"/>
      <c r="G19" s="35">
        <f>STDEV(G13:G17)/G18</f>
        <v>3.1634292733745829E-4</v>
      </c>
      <c r="H19" s="22"/>
      <c r="I19" s="35">
        <f>STDEV(I13:I17)/I18</f>
        <v>1.7167508801251265E-4</v>
      </c>
      <c r="J19" s="22"/>
      <c r="K19" s="35">
        <f>STDEV(K13:K17)/K18</f>
        <v>6.2415509696980267E-4</v>
      </c>
      <c r="L19" s="22"/>
    </row>
    <row r="20" spans="1:12" ht="15.75" thickBot="1" x14ac:dyDescent="0.3">
      <c r="A20" s="10"/>
      <c r="B20" s="22"/>
      <c r="C20" s="22"/>
      <c r="D20" s="22"/>
      <c r="E20" s="32"/>
      <c r="F20" s="37" t="s">
        <v>28</v>
      </c>
      <c r="G20" s="38">
        <f>G18/G11</f>
        <v>294786858.91998869</v>
      </c>
      <c r="H20" s="22"/>
      <c r="I20" s="38">
        <f>I18/I11</f>
        <v>296614302.507837</v>
      </c>
      <c r="J20" s="22"/>
      <c r="K20" s="38">
        <f>K18/K11</f>
        <v>297965603.53535348</v>
      </c>
      <c r="L20" s="22"/>
    </row>
    <row r="21" spans="1:12" ht="15.75" thickBot="1" x14ac:dyDescent="0.3">
      <c r="A21" s="10" t="s">
        <v>6</v>
      </c>
      <c r="B21" s="1">
        <v>36990205</v>
      </c>
      <c r="C21" s="22"/>
      <c r="D21" s="1">
        <v>34644245</v>
      </c>
      <c r="E21" s="5"/>
      <c r="F21" s="39" t="s">
        <v>29</v>
      </c>
      <c r="G21" s="66">
        <f>AVERAGE(G20:K20)</f>
        <v>296455588.3210597</v>
      </c>
      <c r="H21" s="67"/>
      <c r="I21" s="67"/>
      <c r="J21" s="67"/>
      <c r="K21" s="68"/>
      <c r="L21" s="22"/>
    </row>
    <row r="22" spans="1:12" x14ac:dyDescent="0.25">
      <c r="A22" s="10"/>
      <c r="B22" s="2">
        <v>36988596</v>
      </c>
      <c r="C22" s="22"/>
      <c r="D22" s="2">
        <v>34638021</v>
      </c>
      <c r="E22" s="5"/>
      <c r="F22" s="22"/>
      <c r="G22" s="22"/>
      <c r="H22" s="22"/>
      <c r="I22" s="22"/>
      <c r="J22" s="22"/>
      <c r="K22" s="22"/>
      <c r="L22" s="22"/>
    </row>
    <row r="23" spans="1:12" ht="15.75" thickBot="1" x14ac:dyDescent="0.3">
      <c r="A23" s="10"/>
      <c r="B23" s="2">
        <v>36962148</v>
      </c>
      <c r="C23" s="22"/>
      <c r="D23" s="3">
        <v>34673476</v>
      </c>
      <c r="E23" s="5"/>
      <c r="F23" s="22"/>
      <c r="G23" s="22"/>
      <c r="H23" s="22"/>
      <c r="I23" s="22"/>
      <c r="J23" s="22"/>
      <c r="K23" s="22"/>
      <c r="L23" s="22"/>
    </row>
    <row r="24" spans="1:12" ht="15.75" thickBot="1" x14ac:dyDescent="0.3">
      <c r="A24" s="10"/>
      <c r="B24" s="2">
        <v>36977042</v>
      </c>
      <c r="C24" s="22"/>
      <c r="D24" s="4"/>
      <c r="E24" s="5"/>
      <c r="F24" s="22"/>
      <c r="G24" s="22"/>
      <c r="H24" s="22"/>
      <c r="I24" s="22"/>
      <c r="J24" s="22"/>
      <c r="K24" s="22"/>
      <c r="L24" s="22"/>
    </row>
    <row r="25" spans="1:12" ht="15.75" thickBot="1" x14ac:dyDescent="0.3">
      <c r="A25" s="10"/>
      <c r="B25" s="3">
        <v>36955756</v>
      </c>
      <c r="C25" s="22"/>
      <c r="D25" s="22"/>
      <c r="E25" s="32"/>
      <c r="F25" s="22"/>
      <c r="G25" s="64" t="s">
        <v>14</v>
      </c>
      <c r="H25" s="65"/>
      <c r="I25" s="49">
        <f>G21/B32</f>
        <v>1.0032727330799809</v>
      </c>
      <c r="J25" s="22"/>
      <c r="K25" s="22"/>
      <c r="L25" s="22"/>
    </row>
    <row r="26" spans="1:12" x14ac:dyDescent="0.25">
      <c r="A26" s="10" t="s">
        <v>7</v>
      </c>
      <c r="B26" s="33">
        <f>AVERAGE(B21:B25)</f>
        <v>36974749.399999999</v>
      </c>
      <c r="C26" s="22"/>
      <c r="D26" s="33">
        <f>AVERAGE(D21:D23)</f>
        <v>34651914</v>
      </c>
      <c r="E26" s="5"/>
      <c r="F26" s="22"/>
      <c r="G26" s="22"/>
      <c r="H26" s="22"/>
      <c r="I26" s="22"/>
      <c r="J26" s="22"/>
      <c r="K26" s="22"/>
      <c r="L26" s="22"/>
    </row>
    <row r="27" spans="1:12" x14ac:dyDescent="0.25">
      <c r="A27" s="10" t="s">
        <v>8</v>
      </c>
      <c r="B27" s="35">
        <f>STDEV(B21:B25)/B26</f>
        <v>4.1798278320930076E-4</v>
      </c>
      <c r="C27" s="22"/>
      <c r="D27" s="35">
        <f>STDEV(D21:D23)/D26</f>
        <v>5.4631267651089296E-4</v>
      </c>
      <c r="E27" s="36"/>
      <c r="F27" s="22"/>
      <c r="G27" s="22"/>
      <c r="H27" s="22"/>
      <c r="I27" s="22"/>
      <c r="J27" s="22"/>
      <c r="K27" s="22"/>
      <c r="L27" s="22"/>
    </row>
    <row r="28" spans="1:12" x14ac:dyDescent="0.25">
      <c r="A28" s="10"/>
      <c r="B28" s="22"/>
      <c r="C28" s="22"/>
      <c r="D28" s="22"/>
      <c r="E28" s="32"/>
      <c r="F28" s="22"/>
      <c r="G28" s="22"/>
      <c r="H28" s="22"/>
      <c r="I28" s="22"/>
      <c r="J28" s="22"/>
      <c r="K28" s="22"/>
      <c r="L28" s="22"/>
    </row>
    <row r="29" spans="1:12" x14ac:dyDescent="0.25">
      <c r="A29" s="10"/>
      <c r="B29" s="22"/>
      <c r="C29" s="22"/>
      <c r="D29" s="22"/>
      <c r="E29" s="32"/>
      <c r="F29" s="22"/>
      <c r="G29" s="22"/>
      <c r="H29" s="22"/>
      <c r="I29" s="22"/>
      <c r="J29" s="22"/>
      <c r="K29" s="22"/>
      <c r="L29" s="22"/>
    </row>
    <row r="30" spans="1:12" x14ac:dyDescent="0.25">
      <c r="A30" s="51" t="s">
        <v>9</v>
      </c>
      <c r="B30" s="40">
        <f>AVERAGE(B13:B17,B21:B25)</f>
        <v>36982524.700000003</v>
      </c>
      <c r="C30" s="41"/>
      <c r="D30" s="40">
        <f>AVERAGE(D13:D17,D21:D25)</f>
        <v>34691825</v>
      </c>
      <c r="E30" s="42"/>
      <c r="F30" s="22"/>
      <c r="G30" s="22"/>
      <c r="H30" s="22"/>
      <c r="I30" s="22"/>
      <c r="J30" s="22"/>
      <c r="K30" s="22"/>
      <c r="L30" s="22"/>
    </row>
    <row r="31" spans="1:12" ht="15.75" thickBot="1" x14ac:dyDescent="0.3">
      <c r="A31" s="51" t="s">
        <v>28</v>
      </c>
      <c r="B31" s="38">
        <f>B30/B11</f>
        <v>295683260.7367751</v>
      </c>
      <c r="C31" s="38"/>
      <c r="D31" s="38">
        <f>D30/D11</f>
        <v>295293805.7104724</v>
      </c>
      <c r="E31" s="43"/>
      <c r="F31" s="22"/>
      <c r="G31" s="22"/>
      <c r="H31" s="22"/>
      <c r="I31" s="22"/>
      <c r="J31" s="22"/>
      <c r="K31" s="22"/>
      <c r="L31" s="22"/>
    </row>
    <row r="32" spans="1:12" ht="15.75" thickBot="1" x14ac:dyDescent="0.3">
      <c r="A32" s="51" t="s">
        <v>29</v>
      </c>
      <c r="B32" s="69">
        <f>AVERAGE(B31:D31)</f>
        <v>295488533.22362375</v>
      </c>
      <c r="C32" s="70"/>
      <c r="D32" s="71"/>
      <c r="E32" s="6"/>
      <c r="F32" s="22"/>
      <c r="G32" s="22"/>
      <c r="H32" s="22"/>
      <c r="I32" s="22"/>
      <c r="J32" s="22"/>
      <c r="K32" s="22"/>
      <c r="L32" s="22"/>
    </row>
    <row r="33" spans="1:12" ht="15.75" thickBot="1" x14ac:dyDescent="0.3">
      <c r="A33" s="51" t="s">
        <v>10</v>
      </c>
      <c r="B33" s="44">
        <f>STDEV(B13:B17,B21:B25)/B30</f>
        <v>1.4481419201887798E-3</v>
      </c>
      <c r="C33" s="44"/>
      <c r="D33" s="44">
        <f>STDEV(D13:D17,D21:D25)/D30</f>
        <v>1.3125019650304427E-3</v>
      </c>
      <c r="E33" s="45"/>
      <c r="F33" s="22"/>
      <c r="G33" s="22"/>
      <c r="H33" s="22"/>
      <c r="I33" s="22"/>
      <c r="J33" s="22"/>
      <c r="K33" s="22"/>
      <c r="L33" s="22"/>
    </row>
    <row r="34" spans="1:12" ht="15.75" thickBot="1" x14ac:dyDescent="0.3">
      <c r="A34" s="10" t="s">
        <v>13</v>
      </c>
      <c r="B34" s="55">
        <f>(B31-D31)/B31</f>
        <v>1.3171358613005767E-3</v>
      </c>
      <c r="C34" s="56"/>
      <c r="D34" s="57"/>
      <c r="E34" s="7"/>
      <c r="F34" s="22"/>
      <c r="G34" s="22"/>
      <c r="H34" s="22"/>
      <c r="I34" s="22"/>
      <c r="J34" s="22"/>
      <c r="K34" s="22"/>
      <c r="L34" s="22"/>
    </row>
    <row r="35" spans="1:12" x14ac:dyDescent="0.25">
      <c r="A35" s="22"/>
      <c r="B35" s="22"/>
      <c r="C35" s="22"/>
      <c r="D35" s="22"/>
      <c r="E35" s="22"/>
      <c r="F35" s="17"/>
      <c r="G35" s="18"/>
      <c r="H35" s="18"/>
      <c r="I35" s="18"/>
      <c r="J35" s="18"/>
      <c r="K35" s="19"/>
    </row>
    <row r="36" spans="1:12" x14ac:dyDescent="0.25">
      <c r="A36" s="22"/>
      <c r="B36" s="22"/>
      <c r="C36" s="22"/>
      <c r="D36" s="22"/>
      <c r="E36" s="22"/>
      <c r="F36" s="11" t="s">
        <v>18</v>
      </c>
      <c r="G36" s="8"/>
      <c r="H36" s="8"/>
      <c r="I36" s="9"/>
      <c r="J36" s="10" t="s">
        <v>20</v>
      </c>
      <c r="K36" s="20"/>
    </row>
    <row r="37" spans="1:12" x14ac:dyDescent="0.25">
      <c r="A37" s="22"/>
      <c r="B37" s="22"/>
      <c r="C37" s="22"/>
      <c r="D37" s="22"/>
      <c r="E37" s="22"/>
      <c r="F37" s="21"/>
      <c r="G37" s="22"/>
      <c r="H37" s="22"/>
      <c r="I37" s="22"/>
      <c r="J37" s="22"/>
      <c r="K37" s="23"/>
    </row>
    <row r="38" spans="1:12" x14ac:dyDescent="0.25">
      <c r="A38" s="22"/>
      <c r="B38" s="22"/>
      <c r="C38" s="22"/>
      <c r="D38" s="22"/>
      <c r="E38" s="22"/>
      <c r="F38" s="21"/>
      <c r="G38" s="22"/>
      <c r="H38" s="22"/>
      <c r="I38" s="22"/>
      <c r="J38" s="22"/>
      <c r="K38" s="23"/>
    </row>
    <row r="39" spans="1:12" x14ac:dyDescent="0.25">
      <c r="A39" s="22"/>
      <c r="B39" s="22"/>
      <c r="C39" s="22"/>
      <c r="D39" s="22"/>
      <c r="E39" s="22"/>
      <c r="F39" s="21"/>
      <c r="G39" s="9"/>
      <c r="H39" s="22"/>
      <c r="I39" s="22"/>
      <c r="J39" s="22"/>
      <c r="K39" s="23"/>
    </row>
    <row r="40" spans="1:12" x14ac:dyDescent="0.25">
      <c r="A40" s="22"/>
      <c r="B40" s="22"/>
      <c r="C40" s="22"/>
      <c r="D40" s="22"/>
      <c r="E40" s="22"/>
      <c r="F40" s="11" t="s">
        <v>19</v>
      </c>
      <c r="G40" s="24"/>
      <c r="H40" s="24"/>
      <c r="I40" s="22"/>
      <c r="J40" s="10" t="s">
        <v>20</v>
      </c>
      <c r="K40" s="20"/>
    </row>
    <row r="41" spans="1:12" x14ac:dyDescent="0.25">
      <c r="A41" s="22"/>
      <c r="B41" s="22"/>
      <c r="C41" s="22"/>
      <c r="D41" s="22"/>
      <c r="E41" s="22"/>
      <c r="F41" s="25"/>
      <c r="G41" s="15"/>
      <c r="H41" s="15"/>
      <c r="I41" s="15"/>
      <c r="J41" s="15"/>
      <c r="K41" s="26"/>
    </row>
    <row r="42" spans="1:12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</sheetData>
  <mergeCells count="4">
    <mergeCell ref="G21:K21"/>
    <mergeCell ref="G25:H25"/>
    <mergeCell ref="B32:D32"/>
    <mergeCell ref="B34:D34"/>
  </mergeCells>
  <pageMargins left="0.7" right="0.7" top="0.75" bottom="0.75" header="0.3" footer="0.3"/>
  <pageSetup scale="76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showWhiteSpace="0" view="pageBreakPreview" topLeftCell="A31" zoomScale="60" zoomScaleNormal="55" workbookViewId="0">
      <selection activeCell="G56" sqref="G56"/>
    </sheetView>
  </sheetViews>
  <sheetFormatPr defaultRowHeight="15" x14ac:dyDescent="0.25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  <col min="10" max="10" width="9.140625" customWidth="1"/>
  </cols>
  <sheetData>
    <row r="1" spans="1:8" x14ac:dyDescent="0.25">
      <c r="A1" s="72" t="s">
        <v>30</v>
      </c>
      <c r="B1" s="72"/>
      <c r="C1" s="72"/>
      <c r="D1" s="72"/>
      <c r="E1" s="72"/>
      <c r="F1" s="72"/>
      <c r="G1" s="72"/>
      <c r="H1" s="72"/>
    </row>
    <row r="2" spans="1:8" x14ac:dyDescent="0.25">
      <c r="A2" s="72"/>
      <c r="B2" s="72"/>
      <c r="C2" s="72"/>
      <c r="D2" s="72"/>
      <c r="E2" s="72"/>
      <c r="F2" s="72"/>
      <c r="G2" s="72"/>
      <c r="H2" s="72"/>
    </row>
    <row r="3" spans="1:8" x14ac:dyDescent="0.25">
      <c r="A3" s="72"/>
      <c r="B3" s="72"/>
      <c r="C3" s="72"/>
      <c r="D3" s="72"/>
      <c r="E3" s="72"/>
      <c r="F3" s="72"/>
      <c r="G3" s="72"/>
      <c r="H3" s="72"/>
    </row>
    <row r="4" spans="1:8" x14ac:dyDescent="0.25">
      <c r="A4" s="72"/>
      <c r="B4" s="72"/>
      <c r="C4" s="72"/>
      <c r="D4" s="72"/>
      <c r="E4" s="72"/>
      <c r="F4" s="72"/>
      <c r="G4" s="72"/>
      <c r="H4" s="72"/>
    </row>
    <row r="5" spans="1:8" x14ac:dyDescent="0.25">
      <c r="A5" s="72"/>
      <c r="B5" s="72"/>
      <c r="C5" s="72"/>
      <c r="D5" s="72"/>
      <c r="E5" s="72"/>
      <c r="F5" s="72"/>
      <c r="G5" s="72"/>
      <c r="H5" s="72"/>
    </row>
    <row r="6" spans="1:8" x14ac:dyDescent="0.25">
      <c r="A6" s="72"/>
      <c r="B6" s="72"/>
      <c r="C6" s="72"/>
      <c r="D6" s="72"/>
      <c r="E6" s="72"/>
      <c r="F6" s="72"/>
      <c r="G6" s="72"/>
      <c r="H6" s="72"/>
    </row>
    <row r="7" spans="1:8" x14ac:dyDescent="0.25">
      <c r="A7" s="72"/>
      <c r="B7" s="72"/>
      <c r="C7" s="72"/>
      <c r="D7" s="72"/>
      <c r="E7" s="72"/>
      <c r="F7" s="72"/>
      <c r="G7" s="72"/>
      <c r="H7" s="72"/>
    </row>
    <row r="8" spans="1:8" x14ac:dyDescent="0.25">
      <c r="A8" s="73" t="s">
        <v>31</v>
      </c>
      <c r="B8" s="73"/>
      <c r="C8" s="73"/>
      <c r="D8" s="73"/>
      <c r="E8" s="73"/>
      <c r="F8" s="73"/>
      <c r="G8" s="73"/>
      <c r="H8" s="73"/>
    </row>
    <row r="9" spans="1:8" x14ac:dyDescent="0.25">
      <c r="A9" s="73"/>
      <c r="B9" s="73"/>
      <c r="C9" s="73"/>
      <c r="D9" s="73"/>
      <c r="E9" s="73"/>
      <c r="F9" s="73"/>
      <c r="G9" s="73"/>
      <c r="H9" s="73"/>
    </row>
    <row r="10" spans="1:8" x14ac:dyDescent="0.25">
      <c r="A10" s="73"/>
      <c r="B10" s="73"/>
      <c r="C10" s="73"/>
      <c r="D10" s="73"/>
      <c r="E10" s="73"/>
      <c r="F10" s="73"/>
      <c r="G10" s="73"/>
      <c r="H10" s="73"/>
    </row>
    <row r="11" spans="1:8" x14ac:dyDescent="0.25">
      <c r="A11" s="73"/>
      <c r="B11" s="73"/>
      <c r="C11" s="73"/>
      <c r="D11" s="73"/>
      <c r="E11" s="73"/>
      <c r="F11" s="73"/>
      <c r="G11" s="73"/>
      <c r="H11" s="73"/>
    </row>
    <row r="12" spans="1:8" x14ac:dyDescent="0.25">
      <c r="A12" s="73"/>
      <c r="B12" s="73"/>
      <c r="C12" s="73"/>
      <c r="D12" s="73"/>
      <c r="E12" s="73"/>
      <c r="F12" s="73"/>
      <c r="G12" s="73"/>
      <c r="H12" s="73"/>
    </row>
    <row r="13" spans="1:8" x14ac:dyDescent="0.25">
      <c r="A13" s="73"/>
      <c r="B13" s="73"/>
      <c r="C13" s="73"/>
      <c r="D13" s="73"/>
      <c r="E13" s="73"/>
      <c r="F13" s="73"/>
      <c r="G13" s="73"/>
      <c r="H13" s="73"/>
    </row>
    <row r="14" spans="1:8" x14ac:dyDescent="0.25">
      <c r="A14" s="73"/>
      <c r="B14" s="73"/>
      <c r="C14" s="73"/>
      <c r="D14" s="73"/>
      <c r="E14" s="73"/>
      <c r="F14" s="73"/>
      <c r="G14" s="73"/>
      <c r="H14" s="73"/>
    </row>
    <row r="15" spans="1:8" ht="19.5" thickBot="1" x14ac:dyDescent="0.35">
      <c r="A15" s="74"/>
      <c r="B15" s="74"/>
      <c r="C15" s="74"/>
      <c r="D15" s="74"/>
      <c r="E15" s="74"/>
      <c r="F15" s="74"/>
      <c r="G15" s="74"/>
      <c r="H15" s="74"/>
    </row>
    <row r="16" spans="1:8" ht="19.5" thickBot="1" x14ac:dyDescent="0.35">
      <c r="A16" s="75" t="s">
        <v>32</v>
      </c>
      <c r="B16" s="76"/>
      <c r="C16" s="76"/>
      <c r="D16" s="76"/>
      <c r="E16" s="76"/>
      <c r="F16" s="76"/>
      <c r="G16" s="76"/>
      <c r="H16" s="77"/>
    </row>
    <row r="17" spans="1:8" ht="18.75" x14ac:dyDescent="0.3">
      <c r="A17" s="78" t="s">
        <v>33</v>
      </c>
      <c r="B17" s="78"/>
      <c r="C17" s="74"/>
      <c r="D17" s="74"/>
      <c r="E17" s="74"/>
      <c r="F17" s="74"/>
      <c r="G17" s="74"/>
      <c r="H17" s="74"/>
    </row>
    <row r="18" spans="1:8" ht="26.25" x14ac:dyDescent="0.4">
      <c r="A18" s="79" t="s">
        <v>34</v>
      </c>
      <c r="B18" s="80" t="s">
        <v>106</v>
      </c>
      <c r="C18" s="80"/>
      <c r="D18" s="80"/>
      <c r="E18" s="80"/>
      <c r="F18" s="74"/>
      <c r="G18" s="74"/>
      <c r="H18" s="74"/>
    </row>
    <row r="19" spans="1:8" ht="26.25" x14ac:dyDescent="0.4">
      <c r="A19" s="79" t="s">
        <v>35</v>
      </c>
      <c r="B19" s="81" t="s">
        <v>22</v>
      </c>
      <c r="C19" s="82">
        <v>6</v>
      </c>
      <c r="D19" s="83"/>
      <c r="E19" s="83"/>
      <c r="F19" s="74"/>
      <c r="G19" s="74"/>
      <c r="H19" s="74"/>
    </row>
    <row r="20" spans="1:8" ht="26.25" x14ac:dyDescent="0.4">
      <c r="A20" s="79" t="s">
        <v>36</v>
      </c>
      <c r="B20" s="81" t="s">
        <v>106</v>
      </c>
      <c r="C20" s="83"/>
      <c r="D20" s="83"/>
      <c r="E20" s="83"/>
      <c r="F20" s="74"/>
      <c r="G20" s="74"/>
      <c r="H20" s="74"/>
    </row>
    <row r="21" spans="1:8" ht="26.25" x14ac:dyDescent="0.4">
      <c r="A21" s="79" t="s">
        <v>37</v>
      </c>
      <c r="B21" s="84"/>
      <c r="C21" s="84"/>
      <c r="D21" s="84"/>
      <c r="E21" s="84"/>
      <c r="F21" s="84"/>
      <c r="G21" s="84"/>
      <c r="H21" s="84"/>
    </row>
    <row r="22" spans="1:8" ht="26.25" x14ac:dyDescent="0.4">
      <c r="A22" s="79" t="s">
        <v>38</v>
      </c>
      <c r="B22" s="85"/>
      <c r="C22" s="83"/>
      <c r="D22" s="83"/>
      <c r="E22" s="83"/>
      <c r="F22" s="74"/>
      <c r="G22" s="74"/>
      <c r="H22" s="74"/>
    </row>
    <row r="23" spans="1:8" ht="26.25" x14ac:dyDescent="0.4">
      <c r="A23" s="79" t="s">
        <v>39</v>
      </c>
      <c r="B23" s="86"/>
      <c r="C23" s="83"/>
      <c r="D23" s="83"/>
      <c r="E23" s="83"/>
      <c r="F23" s="74"/>
      <c r="G23" s="74"/>
      <c r="H23" s="74"/>
    </row>
    <row r="24" spans="1:8" ht="18.75" x14ac:dyDescent="0.3">
      <c r="A24" s="79"/>
      <c r="B24" s="87"/>
      <c r="C24" s="74"/>
      <c r="D24" s="74"/>
      <c r="E24" s="74"/>
      <c r="F24" s="74"/>
      <c r="G24" s="74"/>
      <c r="H24" s="74"/>
    </row>
    <row r="25" spans="1:8" ht="18.75" x14ac:dyDescent="0.3">
      <c r="A25" s="88" t="s">
        <v>40</v>
      </c>
      <c r="B25" s="87"/>
      <c r="C25" s="74"/>
      <c r="D25" s="74"/>
      <c r="E25" s="74"/>
      <c r="F25" s="74"/>
      <c r="G25" s="74"/>
      <c r="H25" s="74"/>
    </row>
    <row r="26" spans="1:8" ht="26.25" x14ac:dyDescent="0.4">
      <c r="A26" s="89" t="s">
        <v>41</v>
      </c>
      <c r="B26" s="90" t="s">
        <v>21</v>
      </c>
      <c r="C26" s="90"/>
      <c r="D26" s="74"/>
      <c r="E26" s="74"/>
      <c r="F26" s="74"/>
      <c r="G26" s="74"/>
      <c r="H26" s="74"/>
    </row>
    <row r="27" spans="1:8" ht="26.25" x14ac:dyDescent="0.4">
      <c r="A27" s="91" t="s">
        <v>42</v>
      </c>
      <c r="B27" s="92">
        <v>3516</v>
      </c>
      <c r="C27" s="92"/>
      <c r="D27" s="74"/>
      <c r="E27" s="74"/>
      <c r="F27" s="74"/>
      <c r="G27" s="74"/>
      <c r="H27" s="74"/>
    </row>
    <row r="28" spans="1:8" ht="27" thickBot="1" x14ac:dyDescent="0.45">
      <c r="A28" s="91" t="s">
        <v>43</v>
      </c>
      <c r="B28" s="93">
        <v>99.9</v>
      </c>
      <c r="C28" s="74"/>
      <c r="D28" s="74"/>
      <c r="E28" s="74"/>
      <c r="F28" s="74"/>
      <c r="G28" s="74"/>
      <c r="H28" s="74"/>
    </row>
    <row r="29" spans="1:8" ht="27" thickBot="1" x14ac:dyDescent="0.45">
      <c r="A29" s="91" t="s">
        <v>44</v>
      </c>
      <c r="B29" s="94">
        <v>0</v>
      </c>
      <c r="C29" s="95" t="s">
        <v>45</v>
      </c>
      <c r="D29" s="96"/>
      <c r="E29" s="96"/>
      <c r="F29" s="96"/>
      <c r="G29" s="97"/>
      <c r="H29" s="98"/>
    </row>
    <row r="30" spans="1:8" ht="19.5" thickBot="1" x14ac:dyDescent="0.35">
      <c r="A30" s="91" t="s">
        <v>46</v>
      </c>
      <c r="B30" s="99">
        <f>B28-B29</f>
        <v>99.9</v>
      </c>
      <c r="C30" s="100"/>
      <c r="D30" s="100"/>
      <c r="E30" s="100"/>
      <c r="F30" s="100"/>
      <c r="G30" s="100"/>
      <c r="H30" s="98"/>
    </row>
    <row r="31" spans="1:8" ht="27" thickBot="1" x14ac:dyDescent="0.45">
      <c r="A31" s="91" t="s">
        <v>47</v>
      </c>
      <c r="B31" s="101">
        <v>1</v>
      </c>
      <c r="C31" s="95" t="s">
        <v>48</v>
      </c>
      <c r="D31" s="96"/>
      <c r="E31" s="96"/>
      <c r="F31" s="96"/>
      <c r="G31" s="97"/>
      <c r="H31" s="102"/>
    </row>
    <row r="32" spans="1:8" ht="27" thickBot="1" x14ac:dyDescent="0.45">
      <c r="A32" s="91" t="s">
        <v>49</v>
      </c>
      <c r="B32" s="101">
        <v>1</v>
      </c>
      <c r="C32" s="95" t="s">
        <v>50</v>
      </c>
      <c r="D32" s="96"/>
      <c r="E32" s="96"/>
      <c r="F32" s="96"/>
      <c r="G32" s="97"/>
      <c r="H32" s="102"/>
    </row>
    <row r="33" spans="1:8" ht="18.75" x14ac:dyDescent="0.3">
      <c r="A33" s="91"/>
      <c r="B33" s="103"/>
      <c r="C33" s="104"/>
      <c r="D33" s="104"/>
      <c r="E33" s="104"/>
      <c r="F33" s="104"/>
      <c r="G33" s="104"/>
      <c r="H33" s="104"/>
    </row>
    <row r="34" spans="1:8" ht="18.75" x14ac:dyDescent="0.3">
      <c r="A34" s="91" t="s">
        <v>51</v>
      </c>
      <c r="B34" s="105">
        <f>B31/B32</f>
        <v>1</v>
      </c>
      <c r="C34" s="74" t="s">
        <v>52</v>
      </c>
      <c r="D34" s="74"/>
      <c r="E34" s="74"/>
      <c r="F34" s="74"/>
      <c r="G34" s="74"/>
      <c r="H34" s="98"/>
    </row>
    <row r="35" spans="1:8" ht="19.5" thickBot="1" x14ac:dyDescent="0.35">
      <c r="A35" s="91"/>
      <c r="B35" s="106"/>
      <c r="C35" s="98"/>
      <c r="D35" s="98"/>
      <c r="E35" s="98"/>
      <c r="F35" s="98"/>
      <c r="G35" s="74"/>
      <c r="H35" s="98"/>
    </row>
    <row r="36" spans="1:8" ht="27" thickBot="1" x14ac:dyDescent="0.45">
      <c r="A36" s="107" t="s">
        <v>53</v>
      </c>
      <c r="B36" s="108">
        <v>100</v>
      </c>
      <c r="C36" s="74"/>
      <c r="D36" s="109" t="s">
        <v>0</v>
      </c>
      <c r="E36" s="110"/>
      <c r="F36" s="111" t="s">
        <v>1</v>
      </c>
      <c r="G36" s="110"/>
      <c r="H36" s="98"/>
    </row>
    <row r="37" spans="1:8" ht="27" thickBot="1" x14ac:dyDescent="0.45">
      <c r="A37" s="112" t="s">
        <v>54</v>
      </c>
      <c r="B37" s="113">
        <v>1</v>
      </c>
      <c r="C37" s="114" t="s">
        <v>55</v>
      </c>
      <c r="D37" s="115" t="s">
        <v>56</v>
      </c>
      <c r="E37" s="116" t="s">
        <v>57</v>
      </c>
      <c r="F37" s="117" t="s">
        <v>56</v>
      </c>
      <c r="G37" s="116" t="s">
        <v>57</v>
      </c>
      <c r="H37" s="98"/>
    </row>
    <row r="38" spans="1:8" ht="26.25" x14ac:dyDescent="0.4">
      <c r="A38" s="112" t="s">
        <v>58</v>
      </c>
      <c r="B38" s="118">
        <v>1</v>
      </c>
      <c r="C38" s="119">
        <v>1</v>
      </c>
      <c r="D38" s="120">
        <v>36865834</v>
      </c>
      <c r="E38" s="121">
        <f>IF(ISBLANK(D38),"-",$D$54/$D$51*D38)</f>
        <v>35370035.210929774</v>
      </c>
      <c r="F38" s="120">
        <v>34729104</v>
      </c>
      <c r="G38" s="121">
        <f>IF(ISBLANK(F38),"-",$D$54/$F$51*F38)</f>
        <v>35473334.559048846</v>
      </c>
      <c r="H38" s="98"/>
    </row>
    <row r="39" spans="1:8" ht="26.25" x14ac:dyDescent="0.4">
      <c r="A39" s="112"/>
      <c r="B39" s="118">
        <v>1</v>
      </c>
      <c r="C39" s="122">
        <v>2</v>
      </c>
      <c r="D39" s="118">
        <v>36971515</v>
      </c>
      <c r="E39" s="123">
        <f t="shared" ref="E39:E44" si="0">IF(ISBLANK(D39),"-",$D$54/$D$51*D39)</f>
        <v>35471428.297306888</v>
      </c>
      <c r="F39" s="118">
        <v>34726655</v>
      </c>
      <c r="G39" s="123">
        <f t="shared" ref="G39:G44" si="1">IF(ISBLANK(F39),"-",$D$54/$F$51*F39)</f>
        <v>35470833.077975936</v>
      </c>
      <c r="H39" s="98"/>
    </row>
    <row r="40" spans="1:8" ht="26.25" x14ac:dyDescent="0.4">
      <c r="A40" s="112"/>
      <c r="B40" s="118">
        <v>1</v>
      </c>
      <c r="C40" s="122">
        <v>3</v>
      </c>
      <c r="D40" s="118">
        <v>37017365</v>
      </c>
      <c r="E40" s="123">
        <f t="shared" si="0"/>
        <v>35515417.973884426</v>
      </c>
      <c r="F40" s="118">
        <v>34739449</v>
      </c>
      <c r="G40" s="123">
        <f t="shared" si="1"/>
        <v>35483901.248186961</v>
      </c>
      <c r="H40" s="98"/>
    </row>
    <row r="41" spans="1:8" ht="26.25" x14ac:dyDescent="0.4">
      <c r="A41" s="112"/>
      <c r="B41" s="118">
        <v>1</v>
      </c>
      <c r="C41" s="122">
        <v>4</v>
      </c>
      <c r="D41" s="118">
        <v>37026859</v>
      </c>
      <c r="E41" s="123">
        <f t="shared" si="0"/>
        <v>35524526.763184905</v>
      </c>
      <c r="F41" s="118">
        <v>34644245</v>
      </c>
      <c r="G41" s="123">
        <f t="shared" si="1"/>
        <v>35386657.065228492</v>
      </c>
      <c r="H41" s="98"/>
    </row>
    <row r="42" spans="1:8" ht="26.25" x14ac:dyDescent="0.4">
      <c r="A42" s="112"/>
      <c r="B42" s="118">
        <v>1</v>
      </c>
      <c r="C42" s="122">
        <v>5</v>
      </c>
      <c r="D42" s="118">
        <v>37069927</v>
      </c>
      <c r="E42" s="123">
        <f t="shared" si="0"/>
        <v>35565847.31696552</v>
      </c>
      <c r="F42" s="118">
        <v>34638021</v>
      </c>
      <c r="G42" s="123">
        <f t="shared" si="1"/>
        <v>35380299.687442541</v>
      </c>
      <c r="H42" s="98"/>
    </row>
    <row r="43" spans="1:8" ht="26.25" x14ac:dyDescent="0.4">
      <c r="A43" s="112"/>
      <c r="B43" s="118">
        <v>1</v>
      </c>
      <c r="C43" s="122">
        <v>6</v>
      </c>
      <c r="D43" s="118">
        <v>36990205</v>
      </c>
      <c r="E43" s="123">
        <f t="shared" si="0"/>
        <v>35489359.966995746</v>
      </c>
      <c r="F43" s="118">
        <v>34673476</v>
      </c>
      <c r="G43" s="123">
        <f t="shared" si="1"/>
        <v>35416514.473657332</v>
      </c>
      <c r="H43" s="98"/>
    </row>
    <row r="44" spans="1:8" ht="26.25" x14ac:dyDescent="0.4">
      <c r="A44" s="112"/>
      <c r="B44" s="118">
        <v>1</v>
      </c>
      <c r="C44" s="122">
        <v>7</v>
      </c>
      <c r="D44" s="118">
        <v>36988596</v>
      </c>
      <c r="E44" s="123">
        <f t="shared" si="0"/>
        <v>35487816.250755541</v>
      </c>
      <c r="F44" s="118"/>
      <c r="G44" s="123" t="str">
        <f t="shared" si="1"/>
        <v>-</v>
      </c>
      <c r="H44" s="98"/>
    </row>
    <row r="45" spans="1:8" ht="26.25" x14ac:dyDescent="0.4">
      <c r="A45" s="112" t="s">
        <v>59</v>
      </c>
      <c r="B45" s="118">
        <v>1</v>
      </c>
      <c r="C45" s="122">
        <v>8</v>
      </c>
      <c r="D45" s="118">
        <v>36962148</v>
      </c>
      <c r="E45" s="123">
        <f>IF(ISBLANK(D45),"-",$D$54/$D$51*D45)</f>
        <v>35462441.355093107</v>
      </c>
      <c r="F45" s="118"/>
      <c r="G45" s="123" t="str">
        <f>IF(ISBLANK(F45),"-",$D$54/$F$51*F45)</f>
        <v>-</v>
      </c>
      <c r="H45" s="98"/>
    </row>
    <row r="46" spans="1:8" ht="26.25" x14ac:dyDescent="0.4">
      <c r="A46" s="112" t="s">
        <v>60</v>
      </c>
      <c r="B46" s="118">
        <v>1</v>
      </c>
      <c r="C46" s="122">
        <v>9</v>
      </c>
      <c r="D46" s="118">
        <v>36977042</v>
      </c>
      <c r="E46" s="123">
        <f>IF(ISBLANK(D46),"-",$D$54/$D$51*D46)</f>
        <v>35476731.044143178</v>
      </c>
      <c r="F46" s="118"/>
      <c r="G46" s="123" t="str">
        <f>IF(ISBLANK(F46),"-",$D$54/$F$51*F46)</f>
        <v>-</v>
      </c>
      <c r="H46" s="74"/>
    </row>
    <row r="47" spans="1:8" ht="27" thickBot="1" x14ac:dyDescent="0.45">
      <c r="A47" s="112" t="s">
        <v>61</v>
      </c>
      <c r="B47" s="118">
        <v>1</v>
      </c>
      <c r="C47" s="124">
        <v>10</v>
      </c>
      <c r="D47" s="125">
        <v>36955756</v>
      </c>
      <c r="E47" s="126">
        <f>IF(ISBLANK(D47),"-",$D$54/$D$51*D47)</f>
        <v>35456308.704870999</v>
      </c>
      <c r="F47" s="125"/>
      <c r="G47" s="126" t="str">
        <f>IF(ISBLANK(F47),"-",$D$54/$F$51*F47)</f>
        <v>-</v>
      </c>
      <c r="H47" s="74"/>
    </row>
    <row r="48" spans="1:8" ht="27" thickBot="1" x14ac:dyDescent="0.45">
      <c r="A48" s="112" t="s">
        <v>62</v>
      </c>
      <c r="B48" s="113">
        <v>1</v>
      </c>
      <c r="C48" s="127" t="s">
        <v>63</v>
      </c>
      <c r="D48" s="128">
        <f>AVERAGE(D38:D47)</f>
        <v>36982524.700000003</v>
      </c>
      <c r="E48" s="129">
        <f>AVERAGE(E38:E47)</f>
        <v>35481991.288413011</v>
      </c>
      <c r="F48" s="130">
        <f>AVERAGE(F38:F47)</f>
        <v>34691825</v>
      </c>
      <c r="G48" s="129">
        <f>AVERAGE(G38:G47)</f>
        <v>35435256.685256682</v>
      </c>
      <c r="H48" s="74"/>
    </row>
    <row r="49" spans="1:8" ht="26.25" x14ac:dyDescent="0.4">
      <c r="A49" s="112" t="s">
        <v>64</v>
      </c>
      <c r="B49" s="118">
        <v>1</v>
      </c>
      <c r="C49" s="131" t="s">
        <v>65</v>
      </c>
      <c r="D49" s="132">
        <v>12.52</v>
      </c>
      <c r="E49" s="133"/>
      <c r="F49" s="134">
        <v>11.76</v>
      </c>
      <c r="G49" s="74"/>
      <c r="H49" s="74"/>
    </row>
    <row r="50" spans="1:8" ht="26.25" x14ac:dyDescent="0.4">
      <c r="A50" s="112" t="s">
        <v>66</v>
      </c>
      <c r="B50" s="118">
        <v>1</v>
      </c>
      <c r="C50" s="135" t="s">
        <v>67</v>
      </c>
      <c r="D50" s="136">
        <f>D49*$B$34</f>
        <v>12.52</v>
      </c>
      <c r="E50" s="137"/>
      <c r="F50" s="136">
        <f>F49*$B$34</f>
        <v>11.76</v>
      </c>
      <c r="G50" s="74"/>
      <c r="H50" s="74"/>
    </row>
    <row r="51" spans="1:8" ht="19.5" thickBot="1" x14ac:dyDescent="0.35">
      <c r="A51" s="112" t="s">
        <v>68</v>
      </c>
      <c r="B51" s="137">
        <f>(B50/B49)*(B48/B47)*(B46/B45)*(B38/B37)*B36</f>
        <v>100</v>
      </c>
      <c r="C51" s="135" t="s">
        <v>69</v>
      </c>
      <c r="D51" s="138">
        <f>D50*$B$30/100</f>
        <v>12.507480000000001</v>
      </c>
      <c r="E51" s="139"/>
      <c r="F51" s="138">
        <f>F50*$B$30/100</f>
        <v>11.748240000000001</v>
      </c>
      <c r="G51" s="74"/>
      <c r="H51" s="74"/>
    </row>
    <row r="52" spans="1:8" ht="19.5" thickBot="1" x14ac:dyDescent="0.35">
      <c r="A52" s="140" t="s">
        <v>70</v>
      </c>
      <c r="B52" s="141"/>
      <c r="C52" s="135" t="s">
        <v>71</v>
      </c>
      <c r="D52" s="216">
        <f>D51/$B$51</f>
        <v>0.12507480000000001</v>
      </c>
      <c r="E52" s="139"/>
      <c r="F52" s="217">
        <f>F51/$B$51</f>
        <v>0.11748240000000001</v>
      </c>
      <c r="G52" s="74"/>
      <c r="H52" s="74"/>
    </row>
    <row r="53" spans="1:8" ht="27" thickBot="1" x14ac:dyDescent="0.45">
      <c r="A53" s="142"/>
      <c r="B53" s="143"/>
      <c r="C53" s="135" t="s">
        <v>72</v>
      </c>
      <c r="D53" s="144">
        <v>0.12</v>
      </c>
      <c r="E53" s="74"/>
      <c r="F53" s="145"/>
      <c r="G53" s="74"/>
      <c r="H53" s="74"/>
    </row>
    <row r="54" spans="1:8" ht="18.75" x14ac:dyDescent="0.3">
      <c r="A54" s="74"/>
      <c r="B54" s="74"/>
      <c r="C54" s="135" t="s">
        <v>73</v>
      </c>
      <c r="D54" s="138">
        <f>D53*$B$51</f>
        <v>12</v>
      </c>
      <c r="E54" s="74"/>
      <c r="F54" s="145"/>
      <c r="G54" s="74"/>
      <c r="H54" s="74"/>
    </row>
    <row r="55" spans="1:8" ht="19.5" thickBot="1" x14ac:dyDescent="0.35">
      <c r="A55" s="74"/>
      <c r="B55" s="74"/>
      <c r="C55" s="146" t="s">
        <v>74</v>
      </c>
      <c r="D55" s="147">
        <f>D54/B34</f>
        <v>12</v>
      </c>
      <c r="E55" s="74"/>
      <c r="F55" s="148"/>
      <c r="G55" s="74"/>
      <c r="H55" s="74"/>
    </row>
    <row r="56" spans="1:8" ht="18.75" x14ac:dyDescent="0.3">
      <c r="A56" s="74"/>
      <c r="B56" s="74"/>
      <c r="C56" s="149" t="s">
        <v>75</v>
      </c>
      <c r="D56" s="150">
        <f>AVERAGE(E48,G48)</f>
        <v>35458623.986834846</v>
      </c>
      <c r="E56" s="218">
        <f>D56/D53</f>
        <v>295488533.22362375</v>
      </c>
      <c r="F56" s="219">
        <f>AVERAGE(F65:F67)/(D65/B73)</f>
        <v>294786858.91998869</v>
      </c>
      <c r="G56" s="219">
        <f>AVERAGE(F69:F71)/(D69/B73)</f>
        <v>296614302.507837</v>
      </c>
      <c r="H56" s="148">
        <f>AVERAGE(F73:F75)/(D73/B73)</f>
        <v>297965603.53535348</v>
      </c>
    </row>
    <row r="57" spans="1:8" ht="18.75" x14ac:dyDescent="0.3">
      <c r="A57" s="74"/>
      <c r="B57" s="74"/>
      <c r="C57" s="135" t="s">
        <v>76</v>
      </c>
      <c r="D57" s="151">
        <f>STDEV(E38:E47,G38:G47)/D56</f>
        <v>1.5058802733946438E-3</v>
      </c>
      <c r="E57" s="74"/>
      <c r="F57" s="148"/>
      <c r="G57" s="74"/>
      <c r="H57" s="74"/>
    </row>
    <row r="58" spans="1:8" ht="19.5" thickBot="1" x14ac:dyDescent="0.35">
      <c r="A58" s="74"/>
      <c r="B58" s="74"/>
      <c r="C58" s="146" t="s">
        <v>77</v>
      </c>
      <c r="D58" s="152">
        <f>COUNT(E38:E47,G38:G47)</f>
        <v>16</v>
      </c>
      <c r="E58" s="74"/>
      <c r="F58" s="74"/>
      <c r="G58" s="74"/>
      <c r="H58" s="74"/>
    </row>
    <row r="59" spans="1:8" ht="18.75" x14ac:dyDescent="0.3">
      <c r="A59" s="74"/>
      <c r="B59" s="74"/>
      <c r="C59" s="74"/>
      <c r="D59" s="74"/>
      <c r="E59" s="74"/>
      <c r="F59" s="74"/>
      <c r="G59" s="153"/>
      <c r="H59" s="74"/>
    </row>
    <row r="60" spans="1:8" ht="18.75" x14ac:dyDescent="0.3">
      <c r="A60" s="78" t="s">
        <v>40</v>
      </c>
      <c r="B60" s="154" t="s">
        <v>78</v>
      </c>
      <c r="C60" s="74"/>
      <c r="D60" s="74"/>
      <c r="E60" s="74"/>
      <c r="F60" s="74"/>
      <c r="G60" s="74"/>
      <c r="H60" s="74"/>
    </row>
    <row r="61" spans="1:8" ht="18.75" x14ac:dyDescent="0.3">
      <c r="A61" s="74" t="s">
        <v>79</v>
      </c>
      <c r="B61" s="155">
        <f>B21</f>
        <v>0</v>
      </c>
      <c r="C61" s="74"/>
      <c r="D61" s="74"/>
      <c r="E61" s="74"/>
      <c r="F61" s="74"/>
      <c r="G61" s="74"/>
      <c r="H61" s="74"/>
    </row>
    <row r="62" spans="1:8" ht="26.25" x14ac:dyDescent="0.4">
      <c r="A62" s="91" t="s">
        <v>80</v>
      </c>
      <c r="B62" s="156">
        <v>1</v>
      </c>
      <c r="C62" s="157" t="s">
        <v>81</v>
      </c>
      <c r="D62" s="156">
        <v>1</v>
      </c>
      <c r="E62" s="74" t="str">
        <f>B20</f>
        <v>Paracetamol Active Pharmaceutical Substance</v>
      </c>
      <c r="F62" s="74"/>
      <c r="G62" s="74"/>
      <c r="H62" s="157"/>
    </row>
    <row r="63" spans="1:8" ht="19.5" thickBot="1" x14ac:dyDescent="0.35">
      <c r="A63" s="74"/>
      <c r="B63" s="74"/>
      <c r="C63" s="74"/>
      <c r="D63" s="74"/>
      <c r="E63" s="74"/>
      <c r="F63" s="74"/>
      <c r="G63" s="74"/>
      <c r="H63" s="157"/>
    </row>
    <row r="64" spans="1:8" ht="27" thickBot="1" x14ac:dyDescent="0.45">
      <c r="A64" s="107" t="s">
        <v>82</v>
      </c>
      <c r="B64" s="108">
        <v>100</v>
      </c>
      <c r="C64" s="74"/>
      <c r="D64" s="158" t="s">
        <v>83</v>
      </c>
      <c r="E64" s="159" t="s">
        <v>55</v>
      </c>
      <c r="F64" s="159" t="s">
        <v>56</v>
      </c>
      <c r="G64" s="159" t="s">
        <v>84</v>
      </c>
      <c r="H64" s="114" t="s">
        <v>85</v>
      </c>
    </row>
    <row r="65" spans="1:8" ht="26.25" x14ac:dyDescent="0.4">
      <c r="A65" s="112" t="s">
        <v>86</v>
      </c>
      <c r="B65" s="113">
        <v>1</v>
      </c>
      <c r="C65" s="160" t="s">
        <v>87</v>
      </c>
      <c r="D65" s="161">
        <v>11.79</v>
      </c>
      <c r="E65" s="119">
        <v>1</v>
      </c>
      <c r="F65" s="162">
        <v>34742680</v>
      </c>
      <c r="G65" s="163">
        <f t="shared" ref="G65:G68" si="2">IF(ISBLANK(F65),"-",(F65/$D$56*$D$53*$B$73)*($B$62/$D$65))</f>
        <v>0.99726109999226864</v>
      </c>
      <c r="H65" s="164">
        <f>IF(ISBLANK(F65),"-",G65/$D$62)</f>
        <v>0.99726109999226864</v>
      </c>
    </row>
    <row r="66" spans="1:8" ht="26.25" x14ac:dyDescent="0.4">
      <c r="A66" s="112" t="s">
        <v>88</v>
      </c>
      <c r="B66" s="113">
        <v>1</v>
      </c>
      <c r="C66" s="165"/>
      <c r="D66" s="166"/>
      <c r="E66" s="122">
        <v>2</v>
      </c>
      <c r="F66" s="167">
        <v>34762019</v>
      </c>
      <c r="G66" s="168">
        <f t="shared" si="2"/>
        <v>0.99781621066343007</v>
      </c>
      <c r="H66" s="169">
        <f t="shared" ref="H66:H76" si="3">IF(ISBLANK(F66),"-",G66/$D$62)</f>
        <v>0.99781621066343007</v>
      </c>
    </row>
    <row r="67" spans="1:8" ht="26.25" x14ac:dyDescent="0.4">
      <c r="A67" s="112" t="s">
        <v>89</v>
      </c>
      <c r="B67" s="113">
        <v>1</v>
      </c>
      <c r="C67" s="165"/>
      <c r="D67" s="166"/>
      <c r="E67" s="122">
        <v>3</v>
      </c>
      <c r="F67" s="167">
        <v>34761413</v>
      </c>
      <c r="G67" s="168">
        <f t="shared" si="2"/>
        <v>0.99779881591361241</v>
      </c>
      <c r="H67" s="169">
        <f t="shared" si="3"/>
        <v>0.99779881591361241</v>
      </c>
    </row>
    <row r="68" spans="1:8" ht="27" thickBot="1" x14ac:dyDescent="0.45">
      <c r="A68" s="112" t="s">
        <v>90</v>
      </c>
      <c r="B68" s="113">
        <v>1</v>
      </c>
      <c r="C68" s="170"/>
      <c r="D68" s="171"/>
      <c r="E68" s="124">
        <v>4</v>
      </c>
      <c r="F68" s="172"/>
      <c r="G68" s="168" t="str">
        <f t="shared" si="2"/>
        <v>-</v>
      </c>
      <c r="H68" s="169" t="str">
        <f t="shared" si="3"/>
        <v>-</v>
      </c>
    </row>
    <row r="69" spans="1:8" ht="26.25" x14ac:dyDescent="0.4">
      <c r="A69" s="112" t="s">
        <v>91</v>
      </c>
      <c r="B69" s="113">
        <v>1</v>
      </c>
      <c r="C69" s="160" t="s">
        <v>92</v>
      </c>
      <c r="D69" s="173">
        <v>12.76</v>
      </c>
      <c r="E69" s="119">
        <v>1</v>
      </c>
      <c r="F69" s="162">
        <v>37855461</v>
      </c>
      <c r="G69" s="174">
        <f>IF(ISBLANK(F69),"-",(F69/$D$56*$D$53*$B$73)*($B$62/$D$69))</f>
        <v>1.0040081373479552</v>
      </c>
      <c r="H69" s="175">
        <f t="shared" si="3"/>
        <v>1.0040081373479552</v>
      </c>
    </row>
    <row r="70" spans="1:8" ht="26.25" x14ac:dyDescent="0.4">
      <c r="A70" s="112" t="s">
        <v>93</v>
      </c>
      <c r="B70" s="113">
        <v>1</v>
      </c>
      <c r="C70" s="165"/>
      <c r="D70" s="176"/>
      <c r="E70" s="122">
        <v>2</v>
      </c>
      <c r="F70" s="167">
        <v>37844795</v>
      </c>
      <c r="G70" s="177">
        <f t="shared" ref="G70:G72" si="4">IF(ISBLANK(F70),"-",(F70/$D$56*$D$53*$B$73)*($B$62/$D$69))</f>
        <v>1.003725252117923</v>
      </c>
      <c r="H70" s="178">
        <f t="shared" si="3"/>
        <v>1.003725252117923</v>
      </c>
    </row>
    <row r="71" spans="1:8" ht="26.25" x14ac:dyDescent="0.4">
      <c r="A71" s="112" t="s">
        <v>94</v>
      </c>
      <c r="B71" s="113">
        <v>1</v>
      </c>
      <c r="C71" s="165"/>
      <c r="D71" s="176"/>
      <c r="E71" s="122">
        <v>3</v>
      </c>
      <c r="F71" s="167">
        <v>37843699</v>
      </c>
      <c r="G71" s="177">
        <f t="shared" si="4"/>
        <v>1.0036961838437701</v>
      </c>
      <c r="H71" s="178">
        <f t="shared" si="3"/>
        <v>1.0036961838437701</v>
      </c>
    </row>
    <row r="72" spans="1:8" ht="27" thickBot="1" x14ac:dyDescent="0.45">
      <c r="A72" s="112" t="s">
        <v>95</v>
      </c>
      <c r="B72" s="113">
        <v>1</v>
      </c>
      <c r="C72" s="170"/>
      <c r="D72" s="179"/>
      <c r="E72" s="124">
        <v>4</v>
      </c>
      <c r="F72" s="172"/>
      <c r="G72" s="180" t="str">
        <f t="shared" si="4"/>
        <v>-</v>
      </c>
      <c r="H72" s="181" t="str">
        <f t="shared" si="3"/>
        <v>-</v>
      </c>
    </row>
    <row r="73" spans="1:8" ht="26.25" x14ac:dyDescent="0.4">
      <c r="A73" s="112" t="s">
        <v>96</v>
      </c>
      <c r="B73" s="182">
        <f>(B72/B71)*(B70/B69)*(B68/B67)*(B66/B65)*B64</f>
        <v>100</v>
      </c>
      <c r="C73" s="160" t="s">
        <v>97</v>
      </c>
      <c r="D73" s="161">
        <v>13.2</v>
      </c>
      <c r="E73" s="119">
        <v>1</v>
      </c>
      <c r="F73" s="162">
        <v>39356882</v>
      </c>
      <c r="G73" s="174">
        <f>IF(ISBLANK(F73),"-",(F73/$D$56*$D$53*$B$73)*($B$62/$D$73))</f>
        <v>1.009034745669988</v>
      </c>
      <c r="H73" s="178">
        <f t="shared" si="3"/>
        <v>1.009034745669988</v>
      </c>
    </row>
    <row r="74" spans="1:8" ht="27" thickBot="1" x14ac:dyDescent="0.45">
      <c r="A74" s="183" t="s">
        <v>98</v>
      </c>
      <c r="B74" s="184">
        <f>(D53*B73)/D62*B62</f>
        <v>12</v>
      </c>
      <c r="C74" s="165"/>
      <c r="D74" s="166"/>
      <c r="E74" s="122">
        <v>2</v>
      </c>
      <c r="F74" s="167">
        <v>39329608</v>
      </c>
      <c r="G74" s="177">
        <f t="shared" ref="G74:G76" si="5">IF(ISBLANK(F74),"-",(F74/$D$56*$D$53*$B$73)*($B$62/$D$73))</f>
        <v>1.0083354927755792</v>
      </c>
      <c r="H74" s="178">
        <f t="shared" si="3"/>
        <v>1.0083354927755792</v>
      </c>
    </row>
    <row r="75" spans="1:8" ht="26.25" x14ac:dyDescent="0.4">
      <c r="A75" s="140" t="s">
        <v>70</v>
      </c>
      <c r="B75" s="185"/>
      <c r="C75" s="165"/>
      <c r="D75" s="166"/>
      <c r="E75" s="122">
        <v>3</v>
      </c>
      <c r="F75" s="167">
        <v>39307889</v>
      </c>
      <c r="G75" s="177">
        <f t="shared" si="5"/>
        <v>1.0077786593953026</v>
      </c>
      <c r="H75" s="178">
        <f t="shared" si="3"/>
        <v>1.0077786593953026</v>
      </c>
    </row>
    <row r="76" spans="1:8" ht="27" thickBot="1" x14ac:dyDescent="0.45">
      <c r="A76" s="142"/>
      <c r="B76" s="186"/>
      <c r="C76" s="187"/>
      <c r="D76" s="171"/>
      <c r="E76" s="124">
        <v>4</v>
      </c>
      <c r="F76" s="172"/>
      <c r="G76" s="180" t="str">
        <f t="shared" si="5"/>
        <v>-</v>
      </c>
      <c r="H76" s="181" t="str">
        <f t="shared" si="3"/>
        <v>-</v>
      </c>
    </row>
    <row r="77" spans="1:8" ht="26.25" x14ac:dyDescent="0.4">
      <c r="A77" s="188"/>
      <c r="B77" s="188"/>
      <c r="C77" s="188"/>
      <c r="D77" s="188"/>
      <c r="E77" s="188"/>
      <c r="F77" s="189"/>
      <c r="G77" s="190" t="s">
        <v>63</v>
      </c>
      <c r="H77" s="191">
        <f>AVERAGE(AVERAGE(H65:H68),AVERAGE(H69:H72),AVERAGE(H73:H76))</f>
        <v>1.0032727330799809</v>
      </c>
    </row>
    <row r="78" spans="1:8" ht="26.25" x14ac:dyDescent="0.4">
      <c r="A78" s="74"/>
      <c r="B78" s="74"/>
      <c r="C78" s="188"/>
      <c r="D78" s="188"/>
      <c r="E78" s="188"/>
      <c r="F78" s="189"/>
      <c r="G78" s="192" t="s">
        <v>76</v>
      </c>
      <c r="H78" s="193">
        <f>STDEV(H65:H76)/H77</f>
        <v>4.6742883531250383E-3</v>
      </c>
    </row>
    <row r="79" spans="1:8" ht="27" thickBot="1" x14ac:dyDescent="0.45">
      <c r="A79" s="188"/>
      <c r="B79" s="188"/>
      <c r="C79" s="189"/>
      <c r="D79" s="189"/>
      <c r="E79" s="194"/>
      <c r="F79" s="189"/>
      <c r="G79" s="195" t="s">
        <v>77</v>
      </c>
      <c r="H79" s="196">
        <f>COUNT(H65:H76)</f>
        <v>9</v>
      </c>
    </row>
    <row r="80" spans="1:8" ht="18.75" x14ac:dyDescent="0.3">
      <c r="A80" s="188"/>
      <c r="B80" s="188"/>
      <c r="C80" s="189"/>
      <c r="D80" s="189"/>
      <c r="E80" s="189"/>
      <c r="F80" s="194"/>
      <c r="G80" s="189"/>
      <c r="H80" s="189"/>
    </row>
    <row r="81" spans="1:8" ht="26.25" x14ac:dyDescent="0.4">
      <c r="A81" s="197" t="s">
        <v>99</v>
      </c>
      <c r="B81" s="198" t="s">
        <v>100</v>
      </c>
      <c r="C81" s="199" t="str">
        <f>B20</f>
        <v>Paracetamol Active Pharmaceutical Substance</v>
      </c>
      <c r="D81" s="199"/>
      <c r="E81" s="200" t="s">
        <v>101</v>
      </c>
      <c r="F81" s="200"/>
      <c r="G81" s="201">
        <f>H77</f>
        <v>1.0032727330799809</v>
      </c>
      <c r="H81" s="189"/>
    </row>
    <row r="82" spans="1:8" ht="19.5" thickBot="1" x14ac:dyDescent="0.35">
      <c r="A82" s="202"/>
      <c r="B82" s="203"/>
      <c r="C82" s="203"/>
      <c r="D82" s="203"/>
      <c r="E82" s="203"/>
      <c r="F82" s="203"/>
      <c r="G82" s="203"/>
      <c r="H82" s="203"/>
    </row>
    <row r="83" spans="1:8" ht="18.75" x14ac:dyDescent="0.3">
      <c r="A83" s="74"/>
      <c r="B83" s="204" t="s">
        <v>102</v>
      </c>
      <c r="C83" s="204"/>
      <c r="D83" s="157"/>
      <c r="E83" s="205" t="s">
        <v>103</v>
      </c>
      <c r="F83" s="206"/>
      <c r="G83" s="204" t="s">
        <v>104</v>
      </c>
      <c r="H83" s="204"/>
    </row>
    <row r="84" spans="1:8" ht="60" customHeight="1" x14ac:dyDescent="0.3">
      <c r="A84" s="207" t="s">
        <v>105</v>
      </c>
      <c r="B84" s="208"/>
      <c r="C84" s="208"/>
      <c r="D84" s="209"/>
      <c r="E84" s="210"/>
      <c r="F84" s="74"/>
      <c r="G84" s="211"/>
      <c r="H84" s="211"/>
    </row>
    <row r="85" spans="1:8" ht="60" customHeight="1" x14ac:dyDescent="0.3">
      <c r="A85" s="207" t="s">
        <v>19</v>
      </c>
      <c r="B85" s="212"/>
      <c r="C85" s="212"/>
      <c r="D85" s="213"/>
      <c r="E85" s="214"/>
      <c r="F85" s="206"/>
      <c r="G85" s="215"/>
      <c r="H85" s="215"/>
    </row>
  </sheetData>
  <sheetProtection formatCells="0" formatColumns="0" formatRows="0"/>
  <mergeCells count="23">
    <mergeCell ref="C81:D81"/>
    <mergeCell ref="B83:C83"/>
    <mergeCell ref="G83:H83"/>
    <mergeCell ref="A52:B53"/>
    <mergeCell ref="C65:C68"/>
    <mergeCell ref="D65:D68"/>
    <mergeCell ref="C69:C72"/>
    <mergeCell ref="D69:D72"/>
    <mergeCell ref="C73:C76"/>
    <mergeCell ref="D73:D76"/>
    <mergeCell ref="A75:B76"/>
    <mergeCell ref="B27:C27"/>
    <mergeCell ref="C29:G29"/>
    <mergeCell ref="C31:G31"/>
    <mergeCell ref="C32:G32"/>
    <mergeCell ref="D36:E36"/>
    <mergeCell ref="F36:G36"/>
    <mergeCell ref="A1:H7"/>
    <mergeCell ref="A8:H14"/>
    <mergeCell ref="A16:H16"/>
    <mergeCell ref="B18:E18"/>
    <mergeCell ref="B21:H21"/>
    <mergeCell ref="B26:C26"/>
  </mergeCells>
  <conditionalFormatting sqref="D57">
    <cfRule type="cellIs" dxfId="1" priority="2" operator="greaterThan">
      <formula>0.02</formula>
    </cfRule>
  </conditionalFormatting>
  <conditionalFormatting sqref="H78">
    <cfRule type="cellIs" dxfId="0" priority="1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 HPLC E</vt:lpstr>
      <vt:lpstr>HPLC J</vt:lpstr>
      <vt:lpstr>temp</vt:lpstr>
      <vt:lpstr>Sheet2</vt:lpstr>
      <vt:lpstr>Sheet3</vt:lpstr>
      <vt:lpstr>' HPLC E'!Print_Area</vt:lpstr>
      <vt:lpstr>'HPLC J'!Print_Area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Mwaura</dc:creator>
  <cp:lastModifiedBy>Dr. Ernest Mbae</cp:lastModifiedBy>
  <cp:lastPrinted>2018-02-23T06:26:20Z</cp:lastPrinted>
  <dcterms:created xsi:type="dcterms:W3CDTF">2018-02-06T13:36:56Z</dcterms:created>
  <dcterms:modified xsi:type="dcterms:W3CDTF">2018-02-23T06:28:28Z</dcterms:modified>
</cp:coreProperties>
</file>