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Amoxicillin" sheetId="6" r:id="rId1"/>
    <sheet name="Amoxicillin-S2" sheetId="5" r:id="rId2"/>
  </sheets>
  <definedNames>
    <definedName name="_xlnm.Print_Area" localSheetId="0">Amoxicillin!$A$1:$I$124</definedName>
    <definedName name="_xlnm.Print_Area" localSheetId="1">'Amoxicillin-S2'!$A$1:$H$172</definedName>
  </definedNames>
  <calcPr calcId="145621"/>
</workbook>
</file>

<file path=xl/calcChain.xml><?xml version="1.0" encoding="utf-8"?>
<calcChain xmlns="http://schemas.openxmlformats.org/spreadsheetml/2006/main">
  <c r="C120" i="6" l="1"/>
  <c r="B116" i="6"/>
  <c r="D100" i="6" s="1"/>
  <c r="B98" i="6"/>
  <c r="D97" i="6"/>
  <c r="D98" i="6" s="1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D49" i="6" s="1"/>
  <c r="F42" i="6"/>
  <c r="D42" i="6"/>
  <c r="G41" i="6"/>
  <c r="E41" i="6"/>
  <c r="B34" i="6"/>
  <c r="D44" i="6" s="1"/>
  <c r="B30" i="6"/>
  <c r="D101" i="6" l="1"/>
  <c r="D102" i="6" s="1"/>
  <c r="I39" i="6"/>
  <c r="D45" i="6"/>
  <c r="E39" i="6" s="1"/>
  <c r="D99" i="6"/>
  <c r="E93" i="6"/>
  <c r="D46" i="6"/>
  <c r="F98" i="6"/>
  <c r="F44" i="6"/>
  <c r="F45" i="6" s="1"/>
  <c r="F46" i="6" s="1"/>
  <c r="G39" i="6"/>
  <c r="E91" i="6"/>
  <c r="G38" i="6"/>
  <c r="E40" i="6"/>
  <c r="E92" i="6"/>
  <c r="G92" i="6" l="1"/>
  <c r="E38" i="6"/>
  <c r="E42" i="6" s="1"/>
  <c r="G91" i="6"/>
  <c r="F99" i="6"/>
  <c r="G93" i="6"/>
  <c r="E95" i="6"/>
  <c r="G40" i="6"/>
  <c r="G42" i="6" s="1"/>
  <c r="D105" i="6" l="1"/>
  <c r="D50" i="6"/>
  <c r="D51" i="6" s="1"/>
  <c r="D52" i="6"/>
  <c r="G95" i="6"/>
  <c r="G65" i="6"/>
  <c r="H65" i="6" s="1"/>
  <c r="D103" i="6"/>
  <c r="G60" i="6" l="1"/>
  <c r="H60" i="6" s="1"/>
  <c r="G62" i="6"/>
  <c r="H62" i="6" s="1"/>
  <c r="G69" i="6"/>
  <c r="H69" i="6" s="1"/>
  <c r="G61" i="6"/>
  <c r="H61" i="6" s="1"/>
  <c r="G64" i="6"/>
  <c r="H64" i="6" s="1"/>
  <c r="G70" i="6"/>
  <c r="H70" i="6" s="1"/>
  <c r="G68" i="6"/>
  <c r="H68" i="6" s="1"/>
  <c r="G66" i="6"/>
  <c r="H66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72" i="6" l="1"/>
  <c r="G73" i="6" s="1"/>
  <c r="G74" i="6"/>
  <c r="H74" i="6"/>
  <c r="H72" i="6"/>
  <c r="E115" i="6"/>
  <c r="E116" i="6" s="1"/>
  <c r="E117" i="6"/>
  <c r="F108" i="6"/>
  <c r="F117" i="6" l="1"/>
  <c r="F115" i="6"/>
  <c r="G76" i="6"/>
  <c r="H73" i="6"/>
  <c r="G120" i="6" l="1"/>
  <c r="F116" i="6"/>
  <c r="C168" i="5" l="1"/>
  <c r="B159" i="5"/>
  <c r="D143" i="5" s="1"/>
  <c r="B141" i="5"/>
  <c r="F138" i="5"/>
  <c r="D138" i="5"/>
  <c r="G137" i="5"/>
  <c r="E137" i="5"/>
  <c r="B130" i="5"/>
  <c r="F140" i="5" s="1"/>
  <c r="B126" i="5"/>
  <c r="B125" i="5"/>
  <c r="B116" i="5"/>
  <c r="D100" i="5" s="1"/>
  <c r="B98" i="5"/>
  <c r="F95" i="5"/>
  <c r="D95" i="5"/>
  <c r="G94" i="5"/>
  <c r="E94" i="5"/>
  <c r="B87" i="5"/>
  <c r="F97" i="5" s="1"/>
  <c r="F98" i="5" s="1"/>
  <c r="B83" i="5"/>
  <c r="B82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2" i="5"/>
  <c r="D42" i="5"/>
  <c r="G41" i="5"/>
  <c r="E41" i="5"/>
  <c r="B34" i="5"/>
  <c r="D44" i="5" s="1"/>
  <c r="B30" i="5"/>
  <c r="D144" i="5" l="1"/>
  <c r="D145" i="5" s="1"/>
  <c r="F141" i="5"/>
  <c r="F142" i="5" s="1"/>
  <c r="F99" i="5"/>
  <c r="D101" i="5"/>
  <c r="D102" i="5" s="1"/>
  <c r="F45" i="5"/>
  <c r="F46" i="5" s="1"/>
  <c r="D45" i="5"/>
  <c r="D46" i="5" s="1"/>
  <c r="D49" i="5"/>
  <c r="G40" i="5"/>
  <c r="G38" i="5"/>
  <c r="E39" i="5"/>
  <c r="D140" i="5"/>
  <c r="D141" i="5" s="1"/>
  <c r="D142" i="5" s="1"/>
  <c r="D97" i="5"/>
  <c r="D98" i="5" s="1"/>
  <c r="D99" i="5" s="1"/>
  <c r="E134" i="5" l="1"/>
  <c r="G134" i="5"/>
  <c r="G136" i="5"/>
  <c r="G135" i="5"/>
  <c r="G91" i="5"/>
  <c r="G93" i="5"/>
  <c r="G92" i="5"/>
  <c r="E40" i="5"/>
  <c r="E42" i="5" s="1"/>
  <c r="G39" i="5"/>
  <c r="E38" i="5"/>
  <c r="D52" i="5" s="1"/>
  <c r="E136" i="5"/>
  <c r="E93" i="5"/>
  <c r="E92" i="5"/>
  <c r="E135" i="5"/>
  <c r="G42" i="5"/>
  <c r="E91" i="5"/>
  <c r="G138" i="5" l="1"/>
  <c r="G95" i="5"/>
  <c r="D50" i="5"/>
  <c r="D148" i="5"/>
  <c r="E138" i="5"/>
  <c r="E95" i="5"/>
  <c r="D105" i="5"/>
  <c r="D103" i="5"/>
  <c r="D146" i="5"/>
  <c r="G68" i="5"/>
  <c r="H68" i="5" s="1"/>
  <c r="G66" i="5"/>
  <c r="H66" i="5" s="1"/>
  <c r="G64" i="5"/>
  <c r="H64" i="5" s="1"/>
  <c r="G60" i="5"/>
  <c r="H60" i="5" s="1"/>
  <c r="G69" i="5"/>
  <c r="H69" i="5" s="1"/>
  <c r="G62" i="5"/>
  <c r="H62" i="5" s="1"/>
  <c r="G70" i="5"/>
  <c r="H70" i="5" s="1"/>
  <c r="G65" i="5"/>
  <c r="H65" i="5" s="1"/>
  <c r="G61" i="5"/>
  <c r="H61" i="5" s="1"/>
  <c r="D51" i="5"/>
  <c r="H74" i="5" l="1"/>
  <c r="H72" i="5"/>
  <c r="E155" i="5"/>
  <c r="F155" i="5" s="1"/>
  <c r="E153" i="5"/>
  <c r="F153" i="5" s="1"/>
  <c r="E151" i="5"/>
  <c r="F151" i="5" s="1"/>
  <c r="E156" i="5"/>
  <c r="F156" i="5" s="1"/>
  <c r="E152" i="5"/>
  <c r="F152" i="5" s="1"/>
  <c r="E154" i="5"/>
  <c r="F154" i="5" s="1"/>
  <c r="D147" i="5"/>
  <c r="E112" i="5"/>
  <c r="F112" i="5" s="1"/>
  <c r="E110" i="5"/>
  <c r="F110" i="5" s="1"/>
  <c r="E108" i="5"/>
  <c r="F108" i="5" s="1"/>
  <c r="E111" i="5"/>
  <c r="F111" i="5" s="1"/>
  <c r="E113" i="5"/>
  <c r="F113" i="5" s="1"/>
  <c r="E109" i="5"/>
  <c r="F109" i="5" s="1"/>
  <c r="D104" i="5"/>
  <c r="H73" i="5" l="1"/>
  <c r="G76" i="5"/>
  <c r="F158" i="5"/>
  <c r="F159" i="5" s="1"/>
  <c r="F160" i="5"/>
  <c r="B165" i="5"/>
  <c r="F115" i="5"/>
  <c r="F116" i="5" s="1"/>
  <c r="F117" i="5"/>
  <c r="B167" i="5"/>
  <c r="G168" i="5" l="1"/>
  <c r="B166" i="5"/>
</calcChain>
</file>

<file path=xl/sharedStrings.xml><?xml version="1.0" encoding="utf-8"?>
<sst xmlns="http://schemas.openxmlformats.org/spreadsheetml/2006/main" count="387" uniqueCount="116">
  <si>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</si>
  <si>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</si>
  <si>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</si>
  <si>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</si>
  <si>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</si>
  <si>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</si>
  <si>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</si>
  <si>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</si>
  <si>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</si>
  <si>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</si>
  <si>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</si>
  <si>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</si>
  <si>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</si>
  <si>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</si>
  <si>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</si>
  <si>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</si>
  <si>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Capsule No.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</si>
  <si>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</si>
  <si>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</si>
  <si>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</si>
  <si>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</si>
  <si>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</si>
  <si>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</si>
  <si>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</si>
  <si>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</si>
  <si>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</si>
  <si>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</si>
  <si>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</si>
  <si>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</si>
  <si>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</si>
  <si>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</si>
  <si>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</si>
  <si>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</si>
  <si>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</si>
  <si>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</si>
  <si>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</si>
  <si>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</si>
  <si>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</si>
  <si>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</si>
  <si>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</si>
  <si>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</si>
  <si>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</si>
  <si>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</si>
  <si>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</si>
  <si>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</si>
  <si>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</si>
  <si>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</si>
  <si>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</si>
  <si>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</si>
  <si>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</si>
  <si>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</si>
  <si>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</si>
  <si>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</si>
  <si>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</si>
  <si>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</si>
  <si>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</si>
  <si>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</si>
  <si>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</si>
  <si>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</si>
  <si>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</si>
  <si>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</si>
  <si>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</si>
  <si>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</si>
  <si>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</si>
  <si>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</si>
  <si>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</si>
  <si>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</si>
  <si>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</si>
  <si>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</si>
  <si>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</si>
  <si>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</si>
  <si>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</si>
  <si>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</si>
  <si>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</si>
  <si>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</si>
  <si>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</si>
  <si>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</si>
  <si>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</si>
  <si>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</si>
  <si>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</si>
  <si>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</si>
  <si>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</si>
  <si>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</si>
  <si>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</si>
  <si>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</si>
  <si>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</si>
  <si>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</si>
  <si>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</si>
  <si>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</si>
  <si>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</si>
  <si>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</si>
  <si>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</si>
  <si>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</si>
  <si>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</si>
  <si>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</si>
  <si>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</si>
  <si>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</si>
  <si>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</si>
  <si>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</si>
  <si>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</si>
  <si>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</si>
  <si>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</si>
  <si>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</si>
  <si>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</si>
  <si>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</si>
  <si>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</si>
  <si>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</si>
  <si>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Each Tablet contains</t>
  </si>
  <si>
    <t>Average Tablet Content Weight (mg):</t>
  </si>
  <si>
    <t>RUTTO/JOYFRIDA</t>
  </si>
  <si>
    <t>NDQF201803349</t>
  </si>
  <si>
    <t>ELYMOX 250 mg CAPSULES</t>
  </si>
  <si>
    <t>Amoxycillin 250mg as Amoxycillin Trihydrate BP</t>
  </si>
  <si>
    <t>Each capsule contains: Amoxycillin Trihydrate BP equivalent to Amoxicillin 250 mg.</t>
  </si>
  <si>
    <t>Amoxicillin Trihydrate</t>
  </si>
  <si>
    <t>WS1606019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</si>
</sst>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9" formatCode="0.0000\ &quot;mg&quot;"/>
    <numFmt numFmtId="170" formatCode="dd\-mmm\-yy"/>
    <numFmt numFmtId="171" formatCode="0.000"/>
    <numFmt numFmtId="172" formatCode="0.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19" fillId="2" borderId="0"/>
    <xf numFmtId="0" fontId="19" fillId="2" borderId="0"/>
    <xf numFmtId="0" fontId="19" fillId="2" borderId="0"/>
    <xf numFmtId="0" fontId="19" fillId="2" borderId="0"/>
  </cellStyleXfs>
  <cellXfs count="477">
    <xf numFmtId="0" fontId="0" fillId="2" borderId="0" xfId="0" applyFill="1"/>
    <xf numFmtId="0" fontId="1" fillId="2" borderId="0" xfId="1" applyFont="1" applyFill="1"/>
    <xf numFmtId="2" fontId="5" fillId="3" borderId="3" xfId="1" applyNumberFormat="1" applyFont="1" applyFill="1" applyBorder="1" applyAlignment="1" applyProtection="1">
      <alignment horizontal="center"/>
      <protection locked="0"/>
    </xf>
    <xf numFmtId="0" fontId="19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6" fillId="2" borderId="0" xfId="1" applyFont="1" applyFill="1" applyAlignment="1">
      <alignment vertical="center"/>
    </xf>
    <xf numFmtId="170" fontId="9" fillId="3" borderId="0" xfId="1" applyNumberFormat="1" applyFont="1" applyFill="1" applyAlignment="1" applyProtection="1">
      <alignment horizontal="left" vertical="center"/>
      <protection locked="0"/>
    </xf>
    <xf numFmtId="170" fontId="6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8" fillId="3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Alignment="1">
      <alignment vertical="center"/>
    </xf>
    <xf numFmtId="0" fontId="10" fillId="2" borderId="0" xfId="1" applyFont="1" applyFill="1" applyAlignment="1">
      <alignment vertical="center" wrapText="1"/>
    </xf>
    <xf numFmtId="0" fontId="2" fillId="2" borderId="0" xfId="1" applyFont="1" applyFill="1"/>
    <xf numFmtId="0" fontId="7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2" fillId="2" borderId="0" xfId="1" applyFont="1" applyFill="1" applyAlignment="1">
      <alignment vertical="center"/>
    </xf>
    <xf numFmtId="2" fontId="8" fillId="3" borderId="0" xfId="1" applyNumberFormat="1" applyFont="1" applyFill="1" applyAlignment="1" applyProtection="1">
      <alignment horizontal="center" vertical="center"/>
      <protection locked="0"/>
    </xf>
    <xf numFmtId="0" fontId="7" fillId="2" borderId="0" xfId="1" applyFont="1" applyFill="1" applyAlignment="1">
      <alignment vertical="center" wrapText="1"/>
    </xf>
    <xf numFmtId="0" fontId="13" fillId="2" borderId="0" xfId="1" applyFont="1" applyFill="1"/>
    <xf numFmtId="2" fontId="7" fillId="2" borderId="0" xfId="1" applyNumberFormat="1" applyFont="1" applyFill="1" applyAlignment="1">
      <alignment horizontal="center" vertical="center"/>
    </xf>
    <xf numFmtId="0" fontId="14" fillId="2" borderId="0" xfId="1" applyFont="1" applyFill="1" applyAlignment="1">
      <alignment horizontal="left" vertical="center" wrapText="1"/>
    </xf>
    <xf numFmtId="169" fontId="7" fillId="2" borderId="0" xfId="1" applyNumberFormat="1" applyFont="1" applyFill="1" applyAlignment="1">
      <alignment horizontal="center" vertical="center"/>
    </xf>
    <xf numFmtId="0" fontId="6" fillId="2" borderId="32" xfId="1" applyFont="1" applyFill="1" applyBorder="1" applyAlignment="1">
      <alignment horizontal="right" vertical="center"/>
    </xf>
    <xf numFmtId="0" fontId="8" fillId="3" borderId="33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 vertical="center"/>
    </xf>
    <xf numFmtId="0" fontId="8" fillId="3" borderId="35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 vertical="center"/>
    </xf>
    <xf numFmtId="0" fontId="7" fillId="2" borderId="57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6" fillId="2" borderId="54" xfId="1" applyFont="1" applyFill="1" applyBorder="1" applyAlignment="1">
      <alignment horizontal="center" vertical="center"/>
    </xf>
    <xf numFmtId="0" fontId="8" fillId="3" borderId="57" xfId="1" applyFont="1" applyFill="1" applyBorder="1" applyAlignment="1" applyProtection="1">
      <alignment horizontal="center" vertical="center"/>
      <protection locked="0"/>
    </xf>
    <xf numFmtId="171" fontId="6" fillId="2" borderId="54" xfId="1" applyNumberFormat="1" applyFont="1" applyFill="1" applyBorder="1" applyAlignment="1">
      <alignment horizontal="center" vertical="center"/>
    </xf>
    <xf numFmtId="171" fontId="6" fillId="2" borderId="39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3" borderId="55" xfId="1" applyFont="1" applyFill="1" applyBorder="1" applyAlignment="1" applyProtection="1">
      <alignment horizontal="center" vertical="center"/>
      <protection locked="0"/>
    </xf>
    <xf numFmtId="171" fontId="6" fillId="2" borderId="0" xfId="1" applyNumberFormat="1" applyFont="1" applyFill="1" applyAlignment="1">
      <alignment horizontal="center" vertical="center"/>
    </xf>
    <xf numFmtId="171" fontId="6" fillId="2" borderId="35" xfId="1" applyNumberFormat="1" applyFont="1" applyFill="1" applyBorder="1" applyAlignment="1">
      <alignment horizontal="center" vertical="center"/>
    </xf>
    <xf numFmtId="0" fontId="6" fillId="2" borderId="0" xfId="1" applyFont="1" applyFill="1"/>
    <xf numFmtId="0" fontId="6" fillId="2" borderId="7" xfId="1" applyFont="1" applyFill="1" applyBorder="1" applyAlignment="1">
      <alignment horizontal="center" vertical="center"/>
    </xf>
    <xf numFmtId="0" fontId="8" fillId="3" borderId="61" xfId="1" applyFont="1" applyFill="1" applyBorder="1" applyAlignment="1" applyProtection="1">
      <alignment horizontal="center" vertical="center"/>
      <protection locked="0"/>
    </xf>
    <xf numFmtId="171" fontId="6" fillId="2" borderId="7" xfId="1" applyNumberFormat="1" applyFont="1" applyFill="1" applyBorder="1" applyAlignment="1">
      <alignment horizontal="center" vertical="center"/>
    </xf>
    <xf numFmtId="171" fontId="6" fillId="2" borderId="14" xfId="1" applyNumberFormat="1" applyFont="1" applyFill="1" applyBorder="1" applyAlignment="1">
      <alignment horizontal="center" vertical="center"/>
    </xf>
    <xf numFmtId="171" fontId="7" fillId="4" borderId="55" xfId="1" applyNumberFormat="1" applyFont="1" applyFill="1" applyBorder="1" applyAlignment="1">
      <alignment horizontal="center" vertical="center"/>
    </xf>
    <xf numFmtId="171" fontId="7" fillId="4" borderId="47" xfId="1" applyNumberFormat="1" applyFont="1" applyFill="1" applyBorder="1" applyAlignment="1">
      <alignment horizontal="center" vertical="center"/>
    </xf>
    <xf numFmtId="1" fontId="7" fillId="4" borderId="56" xfId="1" applyNumberFormat="1" applyFont="1" applyFill="1" applyBorder="1" applyAlignment="1">
      <alignment horizontal="center" vertical="center"/>
    </xf>
    <xf numFmtId="171" fontId="7" fillId="4" borderId="4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2" borderId="49" xfId="1" applyFont="1" applyFill="1" applyBorder="1" applyAlignment="1">
      <alignment horizontal="right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8" fillId="3" borderId="27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 vertical="center"/>
    </xf>
    <xf numFmtId="2" fontId="6" fillId="4" borderId="16" xfId="1" applyNumberFormat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2" fontId="6" fillId="5" borderId="38" xfId="1" applyNumberFormat="1" applyFont="1" applyFill="1" applyBorder="1" applyAlignment="1">
      <alignment horizontal="center" vertical="center"/>
    </xf>
    <xf numFmtId="2" fontId="6" fillId="2" borderId="0" xfId="1" applyNumberFormat="1" applyFont="1" applyFill="1" applyAlignment="1">
      <alignment horizontal="center" vertical="center"/>
    </xf>
    <xf numFmtId="2" fontId="6" fillId="5" borderId="16" xfId="1" applyNumberFormat="1" applyFont="1" applyFill="1" applyBorder="1" applyAlignment="1">
      <alignment horizontal="center" vertical="center"/>
    </xf>
    <xf numFmtId="2" fontId="6" fillId="4" borderId="17" xfId="1" applyNumberFormat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right" vertical="center"/>
    </xf>
    <xf numFmtId="166" fontId="8" fillId="3" borderId="38" xfId="1" applyNumberFormat="1" applyFont="1" applyFill="1" applyBorder="1" applyAlignment="1" applyProtection="1">
      <alignment horizontal="center" vertical="center"/>
      <protection locked="0"/>
    </xf>
    <xf numFmtId="1" fontId="6" fillId="2" borderId="0" xfId="1" applyNumberFormat="1" applyFont="1" applyFill="1" applyAlignment="1">
      <alignment horizontal="center" vertical="center"/>
    </xf>
    <xf numFmtId="0" fontId="6" fillId="2" borderId="36" xfId="1" applyFont="1" applyFill="1" applyBorder="1" applyAlignment="1">
      <alignment horizontal="right" vertical="center"/>
    </xf>
    <xf numFmtId="0" fontId="6" fillId="2" borderId="57" xfId="1" applyFont="1" applyFill="1" applyBorder="1" applyAlignment="1">
      <alignment horizontal="right" vertical="center"/>
    </xf>
    <xf numFmtId="2" fontId="6" fillId="4" borderId="41" xfId="1" applyNumberFormat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right" vertical="center"/>
    </xf>
    <xf numFmtId="171" fontId="7" fillId="5" borderId="27" xfId="1" applyNumberFormat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right" vertical="center"/>
    </xf>
    <xf numFmtId="10" fontId="6" fillId="4" borderId="16" xfId="1" applyNumberFormat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right" vertical="center"/>
    </xf>
    <xf numFmtId="0" fontId="6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2" fontId="7" fillId="2" borderId="30" xfId="1" applyNumberFormat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6" fillId="2" borderId="30" xfId="1" applyFont="1" applyFill="1" applyBorder="1" applyAlignment="1">
      <alignment horizontal="center" vertical="center"/>
    </xf>
    <xf numFmtId="0" fontId="8" fillId="3" borderId="32" xfId="1" applyFont="1" applyFill="1" applyBorder="1" applyAlignment="1" applyProtection="1">
      <alignment horizontal="center" vertical="center"/>
      <protection locked="0"/>
    </xf>
    <xf numFmtId="2" fontId="6" fillId="2" borderId="32" xfId="1" applyNumberFormat="1" applyFont="1" applyFill="1" applyBorder="1" applyAlignment="1">
      <alignment horizontal="center" vertical="center"/>
    </xf>
    <xf numFmtId="10" fontId="6" fillId="2" borderId="30" xfId="1" applyNumberFormat="1" applyFont="1" applyFill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8" fillId="3" borderId="34" xfId="1" applyFont="1" applyFill="1" applyBorder="1" applyAlignment="1" applyProtection="1">
      <alignment horizontal="center" vertical="center"/>
      <protection locked="0"/>
    </xf>
    <xf numFmtId="2" fontId="6" fillId="2" borderId="34" xfId="1" applyNumberFormat="1" applyFont="1" applyFill="1" applyBorder="1" applyAlignment="1">
      <alignment horizontal="center" vertical="center"/>
    </xf>
    <xf numFmtId="10" fontId="6" fillId="2" borderId="52" xfId="1" applyNumberFormat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8" fillId="3" borderId="51" xfId="1" applyFont="1" applyFill="1" applyBorder="1" applyAlignment="1" applyProtection="1">
      <alignment horizontal="center" vertical="center"/>
      <protection locked="0"/>
    </xf>
    <xf numFmtId="2" fontId="6" fillId="2" borderId="30" xfId="1" applyNumberFormat="1" applyFont="1" applyFill="1" applyBorder="1" applyAlignment="1">
      <alignment horizontal="center" vertical="center"/>
    </xf>
    <xf numFmtId="10" fontId="6" fillId="2" borderId="33" xfId="1" applyNumberFormat="1" applyFont="1" applyFill="1" applyBorder="1" applyAlignment="1">
      <alignment horizontal="center" vertical="center"/>
    </xf>
    <xf numFmtId="2" fontId="6" fillId="2" borderId="52" xfId="1" applyNumberFormat="1" applyFont="1" applyFill="1" applyBorder="1" applyAlignment="1">
      <alignment horizontal="center" vertical="center"/>
    </xf>
    <xf numFmtId="10" fontId="6" fillId="2" borderId="35" xfId="1" applyNumberFormat="1" applyFont="1" applyFill="1" applyBorder="1" applyAlignment="1">
      <alignment horizontal="center" vertical="center"/>
    </xf>
    <xf numFmtId="2" fontId="6" fillId="2" borderId="31" xfId="1" applyNumberFormat="1" applyFont="1" applyFill="1" applyBorder="1" applyAlignment="1">
      <alignment horizontal="center" vertical="center"/>
    </xf>
    <xf numFmtId="10" fontId="6" fillId="2" borderId="53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horizontal="right" vertical="center"/>
    </xf>
    <xf numFmtId="2" fontId="7" fillId="2" borderId="53" xfId="1" applyNumberFormat="1" applyFont="1" applyFill="1" applyBorder="1" applyAlignment="1">
      <alignment horizontal="center" vertical="center"/>
    </xf>
    <xf numFmtId="10" fontId="6" fillId="2" borderId="31" xfId="1" applyNumberFormat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right" vertical="center"/>
    </xf>
    <xf numFmtId="10" fontId="8" fillId="5" borderId="14" xfId="1" applyNumberFormat="1" applyFont="1" applyFill="1" applyBorder="1" applyAlignment="1">
      <alignment horizontal="center" vertical="center"/>
    </xf>
    <xf numFmtId="10" fontId="8" fillId="4" borderId="15" xfId="1" applyNumberFormat="1" applyFont="1" applyFill="1" applyBorder="1" applyAlignment="1">
      <alignment horizontal="center" vertical="center"/>
    </xf>
    <xf numFmtId="0" fontId="8" fillId="5" borderId="18" xfId="1" applyFont="1" applyFill="1" applyBorder="1" applyAlignment="1">
      <alignment horizontal="center" vertical="center"/>
    </xf>
    <xf numFmtId="165" fontId="8" fillId="2" borderId="0" xfId="1" applyNumberFormat="1" applyFont="1" applyFill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171" fontId="6" fillId="2" borderId="37" xfId="1" applyNumberFormat="1" applyFont="1" applyFill="1" applyBorder="1" applyAlignment="1">
      <alignment horizontal="center" vertical="center"/>
    </xf>
    <xf numFmtId="171" fontId="6" fillId="2" borderId="41" xfId="1" applyNumberFormat="1" applyFont="1" applyFill="1" applyBorder="1" applyAlignment="1">
      <alignment horizontal="center" vertical="center"/>
    </xf>
    <xf numFmtId="171" fontId="6" fillId="2" borderId="42" xfId="1" applyNumberFormat="1" applyFont="1" applyFill="1" applyBorder="1" applyAlignment="1">
      <alignment horizontal="center" vertical="center"/>
    </xf>
    <xf numFmtId="171" fontId="6" fillId="2" borderId="43" xfId="1" applyNumberFormat="1" applyFont="1" applyFill="1" applyBorder="1" applyAlignment="1">
      <alignment horizontal="center" vertical="center"/>
    </xf>
    <xf numFmtId="0" fontId="8" fillId="3" borderId="44" xfId="1" applyFont="1" applyFill="1" applyBorder="1" applyAlignment="1" applyProtection="1">
      <alignment horizontal="center" vertical="center"/>
      <protection locked="0"/>
    </xf>
    <xf numFmtId="171" fontId="6" fillId="2" borderId="45" xfId="1" applyNumberFormat="1" applyFont="1" applyFill="1" applyBorder="1" applyAlignment="1">
      <alignment horizontal="center" vertical="center"/>
    </xf>
    <xf numFmtId="1" fontId="8" fillId="3" borderId="44" xfId="1" applyNumberFormat="1" applyFont="1" applyFill="1" applyBorder="1" applyAlignment="1" applyProtection="1">
      <alignment horizontal="center" vertical="center"/>
      <protection locked="0"/>
    </xf>
    <xf numFmtId="171" fontId="6" fillId="2" borderId="46" xfId="1" applyNumberFormat="1" applyFont="1" applyFill="1" applyBorder="1" applyAlignment="1">
      <alignment horizontal="center" vertical="center"/>
    </xf>
    <xf numFmtId="171" fontId="7" fillId="4" borderId="56" xfId="1" applyNumberFormat="1" applyFont="1" applyFill="1" applyBorder="1" applyAlignment="1">
      <alignment horizontal="center" vertical="center"/>
    </xf>
    <xf numFmtId="171" fontId="7" fillId="4" borderId="31" xfId="1" applyNumberFormat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 vertical="center"/>
    </xf>
    <xf numFmtId="164" fontId="6" fillId="4" borderId="38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6" fillId="4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6" fillId="5" borderId="38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6" fillId="5" borderId="41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10" fontId="6" fillId="2" borderId="0" xfId="1" applyNumberFormat="1" applyFont="1" applyFill="1" applyAlignment="1">
      <alignment horizontal="center"/>
    </xf>
    <xf numFmtId="10" fontId="7" fillId="4" borderId="16" xfId="1" applyNumberFormat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58" xfId="1" applyFont="1" applyFill="1" applyBorder="1" applyAlignment="1">
      <alignment vertical="center"/>
    </xf>
    <xf numFmtId="0" fontId="7" fillId="2" borderId="33" xfId="1" applyFont="1" applyFill="1" applyBorder="1" applyAlignment="1">
      <alignment horizontal="center" vertical="center" wrapText="1"/>
    </xf>
    <xf numFmtId="0" fontId="6" fillId="2" borderId="34" xfId="1" applyFont="1" applyFill="1" applyBorder="1" applyAlignment="1">
      <alignment horizontal="center" vertical="center"/>
    </xf>
    <xf numFmtId="2" fontId="6" fillId="2" borderId="37" xfId="1" applyNumberFormat="1" applyFont="1" applyFill="1" applyBorder="1" applyAlignment="1">
      <alignment horizontal="center" vertical="center"/>
    </xf>
    <xf numFmtId="10" fontId="6" fillId="2" borderId="41" xfId="1" applyNumberFormat="1" applyFont="1" applyFill="1" applyBorder="1" applyAlignment="1">
      <alignment horizontal="center" vertical="center"/>
    </xf>
    <xf numFmtId="2" fontId="6" fillId="2" borderId="42" xfId="1" applyNumberFormat="1" applyFont="1" applyFill="1" applyBorder="1" applyAlignment="1">
      <alignment horizontal="center" vertical="center"/>
    </xf>
    <xf numFmtId="10" fontId="6" fillId="2" borderId="43" xfId="1" applyNumberFormat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2" fontId="6" fillId="2" borderId="45" xfId="1" applyNumberFormat="1" applyFont="1" applyFill="1" applyBorder="1" applyAlignment="1">
      <alignment horizontal="center" vertical="center"/>
    </xf>
    <xf numFmtId="10" fontId="6" fillId="2" borderId="46" xfId="1" applyNumberFormat="1" applyFont="1" applyFill="1" applyBorder="1" applyAlignment="1">
      <alignment horizontal="center" vertical="center"/>
    </xf>
    <xf numFmtId="2" fontId="6" fillId="2" borderId="35" xfId="1" applyNumberFormat="1" applyFont="1" applyFill="1" applyBorder="1" applyAlignment="1">
      <alignment horizontal="center" vertical="center"/>
    </xf>
    <xf numFmtId="171" fontId="7" fillId="2" borderId="0" xfId="1" applyNumberFormat="1" applyFont="1" applyFill="1" applyAlignment="1">
      <alignment horizontal="center" vertical="center"/>
    </xf>
    <xf numFmtId="171" fontId="6" fillId="2" borderId="2" xfId="1" applyNumberFormat="1" applyFont="1" applyFill="1" applyBorder="1" applyAlignment="1">
      <alignment horizontal="right" vertical="center"/>
    </xf>
    <xf numFmtId="10" fontId="8" fillId="5" borderId="38" xfId="1" applyNumberFormat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10" fontId="8" fillId="4" borderId="38" xfId="1" applyNumberFormat="1" applyFont="1" applyFill="1" applyBorder="1" applyAlignment="1">
      <alignment horizontal="center" vertical="center"/>
    </xf>
    <xf numFmtId="0" fontId="6" fillId="2" borderId="51" xfId="1" applyFont="1" applyFill="1" applyBorder="1" applyAlignment="1">
      <alignment vertical="center"/>
    </xf>
    <xf numFmtId="0" fontId="6" fillId="2" borderId="62" xfId="1" applyFont="1" applyFill="1" applyBorder="1" applyAlignment="1">
      <alignment horizontal="center" vertical="center"/>
    </xf>
    <xf numFmtId="0" fontId="6" fillId="2" borderId="59" xfId="1" applyFont="1" applyFill="1" applyBorder="1" applyAlignment="1">
      <alignment horizontal="right" vertical="center"/>
    </xf>
    <xf numFmtId="0" fontId="8" fillId="5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7" fillId="2" borderId="0" xfId="1" applyFont="1" applyFill="1" applyAlignment="1">
      <alignment horizontal="right"/>
    </xf>
    <xf numFmtId="0" fontId="7" fillId="3" borderId="0" xfId="1" applyFont="1" applyFill="1" applyAlignment="1" applyProtection="1">
      <alignment horizontal="center"/>
      <protection locked="0"/>
    </xf>
    <xf numFmtId="0" fontId="6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6" fillId="2" borderId="32" xfId="1" applyFont="1" applyFill="1" applyBorder="1" applyAlignment="1">
      <alignment horizontal="right"/>
    </xf>
    <xf numFmtId="0" fontId="8" fillId="3" borderId="64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>
      <alignment horizontal="right"/>
    </xf>
    <xf numFmtId="0" fontId="8" fillId="3" borderId="43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>
      <alignment horizontal="center"/>
    </xf>
    <xf numFmtId="0" fontId="7" fillId="2" borderId="57" xfId="1" applyFont="1" applyFill="1" applyBorder="1" applyAlignment="1">
      <alignment horizontal="center"/>
    </xf>
    <xf numFmtId="0" fontId="7" fillId="2" borderId="41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171" fontId="6" fillId="2" borderId="41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1" fontId="6" fillId="2" borderId="43" xfId="1" applyNumberFormat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171" fontId="6" fillId="2" borderId="46" xfId="1" applyNumberFormat="1" applyFont="1" applyFill="1" applyBorder="1" applyAlignment="1">
      <alignment horizontal="center"/>
    </xf>
    <xf numFmtId="1" fontId="7" fillId="4" borderId="56" xfId="1" applyNumberFormat="1" applyFont="1" applyFill="1" applyBorder="1" applyAlignment="1">
      <alignment horizontal="center"/>
    </xf>
    <xf numFmtId="171" fontId="7" fillId="4" borderId="48" xfId="1" applyNumberFormat="1" applyFont="1" applyFill="1" applyBorder="1" applyAlignment="1">
      <alignment horizontal="center"/>
    </xf>
    <xf numFmtId="1" fontId="7" fillId="4" borderId="53" xfId="1" applyNumberFormat="1" applyFont="1" applyFill="1" applyBorder="1" applyAlignment="1">
      <alignment horizontal="center"/>
    </xf>
    <xf numFmtId="0" fontId="6" fillId="2" borderId="20" xfId="1" applyFont="1" applyFill="1" applyBorder="1" applyAlignment="1">
      <alignment horizontal="right"/>
    </xf>
    <xf numFmtId="0" fontId="8" fillId="3" borderId="30" xfId="1" applyFont="1" applyFill="1" applyBorder="1" applyAlignment="1" applyProtection="1">
      <alignment horizontal="center" vertical="center"/>
      <protection locked="0"/>
    </xf>
    <xf numFmtId="0" fontId="6" fillId="2" borderId="36" xfId="1" applyFont="1" applyFill="1" applyBorder="1" applyAlignment="1">
      <alignment horizontal="right"/>
    </xf>
    <xf numFmtId="2" fontId="6" fillId="4" borderId="38" xfId="1" applyNumberFormat="1" applyFont="1" applyFill="1" applyBorder="1" applyAlignment="1">
      <alignment horizontal="center"/>
    </xf>
    <xf numFmtId="2" fontId="6" fillId="4" borderId="16" xfId="1" applyNumberFormat="1" applyFont="1" applyFill="1" applyBorder="1" applyAlignment="1">
      <alignment horizontal="center"/>
    </xf>
    <xf numFmtId="171" fontId="6" fillId="2" borderId="48" xfId="1" applyNumberFormat="1" applyFont="1" applyFill="1" applyBorder="1" applyAlignment="1">
      <alignment horizontal="center"/>
    </xf>
    <xf numFmtId="2" fontId="6" fillId="5" borderId="38" xfId="1" applyNumberFormat="1" applyFont="1" applyFill="1" applyBorder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5" borderId="16" xfId="1" applyNumberFormat="1" applyFont="1" applyFill="1" applyBorder="1" applyAlignment="1">
      <alignment horizontal="center"/>
    </xf>
    <xf numFmtId="2" fontId="6" fillId="4" borderId="17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6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6" fillId="2" borderId="24" xfId="1" applyFont="1" applyFill="1" applyBorder="1" applyAlignment="1">
      <alignment horizontal="right"/>
    </xf>
    <xf numFmtId="2" fontId="6" fillId="5" borderId="26" xfId="1" applyNumberFormat="1" applyFont="1" applyFill="1" applyBorder="1" applyAlignment="1">
      <alignment horizontal="center"/>
    </xf>
    <xf numFmtId="171" fontId="6" fillId="2" borderId="0" xfId="1" applyNumberFormat="1" applyFont="1" applyFill="1" applyAlignment="1">
      <alignment horizontal="center"/>
    </xf>
    <xf numFmtId="0" fontId="6" fillId="2" borderId="13" xfId="1" applyFont="1" applyFill="1" applyBorder="1" applyAlignment="1">
      <alignment horizontal="right"/>
    </xf>
    <xf numFmtId="171" fontId="7" fillId="5" borderId="13" xfId="1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right"/>
    </xf>
    <xf numFmtId="10" fontId="7" fillId="4" borderId="16" xfId="1" applyNumberFormat="1" applyFont="1" applyFill="1" applyBorder="1" applyAlignment="1">
      <alignment horizontal="center"/>
    </xf>
    <xf numFmtId="0" fontId="6" fillId="2" borderId="17" xfId="1" applyFont="1" applyFill="1" applyBorder="1" applyAlignment="1">
      <alignment horizontal="right"/>
    </xf>
    <xf numFmtId="0" fontId="7" fillId="5" borderId="17" xfId="1" applyFont="1" applyFill="1" applyBorder="1" applyAlignment="1">
      <alignment horizontal="center"/>
    </xf>
    <xf numFmtId="0" fontId="3" fillId="2" borderId="0" xfId="1" applyFont="1" applyFill="1"/>
    <xf numFmtId="0" fontId="7" fillId="2" borderId="19" xfId="1" applyFont="1" applyFill="1" applyBorder="1" applyAlignment="1">
      <alignment horizontal="center"/>
    </xf>
    <xf numFmtId="0" fontId="7" fillId="2" borderId="58" xfId="1" applyFont="1" applyFill="1" applyBorder="1" applyAlignment="1">
      <alignment horizontal="center"/>
    </xf>
    <xf numFmtId="0" fontId="7" fillId="2" borderId="58" xfId="1" applyFont="1" applyFill="1" applyBorder="1"/>
    <xf numFmtId="0" fontId="7" fillId="2" borderId="33" xfId="1" applyFont="1" applyFill="1" applyBorder="1" applyAlignment="1">
      <alignment horizontal="center" wrapText="1"/>
    </xf>
    <xf numFmtId="0" fontId="6" fillId="2" borderId="34" xfId="1" applyFont="1" applyFill="1" applyBorder="1" applyAlignment="1">
      <alignment horizontal="center"/>
    </xf>
    <xf numFmtId="2" fontId="6" fillId="2" borderId="4" xfId="1" applyNumberFormat="1" applyFont="1" applyFill="1" applyBorder="1" applyAlignment="1">
      <alignment horizontal="center"/>
    </xf>
    <xf numFmtId="10" fontId="6" fillId="2" borderId="39" xfId="1" applyNumberFormat="1" applyFont="1" applyFill="1" applyBorder="1" applyAlignment="1">
      <alignment horizontal="center"/>
    </xf>
    <xf numFmtId="2" fontId="6" fillId="2" borderId="3" xfId="1" applyNumberFormat="1" applyFont="1" applyFill="1" applyBorder="1" applyAlignment="1">
      <alignment horizontal="center"/>
    </xf>
    <xf numFmtId="10" fontId="6" fillId="2" borderId="35" xfId="1" applyNumberFormat="1" applyFont="1" applyFill="1" applyBorder="1" applyAlignment="1">
      <alignment horizontal="center"/>
    </xf>
    <xf numFmtId="0" fontId="6" fillId="2" borderId="44" xfId="1" applyFont="1" applyFill="1" applyBorder="1" applyAlignment="1">
      <alignment horizontal="center"/>
    </xf>
    <xf numFmtId="2" fontId="6" fillId="2" borderId="5" xfId="1" applyNumberFormat="1" applyFont="1" applyFill="1" applyBorder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2" borderId="35" xfId="1" applyNumberFormat="1" applyFont="1" applyFill="1" applyBorder="1" applyAlignment="1">
      <alignment horizontal="center"/>
    </xf>
    <xf numFmtId="171" fontId="7" fillId="2" borderId="0" xfId="1" applyNumberFormat="1" applyFont="1" applyFill="1" applyAlignment="1">
      <alignment horizontal="center"/>
    </xf>
    <xf numFmtId="171" fontId="6" fillId="2" borderId="1" xfId="1" applyNumberFormat="1" applyFont="1" applyFill="1" applyBorder="1" applyAlignment="1">
      <alignment horizontal="right"/>
    </xf>
    <xf numFmtId="10" fontId="8" fillId="5" borderId="15" xfId="1" applyNumberFormat="1" applyFont="1" applyFill="1" applyBorder="1" applyAlignment="1">
      <alignment horizontal="center"/>
    </xf>
    <xf numFmtId="0" fontId="6" fillId="2" borderId="34" xfId="1" applyFont="1" applyFill="1" applyBorder="1"/>
    <xf numFmtId="0" fontId="6" fillId="2" borderId="1" xfId="1" applyFont="1" applyFill="1" applyBorder="1" applyAlignment="1">
      <alignment horizontal="right"/>
    </xf>
    <xf numFmtId="10" fontId="8" fillId="4" borderId="15" xfId="1" applyNumberFormat="1" applyFont="1" applyFill="1" applyBorder="1" applyAlignment="1">
      <alignment horizontal="center"/>
    </xf>
    <xf numFmtId="0" fontId="6" fillId="2" borderId="51" xfId="1" applyFont="1" applyFill="1" applyBorder="1"/>
    <xf numFmtId="0" fontId="6" fillId="2" borderId="8" xfId="1" applyFont="1" applyFill="1" applyBorder="1" applyAlignment="1">
      <alignment horizontal="center"/>
    </xf>
    <xf numFmtId="0" fontId="6" fillId="2" borderId="25" xfId="1" applyFont="1" applyFill="1" applyBorder="1" applyAlignment="1">
      <alignment horizontal="right"/>
    </xf>
    <xf numFmtId="0" fontId="8" fillId="5" borderId="18" xfId="1" applyFont="1" applyFill="1" applyBorder="1" applyAlignment="1">
      <alignment horizontal="center"/>
    </xf>
    <xf numFmtId="171" fontId="6" fillId="2" borderId="19" xfId="1" applyNumberFormat="1" applyFont="1" applyFill="1" applyBorder="1" applyAlignment="1">
      <alignment horizontal="right"/>
    </xf>
    <xf numFmtId="165" fontId="8" fillId="5" borderId="22" xfId="1" applyNumberFormat="1" applyFont="1" applyFill="1" applyBorder="1" applyAlignment="1">
      <alignment horizontal="center"/>
    </xf>
    <xf numFmtId="165" fontId="8" fillId="4" borderId="38" xfId="1" applyNumberFormat="1" applyFont="1" applyFill="1" applyBorder="1" applyAlignment="1">
      <alignment horizontal="center"/>
    </xf>
    <xf numFmtId="0" fontId="6" fillId="2" borderId="23" xfId="1" applyFont="1" applyFill="1" applyBorder="1" applyAlignment="1">
      <alignment horizontal="right"/>
    </xf>
    <xf numFmtId="0" fontId="8" fillId="5" borderId="26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7" xfId="1" applyFont="1" applyFill="1" applyBorder="1" applyAlignment="1" applyProtection="1">
      <alignment vertical="center"/>
      <protection locked="0"/>
    </xf>
    <xf numFmtId="0" fontId="6" fillId="2" borderId="7" xfId="1" applyFont="1" applyFill="1" applyBorder="1" applyAlignment="1">
      <alignment vertical="center"/>
    </xf>
    <xf numFmtId="0" fontId="7" fillId="2" borderId="10" xfId="1" applyFont="1" applyFill="1" applyBorder="1" applyAlignment="1" applyProtection="1">
      <alignment vertical="center"/>
      <protection locked="0"/>
    </xf>
    <xf numFmtId="0" fontId="7" fillId="2" borderId="10" xfId="1" applyFont="1" applyFill="1" applyBorder="1" applyAlignment="1">
      <alignment vertical="center"/>
    </xf>
    <xf numFmtId="0" fontId="6" fillId="2" borderId="10" xfId="1" applyFont="1" applyFill="1" applyBorder="1" applyAlignment="1">
      <alignment vertical="center"/>
    </xf>
    <xf numFmtId="0" fontId="2" fillId="2" borderId="0" xfId="4" applyFont="1" applyFill="1"/>
    <xf numFmtId="0" fontId="6" fillId="2" borderId="0" xfId="4" applyFont="1" applyFill="1"/>
    <xf numFmtId="0" fontId="19" fillId="2" borderId="0" xfId="4" applyFill="1"/>
    <xf numFmtId="0" fontId="7" fillId="2" borderId="0" xfId="4" applyFont="1" applyFill="1"/>
    <xf numFmtId="0" fontId="8" fillId="2" borderId="0" xfId="4" applyFont="1" applyFill="1" applyAlignment="1" applyProtection="1">
      <alignment horizontal="right"/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9" fillId="2" borderId="0" xfId="4" applyFont="1" applyFill="1"/>
    <xf numFmtId="0" fontId="9" fillId="3" borderId="0" xfId="4" applyFont="1" applyFill="1" applyAlignment="1" applyProtection="1">
      <alignment horizontal="left"/>
      <protection locked="0"/>
    </xf>
    <xf numFmtId="0" fontId="6" fillId="3" borderId="0" xfId="4" applyFont="1" applyFill="1" applyProtection="1">
      <protection locked="0"/>
    </xf>
    <xf numFmtId="167" fontId="9" fillId="3" borderId="0" xfId="4" applyNumberFormat="1" applyFont="1" applyFill="1" applyAlignment="1" applyProtection="1">
      <alignment horizontal="center"/>
      <protection locked="0"/>
    </xf>
    <xf numFmtId="170" fontId="6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7" fillId="2" borderId="0" xfId="4" applyFont="1" applyFill="1" applyAlignment="1">
      <alignment horizontal="right"/>
    </xf>
    <xf numFmtId="0" fontId="6" fillId="2" borderId="0" xfId="4" applyFont="1" applyFill="1" applyAlignment="1">
      <alignment horizontal="right"/>
    </xf>
    <xf numFmtId="0" fontId="8" fillId="3" borderId="0" xfId="4" applyFont="1" applyFill="1" applyAlignment="1" applyProtection="1">
      <alignment horizontal="center"/>
      <protection locked="0"/>
    </xf>
    <xf numFmtId="0" fontId="9" fillId="3" borderId="0" xfId="4" applyFont="1" applyFill="1" applyAlignment="1" applyProtection="1">
      <alignment horizontal="center"/>
      <protection locked="0"/>
    </xf>
    <xf numFmtId="0" fontId="4" fillId="2" borderId="1" xfId="4" applyFont="1" applyFill="1" applyBorder="1" applyAlignment="1">
      <alignment horizontal="center"/>
    </xf>
    <xf numFmtId="0" fontId="10" fillId="2" borderId="0" xfId="4" applyFont="1" applyFill="1" applyAlignment="1">
      <alignment vertical="center" wrapText="1"/>
    </xf>
    <xf numFmtId="0" fontId="7" fillId="2" borderId="0" xfId="4" applyFont="1" applyFill="1" applyAlignment="1">
      <alignment horizontal="center"/>
    </xf>
    <xf numFmtId="0" fontId="11" fillId="2" borderId="0" xfId="4" applyFont="1" applyFill="1"/>
    <xf numFmtId="0" fontId="12" fillId="2" borderId="0" xfId="4" applyFont="1" applyFill="1"/>
    <xf numFmtId="2" fontId="8" fillId="3" borderId="0" xfId="4" applyNumberFormat="1" applyFont="1" applyFill="1" applyAlignment="1" applyProtection="1">
      <alignment horizontal="center"/>
      <protection locked="0"/>
    </xf>
    <xf numFmtId="0" fontId="7" fillId="2" borderId="0" xfId="4" applyFont="1" applyFill="1" applyAlignment="1">
      <alignment vertical="center" wrapText="1"/>
    </xf>
    <xf numFmtId="0" fontId="13" fillId="2" borderId="0" xfId="4" applyFont="1" applyFill="1"/>
    <xf numFmtId="2" fontId="7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center" wrapText="1"/>
    </xf>
    <xf numFmtId="169" fontId="7" fillId="2" borderId="0" xfId="4" applyNumberFormat="1" applyFont="1" applyFill="1" applyAlignment="1">
      <alignment horizontal="center"/>
    </xf>
    <xf numFmtId="0" fontId="6" fillId="2" borderId="32" xfId="4" applyFont="1" applyFill="1" applyBorder="1" applyAlignment="1">
      <alignment horizontal="right"/>
    </xf>
    <xf numFmtId="0" fontId="8" fillId="3" borderId="33" xfId="4" applyFont="1" applyFill="1" applyBorder="1" applyAlignment="1" applyProtection="1">
      <alignment horizontal="center"/>
      <protection locked="0"/>
    </xf>
    <xf numFmtId="0" fontId="6" fillId="2" borderId="34" xfId="4" applyFont="1" applyFill="1" applyBorder="1" applyAlignment="1">
      <alignment horizontal="right"/>
    </xf>
    <xf numFmtId="0" fontId="8" fillId="3" borderId="35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>
      <alignment horizontal="center"/>
    </xf>
    <xf numFmtId="0" fontId="7" fillId="2" borderId="36" xfId="4" applyFont="1" applyFill="1" applyBorder="1" applyAlignment="1">
      <alignment horizontal="center"/>
    </xf>
    <xf numFmtId="0" fontId="7" fillId="2" borderId="37" xfId="4" applyFont="1" applyFill="1" applyBorder="1" applyAlignment="1">
      <alignment horizontal="center"/>
    </xf>
    <xf numFmtId="0" fontId="7" fillId="2" borderId="38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6" fillId="2" borderId="39" xfId="4" applyFont="1" applyFill="1" applyBorder="1" applyAlignment="1">
      <alignment horizontal="center"/>
    </xf>
    <xf numFmtId="0" fontId="8" fillId="3" borderId="40" xfId="4" applyFont="1" applyFill="1" applyBorder="1" applyAlignment="1" applyProtection="1">
      <alignment horizontal="center"/>
      <protection locked="0"/>
    </xf>
    <xf numFmtId="171" fontId="6" fillId="2" borderId="37" xfId="4" applyNumberFormat="1" applyFont="1" applyFill="1" applyBorder="1" applyAlignment="1">
      <alignment horizontal="center"/>
    </xf>
    <xf numFmtId="171" fontId="6" fillId="2" borderId="41" xfId="4" applyNumberFormat="1" applyFont="1" applyFill="1" applyBorder="1" applyAlignment="1">
      <alignment horizontal="center"/>
    </xf>
    <xf numFmtId="0" fontId="13" fillId="2" borderId="30" xfId="4" applyFont="1" applyFill="1" applyBorder="1"/>
    <xf numFmtId="0" fontId="6" fillId="2" borderId="35" xfId="4" applyFont="1" applyFill="1" applyBorder="1" applyAlignment="1">
      <alignment horizontal="center"/>
    </xf>
    <xf numFmtId="0" fontId="8" fillId="3" borderId="34" xfId="4" applyFont="1" applyFill="1" applyBorder="1" applyAlignment="1" applyProtection="1">
      <alignment horizontal="center"/>
      <protection locked="0"/>
    </xf>
    <xf numFmtId="171" fontId="6" fillId="2" borderId="42" xfId="4" applyNumberFormat="1" applyFont="1" applyFill="1" applyBorder="1" applyAlignment="1">
      <alignment horizontal="center"/>
    </xf>
    <xf numFmtId="171" fontId="6" fillId="2" borderId="43" xfId="4" applyNumberFormat="1" applyFont="1" applyFill="1" applyBorder="1" applyAlignment="1">
      <alignment horizontal="center"/>
    </xf>
    <xf numFmtId="0" fontId="6" fillId="2" borderId="14" xfId="4" applyFont="1" applyFill="1" applyBorder="1" applyAlignment="1">
      <alignment horizontal="center"/>
    </xf>
    <xf numFmtId="0" fontId="8" fillId="3" borderId="44" xfId="4" applyFont="1" applyFill="1" applyBorder="1" applyAlignment="1" applyProtection="1">
      <alignment horizontal="center"/>
      <protection locked="0"/>
    </xf>
    <xf numFmtId="171" fontId="6" fillId="2" borderId="45" xfId="4" applyNumberFormat="1" applyFont="1" applyFill="1" applyBorder="1" applyAlignment="1">
      <alignment horizontal="center"/>
    </xf>
    <xf numFmtId="171" fontId="6" fillId="2" borderId="46" xfId="4" applyNumberFormat="1" applyFont="1" applyFill="1" applyBorder="1" applyAlignment="1">
      <alignment horizontal="center"/>
    </xf>
    <xf numFmtId="0" fontId="6" fillId="2" borderId="31" xfId="4" applyFont="1" applyFill="1" applyBorder="1"/>
    <xf numFmtId="0" fontId="6" fillId="2" borderId="35" xfId="4" applyFont="1" applyFill="1" applyBorder="1" applyAlignment="1">
      <alignment horizontal="right"/>
    </xf>
    <xf numFmtId="1" fontId="7" fillId="4" borderId="24" xfId="4" applyNumberFormat="1" applyFont="1" applyFill="1" applyBorder="1" applyAlignment="1">
      <alignment horizontal="center"/>
    </xf>
    <xf numFmtId="171" fontId="7" fillId="4" borderId="47" xfId="4" applyNumberFormat="1" applyFont="1" applyFill="1" applyBorder="1" applyAlignment="1">
      <alignment horizontal="center"/>
    </xf>
    <xf numFmtId="171" fontId="7" fillId="4" borderId="48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6" fillId="2" borderId="49" xfId="4" applyFont="1" applyFill="1" applyBorder="1" applyAlignment="1">
      <alignment horizontal="right"/>
    </xf>
    <xf numFmtId="0" fontId="8" fillId="3" borderId="27" xfId="4" applyFont="1" applyFill="1" applyBorder="1" applyAlignment="1" applyProtection="1">
      <alignment horizontal="center"/>
      <protection locked="0"/>
    </xf>
    <xf numFmtId="0" fontId="6" fillId="2" borderId="10" xfId="4" applyFont="1" applyFill="1" applyBorder="1" applyAlignment="1">
      <alignment horizontal="right"/>
    </xf>
    <xf numFmtId="2" fontId="6" fillId="4" borderId="16" xfId="4" applyNumberFormat="1" applyFont="1" applyFill="1" applyBorder="1" applyAlignment="1">
      <alignment horizontal="center"/>
    </xf>
    <xf numFmtId="0" fontId="6" fillId="2" borderId="0" xfId="4" applyFont="1" applyFill="1" applyAlignment="1">
      <alignment horizontal="center"/>
    </xf>
    <xf numFmtId="2" fontId="6" fillId="5" borderId="16" xfId="4" applyNumberFormat="1" applyFont="1" applyFill="1" applyBorder="1" applyAlignment="1">
      <alignment horizontal="center"/>
    </xf>
    <xf numFmtId="2" fontId="6" fillId="2" borderId="0" xfId="4" applyNumberFormat="1" applyFont="1" applyFill="1" applyAlignment="1">
      <alignment horizontal="center"/>
    </xf>
    <xf numFmtId="166" fontId="6" fillId="4" borderId="16" xfId="4" applyNumberFormat="1" applyFont="1" applyFill="1" applyBorder="1" applyAlignment="1">
      <alignment horizontal="center"/>
    </xf>
    <xf numFmtId="166" fontId="6" fillId="2" borderId="0" xfId="4" applyNumberFormat="1" applyFont="1" applyFill="1" applyAlignment="1">
      <alignment horizontal="center"/>
    </xf>
    <xf numFmtId="166" fontId="6" fillId="4" borderId="17" xfId="4" applyNumberFormat="1" applyFont="1" applyFill="1" applyBorder="1" applyAlignment="1">
      <alignment horizontal="center"/>
    </xf>
    <xf numFmtId="0" fontId="6" fillId="2" borderId="50" xfId="4" applyFont="1" applyFill="1" applyBorder="1" applyAlignment="1">
      <alignment horizontal="right"/>
    </xf>
    <xf numFmtId="166" fontId="8" fillId="3" borderId="16" xfId="4" applyNumberFormat="1" applyFont="1" applyFill="1" applyBorder="1" applyAlignment="1" applyProtection="1">
      <alignment horizontal="center"/>
      <protection locked="0"/>
    </xf>
    <xf numFmtId="166" fontId="6" fillId="2" borderId="0" xfId="4" applyNumberFormat="1" applyFont="1" applyFill="1"/>
    <xf numFmtId="0" fontId="6" fillId="2" borderId="40" xfId="4" applyFont="1" applyFill="1" applyBorder="1" applyAlignment="1">
      <alignment horizontal="right"/>
    </xf>
    <xf numFmtId="1" fontId="6" fillId="2" borderId="0" xfId="4" applyNumberFormat="1" applyFont="1" applyFill="1" applyAlignment="1">
      <alignment horizontal="center"/>
    </xf>
    <xf numFmtId="0" fontId="6" fillId="2" borderId="31" xfId="4" applyFont="1" applyFill="1" applyBorder="1" applyAlignment="1">
      <alignment horizontal="right"/>
    </xf>
    <xf numFmtId="2" fontId="6" fillId="4" borderId="31" xfId="4" applyNumberFormat="1" applyFont="1" applyFill="1" applyBorder="1" applyAlignment="1">
      <alignment horizontal="center"/>
    </xf>
    <xf numFmtId="171" fontId="7" fillId="5" borderId="30" xfId="4" applyNumberFormat="1" applyFont="1" applyFill="1" applyBorder="1" applyAlignment="1">
      <alignment horizontal="center"/>
    </xf>
    <xf numFmtId="171" fontId="6" fillId="2" borderId="0" xfId="4" applyNumberFormat="1" applyFont="1" applyFill="1" applyAlignment="1">
      <alignment horizontal="center"/>
    </xf>
    <xf numFmtId="10" fontId="6" fillId="4" borderId="16" xfId="4" applyNumberFormat="1" applyFont="1" applyFill="1" applyBorder="1" applyAlignment="1">
      <alignment horizontal="center"/>
    </xf>
    <xf numFmtId="0" fontId="6" fillId="2" borderId="51" xfId="4" applyFont="1" applyFill="1" applyBorder="1" applyAlignment="1">
      <alignment horizontal="right"/>
    </xf>
    <xf numFmtId="0" fontId="6" fillId="5" borderId="31" xfId="4" applyFont="1" applyFill="1" applyBorder="1" applyAlignment="1">
      <alignment horizontal="center"/>
    </xf>
    <xf numFmtId="0" fontId="3" fillId="2" borderId="0" xfId="4" applyFont="1" applyFill="1"/>
    <xf numFmtId="0" fontId="7" fillId="2" borderId="0" xfId="4" applyFont="1" applyFill="1" applyAlignment="1">
      <alignment horizontal="left"/>
    </xf>
    <xf numFmtId="0" fontId="6" fillId="2" borderId="0" xfId="4" applyFont="1" applyFill="1" applyAlignment="1">
      <alignment horizontal="left"/>
    </xf>
    <xf numFmtId="172" fontId="8" fillId="3" borderId="0" xfId="4" applyNumberFormat="1" applyFont="1" applyFill="1" applyAlignment="1" applyProtection="1">
      <alignment horizontal="center"/>
      <protection locked="0"/>
    </xf>
    <xf numFmtId="166" fontId="7" fillId="2" borderId="0" xfId="4" applyNumberFormat="1" applyFont="1" applyFill="1" applyAlignment="1" applyProtection="1">
      <alignment horizontal="center"/>
      <protection locked="0"/>
    </xf>
    <xf numFmtId="2" fontId="7" fillId="2" borderId="30" xfId="4" applyNumberFormat="1" applyFont="1" applyFill="1" applyBorder="1" applyAlignment="1">
      <alignment horizontal="center"/>
    </xf>
    <xf numFmtId="0" fontId="7" fillId="2" borderId="30" xfId="4" applyFont="1" applyFill="1" applyBorder="1" applyAlignment="1">
      <alignment horizontal="center"/>
    </xf>
    <xf numFmtId="0" fontId="6" fillId="2" borderId="30" xfId="4" applyFont="1" applyFill="1" applyBorder="1" applyAlignment="1">
      <alignment horizontal="center"/>
    </xf>
    <xf numFmtId="0" fontId="8" fillId="3" borderId="32" xfId="4" applyFont="1" applyFill="1" applyBorder="1" applyAlignment="1" applyProtection="1">
      <alignment horizontal="center"/>
      <protection locked="0"/>
    </xf>
    <xf numFmtId="166" fontId="6" fillId="2" borderId="32" xfId="4" applyNumberFormat="1" applyFont="1" applyFill="1" applyBorder="1" applyAlignment="1">
      <alignment horizontal="center"/>
    </xf>
    <xf numFmtId="10" fontId="6" fillId="2" borderId="30" xfId="4" applyNumberFormat="1" applyFont="1" applyFill="1" applyBorder="1" applyAlignment="1">
      <alignment horizontal="center" vertical="center"/>
    </xf>
    <xf numFmtId="0" fontId="6" fillId="2" borderId="52" xfId="4" applyFont="1" applyFill="1" applyBorder="1" applyAlignment="1">
      <alignment horizontal="center"/>
    </xf>
    <xf numFmtId="166" fontId="6" fillId="2" borderId="34" xfId="4" applyNumberFormat="1" applyFont="1" applyFill="1" applyBorder="1" applyAlignment="1">
      <alignment horizontal="center"/>
    </xf>
    <xf numFmtId="10" fontId="6" fillId="2" borderId="52" xfId="4" applyNumberFormat="1" applyFont="1" applyFill="1" applyBorder="1" applyAlignment="1">
      <alignment horizontal="center" vertical="center"/>
    </xf>
    <xf numFmtId="1" fontId="8" fillId="3" borderId="34" xfId="4" applyNumberFormat="1" applyFont="1" applyFill="1" applyBorder="1" applyAlignment="1" applyProtection="1">
      <alignment horizontal="center"/>
      <protection locked="0"/>
    </xf>
    <xf numFmtId="0" fontId="6" fillId="2" borderId="31" xfId="4" applyFont="1" applyFill="1" applyBorder="1" applyAlignment="1">
      <alignment horizontal="center"/>
    </xf>
    <xf numFmtId="0" fontId="8" fillId="3" borderId="51" xfId="4" applyFont="1" applyFill="1" applyBorder="1" applyAlignment="1" applyProtection="1">
      <alignment horizontal="center"/>
      <protection locked="0"/>
    </xf>
    <xf numFmtId="166" fontId="6" fillId="2" borderId="30" xfId="4" applyNumberFormat="1" applyFont="1" applyFill="1" applyBorder="1" applyAlignment="1">
      <alignment horizontal="center"/>
    </xf>
    <xf numFmtId="10" fontId="6" fillId="2" borderId="33" xfId="4" applyNumberFormat="1" applyFont="1" applyFill="1" applyBorder="1" applyAlignment="1">
      <alignment horizontal="center" vertical="center"/>
    </xf>
    <xf numFmtId="166" fontId="6" fillId="2" borderId="52" xfId="4" applyNumberFormat="1" applyFont="1" applyFill="1" applyBorder="1" applyAlignment="1">
      <alignment horizontal="center"/>
    </xf>
    <xf numFmtId="10" fontId="6" fillId="2" borderId="35" xfId="4" applyNumberFormat="1" applyFont="1" applyFill="1" applyBorder="1" applyAlignment="1">
      <alignment horizontal="center" vertical="center"/>
    </xf>
    <xf numFmtId="166" fontId="6" fillId="2" borderId="31" xfId="4" applyNumberFormat="1" applyFont="1" applyFill="1" applyBorder="1" applyAlignment="1">
      <alignment horizontal="center"/>
    </xf>
    <xf numFmtId="10" fontId="6" fillId="2" borderId="5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/>
    </xf>
    <xf numFmtId="2" fontId="9" fillId="2" borderId="53" xfId="4" applyNumberFormat="1" applyFont="1" applyFill="1" applyBorder="1" applyAlignment="1">
      <alignment horizontal="center"/>
    </xf>
    <xf numFmtId="10" fontId="6" fillId="2" borderId="31" xfId="4" applyNumberFormat="1" applyFont="1" applyFill="1" applyBorder="1" applyAlignment="1">
      <alignment horizontal="center" vertical="center"/>
    </xf>
    <xf numFmtId="0" fontId="6" fillId="2" borderId="13" xfId="4" applyFont="1" applyFill="1" applyBorder="1" applyAlignment="1">
      <alignment horizontal="right"/>
    </xf>
    <xf numFmtId="2" fontId="8" fillId="5" borderId="14" xfId="4" applyNumberFormat="1" applyFont="1" applyFill="1" applyBorder="1" applyAlignment="1">
      <alignment horizontal="center"/>
    </xf>
    <xf numFmtId="10" fontId="8" fillId="5" borderId="14" xfId="4" applyNumberFormat="1" applyFont="1" applyFill="1" applyBorder="1" applyAlignment="1">
      <alignment horizontal="center"/>
    </xf>
    <xf numFmtId="0" fontId="6" fillId="2" borderId="16" xfId="4" applyFont="1" applyFill="1" applyBorder="1" applyAlignment="1">
      <alignment horizontal="right"/>
    </xf>
    <xf numFmtId="10" fontId="8" fillId="4" borderId="15" xfId="4" applyNumberFormat="1" applyFont="1" applyFill="1" applyBorder="1" applyAlignment="1">
      <alignment horizontal="center"/>
    </xf>
    <xf numFmtId="0" fontId="6" fillId="2" borderId="17" xfId="4" applyFont="1" applyFill="1" applyBorder="1" applyAlignment="1">
      <alignment horizontal="right"/>
    </xf>
    <xf numFmtId="0" fontId="8" fillId="5" borderId="18" xfId="4" applyFont="1" applyFill="1" applyBorder="1" applyAlignment="1">
      <alignment horizontal="center"/>
    </xf>
    <xf numFmtId="165" fontId="8" fillId="2" borderId="0" xfId="4" applyNumberFormat="1" applyFont="1" applyFill="1" applyAlignment="1">
      <alignment horizontal="center"/>
    </xf>
    <xf numFmtId="0" fontId="7" fillId="2" borderId="19" xfId="4" applyFont="1" applyFill="1" applyBorder="1" applyAlignment="1">
      <alignment horizontal="center"/>
    </xf>
    <xf numFmtId="0" fontId="7" fillId="2" borderId="49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/>
    </xf>
    <xf numFmtId="0" fontId="7" fillId="2" borderId="41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6" fillId="2" borderId="7" xfId="4" applyFont="1" applyFill="1" applyBorder="1" applyAlignment="1">
      <alignment horizontal="center"/>
    </xf>
    <xf numFmtId="171" fontId="8" fillId="3" borderId="44" xfId="4" applyNumberFormat="1" applyFont="1" applyFill="1" applyBorder="1" applyAlignment="1" applyProtection="1">
      <alignment horizontal="center"/>
      <protection locked="0"/>
    </xf>
    <xf numFmtId="1" fontId="7" fillId="4" borderId="55" xfId="4" applyNumberFormat="1" applyFont="1" applyFill="1" applyBorder="1" applyAlignment="1">
      <alignment horizontal="center"/>
    </xf>
    <xf numFmtId="1" fontId="7" fillId="4" borderId="56" xfId="4" applyNumberFormat="1" applyFont="1" applyFill="1" applyBorder="1" applyAlignment="1">
      <alignment horizontal="center"/>
    </xf>
    <xf numFmtId="171" fontId="7" fillId="4" borderId="31" xfId="4" applyNumberFormat="1" applyFont="1" applyFill="1" applyBorder="1" applyAlignment="1">
      <alignment horizontal="center"/>
    </xf>
    <xf numFmtId="0" fontId="6" fillId="2" borderId="20" xfId="4" applyFont="1" applyFill="1" applyBorder="1" applyAlignment="1">
      <alignment horizontal="right"/>
    </xf>
    <xf numFmtId="0" fontId="8" fillId="3" borderId="22" xfId="4" applyFont="1" applyFill="1" applyBorder="1" applyAlignment="1" applyProtection="1">
      <alignment horizontal="center"/>
      <protection locked="0"/>
    </xf>
    <xf numFmtId="0" fontId="6" fillId="2" borderId="36" xfId="4" applyFont="1" applyFill="1" applyBorder="1" applyAlignment="1">
      <alignment horizontal="right"/>
    </xf>
    <xf numFmtId="2" fontId="6" fillId="4" borderId="38" xfId="4" applyNumberFormat="1" applyFont="1" applyFill="1" applyBorder="1" applyAlignment="1">
      <alignment horizontal="center"/>
    </xf>
    <xf numFmtId="2" fontId="6" fillId="5" borderId="38" xfId="4" applyNumberFormat="1" applyFont="1" applyFill="1" applyBorder="1" applyAlignment="1">
      <alignment horizontal="center"/>
    </xf>
    <xf numFmtId="166" fontId="6" fillId="4" borderId="38" xfId="4" applyNumberFormat="1" applyFont="1" applyFill="1" applyBorder="1" applyAlignment="1">
      <alignment horizontal="center"/>
    </xf>
    <xf numFmtId="166" fontId="6" fillId="5" borderId="38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6" fillId="2" borderId="57" xfId="4" applyFont="1" applyFill="1" applyBorder="1" applyAlignment="1">
      <alignment horizontal="right"/>
    </xf>
    <xf numFmtId="2" fontId="6" fillId="5" borderId="41" xfId="4" applyNumberFormat="1" applyFont="1" applyFill="1" applyBorder="1" applyAlignment="1">
      <alignment horizontal="center"/>
    </xf>
    <xf numFmtId="0" fontId="7" fillId="2" borderId="0" xfId="4" applyFont="1" applyFill="1" applyAlignment="1">
      <alignment horizontal="center" wrapText="1"/>
    </xf>
    <xf numFmtId="0" fontId="6" fillId="2" borderId="27" xfId="4" applyFont="1" applyFill="1" applyBorder="1" applyAlignment="1">
      <alignment horizontal="right"/>
    </xf>
    <xf numFmtId="171" fontId="7" fillId="5" borderId="27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7" fillId="4" borderId="16" xfId="4" applyNumberFormat="1" applyFont="1" applyFill="1" applyBorder="1" applyAlignment="1">
      <alignment horizontal="center"/>
    </xf>
    <xf numFmtId="0" fontId="7" fillId="5" borderId="17" xfId="4" applyFont="1" applyFill="1" applyBorder="1" applyAlignment="1">
      <alignment horizontal="center"/>
    </xf>
    <xf numFmtId="0" fontId="7" fillId="2" borderId="21" xfId="4" applyFont="1" applyFill="1" applyBorder="1" applyAlignment="1">
      <alignment horizontal="center"/>
    </xf>
    <xf numFmtId="0" fontId="7" fillId="2" borderId="58" xfId="4" applyFont="1" applyFill="1" applyBorder="1" applyAlignment="1">
      <alignment horizontal="center"/>
    </xf>
    <xf numFmtId="0" fontId="7" fillId="2" borderId="33" xfId="4" applyFont="1" applyFill="1" applyBorder="1" applyAlignment="1">
      <alignment horizontal="center" wrapText="1"/>
    </xf>
    <xf numFmtId="0" fontId="6" fillId="2" borderId="34" xfId="4" applyFont="1" applyFill="1" applyBorder="1" applyAlignment="1">
      <alignment horizontal="center"/>
    </xf>
    <xf numFmtId="166" fontId="6" fillId="2" borderId="37" xfId="4" applyNumberFormat="1" applyFont="1" applyFill="1" applyBorder="1" applyAlignment="1">
      <alignment horizontal="center"/>
    </xf>
    <xf numFmtId="10" fontId="6" fillId="2" borderId="41" xfId="4" applyNumberFormat="1" applyFont="1" applyFill="1" applyBorder="1" applyAlignment="1">
      <alignment horizontal="center"/>
    </xf>
    <xf numFmtId="166" fontId="6" fillId="2" borderId="42" xfId="4" applyNumberFormat="1" applyFont="1" applyFill="1" applyBorder="1" applyAlignment="1">
      <alignment horizontal="center"/>
    </xf>
    <xf numFmtId="10" fontId="6" fillId="2" borderId="43" xfId="4" applyNumberFormat="1" applyFont="1" applyFill="1" applyBorder="1" applyAlignment="1">
      <alignment horizontal="center"/>
    </xf>
    <xf numFmtId="0" fontId="6" fillId="2" borderId="44" xfId="4" applyFont="1" applyFill="1" applyBorder="1" applyAlignment="1">
      <alignment horizontal="center"/>
    </xf>
    <xf numFmtId="166" fontId="6" fillId="2" borderId="45" xfId="4" applyNumberFormat="1" applyFont="1" applyFill="1" applyBorder="1" applyAlignment="1">
      <alignment horizontal="center"/>
    </xf>
    <xf numFmtId="10" fontId="6" fillId="2" borderId="46" xfId="4" applyNumberFormat="1" applyFont="1" applyFill="1" applyBorder="1" applyAlignment="1">
      <alignment horizontal="center"/>
    </xf>
    <xf numFmtId="2" fontId="6" fillId="2" borderId="35" xfId="4" applyNumberFormat="1" applyFont="1" applyFill="1" applyBorder="1" applyAlignment="1">
      <alignment horizontal="center"/>
    </xf>
    <xf numFmtId="171" fontId="6" fillId="2" borderId="2" xfId="4" applyNumberFormat="1" applyFont="1" applyFill="1" applyBorder="1" applyAlignment="1">
      <alignment horizontal="right"/>
    </xf>
    <xf numFmtId="2" fontId="8" fillId="5" borderId="38" xfId="4" applyNumberFormat="1" applyFont="1" applyFill="1" applyBorder="1" applyAlignment="1">
      <alignment horizontal="center"/>
    </xf>
    <xf numFmtId="10" fontId="8" fillId="5" borderId="38" xfId="4" applyNumberFormat="1" applyFont="1" applyFill="1" applyBorder="1" applyAlignment="1">
      <alignment horizontal="center"/>
    </xf>
    <xf numFmtId="0" fontId="6" fillId="2" borderId="34" xfId="4" applyFont="1" applyFill="1" applyBorder="1"/>
    <xf numFmtId="10" fontId="8" fillId="4" borderId="38" xfId="4" applyNumberFormat="1" applyFont="1" applyFill="1" applyBorder="1" applyAlignment="1">
      <alignment horizontal="center"/>
    </xf>
    <xf numFmtId="0" fontId="6" fillId="2" borderId="51" xfId="4" applyFont="1" applyFill="1" applyBorder="1"/>
    <xf numFmtId="0" fontId="6" fillId="2" borderId="59" xfId="4" applyFont="1" applyFill="1" applyBorder="1" applyAlignment="1">
      <alignment horizontal="right"/>
    </xf>
    <xf numFmtId="0" fontId="8" fillId="5" borderId="17" xfId="4" applyFont="1" applyFill="1" applyBorder="1" applyAlignment="1">
      <alignment horizontal="center"/>
    </xf>
    <xf numFmtId="0" fontId="14" fillId="2" borderId="0" xfId="4" applyFont="1" applyFill="1" applyAlignment="1">
      <alignment horizontal="righ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6" fillId="2" borderId="8" xfId="4" applyFont="1" applyFill="1" applyBorder="1"/>
    <xf numFmtId="0" fontId="6" fillId="2" borderId="9" xfId="4" applyFont="1" applyFill="1" applyBorder="1" applyAlignment="1">
      <alignment horizontal="center"/>
    </xf>
    <xf numFmtId="0" fontId="6" fillId="2" borderId="7" xfId="4" applyFont="1" applyFill="1" applyBorder="1"/>
    <xf numFmtId="0" fontId="7" fillId="2" borderId="10" xfId="4" applyFont="1" applyFill="1" applyBorder="1"/>
    <xf numFmtId="0" fontId="6" fillId="2" borderId="10" xfId="4" applyFont="1" applyFill="1" applyBorder="1"/>
    <xf numFmtId="0" fontId="8" fillId="3" borderId="40" xfId="0" applyFont="1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8" fillId="3" borderId="22" xfId="0" applyFont="1" applyFill="1" applyBorder="1" applyAlignment="1" applyProtection="1">
      <alignment horizontal="center"/>
      <protection locked="0"/>
    </xf>
    <xf numFmtId="171" fontId="8" fillId="3" borderId="30" xfId="0" applyNumberFormat="1" applyFont="1" applyFill="1" applyBorder="1" applyAlignment="1" applyProtection="1">
      <alignment horizontal="center"/>
      <protection locked="0"/>
    </xf>
    <xf numFmtId="171" fontId="8" fillId="3" borderId="52" xfId="0" applyNumberFormat="1" applyFont="1" applyFill="1" applyBorder="1" applyAlignment="1" applyProtection="1">
      <alignment horizontal="center"/>
      <protection locked="0"/>
    </xf>
    <xf numFmtId="171" fontId="8" fillId="3" borderId="31" xfId="0" applyNumberFormat="1" applyFont="1" applyFill="1" applyBorder="1" applyAlignment="1" applyProtection="1">
      <alignment horizontal="center"/>
      <protection locked="0"/>
    </xf>
    <xf numFmtId="0" fontId="14" fillId="2" borderId="60" xfId="4" applyFont="1" applyFill="1" applyBorder="1" applyAlignment="1">
      <alignment horizontal="left" vertical="center" wrapText="1"/>
    </xf>
    <xf numFmtId="0" fontId="14" fillId="2" borderId="29" xfId="4" applyFont="1" applyFill="1" applyBorder="1" applyAlignment="1">
      <alignment horizontal="left" vertical="center" wrapText="1"/>
    </xf>
    <xf numFmtId="0" fontId="14" fillId="2" borderId="12" xfId="4" applyFont="1" applyFill="1" applyBorder="1" applyAlignment="1">
      <alignment horizontal="left" vertical="center" wrapText="1"/>
    </xf>
    <xf numFmtId="0" fontId="16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14" fillId="2" borderId="60" xfId="4" applyFont="1" applyFill="1" applyBorder="1" applyAlignment="1">
      <alignment horizontal="center"/>
    </xf>
    <xf numFmtId="0" fontId="14" fillId="2" borderId="29" xfId="4" applyFont="1" applyFill="1" applyBorder="1" applyAlignment="1">
      <alignment horizontal="center"/>
    </xf>
    <xf numFmtId="0" fontId="14" fillId="2" borderId="12" xfId="4" applyFont="1" applyFill="1" applyBorder="1" applyAlignment="1">
      <alignment horizontal="center"/>
    </xf>
    <xf numFmtId="0" fontId="15" fillId="2" borderId="9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 wrapText="1"/>
      <protection locked="0"/>
    </xf>
    <xf numFmtId="0" fontId="9" fillId="3" borderId="0" xfId="4" applyFont="1" applyFill="1" applyAlignment="1" applyProtection="1">
      <alignment horizontal="left"/>
      <protection locked="0"/>
    </xf>
    <xf numFmtId="0" fontId="14" fillId="2" borderId="60" xfId="4" applyFont="1" applyFill="1" applyBorder="1" applyAlignment="1">
      <alignment horizontal="justify" vertical="center" wrapText="1"/>
    </xf>
    <xf numFmtId="0" fontId="14" fillId="2" borderId="29" xfId="4" applyFont="1" applyFill="1" applyBorder="1" applyAlignment="1">
      <alignment horizontal="justify" vertical="center" wrapText="1"/>
    </xf>
    <xf numFmtId="0" fontId="14" fillId="2" borderId="12" xfId="4" applyFont="1" applyFill="1" applyBorder="1" applyAlignment="1">
      <alignment horizontal="justify" vertical="center" wrapText="1"/>
    </xf>
    <xf numFmtId="0" fontId="7" fillId="2" borderId="19" xfId="4" applyFont="1" applyFill="1" applyBorder="1" applyAlignment="1">
      <alignment horizontal="center"/>
    </xf>
    <xf numFmtId="0" fontId="7" fillId="2" borderId="49" xfId="4" applyFont="1" applyFill="1" applyBorder="1" applyAlignment="1">
      <alignment horizontal="center"/>
    </xf>
    <xf numFmtId="0" fontId="7" fillId="2" borderId="28" xfId="4" applyFont="1" applyFill="1" applyBorder="1" applyAlignment="1">
      <alignment horizontal="center"/>
    </xf>
    <xf numFmtId="10" fontId="10" fillId="2" borderId="52" xfId="4" applyNumberFormat="1" applyFont="1" applyFill="1" applyBorder="1" applyAlignment="1">
      <alignment horizontal="center" vertical="center"/>
    </xf>
    <xf numFmtId="0" fontId="14" fillId="2" borderId="32" xfId="4" applyFont="1" applyFill="1" applyBorder="1" applyAlignment="1">
      <alignment horizontal="left" vertical="center" wrapText="1"/>
    </xf>
    <xf numFmtId="0" fontId="14" fillId="2" borderId="33" xfId="4" applyFont="1" applyFill="1" applyBorder="1" applyAlignment="1">
      <alignment horizontal="left" vertical="center" wrapText="1"/>
    </xf>
    <xf numFmtId="0" fontId="14" fillId="2" borderId="51" xfId="4" applyFont="1" applyFill="1" applyBorder="1" applyAlignment="1">
      <alignment horizontal="left" vertical="center" wrapText="1"/>
    </xf>
    <xf numFmtId="0" fontId="14" fillId="2" borderId="53" xfId="4" applyFont="1" applyFill="1" applyBorder="1" applyAlignment="1">
      <alignment horizontal="left" vertical="center" wrapText="1"/>
    </xf>
    <xf numFmtId="0" fontId="7" fillId="2" borderId="9" xfId="4" applyFont="1" applyFill="1" applyBorder="1" applyAlignment="1">
      <alignment horizontal="center" vertical="center"/>
    </xf>
    <xf numFmtId="0" fontId="7" fillId="2" borderId="0" xfId="4" applyFont="1" applyFill="1" applyAlignment="1">
      <alignment horizontal="center" vertical="center"/>
    </xf>
    <xf numFmtId="0" fontId="7" fillId="2" borderId="8" xfId="4" applyFont="1" applyFill="1" applyBorder="1" applyAlignment="1">
      <alignment horizontal="center" vertical="center"/>
    </xf>
    <xf numFmtId="2" fontId="8" fillId="3" borderId="30" xfId="4" applyNumberFormat="1" applyFont="1" applyFill="1" applyBorder="1" applyAlignment="1" applyProtection="1">
      <alignment horizontal="center" vertical="center"/>
      <protection locked="0"/>
    </xf>
    <xf numFmtId="2" fontId="8" fillId="3" borderId="52" xfId="4" applyNumberFormat="1" applyFont="1" applyFill="1" applyBorder="1" applyAlignment="1" applyProtection="1">
      <alignment horizontal="center" vertical="center"/>
      <protection locked="0"/>
    </xf>
    <xf numFmtId="2" fontId="8" fillId="3" borderId="31" xfId="4" applyNumberFormat="1" applyFont="1" applyFill="1" applyBorder="1" applyAlignment="1" applyProtection="1">
      <alignment horizontal="center" vertical="center"/>
      <protection locked="0"/>
    </xf>
    <xf numFmtId="0" fontId="7" fillId="2" borderId="51" xfId="4" applyFont="1" applyFill="1" applyBorder="1" applyAlignment="1">
      <alignment horizontal="center" vertical="center"/>
    </xf>
    <xf numFmtId="0" fontId="8" fillId="3" borderId="0" xfId="4" applyFont="1" applyFill="1" applyAlignment="1" applyProtection="1">
      <alignment horizontal="left"/>
      <protection locked="0"/>
    </xf>
    <xf numFmtId="0" fontId="14" fillId="2" borderId="32" xfId="4" applyFont="1" applyFill="1" applyBorder="1" applyAlignment="1">
      <alignment horizontal="center" vertical="center" wrapText="1"/>
    </xf>
    <xf numFmtId="0" fontId="14" fillId="2" borderId="33" xfId="4" applyFont="1" applyFill="1" applyBorder="1" applyAlignment="1">
      <alignment horizontal="center" vertical="center" wrapText="1"/>
    </xf>
    <xf numFmtId="0" fontId="14" fillId="2" borderId="51" xfId="4" applyFont="1" applyFill="1" applyBorder="1" applyAlignment="1">
      <alignment horizontal="center" vertical="center" wrapText="1"/>
    </xf>
    <xf numFmtId="0" fontId="14" fillId="2" borderId="53" xfId="4" applyFont="1" applyFill="1" applyBorder="1" applyAlignment="1">
      <alignment horizontal="center" vertical="center" wrapText="1"/>
    </xf>
    <xf numFmtId="0" fontId="7" fillId="2" borderId="0" xfId="4" applyFont="1" applyFill="1" applyAlignment="1">
      <alignment horizontal="center"/>
    </xf>
    <xf numFmtId="0" fontId="14" fillId="2" borderId="9" xfId="4" applyFont="1" applyFill="1" applyBorder="1" applyAlignment="1">
      <alignment horizontal="left" vertical="center" wrapText="1"/>
    </xf>
    <xf numFmtId="0" fontId="14" fillId="2" borderId="8" xfId="4" applyFont="1" applyFill="1" applyBorder="1" applyAlignment="1">
      <alignment horizontal="left" vertical="center" wrapText="1"/>
    </xf>
    <xf numFmtId="0" fontId="7" fillId="2" borderId="9" xfId="4" applyFont="1" applyFill="1" applyBorder="1" applyAlignment="1">
      <alignment horizontal="center"/>
    </xf>
    <xf numFmtId="0" fontId="14" fillId="2" borderId="32" xfId="1" applyFont="1" applyFill="1" applyBorder="1" applyAlignment="1">
      <alignment horizontal="left" vertical="center" wrapText="1"/>
    </xf>
    <xf numFmtId="0" fontId="14" fillId="2" borderId="33" xfId="1" applyFont="1" applyFill="1" applyBorder="1" applyAlignment="1">
      <alignment horizontal="left" vertical="center" wrapText="1"/>
    </xf>
    <xf numFmtId="0" fontId="14" fillId="2" borderId="51" xfId="1" applyFont="1" applyFill="1" applyBorder="1" applyAlignment="1">
      <alignment horizontal="left" vertical="center" wrapText="1"/>
    </xf>
    <xf numFmtId="0" fontId="14" fillId="2" borderId="53" xfId="1" applyFont="1" applyFill="1" applyBorder="1" applyAlignment="1">
      <alignment horizontal="left" vertical="center" wrapText="1"/>
    </xf>
    <xf numFmtId="0" fontId="7" fillId="2" borderId="0" xfId="1" applyFont="1" applyFill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14" fillId="2" borderId="60" xfId="1" applyFont="1" applyFill="1" applyBorder="1" applyAlignment="1">
      <alignment horizontal="justify" vertical="center" wrapText="1"/>
    </xf>
    <xf numFmtId="0" fontId="14" fillId="2" borderId="29" xfId="1" applyFont="1" applyFill="1" applyBorder="1" applyAlignment="1">
      <alignment horizontal="justify" vertical="center" wrapText="1"/>
    </xf>
    <xf numFmtId="0" fontId="14" fillId="2" borderId="12" xfId="1" applyFont="1" applyFill="1" applyBorder="1" applyAlignment="1">
      <alignment horizontal="justify" vertical="center" wrapText="1"/>
    </xf>
    <xf numFmtId="0" fontId="14" fillId="2" borderId="60" xfId="1" applyFont="1" applyFill="1" applyBorder="1" applyAlignment="1">
      <alignment horizontal="left" vertical="center" wrapText="1"/>
    </xf>
    <xf numFmtId="0" fontId="14" fillId="2" borderId="29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/>
    </xf>
    <xf numFmtId="0" fontId="7" fillId="2" borderId="28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14" fillId="2" borderId="8" xfId="1" applyFont="1" applyFill="1" applyBorder="1" applyAlignment="1">
      <alignment horizontal="left" vertical="center" wrapText="1"/>
    </xf>
    <xf numFmtId="0" fontId="7" fillId="2" borderId="51" xfId="1" applyFont="1" applyFill="1" applyBorder="1" applyAlignment="1">
      <alignment horizontal="center" vertical="center"/>
    </xf>
    <xf numFmtId="2" fontId="8" fillId="3" borderId="30" xfId="1" applyNumberFormat="1" applyFont="1" applyFill="1" applyBorder="1" applyAlignment="1" applyProtection="1">
      <alignment horizontal="center" vertical="center"/>
      <protection locked="0"/>
    </xf>
    <xf numFmtId="2" fontId="8" fillId="3" borderId="52" xfId="1" applyNumberFormat="1" applyFont="1" applyFill="1" applyBorder="1" applyAlignment="1" applyProtection="1">
      <alignment horizontal="center" vertical="center"/>
      <protection locked="0"/>
    </xf>
    <xf numFmtId="2" fontId="8" fillId="3" borderId="31" xfId="1" applyNumberFormat="1" applyFont="1" applyFill="1" applyBorder="1" applyAlignment="1" applyProtection="1">
      <alignment horizontal="center" vertical="center"/>
      <protection locked="0"/>
    </xf>
    <xf numFmtId="0" fontId="8" fillId="3" borderId="0" xfId="1" applyFont="1" applyFill="1" applyAlignment="1" applyProtection="1">
      <alignment horizontal="left" vertical="center"/>
      <protection locked="0"/>
    </xf>
    <xf numFmtId="0" fontId="9" fillId="3" borderId="0" xfId="1" applyFont="1" applyFill="1" applyAlignment="1" applyProtection="1">
      <alignment horizontal="left" vertical="center"/>
      <protection locked="0"/>
    </xf>
    <xf numFmtId="0" fontId="7" fillId="2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49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60" xfId="1" applyFont="1" applyFill="1" applyBorder="1" applyAlignment="1">
      <alignment horizontal="center" vertical="center"/>
    </xf>
    <xf numFmtId="0" fontId="14" fillId="2" borderId="29" xfId="1" applyFont="1" applyFill="1" applyBorder="1" applyAlignment="1">
      <alignment horizontal="center" vertical="center"/>
    </xf>
    <xf numFmtId="0" fontId="14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Normal 4" xfId="1"/>
    <cellStyle name="Normal 5" xfId="4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60" zoomScaleNormal="40" zoomScalePageLayoutView="60" workbookViewId="0">
      <selection activeCell="D124" sqref="D124"/>
    </sheetView>
  </sheetViews>
  <sheetFormatPr defaultColWidth="9.140625" defaultRowHeight="13.5" x14ac:dyDescent="0.25"/>
  <cols>
    <col min="1" max="1" width="55.42578125" style="236" customWidth="1"/>
    <col min="2" max="2" width="33.7109375" style="236" customWidth="1"/>
    <col min="3" max="3" width="42.28515625" style="236" customWidth="1"/>
    <col min="4" max="4" width="30.5703125" style="236" customWidth="1"/>
    <col min="5" max="5" width="39.85546875" style="236" customWidth="1"/>
    <col min="6" max="6" width="30.7109375" style="236" customWidth="1"/>
    <col min="7" max="7" width="39.85546875" style="236" customWidth="1"/>
    <col min="8" max="8" width="30" style="236" customWidth="1"/>
    <col min="9" max="9" width="30.28515625" style="236" hidden="1" customWidth="1"/>
    <col min="10" max="10" width="30.42578125" style="236" customWidth="1"/>
    <col min="11" max="11" width="21.28515625" style="236" customWidth="1"/>
    <col min="12" max="12" width="9.140625" style="236"/>
    <col min="13" max="16384" width="9.140625" style="238"/>
  </cols>
  <sheetData>
    <row r="1" spans="1:9" ht="18.75" customHeight="1" x14ac:dyDescent="0.25">
      <c r="A1" s="409" t="s">
        <v>17</v>
      </c>
      <c r="B1" s="409"/>
      <c r="C1" s="409"/>
      <c r="D1" s="409"/>
      <c r="E1" s="409"/>
      <c r="F1" s="409"/>
      <c r="G1" s="409"/>
      <c r="H1" s="409"/>
      <c r="I1" s="409"/>
    </row>
    <row r="2" spans="1:9" ht="18.75" customHeight="1" x14ac:dyDescent="0.25">
      <c r="A2" s="409"/>
      <c r="B2" s="409"/>
      <c r="C2" s="409"/>
      <c r="D2" s="409"/>
      <c r="E2" s="409"/>
      <c r="F2" s="409"/>
      <c r="G2" s="409"/>
      <c r="H2" s="409"/>
      <c r="I2" s="409"/>
    </row>
    <row r="3" spans="1:9" ht="18.75" customHeight="1" x14ac:dyDescent="0.25">
      <c r="A3" s="409"/>
      <c r="B3" s="409"/>
      <c r="C3" s="409"/>
      <c r="D3" s="409"/>
      <c r="E3" s="409"/>
      <c r="F3" s="409"/>
      <c r="G3" s="409"/>
      <c r="H3" s="409"/>
      <c r="I3" s="409"/>
    </row>
    <row r="4" spans="1:9" ht="18.75" customHeight="1" x14ac:dyDescent="0.25">
      <c r="A4" s="409"/>
      <c r="B4" s="409"/>
      <c r="C4" s="409"/>
      <c r="D4" s="409"/>
      <c r="E4" s="409"/>
      <c r="F4" s="409"/>
      <c r="G4" s="409"/>
      <c r="H4" s="409"/>
      <c r="I4" s="409"/>
    </row>
    <row r="5" spans="1:9" ht="18.75" customHeight="1" x14ac:dyDescent="0.25">
      <c r="A5" s="409"/>
      <c r="B5" s="409"/>
      <c r="C5" s="409"/>
      <c r="D5" s="409"/>
      <c r="E5" s="409"/>
      <c r="F5" s="409"/>
      <c r="G5" s="409"/>
      <c r="H5" s="409"/>
      <c r="I5" s="409"/>
    </row>
    <row r="6" spans="1:9" ht="18.75" customHeight="1" x14ac:dyDescent="0.25">
      <c r="A6" s="409"/>
      <c r="B6" s="409"/>
      <c r="C6" s="409"/>
      <c r="D6" s="409"/>
      <c r="E6" s="409"/>
      <c r="F6" s="409"/>
      <c r="G6" s="409"/>
      <c r="H6" s="409"/>
      <c r="I6" s="409"/>
    </row>
    <row r="7" spans="1:9" ht="18.75" customHeight="1" x14ac:dyDescent="0.25">
      <c r="A7" s="409"/>
      <c r="B7" s="409"/>
      <c r="C7" s="409"/>
      <c r="D7" s="409"/>
      <c r="E7" s="409"/>
      <c r="F7" s="409"/>
      <c r="G7" s="409"/>
      <c r="H7" s="409"/>
      <c r="I7" s="409"/>
    </row>
    <row r="8" spans="1:9" x14ac:dyDescent="0.25">
      <c r="A8" s="410" t="s">
        <v>18</v>
      </c>
      <c r="B8" s="410"/>
      <c r="C8" s="410"/>
      <c r="D8" s="410"/>
      <c r="E8" s="410"/>
      <c r="F8" s="410"/>
      <c r="G8" s="410"/>
      <c r="H8" s="410"/>
      <c r="I8" s="410"/>
    </row>
    <row r="9" spans="1:9" x14ac:dyDescent="0.25">
      <c r="A9" s="410"/>
      <c r="B9" s="410"/>
      <c r="C9" s="410"/>
      <c r="D9" s="410"/>
      <c r="E9" s="410"/>
      <c r="F9" s="410"/>
      <c r="G9" s="410"/>
      <c r="H9" s="410"/>
      <c r="I9" s="410"/>
    </row>
    <row r="10" spans="1:9" x14ac:dyDescent="0.25">
      <c r="A10" s="410"/>
      <c r="B10" s="410"/>
      <c r="C10" s="410"/>
      <c r="D10" s="410"/>
      <c r="E10" s="410"/>
      <c r="F10" s="410"/>
      <c r="G10" s="410"/>
      <c r="H10" s="410"/>
      <c r="I10" s="410"/>
    </row>
    <row r="11" spans="1:9" x14ac:dyDescent="0.25">
      <c r="A11" s="410"/>
      <c r="B11" s="410"/>
      <c r="C11" s="410"/>
      <c r="D11" s="410"/>
      <c r="E11" s="410"/>
      <c r="F11" s="410"/>
      <c r="G11" s="410"/>
      <c r="H11" s="410"/>
      <c r="I11" s="410"/>
    </row>
    <row r="12" spans="1:9" x14ac:dyDescent="0.25">
      <c r="A12" s="410"/>
      <c r="B12" s="410"/>
      <c r="C12" s="410"/>
      <c r="D12" s="410"/>
      <c r="E12" s="410"/>
      <c r="F12" s="410"/>
      <c r="G12" s="410"/>
      <c r="H12" s="410"/>
      <c r="I12" s="410"/>
    </row>
    <row r="13" spans="1:9" x14ac:dyDescent="0.25">
      <c r="A13" s="410"/>
      <c r="B13" s="410"/>
      <c r="C13" s="410"/>
      <c r="D13" s="410"/>
      <c r="E13" s="410"/>
      <c r="F13" s="410"/>
      <c r="G13" s="410"/>
      <c r="H13" s="410"/>
      <c r="I13" s="410"/>
    </row>
    <row r="14" spans="1:9" x14ac:dyDescent="0.25">
      <c r="A14" s="410"/>
      <c r="B14" s="410"/>
      <c r="C14" s="410"/>
      <c r="D14" s="410"/>
      <c r="E14" s="410"/>
      <c r="F14" s="410"/>
      <c r="G14" s="410"/>
      <c r="H14" s="410"/>
      <c r="I14" s="410"/>
    </row>
    <row r="15" spans="1:9" ht="19.5" customHeight="1" thickBot="1" x14ac:dyDescent="0.35">
      <c r="A15" s="237"/>
    </row>
    <row r="16" spans="1:9" ht="19.5" customHeight="1" thickBot="1" x14ac:dyDescent="0.35">
      <c r="A16" s="411" t="s">
        <v>9</v>
      </c>
      <c r="B16" s="412"/>
      <c r="C16" s="412"/>
      <c r="D16" s="412"/>
      <c r="E16" s="412"/>
      <c r="F16" s="412"/>
      <c r="G16" s="412"/>
      <c r="H16" s="413"/>
    </row>
    <row r="17" spans="1:14" ht="20.25" customHeight="1" x14ac:dyDescent="0.25">
      <c r="A17" s="414" t="s">
        <v>19</v>
      </c>
      <c r="B17" s="414"/>
      <c r="C17" s="414"/>
      <c r="D17" s="414"/>
      <c r="E17" s="414"/>
      <c r="F17" s="414"/>
      <c r="G17" s="414"/>
      <c r="H17" s="414"/>
    </row>
    <row r="18" spans="1:14" ht="26.25" customHeight="1" x14ac:dyDescent="0.4">
      <c r="A18" s="239" t="s">
        <v>10</v>
      </c>
      <c r="B18" s="415" t="s">
        <v>111</v>
      </c>
      <c r="C18" s="415"/>
      <c r="D18" s="240"/>
      <c r="E18" s="241"/>
      <c r="F18" s="242"/>
      <c r="G18" s="242"/>
      <c r="H18" s="242"/>
    </row>
    <row r="19" spans="1:14" ht="26.25" customHeight="1" x14ac:dyDescent="0.4">
      <c r="A19" s="239" t="s">
        <v>11</v>
      </c>
      <c r="B19" s="243" t="s">
        <v>110</v>
      </c>
      <c r="C19" s="242">
        <v>29</v>
      </c>
      <c r="D19" s="242"/>
      <c r="E19" s="242"/>
      <c r="F19" s="242"/>
      <c r="G19" s="242"/>
      <c r="H19" s="242"/>
    </row>
    <row r="20" spans="1:14" ht="26.25" customHeight="1" x14ac:dyDescent="0.4">
      <c r="A20" s="239" t="s">
        <v>12</v>
      </c>
      <c r="B20" s="416" t="s">
        <v>112</v>
      </c>
      <c r="C20" s="416"/>
      <c r="D20" s="242"/>
      <c r="E20" s="242"/>
      <c r="F20" s="242"/>
      <c r="G20" s="242"/>
      <c r="H20" s="242"/>
    </row>
    <row r="21" spans="1:14" ht="26.25" customHeight="1" x14ac:dyDescent="0.4">
      <c r="A21" s="239" t="s">
        <v>13</v>
      </c>
      <c r="B21" s="416" t="s">
        <v>113</v>
      </c>
      <c r="C21" s="416"/>
      <c r="D21" s="416"/>
      <c r="E21" s="416"/>
      <c r="F21" s="416"/>
      <c r="G21" s="416"/>
      <c r="H21" s="416"/>
      <c r="I21" s="244"/>
    </row>
    <row r="22" spans="1:14" ht="26.25" customHeight="1" x14ac:dyDescent="0.4">
      <c r="A22" s="239" t="s">
        <v>14</v>
      </c>
      <c r="B22" s="245">
        <v>43181.586099537039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39" t="s">
        <v>15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39"/>
      <c r="B24" s="246"/>
    </row>
    <row r="25" spans="1:14" ht="18.75" x14ac:dyDescent="0.3">
      <c r="A25" s="247" t="s">
        <v>0</v>
      </c>
      <c r="B25" s="246"/>
    </row>
    <row r="26" spans="1:14" ht="26.25" customHeight="1" x14ac:dyDescent="0.4">
      <c r="A26" s="248" t="s">
        <v>1</v>
      </c>
      <c r="B26" s="415" t="s">
        <v>114</v>
      </c>
      <c r="C26" s="415"/>
    </row>
    <row r="27" spans="1:14" ht="26.25" customHeight="1" x14ac:dyDescent="0.4">
      <c r="A27" s="249" t="s">
        <v>20</v>
      </c>
      <c r="B27" s="417" t="s">
        <v>115</v>
      </c>
      <c r="C27" s="417"/>
    </row>
    <row r="28" spans="1:14" ht="27" customHeight="1" thickBot="1" x14ac:dyDescent="0.45">
      <c r="A28" s="249" t="s">
        <v>2</v>
      </c>
      <c r="B28" s="250">
        <v>99.95</v>
      </c>
    </row>
    <row r="29" spans="1:14" s="252" customFormat="1" ht="27" customHeight="1" thickBot="1" x14ac:dyDescent="0.45">
      <c r="A29" s="249" t="s">
        <v>21</v>
      </c>
      <c r="B29" s="251">
        <v>0</v>
      </c>
      <c r="C29" s="418" t="s">
        <v>22</v>
      </c>
      <c r="D29" s="419"/>
      <c r="E29" s="419"/>
      <c r="F29" s="419"/>
      <c r="G29" s="420"/>
      <c r="I29" s="253"/>
      <c r="J29" s="253"/>
      <c r="K29" s="253"/>
      <c r="L29" s="253"/>
    </row>
    <row r="30" spans="1:14" s="252" customFormat="1" ht="19.5" customHeight="1" thickBot="1" x14ac:dyDescent="0.35">
      <c r="A30" s="249" t="s">
        <v>23</v>
      </c>
      <c r="B30" s="254">
        <f>B28-B29</f>
        <v>99.95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252" customFormat="1" ht="27" customHeight="1" thickBot="1" x14ac:dyDescent="0.45">
      <c r="A31" s="249" t="s">
        <v>24</v>
      </c>
      <c r="B31" s="257">
        <v>1</v>
      </c>
      <c r="C31" s="406" t="s">
        <v>25</v>
      </c>
      <c r="D31" s="407"/>
      <c r="E31" s="407"/>
      <c r="F31" s="407"/>
      <c r="G31" s="407"/>
      <c r="H31" s="408"/>
      <c r="I31" s="253"/>
      <c r="J31" s="253"/>
      <c r="K31" s="253"/>
      <c r="L31" s="253"/>
    </row>
    <row r="32" spans="1:14" s="252" customFormat="1" ht="27" customHeight="1" thickBot="1" x14ac:dyDescent="0.45">
      <c r="A32" s="249" t="s">
        <v>26</v>
      </c>
      <c r="B32" s="257">
        <v>1</v>
      </c>
      <c r="C32" s="406" t="s">
        <v>27</v>
      </c>
      <c r="D32" s="407"/>
      <c r="E32" s="407"/>
      <c r="F32" s="407"/>
      <c r="G32" s="407"/>
      <c r="H32" s="408"/>
      <c r="I32" s="253"/>
      <c r="J32" s="253"/>
      <c r="K32" s="253"/>
      <c r="L32" s="258"/>
      <c r="M32" s="258"/>
      <c r="N32" s="259"/>
    </row>
    <row r="33" spans="1:14" s="252" customFormat="1" ht="17.25" customHeight="1" x14ac:dyDescent="0.3">
      <c r="A33" s="249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252" customFormat="1" ht="18.75" x14ac:dyDescent="0.3">
      <c r="A34" s="249" t="s">
        <v>28</v>
      </c>
      <c r="B34" s="262">
        <f>B31/B32</f>
        <v>1</v>
      </c>
      <c r="C34" s="237" t="s">
        <v>29</v>
      </c>
      <c r="D34" s="237"/>
      <c r="E34" s="237"/>
      <c r="F34" s="237"/>
      <c r="G34" s="237"/>
      <c r="I34" s="253"/>
      <c r="J34" s="253"/>
      <c r="K34" s="253"/>
      <c r="L34" s="258"/>
      <c r="M34" s="258"/>
      <c r="N34" s="259"/>
    </row>
    <row r="35" spans="1:14" s="252" customFormat="1" ht="19.5" customHeight="1" thickBot="1" x14ac:dyDescent="0.35">
      <c r="A35" s="249"/>
      <c r="B35" s="254"/>
      <c r="G35" s="237"/>
      <c r="I35" s="253"/>
      <c r="J35" s="253"/>
      <c r="K35" s="253"/>
      <c r="L35" s="258"/>
      <c r="M35" s="258"/>
      <c r="N35" s="259"/>
    </row>
    <row r="36" spans="1:14" s="252" customFormat="1" ht="27" customHeight="1" thickBot="1" x14ac:dyDescent="0.45">
      <c r="A36" s="263" t="s">
        <v>30</v>
      </c>
      <c r="B36" s="264">
        <v>1</v>
      </c>
      <c r="C36" s="237"/>
      <c r="D36" s="421" t="s">
        <v>31</v>
      </c>
      <c r="E36" s="422"/>
      <c r="F36" s="421" t="s">
        <v>32</v>
      </c>
      <c r="G36" s="423"/>
      <c r="J36" s="253"/>
      <c r="K36" s="253"/>
      <c r="L36" s="258"/>
      <c r="M36" s="258"/>
      <c r="N36" s="259"/>
    </row>
    <row r="37" spans="1:14" s="252" customFormat="1" ht="27" customHeight="1" thickBot="1" x14ac:dyDescent="0.45">
      <c r="A37" s="265" t="s">
        <v>33</v>
      </c>
      <c r="B37" s="266">
        <v>1</v>
      </c>
      <c r="C37" s="267" t="s">
        <v>34</v>
      </c>
      <c r="D37" s="268" t="s">
        <v>35</v>
      </c>
      <c r="E37" s="269" t="s">
        <v>36</v>
      </c>
      <c r="F37" s="268" t="s">
        <v>35</v>
      </c>
      <c r="G37" s="270" t="s">
        <v>36</v>
      </c>
      <c r="I37" s="271" t="s">
        <v>37</v>
      </c>
      <c r="J37" s="253"/>
      <c r="K37" s="253"/>
      <c r="L37" s="258"/>
      <c r="M37" s="258"/>
      <c r="N37" s="259"/>
    </row>
    <row r="38" spans="1:14" s="252" customFormat="1" ht="26.25" customHeight="1" x14ac:dyDescent="0.4">
      <c r="A38" s="265" t="s">
        <v>38</v>
      </c>
      <c r="B38" s="266">
        <v>1</v>
      </c>
      <c r="C38" s="272">
        <v>1</v>
      </c>
      <c r="D38" s="273"/>
      <c r="E38" s="274" t="str">
        <f>IF(ISBLANK(D38),"-",$D$48/$D$45*D38)</f>
        <v>-</v>
      </c>
      <c r="F38" s="273"/>
      <c r="G38" s="275" t="str">
        <f>IF(ISBLANK(F38),"-",$D$48/$F$45*F38)</f>
        <v>-</v>
      </c>
      <c r="I38" s="276"/>
      <c r="J38" s="253"/>
      <c r="K38" s="253"/>
      <c r="L38" s="258"/>
      <c r="M38" s="258"/>
      <c r="N38" s="259"/>
    </row>
    <row r="39" spans="1:14" s="252" customFormat="1" ht="26.25" customHeight="1" x14ac:dyDescent="0.4">
      <c r="A39" s="265" t="s">
        <v>39</v>
      </c>
      <c r="B39" s="266">
        <v>1</v>
      </c>
      <c r="C39" s="277">
        <v>2</v>
      </c>
      <c r="D39" s="278"/>
      <c r="E39" s="279" t="str">
        <f>IF(ISBLANK(D39),"-",$D$48/$D$45*D39)</f>
        <v>-</v>
      </c>
      <c r="F39" s="278"/>
      <c r="G39" s="280" t="str">
        <f>IF(ISBLANK(F39),"-",$D$48/$F$45*F39)</f>
        <v>-</v>
      </c>
      <c r="I39" s="424" t="e">
        <f>ABS((F43/D43*D42)-F42)/D42</f>
        <v>#DIV/0!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40</v>
      </c>
      <c r="B40" s="266">
        <v>1</v>
      </c>
      <c r="C40" s="277">
        <v>3</v>
      </c>
      <c r="D40" s="278"/>
      <c r="E40" s="279" t="str">
        <f>IF(ISBLANK(D40),"-",$D$48/$D$45*D40)</f>
        <v>-</v>
      </c>
      <c r="F40" s="278"/>
      <c r="G40" s="280" t="str">
        <f>IF(ISBLANK(F40),"-",$D$48/$F$45*F40)</f>
        <v>-</v>
      </c>
      <c r="I40" s="424"/>
      <c r="L40" s="258"/>
      <c r="M40" s="258"/>
      <c r="N40" s="237"/>
    </row>
    <row r="41" spans="1:14" ht="27" customHeight="1" thickBot="1" x14ac:dyDescent="0.45">
      <c r="A41" s="265" t="s">
        <v>41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37"/>
    </row>
    <row r="42" spans="1:14" ht="27" customHeight="1" thickBot="1" x14ac:dyDescent="0.45">
      <c r="A42" s="265" t="s">
        <v>42</v>
      </c>
      <c r="B42" s="266">
        <v>1</v>
      </c>
      <c r="C42" s="286" t="s">
        <v>43</v>
      </c>
      <c r="D42" s="287" t="e">
        <f>AVERAGE(D38:D41)</f>
        <v>#DIV/0!</v>
      </c>
      <c r="E42" s="288" t="e">
        <f>AVERAGE(E38:E41)</f>
        <v>#DIV/0!</v>
      </c>
      <c r="F42" s="287" t="e">
        <f>AVERAGE(F38:F41)</f>
        <v>#DIV/0!</v>
      </c>
      <c r="G42" s="289" t="e">
        <f>AVERAGE(G38:G41)</f>
        <v>#DIV/0!</v>
      </c>
      <c r="H42" s="290"/>
    </row>
    <row r="43" spans="1:14" ht="26.25" customHeight="1" x14ac:dyDescent="0.4">
      <c r="A43" s="265" t="s">
        <v>44</v>
      </c>
      <c r="B43" s="266">
        <v>1</v>
      </c>
      <c r="C43" s="291" t="s">
        <v>45</v>
      </c>
      <c r="D43" s="292">
        <v>20.04</v>
      </c>
      <c r="E43" s="237"/>
      <c r="F43" s="292">
        <v>22.9</v>
      </c>
      <c r="H43" s="290"/>
    </row>
    <row r="44" spans="1:14" ht="26.25" customHeight="1" x14ac:dyDescent="0.4">
      <c r="A44" s="265" t="s">
        <v>46</v>
      </c>
      <c r="B44" s="266">
        <v>1</v>
      </c>
      <c r="C44" s="293" t="s">
        <v>47</v>
      </c>
      <c r="D44" s="294">
        <f>D43*$B$34</f>
        <v>20.04</v>
      </c>
      <c r="E44" s="295"/>
      <c r="F44" s="294">
        <f>F43*$B$34</f>
        <v>22.9</v>
      </c>
      <c r="H44" s="290"/>
    </row>
    <row r="45" spans="1:14" ht="19.5" customHeight="1" thickBot="1" x14ac:dyDescent="0.35">
      <c r="A45" s="265" t="s">
        <v>48</v>
      </c>
      <c r="B45" s="277">
        <f>(B44/B43)*(B42/B41)*(B40/B39)*(B38/B37)*B36</f>
        <v>1</v>
      </c>
      <c r="C45" s="293" t="s">
        <v>49</v>
      </c>
      <c r="D45" s="296">
        <f>D44*$B$30/100</f>
        <v>20.029980000000002</v>
      </c>
      <c r="E45" s="297"/>
      <c r="F45" s="296">
        <f>F44*$B$30/100</f>
        <v>22.888549999999999</v>
      </c>
      <c r="H45" s="290"/>
    </row>
    <row r="46" spans="1:14" ht="19.5" customHeight="1" thickBot="1" x14ac:dyDescent="0.35">
      <c r="A46" s="425" t="s">
        <v>50</v>
      </c>
      <c r="B46" s="426"/>
      <c r="C46" s="293" t="s">
        <v>51</v>
      </c>
      <c r="D46" s="298">
        <f>D45/$B$45</f>
        <v>20.029980000000002</v>
      </c>
      <c r="E46" s="299"/>
      <c r="F46" s="300">
        <f>F45/$B$45</f>
        <v>22.888549999999999</v>
      </c>
      <c r="H46" s="290"/>
    </row>
    <row r="47" spans="1:14" ht="27" customHeight="1" thickBot="1" x14ac:dyDescent="0.45">
      <c r="A47" s="427"/>
      <c r="B47" s="428"/>
      <c r="C47" s="301" t="s">
        <v>52</v>
      </c>
      <c r="D47" s="302">
        <v>0.01</v>
      </c>
      <c r="E47" s="303"/>
      <c r="F47" s="299"/>
      <c r="H47" s="290"/>
    </row>
    <row r="48" spans="1:14" ht="18.75" x14ac:dyDescent="0.3">
      <c r="C48" s="304" t="s">
        <v>53</v>
      </c>
      <c r="D48" s="296">
        <f>D47*$B$45</f>
        <v>0.01</v>
      </c>
      <c r="F48" s="305"/>
      <c r="H48" s="290"/>
    </row>
    <row r="49" spans="1:12" ht="19.5" customHeight="1" thickBot="1" x14ac:dyDescent="0.35">
      <c r="C49" s="306" t="s">
        <v>54</v>
      </c>
      <c r="D49" s="307">
        <f>D48/B34</f>
        <v>0.01</v>
      </c>
      <c r="F49" s="305"/>
      <c r="H49" s="290"/>
    </row>
    <row r="50" spans="1:12" ht="18.75" x14ac:dyDescent="0.3">
      <c r="C50" s="263" t="s">
        <v>55</v>
      </c>
      <c r="D50" s="308" t="e">
        <f>AVERAGE(E38:E41,G38:G41)</f>
        <v>#DIV/0!</v>
      </c>
      <c r="F50" s="309"/>
      <c r="H50" s="290"/>
    </row>
    <row r="51" spans="1:12" ht="18.75" x14ac:dyDescent="0.3">
      <c r="C51" s="265" t="s">
        <v>56</v>
      </c>
      <c r="D51" s="310" t="e">
        <f>STDEV(E38:E41,G38:G41)/D50</f>
        <v>#DIV/0!</v>
      </c>
      <c r="F51" s="309"/>
      <c r="H51" s="290"/>
    </row>
    <row r="52" spans="1:12" ht="19.5" customHeight="1" thickBot="1" x14ac:dyDescent="0.35">
      <c r="C52" s="311" t="s">
        <v>3</v>
      </c>
      <c r="D52" s="312">
        <f>COUNT(E38:E41,G38:G41)</f>
        <v>0</v>
      </c>
      <c r="F52" s="309"/>
    </row>
    <row r="54" spans="1:12" ht="18.75" x14ac:dyDescent="0.3">
      <c r="A54" s="313" t="s">
        <v>0</v>
      </c>
      <c r="B54" s="314" t="s">
        <v>57</v>
      </c>
    </row>
    <row r="55" spans="1:12" ht="18.75" x14ac:dyDescent="0.3">
      <c r="A55" s="237" t="s">
        <v>58</v>
      </c>
      <c r="B55" s="315" t="str">
        <f>B21</f>
        <v>Each capsule contains: Amoxycillin Trihydrate BP equivalent to Amoxicillin 250 mg.</v>
      </c>
    </row>
    <row r="56" spans="1:12" ht="26.25" customHeight="1" x14ac:dyDescent="0.4">
      <c r="A56" s="315" t="s">
        <v>59</v>
      </c>
      <c r="B56" s="316">
        <v>250</v>
      </c>
      <c r="C56" s="237" t="str">
        <f>B20</f>
        <v>Amoxycillin 250mg as Amoxycillin Trihydrate BP</v>
      </c>
      <c r="H56" s="295"/>
    </row>
    <row r="57" spans="1:12" ht="18.75" x14ac:dyDescent="0.3">
      <c r="A57" s="315" t="s">
        <v>60</v>
      </c>
      <c r="B57" s="317">
        <v>0</v>
      </c>
      <c r="H57" s="295"/>
    </row>
    <row r="58" spans="1:12" ht="19.5" customHeight="1" thickBot="1" x14ac:dyDescent="0.35">
      <c r="H58" s="295"/>
    </row>
    <row r="59" spans="1:12" s="252" customFormat="1" ht="27" customHeight="1" thickBot="1" x14ac:dyDescent="0.45">
      <c r="A59" s="263" t="s">
        <v>61</v>
      </c>
      <c r="B59" s="264">
        <v>1</v>
      </c>
      <c r="C59" s="237"/>
      <c r="D59" s="318" t="s">
        <v>62</v>
      </c>
      <c r="E59" s="319" t="s">
        <v>34</v>
      </c>
      <c r="F59" s="319" t="s">
        <v>35</v>
      </c>
      <c r="G59" s="319" t="s">
        <v>63</v>
      </c>
      <c r="H59" s="267" t="s">
        <v>64</v>
      </c>
      <c r="L59" s="253"/>
    </row>
    <row r="60" spans="1:12" s="252" customFormat="1" ht="26.25" customHeight="1" x14ac:dyDescent="0.4">
      <c r="A60" s="265" t="s">
        <v>65</v>
      </c>
      <c r="B60" s="266">
        <v>1</v>
      </c>
      <c r="C60" s="429" t="s">
        <v>66</v>
      </c>
      <c r="D60" s="432"/>
      <c r="E60" s="320">
        <v>1</v>
      </c>
      <c r="F60" s="321"/>
      <c r="G60" s="322" t="str">
        <f>IF(ISBLANK(F60),"-",(F60/$D$50*$D$47*$B$68)*($B$57/$D$60))</f>
        <v>-</v>
      </c>
      <c r="H60" s="323" t="str">
        <f t="shared" ref="H60:H71" si="0">IF(ISBLANK(F60),"-",G60/$B$56)</f>
        <v>-</v>
      </c>
      <c r="L60" s="253"/>
    </row>
    <row r="61" spans="1:12" s="252" customFormat="1" ht="26.25" customHeight="1" x14ac:dyDescent="0.4">
      <c r="A61" s="265" t="s">
        <v>67</v>
      </c>
      <c r="B61" s="266">
        <v>1</v>
      </c>
      <c r="C61" s="430"/>
      <c r="D61" s="433"/>
      <c r="E61" s="324">
        <v>2</v>
      </c>
      <c r="F61" s="278"/>
      <c r="G61" s="325" t="str">
        <f>IF(ISBLANK(F61),"-",(F61/$D$50*$D$47*$B$68)*($B$57/$D$60))</f>
        <v>-</v>
      </c>
      <c r="H61" s="326" t="str">
        <f t="shared" si="0"/>
        <v>-</v>
      </c>
      <c r="L61" s="253"/>
    </row>
    <row r="62" spans="1:12" s="252" customFormat="1" ht="26.25" customHeight="1" x14ac:dyDescent="0.4">
      <c r="A62" s="265" t="s">
        <v>68</v>
      </c>
      <c r="B62" s="266">
        <v>1</v>
      </c>
      <c r="C62" s="430"/>
      <c r="D62" s="433"/>
      <c r="E62" s="324">
        <v>3</v>
      </c>
      <c r="F62" s="327"/>
      <c r="G62" s="325" t="str">
        <f>IF(ISBLANK(F62),"-",(F62/$D$50*$D$47*$B$68)*($B$57/$D$60))</f>
        <v>-</v>
      </c>
      <c r="H62" s="326" t="str">
        <f t="shared" si="0"/>
        <v>-</v>
      </c>
      <c r="L62" s="253"/>
    </row>
    <row r="63" spans="1:12" ht="27" customHeight="1" thickBot="1" x14ac:dyDescent="0.45">
      <c r="A63" s="265" t="s">
        <v>69</v>
      </c>
      <c r="B63" s="266">
        <v>1</v>
      </c>
      <c r="C63" s="431"/>
      <c r="D63" s="434"/>
      <c r="E63" s="328">
        <v>4</v>
      </c>
      <c r="F63" s="329"/>
      <c r="G63" s="325" t="str">
        <f>IF(ISBLANK(F63),"-",(F63/$D$50*$D$47*$B$68)*($B$57/$D$60))</f>
        <v>-</v>
      </c>
      <c r="H63" s="326" t="str">
        <f t="shared" si="0"/>
        <v>-</v>
      </c>
    </row>
    <row r="64" spans="1:12" ht="26.25" customHeight="1" x14ac:dyDescent="0.4">
      <c r="A64" s="265" t="s">
        <v>70</v>
      </c>
      <c r="B64" s="266">
        <v>1</v>
      </c>
      <c r="C64" s="429" t="s">
        <v>71</v>
      </c>
      <c r="D64" s="432"/>
      <c r="E64" s="320">
        <v>1</v>
      </c>
      <c r="F64" s="321"/>
      <c r="G64" s="330" t="str">
        <f>IF(ISBLANK(F64),"-",(F64/$D$50*$D$47*$B$68)*($B$57/$D$64))</f>
        <v>-</v>
      </c>
      <c r="H64" s="331" t="str">
        <f t="shared" si="0"/>
        <v>-</v>
      </c>
    </row>
    <row r="65" spans="1:8" ht="26.25" customHeight="1" x14ac:dyDescent="0.4">
      <c r="A65" s="265" t="s">
        <v>72</v>
      </c>
      <c r="B65" s="266">
        <v>1</v>
      </c>
      <c r="C65" s="430"/>
      <c r="D65" s="433"/>
      <c r="E65" s="324">
        <v>2</v>
      </c>
      <c r="F65" s="278"/>
      <c r="G65" s="332" t="str">
        <f>IF(ISBLANK(F65),"-",(F65/$D$50*$D$47*$B$68)*($B$57/$D$64))</f>
        <v>-</v>
      </c>
      <c r="H65" s="333" t="str">
        <f t="shared" si="0"/>
        <v>-</v>
      </c>
    </row>
    <row r="66" spans="1:8" ht="26.25" customHeight="1" x14ac:dyDescent="0.4">
      <c r="A66" s="265" t="s">
        <v>73</v>
      </c>
      <c r="B66" s="266">
        <v>1</v>
      </c>
      <c r="C66" s="430"/>
      <c r="D66" s="433"/>
      <c r="E66" s="324">
        <v>3</v>
      </c>
      <c r="F66" s="278"/>
      <c r="G66" s="332" t="str">
        <f>IF(ISBLANK(F66),"-",(F66/$D$50*$D$47*$B$68)*($B$57/$D$64))</f>
        <v>-</v>
      </c>
      <c r="H66" s="333" t="str">
        <f t="shared" si="0"/>
        <v>-</v>
      </c>
    </row>
    <row r="67" spans="1:8" ht="27" customHeight="1" thickBot="1" x14ac:dyDescent="0.45">
      <c r="A67" s="265" t="s">
        <v>74</v>
      </c>
      <c r="B67" s="266">
        <v>1</v>
      </c>
      <c r="C67" s="431"/>
      <c r="D67" s="434"/>
      <c r="E67" s="328">
        <v>4</v>
      </c>
      <c r="F67" s="329"/>
      <c r="G67" s="334" t="str">
        <f>IF(ISBLANK(F67),"-",(F67/$D$50*$D$47*$B$68)*($B$57/$D$64))</f>
        <v>-</v>
      </c>
      <c r="H67" s="335" t="str">
        <f t="shared" si="0"/>
        <v>-</v>
      </c>
    </row>
    <row r="68" spans="1:8" ht="26.25" customHeight="1" x14ac:dyDescent="0.4">
      <c r="A68" s="265" t="s">
        <v>75</v>
      </c>
      <c r="B68" s="336">
        <f>(B67/B66)*(B65/B64)*(B63/B62)*(B61/B60)*B59</f>
        <v>1</v>
      </c>
      <c r="C68" s="429" t="s">
        <v>76</v>
      </c>
      <c r="D68" s="432">
        <v>767.31</v>
      </c>
      <c r="E68" s="320">
        <v>1</v>
      </c>
      <c r="F68" s="321"/>
      <c r="G68" s="330" t="str">
        <f>IF(ISBLANK(F68),"-",(F68/$D$50*$D$47*$B$68)*($B$57/$D$68))</f>
        <v>-</v>
      </c>
      <c r="H68" s="326" t="str">
        <f t="shared" si="0"/>
        <v>-</v>
      </c>
    </row>
    <row r="69" spans="1:8" ht="27" customHeight="1" thickBot="1" x14ac:dyDescent="0.45">
      <c r="A69" s="311" t="s">
        <v>77</v>
      </c>
      <c r="B69" s="337">
        <f>(D47*B68)/B56*B57</f>
        <v>0</v>
      </c>
      <c r="C69" s="430"/>
      <c r="D69" s="433"/>
      <c r="E69" s="324">
        <v>2</v>
      </c>
      <c r="F69" s="278"/>
      <c r="G69" s="332" t="str">
        <f>IF(ISBLANK(F69),"-",(F69/$D$50*$D$47*$B$68)*($B$57/$D$68))</f>
        <v>-</v>
      </c>
      <c r="H69" s="326" t="str">
        <f t="shared" si="0"/>
        <v>-</v>
      </c>
    </row>
    <row r="70" spans="1:8" ht="26.25" customHeight="1" x14ac:dyDescent="0.4">
      <c r="A70" s="437" t="s">
        <v>50</v>
      </c>
      <c r="B70" s="438"/>
      <c r="C70" s="430"/>
      <c r="D70" s="433"/>
      <c r="E70" s="324">
        <v>3</v>
      </c>
      <c r="F70" s="278"/>
      <c r="G70" s="332" t="str">
        <f>IF(ISBLANK(F70),"-",(F70/$D$50*$D$47*$B$68)*($B$57/$D$68))</f>
        <v>-</v>
      </c>
      <c r="H70" s="326" t="str">
        <f t="shared" si="0"/>
        <v>-</v>
      </c>
    </row>
    <row r="71" spans="1:8" ht="27" customHeight="1" thickBot="1" x14ac:dyDescent="0.45">
      <c r="A71" s="439"/>
      <c r="B71" s="440"/>
      <c r="C71" s="435"/>
      <c r="D71" s="434"/>
      <c r="E71" s="328">
        <v>4</v>
      </c>
      <c r="F71" s="329"/>
      <c r="G71" s="334" t="str">
        <f>IF(ISBLANK(F71),"-",(F71/$D$50*$D$47*$B$68)*($B$57/$D$68))</f>
        <v>-</v>
      </c>
      <c r="H71" s="338" t="str">
        <f t="shared" si="0"/>
        <v>-</v>
      </c>
    </row>
    <row r="72" spans="1:8" ht="26.25" customHeight="1" x14ac:dyDescent="0.4">
      <c r="A72" s="295"/>
      <c r="B72" s="295"/>
      <c r="C72" s="295"/>
      <c r="D72" s="295"/>
      <c r="E72" s="295"/>
      <c r="F72" s="339" t="s">
        <v>43</v>
      </c>
      <c r="G72" s="340" t="e">
        <f>AVERAGE(G60:G71)</f>
        <v>#DIV/0!</v>
      </c>
      <c r="H72" s="341" t="e">
        <f>AVERAGE(H60:H71)</f>
        <v>#DIV/0!</v>
      </c>
    </row>
    <row r="73" spans="1:8" ht="26.25" customHeight="1" x14ac:dyDescent="0.4">
      <c r="C73" s="295"/>
      <c r="D73" s="295"/>
      <c r="E73" s="295"/>
      <c r="F73" s="342" t="s">
        <v>56</v>
      </c>
      <c r="G73" s="343" t="e">
        <f>STDEV(G60:G71)/G72</f>
        <v>#DIV/0!</v>
      </c>
      <c r="H73" s="343" t="e">
        <f>STDEV(H60:H71)/H72</f>
        <v>#DIV/0!</v>
      </c>
    </row>
    <row r="74" spans="1:8" ht="27" customHeight="1" thickBot="1" x14ac:dyDescent="0.45">
      <c r="A74" s="295"/>
      <c r="B74" s="295"/>
      <c r="C74" s="295"/>
      <c r="D74" s="295"/>
      <c r="E74" s="297"/>
      <c r="F74" s="344" t="s">
        <v>3</v>
      </c>
      <c r="G74" s="345">
        <f>COUNT(G60:G71)</f>
        <v>0</v>
      </c>
      <c r="H74" s="345">
        <f>COUNT(H60:H71)</f>
        <v>0</v>
      </c>
    </row>
    <row r="76" spans="1:8" ht="26.25" customHeight="1" x14ac:dyDescent="0.4">
      <c r="A76" s="248" t="s">
        <v>78</v>
      </c>
      <c r="B76" s="249" t="s">
        <v>79</v>
      </c>
      <c r="C76" s="441" t="str">
        <f>B20</f>
        <v>Amoxycillin 250mg as Amoxycillin Trihydrate BP</v>
      </c>
      <c r="D76" s="441"/>
      <c r="E76" s="237" t="s">
        <v>80</v>
      </c>
      <c r="F76" s="237"/>
      <c r="G76" s="346" t="e">
        <f>H72</f>
        <v>#DIV/0!</v>
      </c>
      <c r="H76" s="254"/>
    </row>
    <row r="77" spans="1:8" ht="18.75" x14ac:dyDescent="0.3">
      <c r="A77" s="247" t="s">
        <v>81</v>
      </c>
      <c r="B77" s="247" t="s">
        <v>82</v>
      </c>
    </row>
    <row r="78" spans="1:8" ht="18.75" x14ac:dyDescent="0.3">
      <c r="A78" s="247"/>
      <c r="B78" s="247"/>
    </row>
    <row r="79" spans="1:8" ht="26.25" customHeight="1" x14ac:dyDescent="0.4">
      <c r="A79" s="248" t="s">
        <v>1</v>
      </c>
      <c r="B79" s="436" t="str">
        <f>B26</f>
        <v>Amoxicillin Trihydrate</v>
      </c>
      <c r="C79" s="436"/>
    </row>
    <row r="80" spans="1:8" ht="26.25" customHeight="1" x14ac:dyDescent="0.4">
      <c r="A80" s="249" t="s">
        <v>20</v>
      </c>
      <c r="B80" s="436" t="str">
        <f>B27</f>
        <v>WS1606019</v>
      </c>
      <c r="C80" s="436"/>
    </row>
    <row r="81" spans="1:12" ht="27" customHeight="1" thickBot="1" x14ac:dyDescent="0.45">
      <c r="A81" s="249" t="s">
        <v>2</v>
      </c>
      <c r="B81" s="250">
        <f>B28</f>
        <v>99.95</v>
      </c>
    </row>
    <row r="82" spans="1:12" s="252" customFormat="1" ht="27" customHeight="1" thickBot="1" x14ac:dyDescent="0.45">
      <c r="A82" s="249" t="s">
        <v>21</v>
      </c>
      <c r="B82" s="251">
        <v>0</v>
      </c>
      <c r="C82" s="418" t="s">
        <v>22</v>
      </c>
      <c r="D82" s="419"/>
      <c r="E82" s="419"/>
      <c r="F82" s="419"/>
      <c r="G82" s="420"/>
      <c r="I82" s="253"/>
      <c r="J82" s="253"/>
      <c r="K82" s="253"/>
      <c r="L82" s="253"/>
    </row>
    <row r="83" spans="1:12" s="252" customFormat="1" ht="19.5" customHeight="1" thickBot="1" x14ac:dyDescent="0.35">
      <c r="A83" s="249" t="s">
        <v>23</v>
      </c>
      <c r="B83" s="254">
        <f>B81-B82</f>
        <v>99.95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252" customFormat="1" ht="27" customHeight="1" thickBot="1" x14ac:dyDescent="0.45">
      <c r="A84" s="249" t="s">
        <v>24</v>
      </c>
      <c r="B84" s="257">
        <v>1</v>
      </c>
      <c r="C84" s="406" t="s">
        <v>83</v>
      </c>
      <c r="D84" s="407"/>
      <c r="E84" s="407"/>
      <c r="F84" s="407"/>
      <c r="G84" s="407"/>
      <c r="H84" s="408"/>
      <c r="I84" s="253"/>
      <c r="J84" s="253"/>
      <c r="K84" s="253"/>
      <c r="L84" s="253"/>
    </row>
    <row r="85" spans="1:12" s="252" customFormat="1" ht="27" customHeight="1" thickBot="1" x14ac:dyDescent="0.45">
      <c r="A85" s="249" t="s">
        <v>26</v>
      </c>
      <c r="B85" s="257">
        <v>1</v>
      </c>
      <c r="C85" s="406" t="s">
        <v>84</v>
      </c>
      <c r="D85" s="407"/>
      <c r="E85" s="407"/>
      <c r="F85" s="407"/>
      <c r="G85" s="407"/>
      <c r="H85" s="408"/>
      <c r="I85" s="253"/>
      <c r="J85" s="253"/>
      <c r="K85" s="253"/>
      <c r="L85" s="253"/>
    </row>
    <row r="86" spans="1:12" s="252" customFormat="1" ht="18.75" x14ac:dyDescent="0.3">
      <c r="A86" s="249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252" customFormat="1" ht="18.75" x14ac:dyDescent="0.3">
      <c r="A87" s="249" t="s">
        <v>28</v>
      </c>
      <c r="B87" s="262">
        <f>B84/B85</f>
        <v>1</v>
      </c>
      <c r="C87" s="237" t="s">
        <v>29</v>
      </c>
      <c r="D87" s="237"/>
      <c r="E87" s="237"/>
      <c r="F87" s="237"/>
      <c r="G87" s="237"/>
      <c r="I87" s="253"/>
      <c r="J87" s="253"/>
      <c r="K87" s="253"/>
      <c r="L87" s="253"/>
    </row>
    <row r="88" spans="1:12" ht="19.5" customHeight="1" thickBot="1" x14ac:dyDescent="0.35">
      <c r="A88" s="247"/>
      <c r="B88" s="247"/>
    </row>
    <row r="89" spans="1:12" ht="27" customHeight="1" thickBot="1" x14ac:dyDescent="0.45">
      <c r="A89" s="263" t="s">
        <v>30</v>
      </c>
      <c r="B89" s="264">
        <v>50</v>
      </c>
      <c r="D89" s="347" t="s">
        <v>31</v>
      </c>
      <c r="E89" s="348"/>
      <c r="F89" s="421" t="s">
        <v>32</v>
      </c>
      <c r="G89" s="423"/>
    </row>
    <row r="90" spans="1:12" ht="27" customHeight="1" thickBot="1" x14ac:dyDescent="0.45">
      <c r="A90" s="265" t="s">
        <v>33</v>
      </c>
      <c r="B90" s="266">
        <v>1</v>
      </c>
      <c r="C90" s="349" t="s">
        <v>34</v>
      </c>
      <c r="D90" s="268" t="s">
        <v>35</v>
      </c>
      <c r="E90" s="269" t="s">
        <v>36</v>
      </c>
      <c r="F90" s="268" t="s">
        <v>35</v>
      </c>
      <c r="G90" s="350" t="s">
        <v>36</v>
      </c>
      <c r="I90" s="271" t="s">
        <v>37</v>
      </c>
    </row>
    <row r="91" spans="1:12" ht="26.25" customHeight="1" x14ac:dyDescent="0.4">
      <c r="A91" s="265" t="s">
        <v>38</v>
      </c>
      <c r="B91" s="266">
        <v>1</v>
      </c>
      <c r="C91" s="351">
        <v>1</v>
      </c>
      <c r="D91" s="400">
        <v>0.378</v>
      </c>
      <c r="E91" s="274">
        <f>IF(ISBLANK(D91),"-",$D$101/$D$98*D91)</f>
        <v>0.40250010062502511</v>
      </c>
      <c r="F91" s="400">
        <v>0.39700000000000002</v>
      </c>
      <c r="G91" s="275">
        <f>IF(ISBLANK(F91),"-",$D$101/$F$98*F91)</f>
        <v>0.38918146119895147</v>
      </c>
      <c r="I91" s="276"/>
    </row>
    <row r="92" spans="1:12" ht="26.25" customHeight="1" x14ac:dyDescent="0.4">
      <c r="A92" s="265" t="s">
        <v>39</v>
      </c>
      <c r="B92" s="266">
        <v>1</v>
      </c>
      <c r="C92" s="295">
        <v>2</v>
      </c>
      <c r="D92" s="401">
        <v>0.379</v>
      </c>
      <c r="E92" s="279">
        <f>IF(ISBLANK(D92),"-",$D$101/$D$98*D92)</f>
        <v>0.40356491570604375</v>
      </c>
      <c r="F92" s="401">
        <v>0.39800000000000002</v>
      </c>
      <c r="G92" s="280">
        <f>IF(ISBLANK(F92),"-",$D$101/$F$98*F92)</f>
        <v>0.39016176714655587</v>
      </c>
      <c r="I92" s="424">
        <f>ABS((F96/D96*D95)-F95)/D95</f>
        <v>3.5150558523555385E-2</v>
      </c>
    </row>
    <row r="93" spans="1:12" ht="26.25" customHeight="1" x14ac:dyDescent="0.4">
      <c r="A93" s="265" t="s">
        <v>40</v>
      </c>
      <c r="B93" s="266">
        <v>1</v>
      </c>
      <c r="C93" s="295">
        <v>3</v>
      </c>
      <c r="D93" s="401">
        <v>0.379</v>
      </c>
      <c r="E93" s="279">
        <f>IF(ISBLANK(D93),"-",$D$101/$D$98*D93)</f>
        <v>0.40356491570604375</v>
      </c>
      <c r="F93" s="401">
        <v>0.39900000000000002</v>
      </c>
      <c r="G93" s="280">
        <f>IF(ISBLANK(F93),"-",$D$101/$F$98*F93)</f>
        <v>0.39114207309416027</v>
      </c>
      <c r="I93" s="424"/>
    </row>
    <row r="94" spans="1:12" ht="27" customHeight="1" thickBot="1" x14ac:dyDescent="0.45">
      <c r="A94" s="265" t="s">
        <v>41</v>
      </c>
      <c r="B94" s="266">
        <v>1</v>
      </c>
      <c r="C94" s="352">
        <v>4</v>
      </c>
      <c r="D94" s="282"/>
      <c r="E94" s="283" t="str">
        <f>IF(ISBLANK(D94),"-",$D$101/$D$98*D94)</f>
        <v>-</v>
      </c>
      <c r="F94" s="353"/>
      <c r="G94" s="284" t="str">
        <f>IF(ISBLANK(F94),"-",$D$101/$F$98*F94)</f>
        <v>-</v>
      </c>
      <c r="I94" s="285"/>
    </row>
    <row r="95" spans="1:12" ht="27" customHeight="1" thickBot="1" x14ac:dyDescent="0.45">
      <c r="A95" s="265" t="s">
        <v>42</v>
      </c>
      <c r="B95" s="266">
        <v>1</v>
      </c>
      <c r="C95" s="249" t="s">
        <v>43</v>
      </c>
      <c r="D95" s="354">
        <f>AVERAGE(D91:D94)</f>
        <v>0.37866666666666671</v>
      </c>
      <c r="E95" s="288">
        <f>AVERAGE(E91:E94)</f>
        <v>0.40320997734570424</v>
      </c>
      <c r="F95" s="355">
        <f>AVERAGE(F91:F94)</f>
        <v>0.39799999999999996</v>
      </c>
      <c r="G95" s="356">
        <f>AVERAGE(G91:G94)</f>
        <v>0.39016176714655587</v>
      </c>
    </row>
    <row r="96" spans="1:12" ht="26.25" customHeight="1" x14ac:dyDescent="0.4">
      <c r="A96" s="265" t="s">
        <v>44</v>
      </c>
      <c r="B96" s="250">
        <v>1</v>
      </c>
      <c r="C96" s="357" t="s">
        <v>85</v>
      </c>
      <c r="D96" s="358">
        <v>5.22</v>
      </c>
      <c r="E96" s="237"/>
      <c r="F96" s="292">
        <v>5.67</v>
      </c>
    </row>
    <row r="97" spans="1:10" ht="26.25" customHeight="1" x14ac:dyDescent="0.4">
      <c r="A97" s="265" t="s">
        <v>46</v>
      </c>
      <c r="B97" s="250">
        <v>1</v>
      </c>
      <c r="C97" s="359" t="s">
        <v>86</v>
      </c>
      <c r="D97" s="360">
        <f>D96*$B$87</f>
        <v>5.22</v>
      </c>
      <c r="E97" s="295"/>
      <c r="F97" s="294">
        <f>F96*$B$87</f>
        <v>5.67</v>
      </c>
    </row>
    <row r="98" spans="1:10" ht="19.5" customHeight="1" thickBot="1" x14ac:dyDescent="0.35">
      <c r="A98" s="265" t="s">
        <v>48</v>
      </c>
      <c r="B98" s="295">
        <f>(B97/B96)*(B95/B94)*(B93/B92)*(B91/B90)*B89</f>
        <v>50</v>
      </c>
      <c r="C98" s="359" t="s">
        <v>87</v>
      </c>
      <c r="D98" s="361">
        <f>D97*$B$83/100</f>
        <v>5.21739</v>
      </c>
      <c r="E98" s="297"/>
      <c r="F98" s="296">
        <f>F97*$B$83/100</f>
        <v>5.6671649999999998</v>
      </c>
    </row>
    <row r="99" spans="1:10" ht="19.5" customHeight="1" thickBot="1" x14ac:dyDescent="0.35">
      <c r="A99" s="425" t="s">
        <v>50</v>
      </c>
      <c r="B99" s="442"/>
      <c r="C99" s="359" t="s">
        <v>88</v>
      </c>
      <c r="D99" s="362">
        <f>D98/$B$98</f>
        <v>0.1043478</v>
      </c>
      <c r="E99" s="297"/>
      <c r="F99" s="300">
        <f>F98/$B$98</f>
        <v>0.11334329999999999</v>
      </c>
      <c r="H99" s="290"/>
    </row>
    <row r="100" spans="1:10" ht="19.5" customHeight="1" thickBot="1" x14ac:dyDescent="0.35">
      <c r="A100" s="427"/>
      <c r="B100" s="443"/>
      <c r="C100" s="359" t="s">
        <v>52</v>
      </c>
      <c r="D100" s="363">
        <f>$B$56/$B$116</f>
        <v>0.1111111111111111</v>
      </c>
      <c r="F100" s="305"/>
      <c r="G100" s="364"/>
      <c r="H100" s="290"/>
    </row>
    <row r="101" spans="1:10" ht="18.75" x14ac:dyDescent="0.3">
      <c r="C101" s="359" t="s">
        <v>53</v>
      </c>
      <c r="D101" s="360">
        <f>D100*$B$98</f>
        <v>5.5555555555555554</v>
      </c>
      <c r="F101" s="305"/>
      <c r="H101" s="290"/>
    </row>
    <row r="102" spans="1:10" ht="19.5" customHeight="1" thickBot="1" x14ac:dyDescent="0.35">
      <c r="C102" s="365" t="s">
        <v>54</v>
      </c>
      <c r="D102" s="366">
        <f>D101/B34</f>
        <v>5.5555555555555554</v>
      </c>
      <c r="F102" s="309"/>
      <c r="H102" s="290"/>
      <c r="J102" s="367"/>
    </row>
    <row r="103" spans="1:10" ht="18.75" x14ac:dyDescent="0.3">
      <c r="C103" s="368" t="s">
        <v>89</v>
      </c>
      <c r="D103" s="369">
        <f>AVERAGE(E91:E94,G91:G94)</f>
        <v>0.39668587224613</v>
      </c>
      <c r="F103" s="309"/>
      <c r="G103" s="364"/>
      <c r="H103" s="290"/>
      <c r="J103" s="370"/>
    </row>
    <row r="104" spans="1:10" ht="18.75" x14ac:dyDescent="0.3">
      <c r="C104" s="342" t="s">
        <v>56</v>
      </c>
      <c r="D104" s="371">
        <f>STDEV(E91:E94,G91:G94)/D103</f>
        <v>1.8110478818896703E-2</v>
      </c>
      <c r="F104" s="309"/>
      <c r="H104" s="290"/>
      <c r="J104" s="370"/>
    </row>
    <row r="105" spans="1:10" ht="19.5" customHeight="1" thickBot="1" x14ac:dyDescent="0.35">
      <c r="C105" s="344" t="s">
        <v>3</v>
      </c>
      <c r="D105" s="372">
        <f>COUNT(E91:E94,G91:G94)</f>
        <v>6</v>
      </c>
      <c r="F105" s="309"/>
      <c r="H105" s="290"/>
      <c r="J105" s="370"/>
    </row>
    <row r="106" spans="1:10" ht="19.5" customHeight="1" thickBot="1" x14ac:dyDescent="0.35">
      <c r="A106" s="313"/>
      <c r="B106" s="313"/>
      <c r="C106" s="313"/>
      <c r="D106" s="313"/>
      <c r="E106" s="313"/>
    </row>
    <row r="107" spans="1:10" ht="26.25" customHeight="1" thickBot="1" x14ac:dyDescent="0.45">
      <c r="A107" s="263" t="s">
        <v>90</v>
      </c>
      <c r="B107" s="264">
        <v>900</v>
      </c>
      <c r="C107" s="347" t="s">
        <v>16</v>
      </c>
      <c r="D107" s="373" t="s">
        <v>35</v>
      </c>
      <c r="E107" s="374" t="s">
        <v>91</v>
      </c>
      <c r="F107" s="375" t="s">
        <v>92</v>
      </c>
    </row>
    <row r="108" spans="1:10" ht="26.25" customHeight="1" x14ac:dyDescent="0.4">
      <c r="A108" s="265" t="s">
        <v>93</v>
      </c>
      <c r="B108" s="266">
        <v>10</v>
      </c>
      <c r="C108" s="376">
        <v>1</v>
      </c>
      <c r="D108" s="403">
        <v>0.47199999999999998</v>
      </c>
      <c r="E108" s="377">
        <f t="shared" ref="E108:E113" si="1">IF(ISBLANK(D108),"-",D108/$D$103*$D$100*$B$116)</f>
        <v>297.46458912654458</v>
      </c>
      <c r="F108" s="378">
        <f t="shared" ref="F108:F113" si="2">IF(ISBLANK(D108), "-", E108/$B$56)</f>
        <v>1.1898583565061782</v>
      </c>
    </row>
    <row r="109" spans="1:10" ht="26.25" customHeight="1" x14ac:dyDescent="0.4">
      <c r="A109" s="265" t="s">
        <v>67</v>
      </c>
      <c r="B109" s="266">
        <v>25</v>
      </c>
      <c r="C109" s="376">
        <v>2</v>
      </c>
      <c r="D109" s="404">
        <v>0.45700000000000002</v>
      </c>
      <c r="E109" s="379">
        <f t="shared" si="1"/>
        <v>288.01126531955691</v>
      </c>
      <c r="F109" s="380">
        <f t="shared" si="2"/>
        <v>1.1520450612782276</v>
      </c>
    </row>
    <row r="110" spans="1:10" ht="26.25" customHeight="1" x14ac:dyDescent="0.4">
      <c r="A110" s="265" t="s">
        <v>68</v>
      </c>
      <c r="B110" s="266">
        <v>1</v>
      </c>
      <c r="C110" s="376">
        <v>3</v>
      </c>
      <c r="D110" s="404">
        <v>0.48499999999999999</v>
      </c>
      <c r="E110" s="379">
        <f t="shared" si="1"/>
        <v>305.65746975926714</v>
      </c>
      <c r="F110" s="380">
        <f t="shared" si="2"/>
        <v>1.2226298790370687</v>
      </c>
    </row>
    <row r="111" spans="1:10" ht="26.25" customHeight="1" x14ac:dyDescent="0.4">
      <c r="A111" s="265" t="s">
        <v>69</v>
      </c>
      <c r="B111" s="266">
        <v>1</v>
      </c>
      <c r="C111" s="376">
        <v>4</v>
      </c>
      <c r="D111" s="404">
        <v>0.47399999999999998</v>
      </c>
      <c r="E111" s="379">
        <f t="shared" si="1"/>
        <v>298.72503230080952</v>
      </c>
      <c r="F111" s="380">
        <f t="shared" si="2"/>
        <v>1.194900129203238</v>
      </c>
    </row>
    <row r="112" spans="1:10" ht="26.25" customHeight="1" x14ac:dyDescent="0.4">
      <c r="A112" s="265" t="s">
        <v>70</v>
      </c>
      <c r="B112" s="266">
        <v>1</v>
      </c>
      <c r="C112" s="376">
        <v>5</v>
      </c>
      <c r="D112" s="404">
        <v>0.46700000000000003</v>
      </c>
      <c r="E112" s="379">
        <f t="shared" si="1"/>
        <v>294.31348119088199</v>
      </c>
      <c r="F112" s="380">
        <f t="shared" si="2"/>
        <v>1.1772539247635279</v>
      </c>
    </row>
    <row r="113" spans="1:10" ht="26.25" customHeight="1" thickBot="1" x14ac:dyDescent="0.45">
      <c r="A113" s="265" t="s">
        <v>72</v>
      </c>
      <c r="B113" s="266">
        <v>1</v>
      </c>
      <c r="C113" s="381">
        <v>6</v>
      </c>
      <c r="D113" s="405">
        <v>0.47</v>
      </c>
      <c r="E113" s="382">
        <f t="shared" si="1"/>
        <v>296.20414595227953</v>
      </c>
      <c r="F113" s="383">
        <f t="shared" si="2"/>
        <v>1.184816583809118</v>
      </c>
    </row>
    <row r="114" spans="1:10" ht="26.25" customHeight="1" x14ac:dyDescent="0.4">
      <c r="A114" s="265" t="s">
        <v>73</v>
      </c>
      <c r="B114" s="266">
        <v>1</v>
      </c>
      <c r="C114" s="376"/>
      <c r="D114" s="295"/>
      <c r="E114" s="237"/>
      <c r="F114" s="384"/>
    </row>
    <row r="115" spans="1:10" ht="26.25" customHeight="1" x14ac:dyDescent="0.4">
      <c r="A115" s="265" t="s">
        <v>74</v>
      </c>
      <c r="B115" s="266">
        <v>1</v>
      </c>
      <c r="C115" s="376"/>
      <c r="D115" s="385" t="s">
        <v>43</v>
      </c>
      <c r="E115" s="386">
        <f>AVERAGE(E108:E113)</f>
        <v>296.72933060822328</v>
      </c>
      <c r="F115" s="387">
        <f>AVERAGE(F108:F113)</f>
        <v>1.1869173224328931</v>
      </c>
    </row>
    <row r="116" spans="1:10" ht="27" customHeight="1" thickBot="1" x14ac:dyDescent="0.45">
      <c r="A116" s="265" t="s">
        <v>75</v>
      </c>
      <c r="B116" s="277">
        <f>(B115/B114)*(B113/B112)*(B111/B110)*(B109/B108)*B107</f>
        <v>2250</v>
      </c>
      <c r="C116" s="388"/>
      <c r="D116" s="249" t="s">
        <v>56</v>
      </c>
      <c r="E116" s="389">
        <f>STDEV(E108:E113)/E115</f>
        <v>1.9438753615937446E-2</v>
      </c>
      <c r="F116" s="389">
        <f>STDEV(F108:F113)/F115</f>
        <v>1.9438753615937488E-2</v>
      </c>
      <c r="I116" s="237"/>
    </row>
    <row r="117" spans="1:10" ht="27" customHeight="1" thickBot="1" x14ac:dyDescent="0.45">
      <c r="A117" s="425" t="s">
        <v>50</v>
      </c>
      <c r="B117" s="426"/>
      <c r="C117" s="390"/>
      <c r="D117" s="391" t="s">
        <v>3</v>
      </c>
      <c r="E117" s="392">
        <f>COUNT(E108:E113)</f>
        <v>6</v>
      </c>
      <c r="F117" s="392">
        <f>COUNT(F108:F113)</f>
        <v>6</v>
      </c>
      <c r="I117" s="237"/>
      <c r="J117" s="370"/>
    </row>
    <row r="118" spans="1:10" ht="19.5" customHeight="1" thickBot="1" x14ac:dyDescent="0.35">
      <c r="A118" s="427"/>
      <c r="B118" s="428"/>
      <c r="C118" s="237"/>
      <c r="D118" s="237"/>
      <c r="E118" s="237"/>
      <c r="F118" s="295"/>
      <c r="G118" s="237"/>
      <c r="H118" s="237"/>
      <c r="I118" s="237"/>
    </row>
    <row r="119" spans="1:10" ht="18.75" x14ac:dyDescent="0.3">
      <c r="A119" s="393"/>
      <c r="B119" s="261"/>
      <c r="C119" s="237"/>
      <c r="D119" s="237"/>
      <c r="E119" s="237"/>
      <c r="F119" s="295"/>
      <c r="G119" s="237"/>
      <c r="H119" s="237"/>
      <c r="I119" s="237"/>
    </row>
    <row r="120" spans="1:10" ht="26.25" customHeight="1" x14ac:dyDescent="0.4">
      <c r="A120" s="248" t="s">
        <v>78</v>
      </c>
      <c r="B120" s="249" t="s">
        <v>94</v>
      </c>
      <c r="C120" s="441" t="str">
        <f>B20</f>
        <v>Amoxycillin 250mg as Amoxycillin Trihydrate BP</v>
      </c>
      <c r="D120" s="441"/>
      <c r="E120" s="237" t="s">
        <v>95</v>
      </c>
      <c r="F120" s="237"/>
      <c r="G120" s="346">
        <f>F115</f>
        <v>1.1869173224328931</v>
      </c>
      <c r="H120" s="237"/>
      <c r="I120" s="237"/>
    </row>
    <row r="121" spans="1:10" ht="19.5" customHeight="1" thickBot="1" x14ac:dyDescent="0.35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44" t="s">
        <v>4</v>
      </c>
      <c r="C122" s="444"/>
      <c r="E122" s="349" t="s">
        <v>5</v>
      </c>
      <c r="F122" s="396"/>
      <c r="G122" s="444" t="s">
        <v>6</v>
      </c>
      <c r="H122" s="444"/>
    </row>
    <row r="123" spans="1:10" ht="69.95" customHeight="1" x14ac:dyDescent="0.3">
      <c r="A123" s="248" t="s">
        <v>7</v>
      </c>
      <c r="B123" s="397"/>
      <c r="C123" s="397"/>
      <c r="E123" s="397"/>
      <c r="F123" s="237"/>
      <c r="G123" s="397"/>
      <c r="H123" s="397"/>
    </row>
    <row r="124" spans="1:10" ht="69.95" customHeight="1" x14ac:dyDescent="0.3">
      <c r="A124" s="248" t="s">
        <v>8</v>
      </c>
      <c r="B124" s="398"/>
      <c r="C124" s="398"/>
      <c r="E124" s="398"/>
      <c r="F124" s="237"/>
      <c r="G124" s="399"/>
      <c r="H124" s="399"/>
    </row>
    <row r="125" spans="1:10" ht="18.75" x14ac:dyDescent="0.3">
      <c r="A125" s="295"/>
      <c r="B125" s="295"/>
      <c r="C125" s="295"/>
      <c r="D125" s="295"/>
      <c r="E125" s="295"/>
      <c r="F125" s="297"/>
      <c r="G125" s="295"/>
      <c r="H125" s="295"/>
      <c r="I125" s="237"/>
    </row>
    <row r="126" spans="1:10" ht="18.75" x14ac:dyDescent="0.3">
      <c r="A126" s="295"/>
      <c r="B126" s="295"/>
      <c r="C126" s="295"/>
      <c r="D126" s="295"/>
      <c r="E126" s="295"/>
      <c r="F126" s="297"/>
      <c r="G126" s="295"/>
      <c r="H126" s="295"/>
      <c r="I126" s="237"/>
    </row>
    <row r="127" spans="1:10" ht="18.75" x14ac:dyDescent="0.3">
      <c r="A127" s="295"/>
      <c r="B127" s="295"/>
      <c r="C127" s="295"/>
      <c r="D127" s="295"/>
      <c r="E127" s="295"/>
      <c r="F127" s="297"/>
      <c r="G127" s="295"/>
      <c r="H127" s="295"/>
      <c r="I127" s="237"/>
    </row>
    <row r="128" spans="1:10" ht="18.75" x14ac:dyDescent="0.3">
      <c r="A128" s="295"/>
      <c r="B128" s="295"/>
      <c r="C128" s="295"/>
      <c r="D128" s="295"/>
      <c r="E128" s="295"/>
      <c r="F128" s="297"/>
      <c r="G128" s="295"/>
      <c r="H128" s="295"/>
      <c r="I128" s="237"/>
    </row>
    <row r="129" spans="1:9" ht="18.75" x14ac:dyDescent="0.3">
      <c r="A129" s="295"/>
      <c r="B129" s="295"/>
      <c r="C129" s="295"/>
      <c r="D129" s="295"/>
      <c r="E129" s="295"/>
      <c r="F129" s="297"/>
      <c r="G129" s="295"/>
      <c r="H129" s="295"/>
      <c r="I129" s="237"/>
    </row>
    <row r="130" spans="1:9" ht="18.75" x14ac:dyDescent="0.3">
      <c r="A130" s="295"/>
      <c r="B130" s="295"/>
      <c r="C130" s="295"/>
      <c r="D130" s="295"/>
      <c r="E130" s="295"/>
      <c r="F130" s="297"/>
      <c r="G130" s="295"/>
      <c r="H130" s="295"/>
      <c r="I130" s="237"/>
    </row>
    <row r="131" spans="1:9" ht="18.75" x14ac:dyDescent="0.3">
      <c r="A131" s="295"/>
      <c r="B131" s="295"/>
      <c r="C131" s="295"/>
      <c r="D131" s="295"/>
      <c r="E131" s="295"/>
      <c r="F131" s="297"/>
      <c r="G131" s="295"/>
      <c r="H131" s="295"/>
      <c r="I131" s="237"/>
    </row>
    <row r="132" spans="1:9" ht="18.75" x14ac:dyDescent="0.3">
      <c r="A132" s="295"/>
      <c r="B132" s="295"/>
      <c r="C132" s="295"/>
      <c r="D132" s="295"/>
      <c r="E132" s="295"/>
      <c r="F132" s="297"/>
      <c r="G132" s="295"/>
      <c r="H132" s="295"/>
      <c r="I132" s="237"/>
    </row>
    <row r="133" spans="1:9" ht="18.75" x14ac:dyDescent="0.3">
      <c r="A133" s="295"/>
      <c r="B133" s="295"/>
      <c r="C133" s="295"/>
      <c r="D133" s="295"/>
      <c r="E133" s="295"/>
      <c r="F133" s="297"/>
      <c r="G133" s="295"/>
      <c r="H133" s="295"/>
      <c r="I133" s="237"/>
    </row>
    <row r="250" spans="1:1" x14ac:dyDescent="0.25">
      <c r="A250" s="23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zoomScale="50" zoomScaleNormal="75" zoomScaleSheetLayoutView="50" workbookViewId="0">
      <selection activeCell="D166" sqref="D166"/>
    </sheetView>
  </sheetViews>
  <sheetFormatPr defaultRowHeight="16.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6.42578125" style="2" customWidth="1"/>
    <col min="8" max="8" width="41.140625" style="2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3"/>
  </cols>
  <sheetData>
    <row r="1" spans="1:8" ht="15" x14ac:dyDescent="0.3">
      <c r="A1" s="471" t="s">
        <v>17</v>
      </c>
      <c r="B1" s="471"/>
      <c r="C1" s="471"/>
      <c r="D1" s="471"/>
      <c r="E1" s="471"/>
      <c r="F1" s="471"/>
      <c r="G1" s="471"/>
      <c r="H1" s="471"/>
    </row>
    <row r="2" spans="1:8" ht="15" x14ac:dyDescent="0.3">
      <c r="A2" s="471"/>
      <c r="B2" s="471"/>
      <c r="C2" s="471"/>
      <c r="D2" s="471"/>
      <c r="E2" s="471"/>
      <c r="F2" s="471"/>
      <c r="G2" s="471"/>
      <c r="H2" s="471"/>
    </row>
    <row r="3" spans="1:8" ht="15" x14ac:dyDescent="0.3">
      <c r="A3" s="471"/>
      <c r="B3" s="471"/>
      <c r="C3" s="471"/>
      <c r="D3" s="471"/>
      <c r="E3" s="471"/>
      <c r="F3" s="471"/>
      <c r="G3" s="471"/>
      <c r="H3" s="471"/>
    </row>
    <row r="4" spans="1:8" ht="15" x14ac:dyDescent="0.3">
      <c r="A4" s="471"/>
      <c r="B4" s="471"/>
      <c r="C4" s="471"/>
      <c r="D4" s="471"/>
      <c r="E4" s="471"/>
      <c r="F4" s="471"/>
      <c r="G4" s="471"/>
      <c r="H4" s="471"/>
    </row>
    <row r="5" spans="1:8" ht="15" x14ac:dyDescent="0.3">
      <c r="A5" s="471"/>
      <c r="B5" s="471"/>
      <c r="C5" s="471"/>
      <c r="D5" s="471"/>
      <c r="E5" s="471"/>
      <c r="F5" s="471"/>
      <c r="G5" s="471"/>
      <c r="H5" s="471"/>
    </row>
    <row r="6" spans="1:8" ht="15" x14ac:dyDescent="0.3">
      <c r="A6" s="471"/>
      <c r="B6" s="471"/>
      <c r="C6" s="471"/>
      <c r="D6" s="471"/>
      <c r="E6" s="471"/>
      <c r="F6" s="471"/>
      <c r="G6" s="471"/>
      <c r="H6" s="471"/>
    </row>
    <row r="7" spans="1:8" ht="15" x14ac:dyDescent="0.3">
      <c r="A7" s="471"/>
      <c r="B7" s="471"/>
      <c r="C7" s="471"/>
      <c r="D7" s="471"/>
      <c r="E7" s="471"/>
      <c r="F7" s="471"/>
      <c r="G7" s="471"/>
      <c r="H7" s="471"/>
    </row>
    <row r="8" spans="1:8" ht="15" x14ac:dyDescent="0.3">
      <c r="A8" s="472" t="s">
        <v>18</v>
      </c>
      <c r="B8" s="472"/>
      <c r="C8" s="472"/>
      <c r="D8" s="472"/>
      <c r="E8" s="472"/>
      <c r="F8" s="472"/>
      <c r="G8" s="472"/>
      <c r="H8" s="472"/>
    </row>
    <row r="9" spans="1:8" ht="15" x14ac:dyDescent="0.3">
      <c r="A9" s="472"/>
      <c r="B9" s="472"/>
      <c r="C9" s="472"/>
      <c r="D9" s="472"/>
      <c r="E9" s="472"/>
      <c r="F9" s="472"/>
      <c r="G9" s="472"/>
      <c r="H9" s="472"/>
    </row>
    <row r="10" spans="1:8" ht="15" x14ac:dyDescent="0.3">
      <c r="A10" s="472"/>
      <c r="B10" s="472"/>
      <c r="C10" s="472"/>
      <c r="D10" s="472"/>
      <c r="E10" s="472"/>
      <c r="F10" s="472"/>
      <c r="G10" s="472"/>
      <c r="H10" s="472"/>
    </row>
    <row r="11" spans="1:8" ht="15" x14ac:dyDescent="0.3">
      <c r="A11" s="472"/>
      <c r="B11" s="472"/>
      <c r="C11" s="472"/>
      <c r="D11" s="472"/>
      <c r="E11" s="472"/>
      <c r="F11" s="472"/>
      <c r="G11" s="472"/>
      <c r="H11" s="472"/>
    </row>
    <row r="12" spans="1:8" ht="15" x14ac:dyDescent="0.3">
      <c r="A12" s="472"/>
      <c r="B12" s="472"/>
      <c r="C12" s="472"/>
      <c r="D12" s="472"/>
      <c r="E12" s="472"/>
      <c r="F12" s="472"/>
      <c r="G12" s="472"/>
      <c r="H12" s="472"/>
    </row>
    <row r="13" spans="1:8" ht="15" x14ac:dyDescent="0.3">
      <c r="A13" s="472"/>
      <c r="B13" s="472"/>
      <c r="C13" s="472"/>
      <c r="D13" s="472"/>
      <c r="E13" s="472"/>
      <c r="F13" s="472"/>
      <c r="G13" s="472"/>
      <c r="H13" s="472"/>
    </row>
    <row r="14" spans="1:8" ht="15" x14ac:dyDescent="0.3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thickBot="1" x14ac:dyDescent="0.35"/>
    <row r="16" spans="1:8" ht="19.5" customHeight="1" thickBot="1" x14ac:dyDescent="0.35">
      <c r="A16" s="473" t="s">
        <v>9</v>
      </c>
      <c r="B16" s="474"/>
      <c r="C16" s="474"/>
      <c r="D16" s="474"/>
      <c r="E16" s="474"/>
      <c r="F16" s="474"/>
      <c r="G16" s="474"/>
      <c r="H16" s="475"/>
    </row>
    <row r="17" spans="1:13" ht="20.25" customHeight="1" x14ac:dyDescent="0.3">
      <c r="A17" s="476" t="s">
        <v>19</v>
      </c>
      <c r="B17" s="476"/>
      <c r="C17" s="476"/>
      <c r="D17" s="476"/>
      <c r="E17" s="476"/>
      <c r="F17" s="476"/>
      <c r="G17" s="476"/>
      <c r="H17" s="476"/>
    </row>
    <row r="18" spans="1:13" ht="26.25" customHeight="1" x14ac:dyDescent="0.4">
      <c r="A18" s="4" t="s">
        <v>10</v>
      </c>
      <c r="B18" s="415" t="s">
        <v>111</v>
      </c>
      <c r="C18" s="415"/>
      <c r="D18" s="5"/>
      <c r="E18" s="5"/>
    </row>
    <row r="19" spans="1:13" ht="26.25" customHeight="1" x14ac:dyDescent="0.4">
      <c r="A19" s="4" t="s">
        <v>11</v>
      </c>
      <c r="B19" s="6" t="s">
        <v>110</v>
      </c>
      <c r="C19" s="7">
        <v>11</v>
      </c>
    </row>
    <row r="20" spans="1:13" ht="26.25" customHeight="1" x14ac:dyDescent="0.4">
      <c r="A20" s="4" t="s">
        <v>12</v>
      </c>
      <c r="B20" s="416" t="s">
        <v>112</v>
      </c>
      <c r="C20" s="416"/>
    </row>
    <row r="21" spans="1:13" ht="26.25" customHeight="1" x14ac:dyDescent="0.4">
      <c r="A21" s="4" t="s">
        <v>13</v>
      </c>
      <c r="B21" s="416" t="s">
        <v>113</v>
      </c>
      <c r="C21" s="416"/>
      <c r="D21" s="416"/>
      <c r="E21" s="416"/>
      <c r="F21" s="416"/>
      <c r="G21" s="416"/>
      <c r="H21" s="416"/>
    </row>
    <row r="22" spans="1:13" ht="26.25" customHeight="1" x14ac:dyDescent="0.3">
      <c r="A22" s="4" t="s">
        <v>14</v>
      </c>
      <c r="B22" s="8">
        <v>43181.586099537039</v>
      </c>
    </row>
    <row r="23" spans="1:13" ht="26.25" customHeight="1" x14ac:dyDescent="0.3">
      <c r="A23" s="4" t="s">
        <v>15</v>
      </c>
      <c r="B23" s="8"/>
    </row>
    <row r="24" spans="1:13" ht="18.75" x14ac:dyDescent="0.3">
      <c r="A24" s="4"/>
      <c r="B24" s="9"/>
    </row>
    <row r="25" spans="1:13" ht="18.75" x14ac:dyDescent="0.3">
      <c r="A25" s="10" t="s">
        <v>0</v>
      </c>
      <c r="B25" s="9"/>
    </row>
    <row r="26" spans="1:13" ht="26.25" customHeight="1" x14ac:dyDescent="0.3">
      <c r="A26" s="11" t="s">
        <v>1</v>
      </c>
      <c r="B26" s="465" t="s">
        <v>114</v>
      </c>
      <c r="C26" s="465"/>
    </row>
    <row r="27" spans="1:13" ht="26.25" customHeight="1" x14ac:dyDescent="0.3">
      <c r="A27" s="12" t="s">
        <v>20</v>
      </c>
      <c r="B27" s="466" t="s">
        <v>115</v>
      </c>
      <c r="C27" s="466"/>
    </row>
    <row r="28" spans="1:13" ht="27" customHeight="1" thickBot="1" x14ac:dyDescent="0.35">
      <c r="A28" s="12" t="s">
        <v>2</v>
      </c>
      <c r="B28" s="13">
        <v>99.95</v>
      </c>
    </row>
    <row r="29" spans="1:13" s="17" customFormat="1" ht="15.75" customHeight="1" thickBot="1" x14ac:dyDescent="0.3">
      <c r="A29" s="12" t="s">
        <v>21</v>
      </c>
      <c r="B29" s="14">
        <v>0</v>
      </c>
      <c r="C29" s="451" t="s">
        <v>96</v>
      </c>
      <c r="D29" s="452"/>
      <c r="E29" s="452"/>
      <c r="F29" s="452"/>
      <c r="G29" s="453"/>
      <c r="H29" s="15"/>
      <c r="I29" s="16"/>
      <c r="J29" s="16"/>
      <c r="K29" s="16"/>
    </row>
    <row r="30" spans="1:13" s="17" customFormat="1" ht="19.5" customHeight="1" thickBot="1" x14ac:dyDescent="0.3">
      <c r="A30" s="12" t="s">
        <v>23</v>
      </c>
      <c r="B30" s="18">
        <f>B28-B29</f>
        <v>99.95</v>
      </c>
      <c r="C30" s="19"/>
      <c r="D30" s="19"/>
      <c r="E30" s="19"/>
      <c r="F30" s="19"/>
      <c r="G30" s="20"/>
      <c r="H30" s="15"/>
      <c r="I30" s="16"/>
      <c r="J30" s="16"/>
      <c r="K30" s="16"/>
    </row>
    <row r="31" spans="1:13" s="17" customFormat="1" ht="27" customHeight="1" thickBot="1" x14ac:dyDescent="0.3">
      <c r="A31" s="12" t="s">
        <v>24</v>
      </c>
      <c r="B31" s="21">
        <v>1</v>
      </c>
      <c r="C31" s="454" t="s">
        <v>25</v>
      </c>
      <c r="D31" s="455"/>
      <c r="E31" s="455"/>
      <c r="F31" s="455"/>
      <c r="G31" s="455"/>
      <c r="H31" s="456"/>
      <c r="I31" s="16"/>
      <c r="J31" s="16"/>
      <c r="K31" s="16"/>
    </row>
    <row r="32" spans="1:13" s="17" customFormat="1" ht="27" customHeight="1" thickBot="1" x14ac:dyDescent="0.3">
      <c r="A32" s="12" t="s">
        <v>26</v>
      </c>
      <c r="B32" s="21">
        <v>1</v>
      </c>
      <c r="C32" s="454" t="s">
        <v>27</v>
      </c>
      <c r="D32" s="455"/>
      <c r="E32" s="455"/>
      <c r="F32" s="455"/>
      <c r="G32" s="455"/>
      <c r="H32" s="456"/>
      <c r="I32" s="16"/>
      <c r="J32" s="16"/>
      <c r="K32" s="22"/>
      <c r="L32" s="22"/>
      <c r="M32" s="23"/>
    </row>
    <row r="33" spans="1:13" s="17" customFormat="1" ht="17.25" customHeight="1" x14ac:dyDescent="0.25">
      <c r="A33" s="12"/>
      <c r="B33" s="24"/>
      <c r="C33" s="25"/>
      <c r="D33" s="25"/>
      <c r="E33" s="25"/>
      <c r="F33" s="25"/>
      <c r="G33" s="25"/>
      <c r="H33" s="25"/>
      <c r="I33" s="16"/>
      <c r="J33" s="16"/>
      <c r="K33" s="22"/>
      <c r="L33" s="22"/>
      <c r="M33" s="23"/>
    </row>
    <row r="34" spans="1:13" s="17" customFormat="1" ht="18.75" x14ac:dyDescent="0.25">
      <c r="A34" s="12" t="s">
        <v>28</v>
      </c>
      <c r="B34" s="26">
        <f>B31/B32</f>
        <v>1</v>
      </c>
      <c r="C34" s="7" t="s">
        <v>29</v>
      </c>
      <c r="D34" s="7"/>
      <c r="E34" s="7"/>
      <c r="F34" s="7"/>
      <c r="G34" s="7"/>
      <c r="H34" s="15"/>
      <c r="I34" s="16"/>
      <c r="J34" s="16"/>
      <c r="K34" s="22"/>
      <c r="L34" s="22"/>
      <c r="M34" s="23"/>
    </row>
    <row r="35" spans="1:13" s="17" customFormat="1" ht="19.5" customHeight="1" thickBot="1" x14ac:dyDescent="0.3">
      <c r="A35" s="12"/>
      <c r="B35" s="18"/>
      <c r="C35" s="15"/>
      <c r="D35" s="15"/>
      <c r="E35" s="15"/>
      <c r="F35" s="15"/>
      <c r="G35" s="7"/>
      <c r="H35" s="15"/>
      <c r="I35" s="16"/>
      <c r="J35" s="16"/>
      <c r="K35" s="22"/>
      <c r="L35" s="22"/>
      <c r="M35" s="23"/>
    </row>
    <row r="36" spans="1:13" s="17" customFormat="1" ht="27" customHeight="1" thickBot="1" x14ac:dyDescent="0.3">
      <c r="A36" s="27" t="s">
        <v>97</v>
      </c>
      <c r="B36" s="28">
        <v>100</v>
      </c>
      <c r="C36" s="7"/>
      <c r="D36" s="467" t="s">
        <v>31</v>
      </c>
      <c r="E36" s="470"/>
      <c r="F36" s="467" t="s">
        <v>32</v>
      </c>
      <c r="G36" s="468"/>
      <c r="H36" s="15"/>
      <c r="I36" s="16"/>
      <c r="J36" s="16"/>
      <c r="K36" s="22"/>
      <c r="L36" s="22"/>
      <c r="M36" s="23"/>
    </row>
    <row r="37" spans="1:13" s="17" customFormat="1" ht="26.25" customHeight="1" x14ac:dyDescent="0.25">
      <c r="A37" s="29" t="s">
        <v>33</v>
      </c>
      <c r="B37" s="30">
        <v>5</v>
      </c>
      <c r="C37" s="31" t="s">
        <v>34</v>
      </c>
      <c r="D37" s="32" t="s">
        <v>35</v>
      </c>
      <c r="E37" s="33" t="s">
        <v>36</v>
      </c>
      <c r="F37" s="32" t="s">
        <v>35</v>
      </c>
      <c r="G37" s="34" t="s">
        <v>36</v>
      </c>
      <c r="H37" s="15"/>
      <c r="I37" s="16"/>
      <c r="J37" s="16"/>
      <c r="K37" s="22"/>
      <c r="L37" s="22"/>
      <c r="M37" s="23"/>
    </row>
    <row r="38" spans="1:13" s="17" customFormat="1" ht="26.25" customHeight="1" x14ac:dyDescent="0.25">
      <c r="A38" s="29" t="s">
        <v>38</v>
      </c>
      <c r="B38" s="30">
        <v>100</v>
      </c>
      <c r="C38" s="35">
        <v>1</v>
      </c>
      <c r="D38" s="36">
        <v>4469901</v>
      </c>
      <c r="E38" s="37">
        <f>IF(ISBLANK(D38),"-",$D$48/$D$45*D38)</f>
        <v>4463210.6472397875</v>
      </c>
      <c r="F38" s="36">
        <v>5047597</v>
      </c>
      <c r="G38" s="38">
        <f>IF(ISBLANK(F38),"-",$D$48/$F$45*F38)</f>
        <v>4410586.952865079</v>
      </c>
      <c r="H38" s="15"/>
      <c r="I38" s="16"/>
      <c r="J38" s="16"/>
      <c r="K38" s="22"/>
      <c r="L38" s="22"/>
      <c r="M38" s="23"/>
    </row>
    <row r="39" spans="1:13" s="17" customFormat="1" ht="26.25" customHeight="1" x14ac:dyDescent="0.25">
      <c r="A39" s="29" t="s">
        <v>39</v>
      </c>
      <c r="B39" s="30">
        <v>1</v>
      </c>
      <c r="C39" s="39">
        <v>2</v>
      </c>
      <c r="D39" s="40">
        <v>4475384</v>
      </c>
      <c r="E39" s="41">
        <f>IF(ISBLANK(D39),"-",$D$48/$D$45*D39)</f>
        <v>4468685.4405246535</v>
      </c>
      <c r="F39" s="40">
        <v>5041030</v>
      </c>
      <c r="G39" s="42">
        <f>IF(ISBLANK(F39),"-",$D$48/$F$45*F39)</f>
        <v>4404848.7125658896</v>
      </c>
      <c r="H39" s="15"/>
      <c r="I39" s="16"/>
      <c r="J39" s="16"/>
      <c r="K39" s="22"/>
      <c r="L39" s="22"/>
      <c r="M39" s="23"/>
    </row>
    <row r="40" spans="1:13" ht="26.25" customHeight="1" x14ac:dyDescent="0.3">
      <c r="A40" s="29" t="s">
        <v>40</v>
      </c>
      <c r="B40" s="30">
        <v>1</v>
      </c>
      <c r="C40" s="39">
        <v>3</v>
      </c>
      <c r="D40" s="40">
        <v>4462045</v>
      </c>
      <c r="E40" s="41">
        <f>IF(ISBLANK(D40),"-",$D$48/$D$45*D40)</f>
        <v>4455366.405757769</v>
      </c>
      <c r="F40" s="40">
        <v>5031372</v>
      </c>
      <c r="G40" s="42">
        <f>IF(ISBLANK(F40),"-",$D$48/$F$45*F40)</f>
        <v>4396409.5584910363</v>
      </c>
      <c r="K40" s="22"/>
      <c r="L40" s="22"/>
      <c r="M40" s="43"/>
    </row>
    <row r="41" spans="1:13" ht="26.25" customHeight="1" x14ac:dyDescent="0.3">
      <c r="A41" s="29" t="s">
        <v>41</v>
      </c>
      <c r="B41" s="30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K41" s="22"/>
      <c r="L41" s="22"/>
      <c r="M41" s="43"/>
    </row>
    <row r="42" spans="1:13" ht="27" customHeight="1" thickBot="1" x14ac:dyDescent="0.35">
      <c r="A42" s="29" t="s">
        <v>42</v>
      </c>
      <c r="B42" s="30">
        <v>1</v>
      </c>
      <c r="C42" s="12" t="s">
        <v>43</v>
      </c>
      <c r="D42" s="48">
        <f>AVERAGE(D38:D41)</f>
        <v>4469110</v>
      </c>
      <c r="E42" s="49">
        <f>AVERAGE(E38:E41)</f>
        <v>4462420.8311740709</v>
      </c>
      <c r="F42" s="50">
        <f>AVERAGE(F38:F41)</f>
        <v>5039999.666666667</v>
      </c>
      <c r="G42" s="51">
        <f>AVERAGE(G38:G41)</f>
        <v>4403948.407974002</v>
      </c>
      <c r="H42" s="52"/>
    </row>
    <row r="43" spans="1:13" ht="26.25" customHeight="1" x14ac:dyDescent="0.3">
      <c r="A43" s="29" t="s">
        <v>44</v>
      </c>
      <c r="B43" s="30">
        <v>1</v>
      </c>
      <c r="C43" s="53" t="s">
        <v>45</v>
      </c>
      <c r="D43" s="54">
        <v>20.04</v>
      </c>
      <c r="E43" s="7"/>
      <c r="F43" s="55">
        <v>22.9</v>
      </c>
      <c r="H43" s="52"/>
    </row>
    <row r="44" spans="1:13" ht="26.25" customHeight="1" x14ac:dyDescent="0.3">
      <c r="A44" s="29" t="s">
        <v>46</v>
      </c>
      <c r="B44" s="30">
        <v>1</v>
      </c>
      <c r="C44" s="56" t="s">
        <v>47</v>
      </c>
      <c r="D44" s="57">
        <f>D43*$B$34</f>
        <v>20.04</v>
      </c>
      <c r="E44" s="39"/>
      <c r="F44" s="58">
        <f>F43*$B$34</f>
        <v>22.9</v>
      </c>
      <c r="H44" s="52"/>
    </row>
    <row r="45" spans="1:13" ht="19.5" customHeight="1" thickBot="1" x14ac:dyDescent="0.35">
      <c r="A45" s="29" t="s">
        <v>48</v>
      </c>
      <c r="B45" s="59">
        <f>(B44/B43)*(B42/B41)*(B40/B39)*(B38/B37)*B36</f>
        <v>2000</v>
      </c>
      <c r="C45" s="56" t="s">
        <v>49</v>
      </c>
      <c r="D45" s="60">
        <f>D44*$B$30/100</f>
        <v>20.029980000000002</v>
      </c>
      <c r="E45" s="61"/>
      <c r="F45" s="62">
        <f>F44*$B$30/100</f>
        <v>22.888549999999999</v>
      </c>
      <c r="H45" s="52"/>
    </row>
    <row r="46" spans="1:13" ht="19.5" customHeight="1" thickBot="1" x14ac:dyDescent="0.35">
      <c r="A46" s="445" t="s">
        <v>50</v>
      </c>
      <c r="B46" s="446"/>
      <c r="C46" s="56" t="s">
        <v>51</v>
      </c>
      <c r="D46" s="57">
        <f>D45/$B$45</f>
        <v>1.0014990000000001E-2</v>
      </c>
      <c r="E46" s="61"/>
      <c r="F46" s="63">
        <f>F45/$B$45</f>
        <v>1.1444274999999999E-2</v>
      </c>
      <c r="H46" s="52"/>
    </row>
    <row r="47" spans="1:13" ht="27" customHeight="1" thickBot="1" x14ac:dyDescent="0.35">
      <c r="A47" s="447"/>
      <c r="B47" s="448"/>
      <c r="C47" s="64" t="s">
        <v>98</v>
      </c>
      <c r="D47" s="65">
        <v>0.01</v>
      </c>
      <c r="F47" s="66"/>
      <c r="H47" s="52"/>
    </row>
    <row r="48" spans="1:13" ht="18.75" x14ac:dyDescent="0.3">
      <c r="C48" s="67" t="s">
        <v>53</v>
      </c>
      <c r="D48" s="60">
        <f>D47*$B$45</f>
        <v>20</v>
      </c>
      <c r="F48" s="66"/>
      <c r="H48" s="52"/>
    </row>
    <row r="49" spans="1:11" ht="19.5" customHeight="1" thickBot="1" x14ac:dyDescent="0.35">
      <c r="C49" s="68" t="s">
        <v>54</v>
      </c>
      <c r="D49" s="69">
        <f>D48/B34</f>
        <v>20</v>
      </c>
      <c r="F49" s="41"/>
      <c r="H49" s="52"/>
    </row>
    <row r="50" spans="1:11" ht="18.75" x14ac:dyDescent="0.3">
      <c r="C50" s="70" t="s">
        <v>55</v>
      </c>
      <c r="D50" s="71">
        <f>AVERAGE(E38:E41,G38:G41)</f>
        <v>4433184.6195740364</v>
      </c>
      <c r="F50" s="41"/>
      <c r="H50" s="52"/>
    </row>
    <row r="51" spans="1:11" ht="18.75" x14ac:dyDescent="0.3">
      <c r="C51" s="72" t="s">
        <v>56</v>
      </c>
      <c r="D51" s="73">
        <f>STDEV(E38:E41,G38:G41)/D50</f>
        <v>7.3578397434900878E-3</v>
      </c>
      <c r="F51" s="41"/>
    </row>
    <row r="52" spans="1:11" ht="19.5" customHeight="1" thickBot="1" x14ac:dyDescent="0.35">
      <c r="C52" s="74" t="s">
        <v>3</v>
      </c>
      <c r="D52" s="75">
        <f>COUNT(E38:E41,G38:G41)</f>
        <v>6</v>
      </c>
      <c r="F52" s="41"/>
    </row>
    <row r="54" spans="1:11" ht="18.75" x14ac:dyDescent="0.3">
      <c r="A54" s="76" t="s">
        <v>0</v>
      </c>
      <c r="B54" s="77" t="s">
        <v>57</v>
      </c>
    </row>
    <row r="55" spans="1:11" ht="18.75" x14ac:dyDescent="0.3">
      <c r="A55" s="7" t="s">
        <v>58</v>
      </c>
      <c r="B55" s="78" t="str">
        <f>B21</f>
        <v>Each capsule contains: Amoxycillin Trihydrate BP equivalent to Amoxicillin 250 mg.</v>
      </c>
    </row>
    <row r="56" spans="1:11" ht="26.25" customHeight="1" x14ac:dyDescent="0.3">
      <c r="A56" s="78" t="s">
        <v>107</v>
      </c>
      <c r="B56" s="13">
        <v>250</v>
      </c>
      <c r="C56" s="7" t="str">
        <f>B20</f>
        <v>Amoxycillin 250mg as Amoxycillin Trihydrate BP</v>
      </c>
      <c r="H56" s="39"/>
    </row>
    <row r="57" spans="1:11" ht="18.75" x14ac:dyDescent="0.3">
      <c r="A57" s="78" t="s">
        <v>108</v>
      </c>
      <c r="B57" s="79"/>
      <c r="H57" s="39"/>
    </row>
    <row r="58" spans="1:11" ht="19.5" customHeight="1" thickBot="1" x14ac:dyDescent="0.35">
      <c r="H58" s="39"/>
    </row>
    <row r="59" spans="1:11" s="17" customFormat="1" ht="27" customHeight="1" thickBot="1" x14ac:dyDescent="0.3">
      <c r="A59" s="27" t="s">
        <v>99</v>
      </c>
      <c r="B59" s="28">
        <v>1</v>
      </c>
      <c r="C59" s="7"/>
      <c r="D59" s="80" t="s">
        <v>62</v>
      </c>
      <c r="E59" s="81" t="s">
        <v>34</v>
      </c>
      <c r="F59" s="81" t="s">
        <v>35</v>
      </c>
      <c r="G59" s="81" t="s">
        <v>63</v>
      </c>
      <c r="H59" s="82" t="s">
        <v>64</v>
      </c>
      <c r="K59" s="16"/>
    </row>
    <row r="60" spans="1:11" s="17" customFormat="1" ht="26.25" customHeight="1" x14ac:dyDescent="0.25">
      <c r="A60" s="29" t="s">
        <v>93</v>
      </c>
      <c r="B60" s="30">
        <v>1</v>
      </c>
      <c r="C60" s="450" t="s">
        <v>66</v>
      </c>
      <c r="D60" s="462"/>
      <c r="E60" s="83">
        <v>1</v>
      </c>
      <c r="F60" s="84"/>
      <c r="G60" s="85" t="str">
        <f>IF(ISBLANK(F60),"-",(F60/$D$50*$D$47*$B$68)*($B$57/$D$60))</f>
        <v>-</v>
      </c>
      <c r="H60" s="86" t="str">
        <f t="shared" ref="H60:H71" si="0">IF(ISBLANK(F60),"-",G60/$B$56)</f>
        <v>-</v>
      </c>
      <c r="K60" s="16"/>
    </row>
    <row r="61" spans="1:11" s="17" customFormat="1" ht="26.25" customHeight="1" x14ac:dyDescent="0.25">
      <c r="A61" s="29" t="s">
        <v>67</v>
      </c>
      <c r="B61" s="30">
        <v>1</v>
      </c>
      <c r="C61" s="449"/>
      <c r="D61" s="463"/>
      <c r="E61" s="87">
        <v>2</v>
      </c>
      <c r="F61" s="88"/>
      <c r="G61" s="89" t="str">
        <f>IF(ISBLANK(F61),"-",(F61/$D$50*$D$47*$B$68)*($B$57/$D$60))</f>
        <v>-</v>
      </c>
      <c r="H61" s="90" t="str">
        <f t="shared" si="0"/>
        <v>-</v>
      </c>
      <c r="K61" s="16"/>
    </row>
    <row r="62" spans="1:11" s="17" customFormat="1" ht="26.25" customHeight="1" x14ac:dyDescent="0.25">
      <c r="A62" s="29" t="s">
        <v>68</v>
      </c>
      <c r="B62" s="30">
        <v>1</v>
      </c>
      <c r="C62" s="449"/>
      <c r="D62" s="463"/>
      <c r="E62" s="87">
        <v>3</v>
      </c>
      <c r="F62" s="88"/>
      <c r="G62" s="89" t="str">
        <f>IF(ISBLANK(F62),"-",(F62/$D$50*$D$47*$B$68)*($B$57/$D$60))</f>
        <v>-</v>
      </c>
      <c r="H62" s="90" t="str">
        <f t="shared" si="0"/>
        <v>-</v>
      </c>
      <c r="K62" s="16"/>
    </row>
    <row r="63" spans="1:11" ht="27" customHeight="1" thickBot="1" x14ac:dyDescent="0.35">
      <c r="A63" s="29" t="s">
        <v>69</v>
      </c>
      <c r="B63" s="30">
        <v>1</v>
      </c>
      <c r="C63" s="469"/>
      <c r="D63" s="464"/>
      <c r="E63" s="91">
        <v>4</v>
      </c>
      <c r="F63" s="92"/>
      <c r="G63" s="89" t="str">
        <f>IF(ISBLANK(F63),"-",(F63/$D$50*$D$47*$B$68)*($B$57/$D$60))</f>
        <v>-</v>
      </c>
      <c r="H63" s="90" t="str">
        <f t="shared" si="0"/>
        <v>-</v>
      </c>
    </row>
    <row r="64" spans="1:11" ht="26.25" customHeight="1" x14ac:dyDescent="0.3">
      <c r="A64" s="29" t="s">
        <v>70</v>
      </c>
      <c r="B64" s="30">
        <v>1</v>
      </c>
      <c r="C64" s="450" t="s">
        <v>71</v>
      </c>
      <c r="D64" s="462"/>
      <c r="E64" s="83">
        <v>1</v>
      </c>
      <c r="F64" s="84"/>
      <c r="G64" s="93" t="str">
        <f>IF(ISBLANK(F64),"-",(F64/$D$50*$D$47*$B$68)*($B$57/$D$64))</f>
        <v>-</v>
      </c>
      <c r="H64" s="94" t="str">
        <f t="shared" si="0"/>
        <v>-</v>
      </c>
    </row>
    <row r="65" spans="1:8" ht="26.25" customHeight="1" x14ac:dyDescent="0.3">
      <c r="A65" s="29" t="s">
        <v>72</v>
      </c>
      <c r="B65" s="30">
        <v>1</v>
      </c>
      <c r="C65" s="449"/>
      <c r="D65" s="463"/>
      <c r="E65" s="87">
        <v>2</v>
      </c>
      <c r="F65" s="88"/>
      <c r="G65" s="95" t="str">
        <f>IF(ISBLANK(F65),"-",(F65/$D$50*$D$47*$B$68)*($B$57/$D$64))</f>
        <v>-</v>
      </c>
      <c r="H65" s="96" t="str">
        <f t="shared" si="0"/>
        <v>-</v>
      </c>
    </row>
    <row r="66" spans="1:8" ht="26.25" customHeight="1" x14ac:dyDescent="0.3">
      <c r="A66" s="29" t="s">
        <v>73</v>
      </c>
      <c r="B66" s="30">
        <v>1</v>
      </c>
      <c r="C66" s="449"/>
      <c r="D66" s="463"/>
      <c r="E66" s="87">
        <v>3</v>
      </c>
      <c r="F66" s="88"/>
      <c r="G66" s="95" t="str">
        <f>IF(ISBLANK(F66),"-",(F66/$D$50*$D$47*$B$68)*($B$57/$D$64))</f>
        <v>-</v>
      </c>
      <c r="H66" s="96" t="str">
        <f t="shared" si="0"/>
        <v>-</v>
      </c>
    </row>
    <row r="67" spans="1:8" ht="27" customHeight="1" thickBot="1" x14ac:dyDescent="0.35">
      <c r="A67" s="29" t="s">
        <v>74</v>
      </c>
      <c r="B67" s="30">
        <v>1</v>
      </c>
      <c r="C67" s="469"/>
      <c r="D67" s="464"/>
      <c r="E67" s="91">
        <v>4</v>
      </c>
      <c r="F67" s="92"/>
      <c r="G67" s="97" t="str">
        <f>IF(ISBLANK(F67),"-",(F67/$D$50*$D$47*$B$68)*($B$57/$D$64))</f>
        <v>-</v>
      </c>
      <c r="H67" s="98" t="str">
        <f t="shared" si="0"/>
        <v>-</v>
      </c>
    </row>
    <row r="68" spans="1:8" ht="21.75" customHeight="1" x14ac:dyDescent="0.3">
      <c r="A68" s="29" t="s">
        <v>75</v>
      </c>
      <c r="B68" s="59">
        <f>(B67/B66)*(B65/B64)*(B63/B62)*(B61/B60)*B59</f>
        <v>1</v>
      </c>
      <c r="C68" s="450" t="s">
        <v>76</v>
      </c>
      <c r="D68" s="462"/>
      <c r="E68" s="83">
        <v>1</v>
      </c>
      <c r="F68" s="84"/>
      <c r="G68" s="93" t="str">
        <f>IF(ISBLANK(F68),"-",(F68/$D$50*$D$47*$B$68)*($B$57/$D$68))</f>
        <v>-</v>
      </c>
      <c r="H68" s="90" t="str">
        <f t="shared" si="0"/>
        <v>-</v>
      </c>
    </row>
    <row r="69" spans="1:8" ht="21.75" customHeight="1" thickBot="1" x14ac:dyDescent="0.35">
      <c r="A69" s="99" t="s">
        <v>100</v>
      </c>
      <c r="B69" s="100">
        <f>D47*B68/B56*B57</f>
        <v>0</v>
      </c>
      <c r="C69" s="449"/>
      <c r="D69" s="463"/>
      <c r="E69" s="87">
        <v>2</v>
      </c>
      <c r="F69" s="88"/>
      <c r="G69" s="95" t="str">
        <f>IF(ISBLANK(F69),"-",(F69/$D$50*$D$47*$B$68)*($B$57/$D$68))</f>
        <v>-</v>
      </c>
      <c r="H69" s="90" t="str">
        <f t="shared" si="0"/>
        <v>-</v>
      </c>
    </row>
    <row r="70" spans="1:8" ht="22.5" customHeight="1" x14ac:dyDescent="0.3">
      <c r="A70" s="445" t="s">
        <v>50</v>
      </c>
      <c r="B70" s="446"/>
      <c r="C70" s="449"/>
      <c r="D70" s="463"/>
      <c r="E70" s="87">
        <v>3</v>
      </c>
      <c r="F70" s="88"/>
      <c r="G70" s="95" t="str">
        <f>IF(ISBLANK(F70),"-",(F70/$D$50*$D$47*$B$68)*($B$57/$D$68))</f>
        <v>-</v>
      </c>
      <c r="H70" s="90" t="str">
        <f t="shared" si="0"/>
        <v>-</v>
      </c>
    </row>
    <row r="71" spans="1:8" ht="21.75" customHeight="1" thickBot="1" x14ac:dyDescent="0.35">
      <c r="A71" s="447"/>
      <c r="B71" s="448"/>
      <c r="C71" s="461"/>
      <c r="D71" s="464"/>
      <c r="E71" s="91">
        <v>4</v>
      </c>
      <c r="F71" s="92"/>
      <c r="G71" s="97" t="str">
        <f>IF(ISBLANK(F71),"-",(F71/$D$50*$D$47*$B$68)*($B$57/$D$68))</f>
        <v>-</v>
      </c>
      <c r="H71" s="101" t="str">
        <f t="shared" si="0"/>
        <v>-</v>
      </c>
    </row>
    <row r="72" spans="1:8" ht="26.25" customHeight="1" x14ac:dyDescent="0.3">
      <c r="A72" s="39"/>
      <c r="B72" s="39"/>
      <c r="C72" s="39"/>
      <c r="D72" s="39"/>
      <c r="E72" s="39"/>
      <c r="F72" s="39"/>
      <c r="G72" s="102" t="s">
        <v>43</v>
      </c>
      <c r="H72" s="103" t="e">
        <f>AVERAGE(H60:H71)</f>
        <v>#DIV/0!</v>
      </c>
    </row>
    <row r="73" spans="1:8" ht="26.25" customHeight="1" x14ac:dyDescent="0.3">
      <c r="C73" s="39"/>
      <c r="D73" s="39"/>
      <c r="E73" s="39"/>
      <c r="F73" s="39"/>
      <c r="G73" s="72" t="s">
        <v>56</v>
      </c>
      <c r="H73" s="104" t="e">
        <f>STDEV(H60:H71)/H72</f>
        <v>#DIV/0!</v>
      </c>
    </row>
    <row r="74" spans="1:8" ht="27" customHeight="1" thickBot="1" x14ac:dyDescent="0.35">
      <c r="A74" s="39"/>
      <c r="B74" s="39"/>
      <c r="C74" s="39"/>
      <c r="D74" s="39"/>
      <c r="E74" s="61"/>
      <c r="F74" s="39"/>
      <c r="G74" s="74" t="s">
        <v>3</v>
      </c>
      <c r="H74" s="105">
        <f>COUNT(H60:H71)</f>
        <v>0</v>
      </c>
    </row>
    <row r="75" spans="1:8" ht="18.75" x14ac:dyDescent="0.3">
      <c r="A75" s="39"/>
      <c r="B75" s="39"/>
      <c r="C75" s="39"/>
      <c r="D75" s="39"/>
      <c r="E75" s="61"/>
      <c r="F75" s="39"/>
      <c r="G75" s="12"/>
      <c r="H75" s="18"/>
    </row>
    <row r="76" spans="1:8" ht="26.25" customHeight="1" x14ac:dyDescent="0.3">
      <c r="A76" s="11" t="s">
        <v>101</v>
      </c>
      <c r="B76" s="12" t="s">
        <v>79</v>
      </c>
      <c r="C76" s="449" t="str">
        <f>B20</f>
        <v>Amoxycillin 250mg as Amoxycillin Trihydrate BP</v>
      </c>
      <c r="D76" s="449"/>
      <c r="E76" s="7" t="s">
        <v>80</v>
      </c>
      <c r="F76" s="7"/>
      <c r="G76" s="106" t="e">
        <f>H72</f>
        <v>#DIV/0!</v>
      </c>
      <c r="H76" s="18"/>
    </row>
    <row r="77" spans="1:8" ht="18.75" x14ac:dyDescent="0.3">
      <c r="A77" s="10" t="s">
        <v>81</v>
      </c>
      <c r="B77" s="10" t="s">
        <v>82</v>
      </c>
    </row>
    <row r="78" spans="1:8" ht="18.75" x14ac:dyDescent="0.3">
      <c r="A78" s="10"/>
      <c r="B78" s="10"/>
    </row>
    <row r="79" spans="1:8" ht="26.25" customHeight="1" x14ac:dyDescent="0.3">
      <c r="A79" s="11" t="s">
        <v>1</v>
      </c>
      <c r="B79" s="465" t="str">
        <f>B26</f>
        <v>Amoxicillin Trihydrate</v>
      </c>
      <c r="C79" s="465"/>
    </row>
    <row r="80" spans="1:8" ht="26.25" customHeight="1" x14ac:dyDescent="0.3">
      <c r="A80" s="12" t="s">
        <v>20</v>
      </c>
      <c r="B80" s="466" t="str">
        <f>B27</f>
        <v>WS1606019</v>
      </c>
      <c r="C80" s="466"/>
    </row>
    <row r="81" spans="1:11" ht="27" customHeight="1" thickBot="1" x14ac:dyDescent="0.35">
      <c r="A81" s="12" t="s">
        <v>2</v>
      </c>
      <c r="B81" s="13">
        <v>99.89</v>
      </c>
    </row>
    <row r="82" spans="1:11" s="17" customFormat="1" ht="27" customHeight="1" thickBot="1" x14ac:dyDescent="0.3">
      <c r="A82" s="12" t="s">
        <v>21</v>
      </c>
      <c r="B82" s="13">
        <f>B29</f>
        <v>0</v>
      </c>
      <c r="C82" s="451" t="s">
        <v>96</v>
      </c>
      <c r="D82" s="452"/>
      <c r="E82" s="452"/>
      <c r="F82" s="452"/>
      <c r="G82" s="453"/>
      <c r="H82" s="15"/>
      <c r="I82" s="16"/>
      <c r="J82" s="16"/>
      <c r="K82" s="16"/>
    </row>
    <row r="83" spans="1:11" s="17" customFormat="1" ht="19.5" customHeight="1" thickBot="1" x14ac:dyDescent="0.3">
      <c r="A83" s="12" t="s">
        <v>23</v>
      </c>
      <c r="B83" s="18">
        <f>B81-B82</f>
        <v>99.89</v>
      </c>
      <c r="C83" s="19"/>
      <c r="D83" s="19"/>
      <c r="E83" s="19"/>
      <c r="F83" s="19"/>
      <c r="G83" s="20"/>
      <c r="H83" s="15"/>
      <c r="I83" s="16"/>
      <c r="J83" s="16"/>
      <c r="K83" s="16"/>
    </row>
    <row r="84" spans="1:11" s="17" customFormat="1" ht="27" customHeight="1" thickBot="1" x14ac:dyDescent="0.3">
      <c r="A84" s="12" t="s">
        <v>24</v>
      </c>
      <c r="B84" s="21">
        <v>1</v>
      </c>
      <c r="C84" s="454" t="s">
        <v>25</v>
      </c>
      <c r="D84" s="455"/>
      <c r="E84" s="455"/>
      <c r="F84" s="455"/>
      <c r="G84" s="455"/>
      <c r="H84" s="456"/>
      <c r="I84" s="16"/>
      <c r="J84" s="16"/>
      <c r="K84" s="16"/>
    </row>
    <row r="85" spans="1:11" s="17" customFormat="1" ht="27" customHeight="1" thickBot="1" x14ac:dyDescent="0.3">
      <c r="A85" s="12" t="s">
        <v>26</v>
      </c>
      <c r="B85" s="21">
        <v>1</v>
      </c>
      <c r="C85" s="454" t="s">
        <v>27</v>
      </c>
      <c r="D85" s="455"/>
      <c r="E85" s="455"/>
      <c r="F85" s="455"/>
      <c r="G85" s="455"/>
      <c r="H85" s="456"/>
      <c r="I85" s="16"/>
      <c r="J85" s="16"/>
      <c r="K85" s="16"/>
    </row>
    <row r="86" spans="1:11" s="17" customFormat="1" ht="18.75" x14ac:dyDescent="0.25">
      <c r="A86" s="12"/>
      <c r="B86" s="24"/>
      <c r="C86" s="25"/>
      <c r="D86" s="25"/>
      <c r="E86" s="25"/>
      <c r="F86" s="25"/>
      <c r="G86" s="25"/>
      <c r="H86" s="25"/>
      <c r="I86" s="16"/>
      <c r="J86" s="16"/>
      <c r="K86" s="16"/>
    </row>
    <row r="87" spans="1:11" ht="18.75" x14ac:dyDescent="0.3">
      <c r="A87" s="12" t="s">
        <v>28</v>
      </c>
      <c r="B87" s="26">
        <f>B84/B85</f>
        <v>1</v>
      </c>
      <c r="C87" s="7" t="s">
        <v>29</v>
      </c>
      <c r="H87" s="15"/>
    </row>
    <row r="88" spans="1:11" ht="19.5" customHeight="1" thickBot="1" x14ac:dyDescent="0.35">
      <c r="A88" s="12"/>
      <c r="B88" s="26"/>
      <c r="H88" s="15"/>
    </row>
    <row r="89" spans="1:11" ht="27" customHeight="1" thickBot="1" x14ac:dyDescent="0.35">
      <c r="A89" s="27" t="s">
        <v>97</v>
      </c>
      <c r="B89" s="28">
        <v>50</v>
      </c>
      <c r="D89" s="107" t="s">
        <v>31</v>
      </c>
      <c r="E89" s="108"/>
      <c r="F89" s="467" t="s">
        <v>32</v>
      </c>
      <c r="G89" s="468"/>
    </row>
    <row r="90" spans="1:11" ht="26.25" customHeight="1" x14ac:dyDescent="0.3">
      <c r="A90" s="29" t="s">
        <v>33</v>
      </c>
      <c r="B90" s="30">
        <v>1</v>
      </c>
      <c r="C90" s="31" t="s">
        <v>34</v>
      </c>
      <c r="D90" s="109" t="s">
        <v>35</v>
      </c>
      <c r="E90" s="33" t="s">
        <v>36</v>
      </c>
      <c r="F90" s="109" t="s">
        <v>35</v>
      </c>
      <c r="G90" s="34" t="s">
        <v>36</v>
      </c>
    </row>
    <row r="91" spans="1:11" ht="26.25" customHeight="1" x14ac:dyDescent="0.4">
      <c r="A91" s="29" t="s">
        <v>38</v>
      </c>
      <c r="B91" s="30">
        <v>1</v>
      </c>
      <c r="C91" s="35">
        <v>1</v>
      </c>
      <c r="D91" s="400">
        <v>0.378</v>
      </c>
      <c r="E91" s="110">
        <f>IF(ISBLANK(D91),"-",$D$101/$D$98*D91)</f>
        <v>0.40274186662800343</v>
      </c>
      <c r="F91" s="400">
        <v>0.39700000000000002</v>
      </c>
      <c r="G91" s="111">
        <f>IF(ISBLANK(F91),"-",$D$101/$F$98*F91)</f>
        <v>0.38941522721829208</v>
      </c>
    </row>
    <row r="92" spans="1:11" ht="26.25" customHeight="1" x14ac:dyDescent="0.4">
      <c r="A92" s="29" t="s">
        <v>39</v>
      </c>
      <c r="B92" s="30">
        <v>1</v>
      </c>
      <c r="C92" s="39">
        <v>2</v>
      </c>
      <c r="D92" s="401">
        <v>0.379</v>
      </c>
      <c r="E92" s="112">
        <f>IF(ISBLANK(D92),"-",$D$101/$D$98*D92)</f>
        <v>0.4038073213016225</v>
      </c>
      <c r="F92" s="401">
        <v>0.39800000000000002</v>
      </c>
      <c r="G92" s="113">
        <f>IF(ISBLANK(F92),"-",$D$101/$F$98*F92)</f>
        <v>0.39039612199717943</v>
      </c>
    </row>
    <row r="93" spans="1:11" ht="26.25" customHeight="1" x14ac:dyDescent="0.4">
      <c r="A93" s="29" t="s">
        <v>40</v>
      </c>
      <c r="B93" s="30">
        <v>1</v>
      </c>
      <c r="C93" s="39">
        <v>3</v>
      </c>
      <c r="D93" s="401">
        <v>0.379</v>
      </c>
      <c r="E93" s="112">
        <f>IF(ISBLANK(D93),"-",$D$101/$D$98*D93)</f>
        <v>0.4038073213016225</v>
      </c>
      <c r="F93" s="401">
        <v>0.39900000000000002</v>
      </c>
      <c r="G93" s="113">
        <f>IF(ISBLANK(F93),"-",$D$101/$F$98*F93)</f>
        <v>0.39137701677606684</v>
      </c>
    </row>
    <row r="94" spans="1:11" ht="26.25" customHeight="1" x14ac:dyDescent="0.3">
      <c r="A94" s="29" t="s">
        <v>41</v>
      </c>
      <c r="B94" s="30">
        <v>1</v>
      </c>
      <c r="C94" s="44">
        <v>4</v>
      </c>
      <c r="D94" s="114"/>
      <c r="E94" s="115" t="str">
        <f>IF(ISBLANK(D94),"-",$D$101/$D$98*D94)</f>
        <v>-</v>
      </c>
      <c r="F94" s="116"/>
      <c r="G94" s="117" t="str">
        <f>IF(ISBLANK(F94),"-",$D$101/$F$98*F94)</f>
        <v>-</v>
      </c>
    </row>
    <row r="95" spans="1:11" ht="27" customHeight="1" thickBot="1" x14ac:dyDescent="0.35">
      <c r="A95" s="29" t="s">
        <v>42</v>
      </c>
      <c r="B95" s="30">
        <v>1</v>
      </c>
      <c r="C95" s="12" t="s">
        <v>43</v>
      </c>
      <c r="D95" s="48">
        <f>AVERAGE(D91:D94)</f>
        <v>0.37866666666666671</v>
      </c>
      <c r="E95" s="49">
        <f>AVERAGE(E91:E94)</f>
        <v>0.40345216974374948</v>
      </c>
      <c r="F95" s="118">
        <f>AVERAGE(F91:F94)</f>
        <v>0.39799999999999996</v>
      </c>
      <c r="G95" s="119">
        <f>AVERAGE(G91:G94)</f>
        <v>0.39039612199717943</v>
      </c>
    </row>
    <row r="96" spans="1:11" ht="26.25" customHeight="1" x14ac:dyDescent="0.4">
      <c r="A96" s="29" t="s">
        <v>44</v>
      </c>
      <c r="B96" s="30">
        <v>1</v>
      </c>
      <c r="C96" s="53" t="s">
        <v>45</v>
      </c>
      <c r="D96" s="402">
        <v>5.22</v>
      </c>
      <c r="E96" s="7"/>
      <c r="F96" s="55">
        <v>5.67</v>
      </c>
    </row>
    <row r="97" spans="1:9" ht="26.25" customHeight="1" x14ac:dyDescent="0.3">
      <c r="A97" s="29" t="s">
        <v>46</v>
      </c>
      <c r="B97" s="30">
        <v>1</v>
      </c>
      <c r="C97" s="56" t="s">
        <v>47</v>
      </c>
      <c r="D97" s="57">
        <f>D96*$B$87</f>
        <v>5.22</v>
      </c>
      <c r="E97" s="39"/>
      <c r="F97" s="58">
        <f>F96*$B$87</f>
        <v>5.67</v>
      </c>
    </row>
    <row r="98" spans="1:9" ht="19.5" customHeight="1" thickBot="1" x14ac:dyDescent="0.35">
      <c r="A98" s="99" t="s">
        <v>48</v>
      </c>
      <c r="B98" s="120">
        <f>(B97/B96)*(B95/B94)*(B93/B92)*(B91/B90)*B89</f>
        <v>50</v>
      </c>
      <c r="C98" s="56" t="s">
        <v>49</v>
      </c>
      <c r="D98" s="60">
        <f>D97*$B$83/100</f>
        <v>5.2142580000000001</v>
      </c>
      <c r="E98" s="61"/>
      <c r="F98" s="62">
        <f>F97*$B$83/100</f>
        <v>5.6637630000000003</v>
      </c>
    </row>
    <row r="99" spans="1:9" ht="19.5" customHeight="1" thickBot="1" x14ac:dyDescent="0.35">
      <c r="A99" s="445" t="s">
        <v>50</v>
      </c>
      <c r="B99" s="446"/>
      <c r="C99" s="56" t="s">
        <v>51</v>
      </c>
      <c r="D99" s="121">
        <f>D98/$B$98</f>
        <v>0.10428516</v>
      </c>
      <c r="E99" s="122"/>
      <c r="F99" s="123">
        <f>F98/$B$98</f>
        <v>0.11327526</v>
      </c>
      <c r="G99" s="124"/>
      <c r="H99" s="52"/>
    </row>
    <row r="100" spans="1:9" ht="19.5" customHeight="1" thickBot="1" x14ac:dyDescent="0.35">
      <c r="A100" s="447"/>
      <c r="B100" s="448"/>
      <c r="C100" s="67" t="s">
        <v>98</v>
      </c>
      <c r="D100" s="125">
        <f>$B$56/$B$116</f>
        <v>0.1111111111111111</v>
      </c>
      <c r="F100" s="66"/>
      <c r="G100" s="126"/>
      <c r="H100" s="52"/>
    </row>
    <row r="101" spans="1:9" ht="18.75" x14ac:dyDescent="0.3">
      <c r="C101" s="67" t="s">
        <v>53</v>
      </c>
      <c r="D101" s="57">
        <f>D100*$B$98</f>
        <v>5.5555555555555554</v>
      </c>
      <c r="F101" s="66"/>
      <c r="G101" s="124"/>
      <c r="H101" s="52"/>
    </row>
    <row r="102" spans="1:9" ht="19.5" customHeight="1" thickBot="1" x14ac:dyDescent="0.35">
      <c r="C102" s="68" t="s">
        <v>54</v>
      </c>
      <c r="D102" s="127">
        <f>D101/B34</f>
        <v>5.5555555555555554</v>
      </c>
      <c r="F102" s="41"/>
      <c r="G102" s="124"/>
      <c r="H102" s="52"/>
      <c r="I102" s="128"/>
    </row>
    <row r="103" spans="1:9" ht="18.75" x14ac:dyDescent="0.3">
      <c r="C103" s="70" t="s">
        <v>89</v>
      </c>
      <c r="D103" s="71">
        <f>AVERAGE(E91:E94,G91:G94)</f>
        <v>0.39692414587046443</v>
      </c>
      <c r="F103" s="41"/>
      <c r="G103" s="126"/>
      <c r="H103" s="52"/>
      <c r="I103" s="129"/>
    </row>
    <row r="104" spans="1:9" ht="18.75" x14ac:dyDescent="0.3">
      <c r="C104" s="72" t="s">
        <v>56</v>
      </c>
      <c r="D104" s="130">
        <f>STDEV(E91:E94,G91:G94)/D103</f>
        <v>1.8110478818896759E-2</v>
      </c>
      <c r="F104" s="41"/>
      <c r="G104" s="124"/>
      <c r="H104" s="52"/>
      <c r="I104" s="129"/>
    </row>
    <row r="105" spans="1:9" ht="19.5" customHeight="1" thickBot="1" x14ac:dyDescent="0.35">
      <c r="C105" s="74" t="s">
        <v>3</v>
      </c>
      <c r="D105" s="131">
        <f>COUNT(E91:E94,G91:G94)</f>
        <v>6</v>
      </c>
      <c r="F105" s="41"/>
      <c r="G105" s="124"/>
      <c r="H105" s="52"/>
      <c r="I105" s="129"/>
    </row>
    <row r="106" spans="1:9" ht="19.5" customHeight="1" thickBot="1" x14ac:dyDescent="0.35">
      <c r="A106" s="76"/>
      <c r="B106" s="76"/>
      <c r="C106" s="76"/>
      <c r="D106" s="76"/>
      <c r="E106" s="76"/>
    </row>
    <row r="107" spans="1:9" ht="26.25" customHeight="1" thickBot="1" x14ac:dyDescent="0.35">
      <c r="A107" s="27" t="s">
        <v>90</v>
      </c>
      <c r="B107" s="28">
        <v>900</v>
      </c>
      <c r="C107" s="107" t="s">
        <v>102</v>
      </c>
      <c r="D107" s="132" t="s">
        <v>35</v>
      </c>
      <c r="E107" s="133" t="s">
        <v>91</v>
      </c>
      <c r="F107" s="134" t="s">
        <v>92</v>
      </c>
    </row>
    <row r="108" spans="1:9" ht="26.25" customHeight="1" x14ac:dyDescent="0.4">
      <c r="A108" s="29" t="s">
        <v>93</v>
      </c>
      <c r="B108" s="30">
        <v>10</v>
      </c>
      <c r="C108" s="135">
        <v>1</v>
      </c>
      <c r="D108" s="403">
        <v>0.47199999999999998</v>
      </c>
      <c r="E108" s="136">
        <f t="shared" ref="E108:E113" si="1">IF(ISBLANK(D108),"-",D108/$D$103*$D$100*$B$116)</f>
        <v>297.28602108904988</v>
      </c>
      <c r="F108" s="137">
        <f t="shared" ref="F108:F113" si="2">IF(ISBLANK(D108), "-", E108/$B$56)</f>
        <v>1.1891440843561996</v>
      </c>
    </row>
    <row r="109" spans="1:9" ht="26.25" customHeight="1" x14ac:dyDescent="0.4">
      <c r="A109" s="29" t="s">
        <v>67</v>
      </c>
      <c r="B109" s="30">
        <v>25</v>
      </c>
      <c r="C109" s="135">
        <v>2</v>
      </c>
      <c r="D109" s="404">
        <v>0.45700000000000002</v>
      </c>
      <c r="E109" s="138">
        <f t="shared" si="1"/>
        <v>287.83837211376226</v>
      </c>
      <c r="F109" s="139">
        <f t="shared" si="2"/>
        <v>1.1513534884550491</v>
      </c>
    </row>
    <row r="110" spans="1:9" ht="26.25" customHeight="1" x14ac:dyDescent="0.4">
      <c r="A110" s="29" t="s">
        <v>68</v>
      </c>
      <c r="B110" s="30">
        <v>1</v>
      </c>
      <c r="C110" s="135">
        <v>3</v>
      </c>
      <c r="D110" s="404">
        <v>0.48499999999999999</v>
      </c>
      <c r="E110" s="138">
        <f t="shared" si="1"/>
        <v>305.47398353429912</v>
      </c>
      <c r="F110" s="139">
        <f t="shared" si="2"/>
        <v>1.2218959341371964</v>
      </c>
    </row>
    <row r="111" spans="1:9" ht="26.25" customHeight="1" x14ac:dyDescent="0.4">
      <c r="A111" s="29" t="s">
        <v>69</v>
      </c>
      <c r="B111" s="30">
        <v>1</v>
      </c>
      <c r="C111" s="135">
        <v>4</v>
      </c>
      <c r="D111" s="404">
        <v>0.47399999999999998</v>
      </c>
      <c r="E111" s="138">
        <f t="shared" si="1"/>
        <v>298.5457076190882</v>
      </c>
      <c r="F111" s="139">
        <f t="shared" si="2"/>
        <v>1.1941828304763529</v>
      </c>
    </row>
    <row r="112" spans="1:9" ht="26.25" customHeight="1" x14ac:dyDescent="0.4">
      <c r="A112" s="29" t="s">
        <v>70</v>
      </c>
      <c r="B112" s="30">
        <v>1</v>
      </c>
      <c r="C112" s="135">
        <v>5</v>
      </c>
      <c r="D112" s="404">
        <v>0.46700000000000003</v>
      </c>
      <c r="E112" s="138">
        <f t="shared" si="1"/>
        <v>294.13680476395399</v>
      </c>
      <c r="F112" s="139">
        <f t="shared" si="2"/>
        <v>1.1765472190558159</v>
      </c>
    </row>
    <row r="113" spans="1:11" ht="26.25" customHeight="1" thickBot="1" x14ac:dyDescent="0.45">
      <c r="A113" s="29" t="s">
        <v>72</v>
      </c>
      <c r="B113" s="30">
        <v>1</v>
      </c>
      <c r="C113" s="140">
        <v>6</v>
      </c>
      <c r="D113" s="405">
        <v>0.47</v>
      </c>
      <c r="E113" s="141">
        <f t="shared" si="1"/>
        <v>296.0263345590115</v>
      </c>
      <c r="F113" s="142">
        <f t="shared" si="2"/>
        <v>1.184105338236046</v>
      </c>
    </row>
    <row r="114" spans="1:11" ht="26.25" customHeight="1" x14ac:dyDescent="0.3">
      <c r="A114" s="29" t="s">
        <v>73</v>
      </c>
      <c r="B114" s="30">
        <v>1</v>
      </c>
      <c r="C114" s="135"/>
      <c r="D114" s="39"/>
      <c r="E114" s="7"/>
      <c r="F114" s="143"/>
    </row>
    <row r="115" spans="1:11" ht="26.25" customHeight="1" x14ac:dyDescent="0.3">
      <c r="A115" s="29" t="s">
        <v>74</v>
      </c>
      <c r="B115" s="30">
        <v>1</v>
      </c>
      <c r="C115" s="135"/>
      <c r="D115" s="144"/>
      <c r="E115" s="145" t="s">
        <v>43</v>
      </c>
      <c r="F115" s="146">
        <f>AVERAGE(F108:F113)</f>
        <v>1.18620481578611</v>
      </c>
    </row>
    <row r="116" spans="1:11" ht="27" customHeight="1" thickBot="1" x14ac:dyDescent="0.35">
      <c r="A116" s="29" t="s">
        <v>75</v>
      </c>
      <c r="B116" s="59">
        <f>(B115/B114)*(B113/B112)*(B111/B110)*(B109/B108)*B107</f>
        <v>2250</v>
      </c>
      <c r="C116" s="147"/>
      <c r="D116" s="148"/>
      <c r="E116" s="12" t="s">
        <v>56</v>
      </c>
      <c r="F116" s="149">
        <f>STDEV(F108:F113)/F115</f>
        <v>1.9438753615937467E-2</v>
      </c>
    </row>
    <row r="117" spans="1:11" ht="19.5" customHeight="1" thickBot="1" x14ac:dyDescent="0.35">
      <c r="A117" s="445" t="s">
        <v>50</v>
      </c>
      <c r="B117" s="446"/>
      <c r="C117" s="150"/>
      <c r="D117" s="151"/>
      <c r="E117" s="152" t="s">
        <v>3</v>
      </c>
      <c r="F117" s="153">
        <f>COUNT(F108:F113)</f>
        <v>6</v>
      </c>
      <c r="I117" s="129"/>
    </row>
    <row r="118" spans="1:11" ht="19.5" customHeight="1" thickBot="1" x14ac:dyDescent="0.35">
      <c r="A118" s="447"/>
      <c r="B118" s="448"/>
      <c r="C118" s="7"/>
      <c r="D118" s="7"/>
      <c r="E118" s="7"/>
      <c r="F118" s="39"/>
      <c r="G118" s="7"/>
      <c r="H118" s="7"/>
    </row>
    <row r="119" spans="1:11" ht="18.75" x14ac:dyDescent="0.3">
      <c r="A119" s="25"/>
      <c r="B119" s="25"/>
      <c r="C119" s="7"/>
      <c r="D119" s="7"/>
      <c r="E119" s="7"/>
      <c r="F119" s="39"/>
      <c r="G119" s="7"/>
      <c r="H119" s="7"/>
    </row>
    <row r="120" spans="1:11" ht="18.75" x14ac:dyDescent="0.3">
      <c r="A120" s="154" t="s">
        <v>103</v>
      </c>
      <c r="B120" s="154" t="s">
        <v>104</v>
      </c>
      <c r="C120" s="43"/>
      <c r="D120" s="43"/>
      <c r="E120" s="43"/>
      <c r="F120" s="43"/>
      <c r="G120" s="43"/>
      <c r="H120" s="43"/>
    </row>
    <row r="121" spans="1:11" ht="18.75" x14ac:dyDescent="0.3">
      <c r="A121" s="154"/>
      <c r="B121" s="154"/>
      <c r="C121" s="43"/>
      <c r="D121" s="43"/>
      <c r="E121" s="43"/>
      <c r="F121" s="43"/>
      <c r="G121" s="43"/>
      <c r="H121" s="43"/>
    </row>
    <row r="122" spans="1:11" ht="18.75" x14ac:dyDescent="0.3">
      <c r="A122" s="155" t="s">
        <v>1</v>
      </c>
      <c r="B122" s="156" t="s">
        <v>114</v>
      </c>
      <c r="C122" s="43"/>
      <c r="D122" s="43"/>
      <c r="E122" s="43"/>
      <c r="F122" s="43"/>
      <c r="G122" s="43"/>
      <c r="H122" s="43"/>
    </row>
    <row r="123" spans="1:11" ht="18.75" x14ac:dyDescent="0.3">
      <c r="A123" s="157" t="s">
        <v>20</v>
      </c>
      <c r="B123" s="156" t="s">
        <v>115</v>
      </c>
      <c r="C123" s="43"/>
      <c r="D123" s="43"/>
      <c r="E123" s="43"/>
      <c r="F123" s="43"/>
      <c r="G123" s="43"/>
      <c r="H123" s="43"/>
    </row>
    <row r="124" spans="1:11" ht="19.5" customHeight="1" thickBot="1" x14ac:dyDescent="0.35">
      <c r="A124" s="157" t="s">
        <v>2</v>
      </c>
      <c r="B124" s="13">
        <v>99.95</v>
      </c>
      <c r="C124" s="43"/>
      <c r="D124" s="43"/>
      <c r="E124" s="43"/>
      <c r="F124" s="43"/>
      <c r="G124" s="43"/>
      <c r="H124" s="43"/>
    </row>
    <row r="125" spans="1:11" s="17" customFormat="1" ht="15.75" customHeight="1" thickBot="1" x14ac:dyDescent="0.35">
      <c r="A125" s="157" t="s">
        <v>21</v>
      </c>
      <c r="B125" s="13">
        <f>B72</f>
        <v>0</v>
      </c>
      <c r="C125" s="451" t="s">
        <v>22</v>
      </c>
      <c r="D125" s="452"/>
      <c r="E125" s="452"/>
      <c r="F125" s="452"/>
      <c r="G125" s="453"/>
      <c r="I125" s="16"/>
      <c r="J125" s="16"/>
      <c r="K125" s="16"/>
    </row>
    <row r="126" spans="1:11" s="17" customFormat="1" ht="19.5" customHeight="1" thickBot="1" x14ac:dyDescent="0.35">
      <c r="A126" s="157" t="s">
        <v>23</v>
      </c>
      <c r="B126" s="158">
        <f>B124-B125</f>
        <v>99.95</v>
      </c>
      <c r="C126" s="159"/>
      <c r="D126" s="159"/>
      <c r="E126" s="159"/>
      <c r="F126" s="159"/>
      <c r="G126" s="160"/>
      <c r="I126" s="16"/>
      <c r="J126" s="16"/>
      <c r="K126" s="16"/>
    </row>
    <row r="127" spans="1:11" s="17" customFormat="1" ht="27" customHeight="1" thickBot="1" x14ac:dyDescent="0.3">
      <c r="A127" s="12" t="s">
        <v>24</v>
      </c>
      <c r="B127" s="21">
        <v>1</v>
      </c>
      <c r="C127" s="454" t="s">
        <v>25</v>
      </c>
      <c r="D127" s="455"/>
      <c r="E127" s="455"/>
      <c r="F127" s="455"/>
      <c r="G127" s="455"/>
      <c r="H127" s="456"/>
      <c r="I127" s="16"/>
      <c r="J127" s="16"/>
      <c r="K127" s="16"/>
    </row>
    <row r="128" spans="1:11" s="17" customFormat="1" ht="27" customHeight="1" thickBot="1" x14ac:dyDescent="0.3">
      <c r="A128" s="12" t="s">
        <v>26</v>
      </c>
      <c r="B128" s="21">
        <v>1</v>
      </c>
      <c r="C128" s="454" t="s">
        <v>27</v>
      </c>
      <c r="D128" s="455"/>
      <c r="E128" s="455"/>
      <c r="F128" s="455"/>
      <c r="G128" s="455"/>
      <c r="H128" s="456"/>
      <c r="I128" s="16"/>
      <c r="J128" s="16"/>
      <c r="K128" s="16"/>
    </row>
    <row r="129" spans="1:11" s="17" customFormat="1" ht="18.75" x14ac:dyDescent="0.25">
      <c r="A129" s="12"/>
      <c r="B129" s="24"/>
      <c r="C129" s="25"/>
      <c r="D129" s="25"/>
      <c r="E129" s="25"/>
      <c r="F129" s="25"/>
      <c r="G129" s="25"/>
      <c r="H129" s="25"/>
      <c r="I129" s="16"/>
      <c r="J129" s="16"/>
      <c r="K129" s="16"/>
    </row>
    <row r="130" spans="1:11" ht="18.75" x14ac:dyDescent="0.3">
      <c r="A130" s="12" t="s">
        <v>28</v>
      </c>
      <c r="B130" s="26">
        <f>B127/B128</f>
        <v>1</v>
      </c>
      <c r="C130" s="7" t="s">
        <v>29</v>
      </c>
      <c r="H130" s="15"/>
    </row>
    <row r="131" spans="1:11" ht="19.5" customHeight="1" thickBot="1" x14ac:dyDescent="0.35">
      <c r="A131" s="154"/>
      <c r="B131" s="154"/>
      <c r="C131" s="43"/>
      <c r="D131" s="43"/>
      <c r="E131" s="43"/>
      <c r="F131" s="43"/>
      <c r="G131" s="43"/>
      <c r="H131" s="43"/>
    </row>
    <row r="132" spans="1:11" ht="27" customHeight="1" thickBot="1" x14ac:dyDescent="0.35">
      <c r="A132" s="161" t="s">
        <v>97</v>
      </c>
      <c r="B132" s="162">
        <v>50</v>
      </c>
      <c r="C132" s="43"/>
      <c r="D132" s="457" t="s">
        <v>31</v>
      </c>
      <c r="E132" s="458"/>
      <c r="F132" s="457" t="s">
        <v>32</v>
      </c>
      <c r="G132" s="458"/>
      <c r="H132" s="43"/>
    </row>
    <row r="133" spans="1:11" ht="26.25" customHeight="1" x14ac:dyDescent="0.3">
      <c r="A133" s="163" t="s">
        <v>33</v>
      </c>
      <c r="B133" s="164">
        <v>1</v>
      </c>
      <c r="C133" s="165" t="s">
        <v>105</v>
      </c>
      <c r="D133" s="166" t="s">
        <v>35</v>
      </c>
      <c r="E133" s="167" t="s">
        <v>36</v>
      </c>
      <c r="F133" s="166" t="s">
        <v>35</v>
      </c>
      <c r="G133" s="167" t="s">
        <v>36</v>
      </c>
      <c r="H133" s="43"/>
    </row>
    <row r="134" spans="1:11" ht="26.25" customHeight="1" x14ac:dyDescent="0.4">
      <c r="A134" s="163" t="s">
        <v>38</v>
      </c>
      <c r="B134" s="164">
        <v>1</v>
      </c>
      <c r="C134" s="168">
        <v>1</v>
      </c>
      <c r="D134" s="400">
        <v>0.30499999999999999</v>
      </c>
      <c r="E134" s="169">
        <f>IF(ISBLANK(D134),"-",$D$144/$D$141*D134)</f>
        <v>0.32601770970955563</v>
      </c>
      <c r="F134" s="400">
        <v>0.35499999999999998</v>
      </c>
      <c r="G134" s="169">
        <f>IF(ISBLANK(F134),"-",$D$144/$F$141*F134)</f>
        <v>0.32347685682549837</v>
      </c>
      <c r="H134" s="43"/>
    </row>
    <row r="135" spans="1:11" ht="26.25" customHeight="1" x14ac:dyDescent="0.4">
      <c r="A135" s="163" t="s">
        <v>39</v>
      </c>
      <c r="B135" s="164">
        <v>1</v>
      </c>
      <c r="C135" s="170">
        <v>2</v>
      </c>
      <c r="D135" s="401">
        <v>0.30599999999999999</v>
      </c>
      <c r="E135" s="171">
        <f>IF(ISBLANK(D135),"-",$D$144/$D$141*D135)</f>
        <v>0.32708662023319351</v>
      </c>
      <c r="F135" s="401">
        <v>0.35699999999999998</v>
      </c>
      <c r="G135" s="171">
        <f>IF(ISBLANK(F135),"-",$D$144/$F$141*F135)</f>
        <v>0.32529926165268425</v>
      </c>
      <c r="H135" s="43"/>
    </row>
    <row r="136" spans="1:11" ht="26.25" customHeight="1" x14ac:dyDescent="0.4">
      <c r="A136" s="163" t="s">
        <v>40</v>
      </c>
      <c r="B136" s="164">
        <v>1</v>
      </c>
      <c r="C136" s="170">
        <v>3</v>
      </c>
      <c r="D136" s="401">
        <v>0.30399999999999999</v>
      </c>
      <c r="E136" s="171">
        <f>IF(ISBLANK(D136),"-",$D$144/$D$141*D136)</f>
        <v>0.32494879918591774</v>
      </c>
      <c r="F136" s="401">
        <v>0.35699999999999998</v>
      </c>
      <c r="G136" s="171">
        <f>IF(ISBLANK(F136),"-",$D$144/$F$141*F136)</f>
        <v>0.32529926165268425</v>
      </c>
      <c r="H136" s="43"/>
    </row>
    <row r="137" spans="1:11" ht="26.25" customHeight="1" x14ac:dyDescent="0.3">
      <c r="A137" s="163" t="s">
        <v>41</v>
      </c>
      <c r="B137" s="164">
        <v>1</v>
      </c>
      <c r="C137" s="172">
        <v>4</v>
      </c>
      <c r="D137" s="114"/>
      <c r="E137" s="173" t="str">
        <f>IF(ISBLANK(D137),"-",$D$144/$D$141*D137)</f>
        <v>-</v>
      </c>
      <c r="F137" s="114"/>
      <c r="G137" s="173" t="str">
        <f>IF(ISBLANK(F137),"-",$D$144/$D$141*F137)</f>
        <v>-</v>
      </c>
      <c r="H137" s="43"/>
    </row>
    <row r="138" spans="1:11" ht="27" customHeight="1" thickBot="1" x14ac:dyDescent="0.35">
      <c r="A138" s="163" t="s">
        <v>42</v>
      </c>
      <c r="B138" s="164">
        <v>1</v>
      </c>
      <c r="C138" s="157" t="s">
        <v>43</v>
      </c>
      <c r="D138" s="174">
        <f>AVERAGE(D134:D137)</f>
        <v>0.30499999999999999</v>
      </c>
      <c r="E138" s="175">
        <f>AVERAGE(E134:E137)</f>
        <v>0.32601770970955563</v>
      </c>
      <c r="F138" s="174">
        <f>AVERAGE(F134:F137)</f>
        <v>0.35633333333333334</v>
      </c>
      <c r="G138" s="176">
        <f>AVERAGE(G134:G137)</f>
        <v>0.32469179337695558</v>
      </c>
      <c r="H138" s="43"/>
    </row>
    <row r="139" spans="1:11" ht="26.25" customHeight="1" x14ac:dyDescent="0.3">
      <c r="A139" s="163" t="s">
        <v>44</v>
      </c>
      <c r="B139" s="164">
        <v>1</v>
      </c>
      <c r="C139" s="177" t="s">
        <v>85</v>
      </c>
      <c r="D139" s="30">
        <v>5.2</v>
      </c>
      <c r="E139" s="43"/>
      <c r="F139" s="178">
        <v>6.1</v>
      </c>
      <c r="G139" s="43"/>
      <c r="H139" s="43"/>
    </row>
    <row r="140" spans="1:11" ht="26.25" customHeight="1" x14ac:dyDescent="0.3">
      <c r="A140" s="163" t="s">
        <v>46</v>
      </c>
      <c r="B140" s="164">
        <v>1</v>
      </c>
      <c r="C140" s="179" t="s">
        <v>86</v>
      </c>
      <c r="D140" s="180">
        <f>D139*B130</f>
        <v>5.2</v>
      </c>
      <c r="E140" s="170"/>
      <c r="F140" s="181">
        <f>F139*B130</f>
        <v>6.1</v>
      </c>
      <c r="G140" s="43"/>
      <c r="H140" s="43"/>
    </row>
    <row r="141" spans="1:11" ht="19.5" customHeight="1" thickBot="1" x14ac:dyDescent="0.35">
      <c r="A141" s="163" t="s">
        <v>48</v>
      </c>
      <c r="B141" s="182">
        <f>(B140/B139)*(B138/B137)*(B136/B135)*(B134/B133)*B132</f>
        <v>50</v>
      </c>
      <c r="C141" s="179" t="s">
        <v>87</v>
      </c>
      <c r="D141" s="183">
        <f>D140*B126/100</f>
        <v>5.1974</v>
      </c>
      <c r="E141" s="184"/>
      <c r="F141" s="185">
        <f>F140*B126/100</f>
        <v>6.0969499999999996</v>
      </c>
      <c r="G141" s="43"/>
      <c r="H141" s="43"/>
    </row>
    <row r="142" spans="1:11" ht="19.5" customHeight="1" thickBot="1" x14ac:dyDescent="0.35">
      <c r="A142" s="445" t="s">
        <v>50</v>
      </c>
      <c r="B142" s="459"/>
      <c r="C142" s="179" t="s">
        <v>88</v>
      </c>
      <c r="D142" s="180">
        <f>D141/$B$141</f>
        <v>0.103948</v>
      </c>
      <c r="E142" s="184"/>
      <c r="F142" s="186">
        <f>F141/$B$141</f>
        <v>0.12193899999999999</v>
      </c>
      <c r="G142" s="17"/>
      <c r="H142" s="187"/>
    </row>
    <row r="143" spans="1:11" ht="19.5" customHeight="1" thickBot="1" x14ac:dyDescent="0.35">
      <c r="A143" s="447"/>
      <c r="B143" s="460"/>
      <c r="C143" s="179" t="s">
        <v>98</v>
      </c>
      <c r="D143" s="183">
        <f>$B$56/$B$159</f>
        <v>0.1111111111111111</v>
      </c>
      <c r="E143" s="43"/>
      <c r="F143" s="188"/>
      <c r="G143" s="189"/>
      <c r="H143" s="187"/>
    </row>
    <row r="144" spans="1:11" ht="18.75" x14ac:dyDescent="0.3">
      <c r="A144" s="43"/>
      <c r="B144" s="43"/>
      <c r="C144" s="179" t="s">
        <v>53</v>
      </c>
      <c r="D144" s="180">
        <f>D143*$B$141</f>
        <v>5.5555555555555554</v>
      </c>
      <c r="E144" s="43"/>
      <c r="F144" s="188"/>
      <c r="G144" s="17"/>
      <c r="H144" s="187"/>
    </row>
    <row r="145" spans="1:9" ht="19.5" customHeight="1" thickBot="1" x14ac:dyDescent="0.35">
      <c r="A145" s="43"/>
      <c r="B145" s="43"/>
      <c r="C145" s="190" t="s">
        <v>54</v>
      </c>
      <c r="D145" s="191">
        <f>D144/B130</f>
        <v>5.5555555555555554</v>
      </c>
      <c r="E145" s="43"/>
      <c r="F145" s="192"/>
      <c r="G145" s="17"/>
      <c r="H145" s="187"/>
      <c r="I145" s="128"/>
    </row>
    <row r="146" spans="1:9" ht="18.75" x14ac:dyDescent="0.3">
      <c r="A146" s="43"/>
      <c r="B146" s="43"/>
      <c r="C146" s="193" t="s">
        <v>89</v>
      </c>
      <c r="D146" s="194">
        <f>AVERAGE(E134:E137,G134:G137)</f>
        <v>0.3253547515432556</v>
      </c>
      <c r="E146" s="43"/>
      <c r="F146" s="192"/>
      <c r="G146" s="189"/>
      <c r="H146" s="187"/>
      <c r="I146" s="129"/>
    </row>
    <row r="147" spans="1:9" ht="18.75" x14ac:dyDescent="0.3">
      <c r="A147" s="43"/>
      <c r="B147" s="43"/>
      <c r="C147" s="195" t="s">
        <v>56</v>
      </c>
      <c r="D147" s="196">
        <f>STDEV(E134:E137,G134:G137)/D146</f>
        <v>3.6719369051532642E-3</v>
      </c>
      <c r="E147" s="43"/>
      <c r="F147" s="192"/>
      <c r="G147" s="17"/>
      <c r="H147" s="187"/>
      <c r="I147" s="129"/>
    </row>
    <row r="148" spans="1:9" ht="19.5" customHeight="1" thickBot="1" x14ac:dyDescent="0.35">
      <c r="A148" s="43"/>
      <c r="B148" s="43"/>
      <c r="C148" s="197" t="s">
        <v>3</v>
      </c>
      <c r="D148" s="198">
        <f>COUNT(E134:E137,G134:G137)</f>
        <v>6</v>
      </c>
      <c r="E148" s="43"/>
      <c r="F148" s="192"/>
      <c r="G148" s="17"/>
      <c r="H148" s="187"/>
      <c r="I148" s="129"/>
    </row>
    <row r="149" spans="1:9" ht="19.5" customHeight="1" thickBot="1" x14ac:dyDescent="0.35">
      <c r="A149" s="199"/>
      <c r="B149" s="199"/>
      <c r="C149" s="199"/>
      <c r="D149" s="199"/>
      <c r="E149" s="199"/>
      <c r="F149" s="43"/>
      <c r="G149" s="43"/>
      <c r="H149" s="43"/>
    </row>
    <row r="150" spans="1:9" ht="17.25" customHeight="1" thickBot="1" x14ac:dyDescent="0.35">
      <c r="A150" s="161" t="s">
        <v>90</v>
      </c>
      <c r="B150" s="162">
        <v>900</v>
      </c>
      <c r="C150" s="200" t="s">
        <v>102</v>
      </c>
      <c r="D150" s="201" t="s">
        <v>35</v>
      </c>
      <c r="E150" s="202" t="s">
        <v>91</v>
      </c>
      <c r="F150" s="203" t="s">
        <v>92</v>
      </c>
      <c r="G150" s="43"/>
      <c r="H150" s="43"/>
    </row>
    <row r="151" spans="1:9" ht="26.25" customHeight="1" x14ac:dyDescent="0.4">
      <c r="A151" s="163" t="s">
        <v>93</v>
      </c>
      <c r="B151" s="164">
        <v>10</v>
      </c>
      <c r="C151" s="204">
        <v>1</v>
      </c>
      <c r="D151" s="403">
        <v>0.34200000000000003</v>
      </c>
      <c r="E151" s="205">
        <f t="shared" ref="E151:E156" si="3">IF(ISBLANK(D151),"-",D151/$D$146*$D$143*$B$159)</f>
        <v>262.79007635341958</v>
      </c>
      <c r="F151" s="206">
        <f t="shared" ref="F151:F156" si="4">IF(ISBLANK(D151), "-", E151/$B$56)</f>
        <v>1.0511603054136782</v>
      </c>
      <c r="G151" s="43"/>
      <c r="H151" s="43"/>
    </row>
    <row r="152" spans="1:9" ht="26.25" customHeight="1" x14ac:dyDescent="0.4">
      <c r="A152" s="163" t="s">
        <v>67</v>
      </c>
      <c r="B152" s="164">
        <v>25</v>
      </c>
      <c r="C152" s="204">
        <v>2</v>
      </c>
      <c r="D152" s="404">
        <v>0.34200000000000003</v>
      </c>
      <c r="E152" s="207">
        <f t="shared" si="3"/>
        <v>262.79007635341958</v>
      </c>
      <c r="F152" s="208">
        <f t="shared" si="4"/>
        <v>1.0511603054136782</v>
      </c>
      <c r="G152" s="43"/>
      <c r="H152" s="43"/>
    </row>
    <row r="153" spans="1:9" ht="26.25" customHeight="1" x14ac:dyDescent="0.4">
      <c r="A153" s="163" t="s">
        <v>68</v>
      </c>
      <c r="B153" s="164">
        <v>1</v>
      </c>
      <c r="C153" s="204">
        <v>3</v>
      </c>
      <c r="D153" s="404">
        <v>0.35499999999999998</v>
      </c>
      <c r="E153" s="207">
        <f t="shared" si="3"/>
        <v>272.77917282299404</v>
      </c>
      <c r="F153" s="208">
        <f t="shared" si="4"/>
        <v>1.0911166912919761</v>
      </c>
      <c r="G153" s="43"/>
      <c r="H153" s="43"/>
    </row>
    <row r="154" spans="1:9" ht="26.25" customHeight="1" x14ac:dyDescent="0.4">
      <c r="A154" s="163" t="s">
        <v>69</v>
      </c>
      <c r="B154" s="164">
        <v>1</v>
      </c>
      <c r="C154" s="204">
        <v>4</v>
      </c>
      <c r="D154" s="404">
        <v>0.379</v>
      </c>
      <c r="E154" s="207">
        <f t="shared" si="3"/>
        <v>291.22058168990065</v>
      </c>
      <c r="F154" s="208">
        <f t="shared" si="4"/>
        <v>1.1648823267596027</v>
      </c>
      <c r="G154" s="43"/>
      <c r="H154" s="43"/>
    </row>
    <row r="155" spans="1:9" ht="26.25" customHeight="1" x14ac:dyDescent="0.4">
      <c r="A155" s="163" t="s">
        <v>70</v>
      </c>
      <c r="B155" s="164">
        <v>1</v>
      </c>
      <c r="C155" s="204">
        <v>5</v>
      </c>
      <c r="D155" s="404">
        <v>0.35299999999999998</v>
      </c>
      <c r="E155" s="207">
        <f t="shared" si="3"/>
        <v>271.24238875075179</v>
      </c>
      <c r="F155" s="208">
        <f t="shared" si="4"/>
        <v>1.0849695550030072</v>
      </c>
      <c r="G155" s="43"/>
      <c r="H155" s="43"/>
    </row>
    <row r="156" spans="1:9" ht="26.25" customHeight="1" thickBot="1" x14ac:dyDescent="0.45">
      <c r="A156" s="163" t="s">
        <v>72</v>
      </c>
      <c r="B156" s="164">
        <v>1</v>
      </c>
      <c r="C156" s="209">
        <v>6</v>
      </c>
      <c r="D156" s="405">
        <v>0.35399999999999998</v>
      </c>
      <c r="E156" s="210">
        <f t="shared" si="3"/>
        <v>272.01078078687289</v>
      </c>
      <c r="F156" s="211">
        <f t="shared" si="4"/>
        <v>1.0880431231474916</v>
      </c>
      <c r="G156" s="43"/>
      <c r="H156" s="43"/>
    </row>
    <row r="157" spans="1:9" ht="26.25" customHeight="1" x14ac:dyDescent="0.3">
      <c r="A157" s="163" t="s">
        <v>73</v>
      </c>
      <c r="B157" s="164">
        <v>1</v>
      </c>
      <c r="C157" s="204"/>
      <c r="D157" s="170"/>
      <c r="E157" s="43"/>
      <c r="F157" s="212"/>
      <c r="G157" s="43"/>
      <c r="H157" s="43"/>
    </row>
    <row r="158" spans="1:9" ht="26.25" customHeight="1" x14ac:dyDescent="0.4">
      <c r="A158" s="163" t="s">
        <v>74</v>
      </c>
      <c r="B158" s="164">
        <v>1</v>
      </c>
      <c r="C158" s="204"/>
      <c r="D158" s="213"/>
      <c r="E158" s="214" t="s">
        <v>43</v>
      </c>
      <c r="F158" s="215">
        <f>AVERAGE(F151:F156)</f>
        <v>1.0885553845049056</v>
      </c>
      <c r="G158" s="43"/>
      <c r="H158" s="43"/>
    </row>
    <row r="159" spans="1:9" ht="27" customHeight="1" thickBot="1" x14ac:dyDescent="0.45">
      <c r="A159" s="163" t="s">
        <v>75</v>
      </c>
      <c r="B159" s="182">
        <f>(B158/B157)*(B156/B155)*(B154/B153)*(B152/B151)*B150</f>
        <v>2250</v>
      </c>
      <c r="C159" s="216"/>
      <c r="D159" s="43"/>
      <c r="E159" s="217" t="s">
        <v>56</v>
      </c>
      <c r="F159" s="218">
        <f>STDEV(F151:F156)/F158</f>
        <v>3.819251905950604E-2</v>
      </c>
      <c r="G159" s="43"/>
      <c r="H159" s="43"/>
    </row>
    <row r="160" spans="1:9" ht="27" customHeight="1" thickBot="1" x14ac:dyDescent="0.45">
      <c r="A160" s="445" t="s">
        <v>50</v>
      </c>
      <c r="B160" s="446"/>
      <c r="C160" s="219"/>
      <c r="D160" s="220"/>
      <c r="E160" s="221" t="s">
        <v>3</v>
      </c>
      <c r="F160" s="222">
        <f>COUNT(F151:F156)</f>
        <v>6</v>
      </c>
      <c r="G160" s="43"/>
      <c r="H160" s="43"/>
      <c r="I160" s="129"/>
    </row>
    <row r="161" spans="1:8" ht="19.5" customHeight="1" thickBot="1" x14ac:dyDescent="0.35">
      <c r="A161" s="447"/>
      <c r="B161" s="448"/>
      <c r="C161" s="43"/>
      <c r="D161" s="43"/>
      <c r="E161" s="43"/>
      <c r="F161" s="170"/>
      <c r="G161" s="43"/>
      <c r="H161" s="43"/>
    </row>
    <row r="162" spans="1:8" ht="18.75" x14ac:dyDescent="0.3">
      <c r="A162" s="25"/>
      <c r="B162" s="25"/>
      <c r="C162" s="43"/>
      <c r="D162" s="43"/>
      <c r="E162" s="43"/>
      <c r="F162" s="170"/>
      <c r="G162" s="43"/>
      <c r="H162" s="43"/>
    </row>
    <row r="163" spans="1:8" ht="18.75" x14ac:dyDescent="0.3">
      <c r="A163" s="154" t="s">
        <v>103</v>
      </c>
      <c r="B163" s="10" t="s">
        <v>106</v>
      </c>
      <c r="C163" s="43"/>
      <c r="D163" s="43"/>
      <c r="E163" s="43"/>
      <c r="F163" s="170"/>
      <c r="G163" s="43"/>
      <c r="H163" s="43"/>
    </row>
    <row r="164" spans="1:8" ht="19.5" customHeight="1" thickBot="1" x14ac:dyDescent="0.35">
      <c r="A164" s="25"/>
      <c r="B164" s="25"/>
      <c r="C164" s="43"/>
      <c r="D164" s="43"/>
      <c r="E164" s="43"/>
      <c r="F164" s="170"/>
      <c r="G164" s="43"/>
      <c r="H164" s="43"/>
    </row>
    <row r="165" spans="1:8" ht="26.25" customHeight="1" x14ac:dyDescent="0.4">
      <c r="A165" s="223" t="s">
        <v>43</v>
      </c>
      <c r="B165" s="224">
        <f>AVERAGE(F108:F113,F151:F156)</f>
        <v>1.1373801001455077</v>
      </c>
      <c r="C165" s="43"/>
      <c r="D165" s="43"/>
      <c r="E165" s="43"/>
      <c r="F165" s="170"/>
      <c r="G165" s="43"/>
      <c r="H165" s="43"/>
    </row>
    <row r="166" spans="1:8" ht="26.25" customHeight="1" x14ac:dyDescent="0.4">
      <c r="A166" s="163" t="s">
        <v>56</v>
      </c>
      <c r="B166" s="225">
        <f>STDEV(F108:F113,F151:F156)/B165</f>
        <v>5.2956860474585893E-2</v>
      </c>
      <c r="C166" s="43"/>
      <c r="D166" s="43"/>
      <c r="E166" s="43"/>
      <c r="F166" s="170"/>
      <c r="G166" s="43"/>
      <c r="H166" s="43"/>
    </row>
    <row r="167" spans="1:8" ht="27" customHeight="1" thickBot="1" x14ac:dyDescent="0.45">
      <c r="A167" s="226" t="s">
        <v>3</v>
      </c>
      <c r="B167" s="227">
        <f>COUNT(F108:F113,F151:F156)</f>
        <v>12</v>
      </c>
      <c r="C167" s="43"/>
      <c r="D167" s="43"/>
      <c r="E167" s="43"/>
      <c r="F167" s="170"/>
      <c r="G167" s="43"/>
      <c r="H167" s="43"/>
    </row>
    <row r="168" spans="1:8" ht="26.25" customHeight="1" x14ac:dyDescent="0.3">
      <c r="A168" s="11" t="s">
        <v>101</v>
      </c>
      <c r="B168" s="12" t="s">
        <v>94</v>
      </c>
      <c r="C168" s="449" t="str">
        <f>B20</f>
        <v>Amoxycillin 250mg as Amoxycillin Trihydrate BP</v>
      </c>
      <c r="D168" s="449"/>
      <c r="E168" s="7" t="s">
        <v>95</v>
      </c>
      <c r="F168" s="7"/>
      <c r="G168" s="106">
        <f>B165</f>
        <v>1.1373801001455077</v>
      </c>
      <c r="H168" s="7"/>
    </row>
    <row r="169" spans="1:8" ht="19.5" customHeight="1" thickBot="1" x14ac:dyDescent="0.35">
      <c r="A169" s="228"/>
      <c r="B169" s="228"/>
      <c r="C169" s="229"/>
      <c r="D169" s="229"/>
      <c r="E169" s="229"/>
      <c r="F169" s="229"/>
      <c r="G169" s="229"/>
      <c r="H169" s="229"/>
    </row>
    <row r="170" spans="1:8" ht="18.75" x14ac:dyDescent="0.3">
      <c r="B170" s="450" t="s">
        <v>4</v>
      </c>
      <c r="C170" s="450"/>
      <c r="E170" s="31" t="s">
        <v>5</v>
      </c>
      <c r="F170" s="230"/>
      <c r="G170" s="450" t="s">
        <v>6</v>
      </c>
      <c r="H170" s="450"/>
    </row>
    <row r="171" spans="1:8" ht="83.25" customHeight="1" x14ac:dyDescent="0.3">
      <c r="A171" s="11" t="s">
        <v>7</v>
      </c>
      <c r="B171" s="231"/>
      <c r="C171" s="231" t="s">
        <v>109</v>
      </c>
      <c r="E171" s="232"/>
      <c r="F171" s="7"/>
      <c r="G171" s="232"/>
      <c r="H171" s="232"/>
    </row>
    <row r="172" spans="1:8" ht="84" customHeight="1" x14ac:dyDescent="0.3">
      <c r="A172" s="11" t="s">
        <v>8</v>
      </c>
      <c r="B172" s="233"/>
      <c r="C172" s="233"/>
      <c r="E172" s="234"/>
      <c r="F172" s="7"/>
      <c r="G172" s="235"/>
      <c r="H172" s="235"/>
    </row>
    <row r="173" spans="1:8" ht="18.75" x14ac:dyDescent="0.3">
      <c r="A173" s="39"/>
      <c r="B173" s="39"/>
      <c r="C173" s="39"/>
      <c r="D173" s="39"/>
      <c r="E173" s="39"/>
      <c r="F173" s="61"/>
      <c r="G173" s="39"/>
      <c r="H173" s="39"/>
    </row>
    <row r="174" spans="1:8" ht="18.75" x14ac:dyDescent="0.3">
      <c r="A174" s="39"/>
      <c r="B174" s="39"/>
      <c r="C174" s="39"/>
      <c r="D174" s="39"/>
      <c r="E174" s="39"/>
      <c r="F174" s="61"/>
      <c r="G174" s="39"/>
      <c r="H174" s="39"/>
    </row>
    <row r="175" spans="1:8" ht="18.75" x14ac:dyDescent="0.3">
      <c r="A175" s="39"/>
      <c r="B175" s="39"/>
      <c r="C175" s="39"/>
      <c r="D175" s="39"/>
      <c r="E175" s="39"/>
      <c r="F175" s="61"/>
      <c r="G175" s="39"/>
      <c r="H175" s="39"/>
    </row>
    <row r="176" spans="1:8" ht="18.75" x14ac:dyDescent="0.3">
      <c r="A176" s="39"/>
      <c r="B176" s="39"/>
      <c r="C176" s="39"/>
      <c r="D176" s="39"/>
      <c r="E176" s="39"/>
      <c r="F176" s="61"/>
      <c r="G176" s="39"/>
      <c r="H176" s="39"/>
    </row>
    <row r="177" spans="1:8" ht="18.75" x14ac:dyDescent="0.3">
      <c r="A177" s="39"/>
      <c r="B177" s="39"/>
      <c r="C177" s="39"/>
      <c r="D177" s="39"/>
      <c r="E177" s="39"/>
      <c r="F177" s="61"/>
      <c r="G177" s="39"/>
      <c r="H177" s="39"/>
    </row>
    <row r="178" spans="1:8" ht="18.75" x14ac:dyDescent="0.3">
      <c r="A178" s="39"/>
      <c r="B178" s="39"/>
      <c r="C178" s="39"/>
      <c r="D178" s="39"/>
      <c r="E178" s="39"/>
      <c r="F178" s="61"/>
      <c r="G178" s="39"/>
      <c r="H178" s="39"/>
    </row>
    <row r="179" spans="1:8" ht="18.75" x14ac:dyDescent="0.3">
      <c r="A179" s="39"/>
      <c r="B179" s="39"/>
      <c r="C179" s="39"/>
      <c r="D179" s="39"/>
      <c r="E179" s="39"/>
      <c r="F179" s="61"/>
      <c r="G179" s="39"/>
      <c r="H179" s="39"/>
    </row>
    <row r="180" spans="1:8" ht="18.75" x14ac:dyDescent="0.3">
      <c r="A180" s="39"/>
      <c r="B180" s="39"/>
      <c r="C180" s="39"/>
      <c r="D180" s="39"/>
      <c r="E180" s="39"/>
      <c r="F180" s="61"/>
      <c r="G180" s="39"/>
      <c r="H180" s="39"/>
    </row>
    <row r="181" spans="1:8" ht="18.75" x14ac:dyDescent="0.3">
      <c r="A181" s="39"/>
      <c r="B181" s="39"/>
      <c r="C181" s="39"/>
      <c r="D181" s="39"/>
      <c r="E181" s="39"/>
      <c r="F181" s="61"/>
      <c r="G181" s="39"/>
      <c r="H181" s="39"/>
    </row>
    <row r="250" spans="1:1" x14ac:dyDescent="0.3">
      <c r="A250" s="2">
        <v>5</v>
      </c>
    </row>
  </sheetData>
  <sheetProtection password="F258" sheet="1" objects="1" scenarios="1" formatCells="0" formatColumns="0" formatRows="0"/>
  <mergeCells count="41">
    <mergeCell ref="B20:C20"/>
    <mergeCell ref="A1:H7"/>
    <mergeCell ref="A8:H14"/>
    <mergeCell ref="A16:H16"/>
    <mergeCell ref="A17:H17"/>
    <mergeCell ref="B18:C18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Amoxicillin</vt:lpstr>
      <vt:lpstr>Amoxicillin-S2</vt:lpstr>
      <vt:lpstr>Amoxicillin!Print_Area</vt:lpstr>
      <vt:lpstr>'Amoxicillin-S2'!Print_Area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2016-08-01T06:44:37Z</cp:lastPrinted>
  <dcterms:created xsi:type="dcterms:W3CDTF">2005-07-05T10:19:27Z</dcterms:created>
  <dcterms:modified xsi:type="dcterms:W3CDTF">2018-04-27T11:30:25Z</dcterms:modified>
</cp:coreProperties>
</file>