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11670" windowHeight="4575" activeTab="1"/>
  </bookViews>
  <sheets>
    <sheet name="SST" sheetId="1" r:id="rId1"/>
    <sheet name="CIPROFLOXACIN HCl" sheetId="2" r:id="rId2"/>
    <sheet name="Client Protocol" sheetId="3" r:id="rId3"/>
  </sheets>
  <definedNames>
    <definedName name="_xlnm.Print_Area" localSheetId="2">'Client Protocol'!$A$1:$K$41</definedName>
  </definedNames>
  <calcPr calcId="162913"/>
</workbook>
</file>

<file path=xl/calcChain.xml><?xml version="1.0" encoding="utf-8"?>
<calcChain xmlns="http://schemas.openxmlformats.org/spreadsheetml/2006/main">
  <c r="I25" i="3" l="1"/>
  <c r="G21" i="3"/>
  <c r="K19" i="3"/>
  <c r="K21" i="3" s="1"/>
  <c r="G19" i="3"/>
  <c r="G20" i="3" s="1"/>
  <c r="I19" i="3"/>
  <c r="I21" i="3" s="1"/>
  <c r="K11" i="3"/>
  <c r="I11" i="3"/>
  <c r="G11" i="3"/>
  <c r="D29" i="3"/>
  <c r="D25" i="3"/>
  <c r="B25" i="3"/>
  <c r="D11" i="3"/>
  <c r="B11" i="3"/>
  <c r="D26" i="3"/>
  <c r="B19" i="3"/>
  <c r="B20" i="3" s="1"/>
  <c r="K20" i="3" l="1"/>
  <c r="I20" i="3"/>
  <c r="D32" i="3"/>
  <c r="D30" i="3"/>
  <c r="B21" i="1"/>
  <c r="C124" i="2" l="1"/>
  <c r="B116" i="2"/>
  <c r="D100" i="2" s="1"/>
  <c r="B98" i="2"/>
  <c r="F95" i="2"/>
  <c r="D95" i="2"/>
  <c r="I92" i="2" s="1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F44" i="2"/>
  <c r="F45" i="2"/>
  <c r="F46" i="2" s="1"/>
  <c r="D45" i="2"/>
  <c r="D46" i="2" s="1"/>
  <c r="D97" i="2"/>
  <c r="D98" i="2" s="1"/>
  <c r="E94" i="2" s="1"/>
  <c r="F98" i="2"/>
  <c r="D101" i="2"/>
  <c r="D102" i="2" s="1"/>
  <c r="G91" i="2"/>
  <c r="G94" i="2"/>
  <c r="F99" i="2"/>
  <c r="E41" i="2"/>
  <c r="D49" i="2"/>
  <c r="G41" i="2"/>
  <c r="G93" i="2"/>
  <c r="E92" i="2"/>
  <c r="E40" i="2" l="1"/>
  <c r="G39" i="2"/>
  <c r="E38" i="2"/>
  <c r="G40" i="2"/>
  <c r="G38" i="2"/>
  <c r="E39" i="2"/>
  <c r="G92" i="2"/>
  <c r="G95" i="2" s="1"/>
  <c r="E93" i="2"/>
  <c r="E91" i="2"/>
  <c r="D99" i="2"/>
  <c r="G42" i="2" l="1"/>
  <c r="D52" i="2"/>
  <c r="D50" i="2"/>
  <c r="G71" i="2" s="1"/>
  <c r="H71" i="2" s="1"/>
  <c r="E42" i="2"/>
  <c r="D105" i="2"/>
  <c r="D103" i="2"/>
  <c r="E95" i="2"/>
  <c r="G68" i="2" l="1"/>
  <c r="H68" i="2" s="1"/>
  <c r="G67" i="2"/>
  <c r="H67" i="2" s="1"/>
  <c r="G66" i="2"/>
  <c r="H66" i="2" s="1"/>
  <c r="G63" i="2"/>
  <c r="H63" i="2" s="1"/>
  <c r="D51" i="2"/>
  <c r="G64" i="2"/>
  <c r="H64" i="2" s="1"/>
  <c r="G61" i="2"/>
  <c r="H61" i="2" s="1"/>
  <c r="G70" i="2"/>
  <c r="H70" i="2" s="1"/>
  <c r="G69" i="2"/>
  <c r="H69" i="2" s="1"/>
  <c r="G60" i="2"/>
  <c r="H60" i="2" s="1"/>
  <c r="G65" i="2"/>
  <c r="H65" i="2" s="1"/>
  <c r="G62" i="2"/>
  <c r="H62" i="2" s="1"/>
  <c r="E110" i="2"/>
  <c r="F110" i="2" s="1"/>
  <c r="E113" i="2"/>
  <c r="F113" i="2" s="1"/>
  <c r="E111" i="2"/>
  <c r="F111" i="2" s="1"/>
  <c r="E109" i="2"/>
  <c r="F109" i="2" s="1"/>
  <c r="D104" i="2"/>
  <c r="E112" i="2"/>
  <c r="F112" i="2" s="1"/>
  <c r="E108" i="2"/>
  <c r="G74" i="2" l="1"/>
  <c r="G72" i="2"/>
  <c r="G73" i="2" s="1"/>
  <c r="H74" i="2"/>
  <c r="H72" i="2"/>
  <c r="E115" i="2"/>
  <c r="E116" i="2" s="1"/>
  <c r="E119" i="2"/>
  <c r="E120" i="2"/>
  <c r="E117" i="2"/>
  <c r="F108" i="2"/>
  <c r="H73" i="2" l="1"/>
  <c r="G76" i="2"/>
  <c r="F119" i="2"/>
  <c r="F125" i="2"/>
  <c r="F120" i="2"/>
  <c r="F117" i="2"/>
  <c r="D125" i="2"/>
  <c r="F115" i="2"/>
  <c r="G124" i="2" l="1"/>
  <c r="F116" i="2"/>
  <c r="B26" i="3"/>
  <c r="B29" i="3"/>
  <c r="B30" i="3" s="1"/>
  <c r="B33" i="3" s="1"/>
  <c r="B32" i="3" l="1"/>
  <c r="B31" i="3"/>
  <c r="G22" i="3"/>
</calcChain>
</file>

<file path=xl/sharedStrings.xml><?xml version="1.0" encoding="utf-8"?>
<sst xmlns="http://schemas.openxmlformats.org/spreadsheetml/2006/main" count="247" uniqueCount="150">
  <si>
    <t>HPLC System Suitability Report</t>
  </si>
  <si>
    <t>Analysis Data</t>
  </si>
  <si>
    <t>Assay</t>
  </si>
  <si>
    <t>Sample(s)</t>
  </si>
  <si>
    <t>Reference Substance:</t>
  </si>
  <si>
    <t xml:space="preserve">CIPROFLOXACIN HCL 500 SECONDARY REFERENCE STANDARD </t>
  </si>
  <si>
    <t>% age Purity:</t>
  </si>
  <si>
    <t>NDQF201804386</t>
  </si>
  <si>
    <t>Weight (mg):</t>
  </si>
  <si>
    <t>CIPROFLOXACIN HYDROCHLORIDE BP</t>
  </si>
  <si>
    <t>Standard Conc (mg/mL):</t>
  </si>
  <si>
    <t>Each vials contains: Ciprofloxacin Hydrochloride USP 583 mg equivalent to Ciprofloxacin 500 mg.</t>
  </si>
  <si>
    <t>2018-04-24 14:51:54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</si>
  <si>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</si>
  <si>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</si>
  <si>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</si>
  <si>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</si>
  <si>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</si>
  <si>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</si>
  <si>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</si>
  <si>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</si>
  <si>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</si>
  <si>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</si>
  <si>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</si>
  <si>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</si>
  <si>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</si>
  <si>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</si>
  <si>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</si>
  <si>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</si>
  <si>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</si>
  <si>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</si>
  <si>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</si>
  <si>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</si>
  <si>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</si>
  <si>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</si>
  <si>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</si>
  <si>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</si>
  <si>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</si>
  <si>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</si>
  <si>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</si>
  <si>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</si>
  <si>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</si>
  <si>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</si>
  <si>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</si>
  <si>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</si>
  <si>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</si>
  <si>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</si>
  <si>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</si>
  <si>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</si>
  <si>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</si>
  <si>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</si>
  <si>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</si>
  <si>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</si>
  <si>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</si>
  <si>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</si>
  <si>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</si>
  <si>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</si>
  <si>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</si>
  <si>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</si>
  <si>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</si>
  <si>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</si>
  <si>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</si>
  <si>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</si>
  <si>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</si>
  <si>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</si>
  <si>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</si>
  <si>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</si>
  <si>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</si>
  <si>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</si>
  <si>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</si>
  <si>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</si>
  <si>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</si>
  <si>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</si>
  <si>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</si>
  <si>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</si>
  <si>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</si>
  <si>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</si>
  <si>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</si>
  <si>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</si>
  <si>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</si>
  <si>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</si>
  <si>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</si>
  <si>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</si>
  <si>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</si>
  <si>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</si>
  <si>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</si>
  <si>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</si>
  <si>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</si>
  <si>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</si>
  <si>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</si>
  <si>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</si>
  <si>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</si>
  <si>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</si>
  <si>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</si>
  <si>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</si>
  <si>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</si>
  <si>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</si>
  <si>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</si>
  <si>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</si>
  <si>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</si>
  <si>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</si>
  <si>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</si>
  <si>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</si>
  <si>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</si>
  <si>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</si>
  <si>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</si>
  <si>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</si>
  <si>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</si>
  <si>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</si>
  <si>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</si>
  <si>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</si>
  <si>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</si>
  <si>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</si>
  <si>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</si>
  <si>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</si>
  <si>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</si>
  <si>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</si>
  <si>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</si>
  <si>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</si>
  <si>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</si>
  <si>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</si>
  <si>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</si>
  <si>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</si>
  <si>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</si>
  <si>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CIPROFLOXACIN HCl</t>
  </si>
  <si>
    <t xml:space="preserve">Sample Name: </t>
  </si>
  <si>
    <t>Sample Lab. Ref:</t>
  </si>
  <si>
    <t>Primary Standard:</t>
  </si>
  <si>
    <t>ICRS Purity Factor:</t>
  </si>
  <si>
    <t>Sample 1</t>
  </si>
  <si>
    <t>Sample 2</t>
  </si>
  <si>
    <t>Sample 3</t>
  </si>
  <si>
    <t>Mass (mg)</t>
  </si>
  <si>
    <t>Dilution Factor:</t>
  </si>
  <si>
    <t>Conc. (mg/mL):</t>
  </si>
  <si>
    <t>Areas</t>
  </si>
  <si>
    <t>Mean</t>
  </si>
  <si>
    <t>Mean:</t>
  </si>
  <si>
    <t>RSD (%)</t>
  </si>
  <si>
    <t>RSD (%):</t>
  </si>
  <si>
    <t>Response Factor:</t>
  </si>
  <si>
    <t>Mean Response Factor:</t>
  </si>
  <si>
    <t>Purity Factor:</t>
  </si>
  <si>
    <t>Grand Mean:</t>
  </si>
  <si>
    <t>Grand RSD (%)</t>
  </si>
  <si>
    <t>% Diff. RF</t>
  </si>
  <si>
    <t>Analysed By:</t>
  </si>
  <si>
    <t>Signature, Date:</t>
  </si>
  <si>
    <t>Ciprofloxacin Hydrochloride Secondary Reference Standard</t>
  </si>
  <si>
    <t>Ciprofloxacin Hydrochloride (BPCRS Batch 3289)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</si>
</sst>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_(* #,##0_);_(* \(#,##0\);_(* &quot;-&quot;??_);_(@_)"/>
    <numFmt numFmtId="176" formatCode="0.0000%"/>
    <numFmt numFmtId="177" formatCode="0.000%"/>
  </numFmts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9" fontId="1" fillId="2" borderId="0" applyFont="0" applyFill="0" applyBorder="0" applyAlignment="0" applyProtection="0"/>
    <xf numFmtId="43" fontId="1" fillId="2" borderId="0" applyFont="0" applyFill="0" applyBorder="0" applyAlignment="0" applyProtection="0"/>
  </cellStyleXfs>
  <cellXfs count="357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6" fontId="12" fillId="3" borderId="0" xfId="0" applyNumberFormat="1" applyFont="1" applyFill="1" applyAlignment="1" applyProtection="1">
      <alignment horizontal="center"/>
      <protection locked="0"/>
    </xf>
    <xf numFmtId="167" fontId="9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6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0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9" fontId="9" fillId="2" borderId="17" xfId="0" applyNumberFormat="1" applyFont="1" applyFill="1" applyBorder="1" applyAlignment="1">
      <alignment horizontal="center"/>
    </xf>
    <xf numFmtId="169" fontId="9" fillId="2" borderId="22" xfId="0" applyNumberFormat="1" applyFont="1" applyFill="1" applyBorder="1" applyAlignment="1">
      <alignment horizontal="center"/>
    </xf>
    <xf numFmtId="0" fontId="16" fillId="2" borderId="23" xfId="0" applyFont="1" applyFill="1" applyBorder="1"/>
    <xf numFmtId="0" fontId="9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9" fillId="2" borderId="24" xfId="0" applyNumberFormat="1" applyFont="1" applyFill="1" applyBorder="1" applyAlignment="1">
      <alignment horizontal="center"/>
    </xf>
    <xf numFmtId="169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69" fontId="9" fillId="2" borderId="28" xfId="0" applyNumberFormat="1" applyFont="1" applyFill="1" applyBorder="1" applyAlignment="1">
      <alignment horizontal="center"/>
    </xf>
    <xf numFmtId="169" fontId="9" fillId="2" borderId="29" xfId="0" applyNumberFormat="1" applyFont="1" applyFill="1" applyBorder="1" applyAlignment="1">
      <alignment horizontal="center"/>
    </xf>
    <xf numFmtId="0" fontId="9" fillId="2" borderId="30" xfId="0" applyFont="1" applyFill="1" applyBorder="1"/>
    <xf numFmtId="0" fontId="9" fillId="2" borderId="15" xfId="0" applyFont="1" applyFill="1" applyBorder="1" applyAlignment="1">
      <alignment horizontal="right"/>
    </xf>
    <xf numFmtId="1" fontId="10" fillId="6" borderId="31" xfId="0" applyNumberFormat="1" applyFont="1" applyFill="1" applyBorder="1" applyAlignment="1">
      <alignment horizontal="center"/>
    </xf>
    <xf numFmtId="169" fontId="10" fillId="6" borderId="32" xfId="0" applyNumberFormat="1" applyFont="1" applyFill="1" applyBorder="1" applyAlignment="1">
      <alignment horizontal="center"/>
    </xf>
    <xf numFmtId="169" fontId="10" fillId="6" borderId="3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34" xfId="0" applyFont="1" applyFill="1" applyBorder="1" applyAlignment="1">
      <alignment horizontal="right"/>
    </xf>
    <xf numFmtId="0" fontId="11" fillId="3" borderId="35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right"/>
    </xf>
    <xf numFmtId="2" fontId="9" fillId="6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center"/>
    </xf>
    <xf numFmtId="2" fontId="9" fillId="7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70" fontId="9" fillId="6" borderId="3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70" fontId="9" fillId="6" borderId="37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170" fontId="11" fillId="3" borderId="36" xfId="0" applyNumberFormat="1" applyFont="1" applyFill="1" applyBorder="1" applyAlignment="1" applyProtection="1">
      <alignment horizontal="center"/>
      <protection locked="0"/>
    </xf>
    <xf numFmtId="170" fontId="9" fillId="2" borderId="0" xfId="0" applyNumberFormat="1" applyFont="1" applyFill="1"/>
    <xf numFmtId="0" fontId="9" fillId="2" borderId="21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30" xfId="0" applyFont="1" applyFill="1" applyBorder="1" applyAlignment="1">
      <alignment horizontal="right"/>
    </xf>
    <xf numFmtId="2" fontId="9" fillId="6" borderId="30" xfId="0" applyNumberFormat="1" applyFont="1" applyFill="1" applyBorder="1" applyAlignment="1">
      <alignment horizontal="center"/>
    </xf>
    <xf numFmtId="169" fontId="10" fillId="7" borderId="23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2" borderId="39" xfId="0" applyFont="1" applyFill="1" applyBorder="1" applyAlignment="1">
      <alignment horizontal="right"/>
    </xf>
    <xf numFmtId="0" fontId="9" fillId="7" borderId="30" xfId="0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>
      <alignment horizontal="center"/>
    </xf>
    <xf numFmtId="1" fontId="11" fillId="3" borderId="14" xfId="0" applyNumberFormat="1" applyFont="1" applyFill="1" applyBorder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11" fillId="3" borderId="39" xfId="0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2" fontId="12" fillId="2" borderId="4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2" xfId="0" applyFont="1" applyFill="1" applyBorder="1" applyAlignment="1">
      <alignment horizontal="right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169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6" borderId="46" xfId="0" applyNumberFormat="1" applyFont="1" applyFill="1" applyBorder="1" applyAlignment="1">
      <alignment horizontal="center"/>
    </xf>
    <xf numFmtId="1" fontId="10" fillId="6" borderId="47" xfId="0" applyNumberFormat="1" applyFont="1" applyFill="1" applyBorder="1" applyAlignment="1">
      <alignment horizontal="center"/>
    </xf>
    <xf numFmtId="169" fontId="10" fillId="6" borderId="30" xfId="0" applyNumberFormat="1" applyFont="1" applyFill="1" applyBorder="1" applyAlignment="1">
      <alignment horizontal="center"/>
    </xf>
    <xf numFmtId="0" fontId="9" fillId="2" borderId="48" xfId="0" applyFont="1" applyFill="1" applyBorder="1" applyAlignment="1">
      <alignment horizontal="right"/>
    </xf>
    <xf numFmtId="0" fontId="11" fillId="3" borderId="49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2" fontId="9" fillId="6" borderId="1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170" fontId="9" fillId="6" borderId="18" xfId="0" applyNumberFormat="1" applyFont="1" applyFill="1" applyBorder="1" applyAlignment="1">
      <alignment horizontal="center"/>
    </xf>
    <xf numFmtId="0" fontId="3" fillId="2" borderId="0" xfId="0" applyFont="1" applyFill="1"/>
    <xf numFmtId="170" fontId="9" fillId="7" borderId="18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9" fillId="2" borderId="50" xfId="0" applyFont="1" applyFill="1" applyBorder="1" applyAlignment="1">
      <alignment horizontal="right"/>
    </xf>
    <xf numFmtId="2" fontId="9" fillId="7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35" xfId="0" applyFont="1" applyFill="1" applyBorder="1" applyAlignment="1">
      <alignment horizontal="right"/>
    </xf>
    <xf numFmtId="169" fontId="10" fillId="7" borderId="35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6" borderId="36" xfId="0" applyNumberFormat="1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/>
    </xf>
    <xf numFmtId="0" fontId="9" fillId="2" borderId="14" xfId="0" applyFont="1" applyFill="1" applyBorder="1"/>
    <xf numFmtId="10" fontId="11" fillId="6" borderId="18" xfId="0" applyNumberFormat="1" applyFont="1" applyFill="1" applyBorder="1" applyAlignment="1">
      <alignment horizontal="center"/>
    </xf>
    <xf numFmtId="0" fontId="9" fillId="2" borderId="39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7" xfId="0" applyFont="1" applyFill="1" applyBorder="1"/>
    <xf numFmtId="0" fontId="9" fillId="2" borderId="7" xfId="0" applyFont="1" applyFill="1" applyBorder="1"/>
    <xf numFmtId="0" fontId="10" fillId="2" borderId="11" xfId="0" applyFont="1" applyFill="1" applyBorder="1"/>
    <xf numFmtId="0" fontId="9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70" fontId="10" fillId="2" borderId="0" xfId="0" applyNumberFormat="1" applyFont="1" applyFill="1" applyAlignment="1" applyProtection="1">
      <alignment horizontal="center"/>
      <protection locked="0"/>
    </xf>
    <xf numFmtId="170" fontId="9" fillId="2" borderId="12" xfId="0" applyNumberFormat="1" applyFont="1" applyFill="1" applyBorder="1" applyAlignment="1">
      <alignment horizontal="center"/>
    </xf>
    <xf numFmtId="170" fontId="9" fillId="2" borderId="14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170" fontId="9" fillId="2" borderId="40" xfId="0" applyNumberFormat="1" applyFont="1" applyFill="1" applyBorder="1" applyAlignment="1">
      <alignment horizontal="center"/>
    </xf>
    <xf numFmtId="170" fontId="9" fillId="2" borderId="30" xfId="0" applyNumberFormat="1" applyFont="1" applyFill="1" applyBorder="1" applyAlignment="1">
      <alignment horizontal="center"/>
    </xf>
    <xf numFmtId="10" fontId="11" fillId="6" borderId="5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2" fillId="2" borderId="0" xfId="0" applyFont="1" applyFill="1"/>
    <xf numFmtId="10" fontId="11" fillId="6" borderId="51" xfId="0" applyNumberFormat="1" applyFont="1" applyFill="1" applyBorder="1" applyAlignment="1">
      <alignment horizontal="center"/>
    </xf>
    <xf numFmtId="169" fontId="9" fillId="2" borderId="35" xfId="0" applyNumberFormat="1" applyFont="1" applyFill="1" applyBorder="1" applyAlignment="1">
      <alignment horizontal="right"/>
    </xf>
    <xf numFmtId="0" fontId="9" fillId="2" borderId="40" xfId="0" applyFont="1" applyFill="1" applyBorder="1" applyAlignment="1">
      <alignment horizontal="right"/>
    </xf>
    <xf numFmtId="2" fontId="11" fillId="7" borderId="52" xfId="0" applyNumberFormat="1" applyFont="1" applyFill="1" applyBorder="1" applyAlignment="1">
      <alignment horizontal="center"/>
    </xf>
    <xf numFmtId="0" fontId="9" fillId="2" borderId="23" xfId="0" applyFont="1" applyFill="1" applyBorder="1"/>
    <xf numFmtId="0" fontId="11" fillId="7" borderId="20" xfId="0" applyFont="1" applyFill="1" applyBorder="1" applyAlignment="1">
      <alignment horizontal="center"/>
    </xf>
    <xf numFmtId="0" fontId="11" fillId="7" borderId="53" xfId="0" applyFont="1" applyFill="1" applyBorder="1" applyAlignment="1">
      <alignment horizontal="center"/>
    </xf>
    <xf numFmtId="2" fontId="11" fillId="6" borderId="51" xfId="0" applyNumberFormat="1" applyFont="1" applyFill="1" applyBorder="1" applyAlignment="1">
      <alignment horizontal="center"/>
    </xf>
    <xf numFmtId="2" fontId="11" fillId="7" borderId="43" xfId="0" applyNumberFormat="1" applyFont="1" applyFill="1" applyBorder="1" applyAlignment="1">
      <alignment horizontal="center"/>
    </xf>
    <xf numFmtId="170" fontId="9" fillId="2" borderId="39" xfId="0" applyNumberFormat="1" applyFont="1" applyFill="1" applyBorder="1" applyAlignment="1">
      <alignment horizontal="center"/>
    </xf>
    <xf numFmtId="172" fontId="9" fillId="2" borderId="23" xfId="0" applyNumberFormat="1" applyFont="1" applyFill="1" applyBorder="1" applyAlignment="1">
      <alignment horizontal="center" vertical="center"/>
    </xf>
    <xf numFmtId="172" fontId="9" fillId="2" borderId="40" xfId="0" applyNumberFormat="1" applyFont="1" applyFill="1" applyBorder="1" applyAlignment="1">
      <alignment horizontal="center" vertical="center"/>
    </xf>
    <xf numFmtId="172" fontId="9" fillId="2" borderId="30" xfId="0" applyNumberFormat="1" applyFont="1" applyFill="1" applyBorder="1" applyAlignment="1">
      <alignment horizontal="center" vertical="center"/>
    </xf>
    <xf numFmtId="172" fontId="11" fillId="7" borderId="26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1" fontId="11" fillId="3" borderId="40" xfId="0" applyNumberFormat="1" applyFont="1" applyFill="1" applyBorder="1" applyAlignment="1" applyProtection="1">
      <alignment horizontal="center"/>
      <protection locked="0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0" fontId="9" fillId="2" borderId="23" xfId="0" applyFont="1" applyFill="1" applyBorder="1" applyAlignment="1">
      <alignment horizontal="center"/>
    </xf>
    <xf numFmtId="1" fontId="11" fillId="3" borderId="23" xfId="0" applyNumberFormat="1" applyFont="1" applyFill="1" applyBorder="1" applyAlignment="1" applyProtection="1">
      <alignment horizontal="center"/>
      <protection locked="0"/>
    </xf>
    <xf numFmtId="172" fontId="9" fillId="2" borderId="13" xfId="0" applyNumberFormat="1" applyFont="1" applyFill="1" applyBorder="1" applyAlignment="1">
      <alignment horizontal="center"/>
    </xf>
    <xf numFmtId="172" fontId="9" fillId="2" borderId="15" xfId="0" applyNumberFormat="1" applyFont="1" applyFill="1" applyBorder="1" applyAlignment="1">
      <alignment horizontal="center"/>
    </xf>
    <xf numFmtId="172" fontId="9" fillId="2" borderId="41" xfId="0" applyNumberFormat="1" applyFont="1" applyFill="1" applyBorder="1" applyAlignment="1">
      <alignment horizontal="center"/>
    </xf>
    <xf numFmtId="172" fontId="9" fillId="2" borderId="15" xfId="0" applyNumberFormat="1" applyFont="1" applyFill="1" applyBorder="1" applyAlignment="1">
      <alignment horizontal="center"/>
    </xf>
    <xf numFmtId="173" fontId="11" fillId="7" borderId="49" xfId="0" applyNumberFormat="1" applyFont="1" applyFill="1" applyBorder="1" applyAlignment="1">
      <alignment horizontal="center"/>
    </xf>
    <xf numFmtId="173" fontId="11" fillId="6" borderId="51" xfId="0" applyNumberFormat="1" applyFont="1" applyFill="1" applyBorder="1" applyAlignment="1">
      <alignment horizontal="center"/>
    </xf>
    <xf numFmtId="173" fontId="11" fillId="7" borderId="43" xfId="0" applyNumberFormat="1" applyFont="1" applyFill="1" applyBorder="1" applyAlignment="1">
      <alignment horizontal="center"/>
    </xf>
    <xf numFmtId="174" fontId="18" fillId="2" borderId="0" xfId="0" applyNumberFormat="1" applyFont="1" applyFill="1" applyAlignment="1">
      <alignment horizontal="center"/>
    </xf>
    <xf numFmtId="173" fontId="11" fillId="2" borderId="0" xfId="0" applyNumberFormat="1" applyFont="1" applyFill="1" applyAlignment="1">
      <alignment horizontal="center"/>
    </xf>
    <xf numFmtId="2" fontId="11" fillId="3" borderId="35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2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55" xfId="0" applyFont="1" applyFill="1" applyBorder="1" applyAlignment="1">
      <alignment horizontal="justify" vertical="center" wrapText="1"/>
    </xf>
    <xf numFmtId="0" fontId="17" fillId="2" borderId="56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10" fontId="13" fillId="2" borderId="40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2" fontId="11" fillId="3" borderId="23" xfId="0" applyNumberFormat="1" applyFont="1" applyFill="1" applyBorder="1" applyAlignment="1" applyProtection="1">
      <alignment horizontal="center" vertical="center"/>
      <protection locked="0"/>
    </xf>
    <xf numFmtId="2" fontId="11" fillId="3" borderId="40" xfId="0" applyNumberFormat="1" applyFont="1" applyFill="1" applyBorder="1" applyAlignment="1" applyProtection="1">
      <alignment horizontal="center" vertical="center"/>
      <protection locked="0"/>
    </xf>
    <xf numFmtId="2" fontId="11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7" fillId="2" borderId="54" xfId="0" applyFont="1" applyFill="1" applyBorder="1" applyAlignment="1">
      <alignment horizontal="center"/>
    </xf>
    <xf numFmtId="0" fontId="17" fillId="2" borderId="55" xfId="0" applyFont="1" applyFill="1" applyBorder="1" applyAlignment="1">
      <alignment horizontal="center"/>
    </xf>
    <xf numFmtId="0" fontId="17" fillId="2" borderId="56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4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3" fillId="2" borderId="57" xfId="1" applyFont="1" applyBorder="1" applyAlignment="1">
      <alignment horizontal="right"/>
    </xf>
    <xf numFmtId="0" fontId="1" fillId="2" borderId="57" xfId="1" applyBorder="1"/>
    <xf numFmtId="0" fontId="1" fillId="2" borderId="57" xfId="1" applyFill="1" applyBorder="1"/>
    <xf numFmtId="0" fontId="1" fillId="2" borderId="0" xfId="1"/>
    <xf numFmtId="0" fontId="23" fillId="2" borderId="0" xfId="1" applyFont="1" applyBorder="1" applyAlignment="1">
      <alignment horizontal="right"/>
    </xf>
    <xf numFmtId="0" fontId="1" fillId="2" borderId="0" xfId="1" applyBorder="1"/>
    <xf numFmtId="0" fontId="1" fillId="2" borderId="0" xfId="1" applyFill="1" applyBorder="1"/>
    <xf numFmtId="0" fontId="23" fillId="2" borderId="0" xfId="1" applyFont="1" applyBorder="1" applyAlignment="1">
      <alignment horizontal="left"/>
    </xf>
    <xf numFmtId="165" fontId="23" fillId="2" borderId="0" xfId="2" applyNumberFormat="1" applyFont="1" applyBorder="1" applyAlignment="1">
      <alignment horizontal="center"/>
    </xf>
    <xf numFmtId="0" fontId="23" fillId="2" borderId="58" xfId="1" applyFont="1" applyBorder="1" applyAlignment="1">
      <alignment horizontal="right"/>
    </xf>
    <xf numFmtId="165" fontId="23" fillId="2" borderId="58" xfId="2" applyNumberFormat="1" applyFont="1" applyBorder="1" applyAlignment="1">
      <alignment horizontal="center"/>
    </xf>
    <xf numFmtId="0" fontId="1" fillId="2" borderId="58" xfId="1" applyBorder="1"/>
    <xf numFmtId="0" fontId="1" fillId="2" borderId="58" xfId="1" applyFill="1" applyBorder="1"/>
    <xf numFmtId="0" fontId="23" fillId="2" borderId="0" xfId="1" applyFont="1" applyAlignment="1">
      <alignment horizontal="right"/>
    </xf>
    <xf numFmtId="165" fontId="23" fillId="2" borderId="0" xfId="2" applyNumberFormat="1" applyFont="1" applyAlignment="1">
      <alignment horizontal="center"/>
    </xf>
    <xf numFmtId="0" fontId="1" fillId="2" borderId="0" xfId="1" applyFill="1"/>
    <xf numFmtId="0" fontId="23" fillId="2" borderId="0" xfId="1" applyFont="1" applyAlignment="1">
      <alignment horizontal="center"/>
    </xf>
    <xf numFmtId="0" fontId="23" fillId="2" borderId="0" xfId="1" applyFont="1" applyFill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right"/>
    </xf>
    <xf numFmtId="1" fontId="23" fillId="2" borderId="0" xfId="1" applyNumberFormat="1" applyFont="1" applyFill="1" applyAlignment="1">
      <alignment horizontal="center"/>
    </xf>
    <xf numFmtId="170" fontId="23" fillId="2" borderId="0" xfId="1" applyNumberFormat="1" applyFont="1" applyAlignment="1">
      <alignment horizontal="center"/>
    </xf>
    <xf numFmtId="169" fontId="23" fillId="2" borderId="0" xfId="1" applyNumberFormat="1" applyFont="1" applyAlignment="1">
      <alignment horizontal="center"/>
    </xf>
    <xf numFmtId="0" fontId="23" fillId="2" borderId="0" xfId="1" applyFont="1"/>
    <xf numFmtId="175" fontId="0" fillId="2" borderId="59" xfId="3" applyNumberFormat="1" applyFont="1" applyBorder="1"/>
    <xf numFmtId="175" fontId="0" fillId="2" borderId="0" xfId="3" applyNumberFormat="1" applyFont="1" applyFill="1" applyBorder="1"/>
    <xf numFmtId="175" fontId="0" fillId="2" borderId="0" xfId="3" applyNumberFormat="1" applyFont="1"/>
    <xf numFmtId="175" fontId="0" fillId="2" borderId="60" xfId="3" applyNumberFormat="1" applyFont="1" applyBorder="1"/>
    <xf numFmtId="175" fontId="0" fillId="2" borderId="61" xfId="3" applyNumberFormat="1" applyFont="1" applyBorder="1"/>
    <xf numFmtId="175" fontId="0" fillId="2" borderId="0" xfId="3" applyNumberFormat="1" applyFont="1" applyBorder="1"/>
    <xf numFmtId="175" fontId="0" fillId="9" borderId="0" xfId="3" applyNumberFormat="1" applyFont="1" applyFill="1"/>
    <xf numFmtId="175" fontId="0" fillId="2" borderId="0" xfId="3" applyNumberFormat="1" applyFont="1" applyFill="1"/>
    <xf numFmtId="0" fontId="1" fillId="2" borderId="0" xfId="1" applyAlignment="1">
      <alignment horizontal="right"/>
    </xf>
    <xf numFmtId="175" fontId="23" fillId="9" borderId="0" xfId="3" applyNumberFormat="1" applyFont="1" applyFill="1"/>
    <xf numFmtId="176" fontId="0" fillId="9" borderId="0" xfId="2" applyNumberFormat="1" applyFont="1" applyFill="1"/>
    <xf numFmtId="176" fontId="0" fillId="2" borderId="0" xfId="2" applyNumberFormat="1" applyFont="1" applyFill="1"/>
    <xf numFmtId="0" fontId="1" fillId="2" borderId="0" xfId="1" applyAlignment="1">
      <alignment horizontal="right" wrapText="1"/>
    </xf>
    <xf numFmtId="43" fontId="23" fillId="10" borderId="0" xfId="1" applyNumberFormat="1" applyFont="1" applyFill="1" applyAlignment="1">
      <alignment vertical="center"/>
    </xf>
    <xf numFmtId="4" fontId="23" fillId="11" borderId="62" xfId="2" applyNumberFormat="1" applyFont="1" applyFill="1" applyBorder="1" applyAlignment="1">
      <alignment horizontal="center"/>
    </xf>
    <xf numFmtId="4" fontId="23" fillId="11" borderId="63" xfId="2" applyNumberFormat="1" applyFont="1" applyFill="1" applyBorder="1" applyAlignment="1">
      <alignment horizontal="center"/>
    </xf>
    <xf numFmtId="4" fontId="23" fillId="11" borderId="64" xfId="2" applyNumberFormat="1" applyFont="1" applyFill="1" applyBorder="1" applyAlignment="1">
      <alignment horizontal="center"/>
    </xf>
    <xf numFmtId="0" fontId="23" fillId="2" borderId="62" xfId="1" applyFont="1" applyBorder="1" applyAlignment="1">
      <alignment horizontal="center" vertical="center"/>
    </xf>
    <xf numFmtId="0" fontId="23" fillId="2" borderId="63" xfId="1" applyFont="1" applyBorder="1" applyAlignment="1">
      <alignment horizontal="center" vertical="center"/>
    </xf>
    <xf numFmtId="177" fontId="23" fillId="2" borderId="65" xfId="2" applyNumberFormat="1" applyFont="1" applyBorder="1" applyAlignment="1">
      <alignment horizontal="center" vertical="center"/>
    </xf>
    <xf numFmtId="0" fontId="23" fillId="2" borderId="0" xfId="1" applyFont="1" applyAlignment="1">
      <alignment horizontal="right" wrapText="1"/>
    </xf>
    <xf numFmtId="175" fontId="23" fillId="2" borderId="0" xfId="1" applyNumberFormat="1" applyFont="1"/>
    <xf numFmtId="175" fontId="1" fillId="2" borderId="0" xfId="1" applyNumberFormat="1"/>
    <xf numFmtId="175" fontId="23" fillId="2" borderId="0" xfId="1" applyNumberFormat="1" applyFont="1" applyFill="1"/>
    <xf numFmtId="43" fontId="23" fillId="2" borderId="0" xfId="1" applyNumberFormat="1" applyFont="1" applyFill="1" applyAlignment="1">
      <alignment vertical="center"/>
    </xf>
    <xf numFmtId="2" fontId="23" fillId="2" borderId="0" xfId="2" applyNumberFormat="1" applyFont="1" applyFill="1" applyBorder="1" applyAlignment="1">
      <alignment horizontal="center"/>
    </xf>
    <xf numFmtId="10" fontId="0" fillId="2" borderId="0" xfId="2" applyNumberFormat="1" applyFont="1"/>
    <xf numFmtId="10" fontId="0" fillId="2" borderId="0" xfId="2" applyNumberFormat="1" applyFont="1" applyFill="1"/>
    <xf numFmtId="10" fontId="24" fillId="2" borderId="62" xfId="2" applyNumberFormat="1" applyFont="1" applyBorder="1" applyAlignment="1">
      <alignment horizontal="center"/>
    </xf>
    <xf numFmtId="10" fontId="24" fillId="2" borderId="63" xfId="2" applyNumberFormat="1" applyFont="1" applyBorder="1" applyAlignment="1">
      <alignment horizontal="center"/>
    </xf>
    <xf numFmtId="10" fontId="24" fillId="2" borderId="64" xfId="2" applyNumberFormat="1" applyFont="1" applyBorder="1" applyAlignment="1">
      <alignment horizontal="center"/>
    </xf>
    <xf numFmtId="10" fontId="24" fillId="2" borderId="0" xfId="2" applyNumberFormat="1" applyFont="1" applyFill="1" applyBorder="1" applyAlignment="1">
      <alignment horizontal="center"/>
    </xf>
    <xf numFmtId="0" fontId="1" fillId="2" borderId="66" xfId="1" applyFont="1" applyBorder="1"/>
    <xf numFmtId="0" fontId="1" fillId="2" borderId="57" xfId="1" applyFont="1" applyBorder="1"/>
    <xf numFmtId="0" fontId="1" fillId="2" borderId="67" xfId="1" applyFont="1" applyBorder="1"/>
    <xf numFmtId="0" fontId="23" fillId="2" borderId="68" xfId="1" applyFont="1" applyBorder="1" applyAlignment="1">
      <alignment horizontal="right"/>
    </xf>
    <xf numFmtId="0" fontId="23" fillId="2" borderId="69" xfId="1" applyFont="1" applyBorder="1"/>
    <xf numFmtId="0" fontId="23" fillId="2" borderId="0" xfId="1" applyFont="1" applyBorder="1"/>
    <xf numFmtId="0" fontId="1" fillId="2" borderId="70" xfId="1" applyFont="1" applyBorder="1"/>
    <xf numFmtId="0" fontId="1" fillId="2" borderId="68" xfId="1" applyFont="1" applyBorder="1"/>
    <xf numFmtId="0" fontId="1" fillId="2" borderId="0" xfId="1" applyFont="1" applyBorder="1"/>
    <xf numFmtId="0" fontId="1" fillId="2" borderId="71" xfId="1" applyFont="1" applyBorder="1"/>
    <xf numFmtId="0" fontId="1" fillId="2" borderId="69" xfId="1" applyFont="1" applyBorder="1"/>
    <xf numFmtId="0" fontId="1" fillId="2" borderId="72" xfId="1" applyFont="1" applyBorder="1"/>
    <xf numFmtId="0" fontId="1" fillId="2" borderId="58" xfId="1" applyFont="1" applyBorder="1"/>
    <xf numFmtId="0" fontId="1" fillId="2" borderId="73" xfId="1" applyFont="1" applyBorder="1"/>
    <xf numFmtId="0" fontId="23" fillId="2" borderId="57" xfId="1" applyFont="1" applyBorder="1" applyAlignment="1">
      <alignment horizontal="left"/>
    </xf>
    <xf numFmtId="0" fontId="1" fillId="2" borderId="61" xfId="1" applyBorder="1"/>
  </cellXfs>
  <cellStyles count="4">
    <cellStyle name="Comma 2" xfId="3"/>
    <cellStyle name="Normal" xfId="0" builtinId="0"/>
    <cellStyle name="Normal 2" xfId="1"/>
    <cellStyle name="Percent 2" xfId="2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B32" sqref="B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94.1</v>
      </c>
      <c r="C19" s="10"/>
      <c r="D19" s="10"/>
      <c r="E19" s="10"/>
    </row>
    <row r="20" spans="1:6" ht="16.5" customHeight="1" x14ac:dyDescent="0.3">
      <c r="A20" s="7" t="s">
        <v>8</v>
      </c>
      <c r="B20" s="12">
        <v>29.13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0.58260000000000001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200115685</v>
      </c>
      <c r="C24" s="18">
        <v>3428.6</v>
      </c>
      <c r="D24" s="19">
        <v>1.5</v>
      </c>
      <c r="E24" s="20">
        <v>5.8</v>
      </c>
    </row>
    <row r="25" spans="1:6" ht="16.5" customHeight="1" x14ac:dyDescent="0.3">
      <c r="A25" s="17">
        <v>2</v>
      </c>
      <c r="B25" s="18">
        <v>200834880</v>
      </c>
      <c r="C25" s="18">
        <v>3441.8</v>
      </c>
      <c r="D25" s="19">
        <v>1.5</v>
      </c>
      <c r="E25" s="20">
        <v>5.8</v>
      </c>
    </row>
    <row r="26" spans="1:6" ht="16.5" customHeight="1" x14ac:dyDescent="0.3">
      <c r="A26" s="17">
        <v>3</v>
      </c>
      <c r="B26" s="18">
        <v>200409641</v>
      </c>
      <c r="C26" s="18">
        <v>3453.7</v>
      </c>
      <c r="D26" s="19">
        <v>1.5</v>
      </c>
      <c r="E26" s="20">
        <v>5.8</v>
      </c>
    </row>
    <row r="27" spans="1:6" ht="16.5" customHeight="1" x14ac:dyDescent="0.3">
      <c r="A27" s="17">
        <v>4</v>
      </c>
      <c r="B27" s="18">
        <v>201154152</v>
      </c>
      <c r="C27" s="18">
        <v>3454.3</v>
      </c>
      <c r="D27" s="19">
        <v>1.5</v>
      </c>
      <c r="E27" s="20">
        <v>5.8</v>
      </c>
    </row>
    <row r="28" spans="1:6" ht="16.5" customHeight="1" x14ac:dyDescent="0.3">
      <c r="A28" s="17">
        <v>5</v>
      </c>
      <c r="B28" s="18">
        <v>200337092</v>
      </c>
      <c r="C28" s="18">
        <v>3462.7</v>
      </c>
      <c r="D28" s="19">
        <v>1.5</v>
      </c>
      <c r="E28" s="20">
        <v>5.8</v>
      </c>
    </row>
    <row r="29" spans="1:6" ht="16.5" customHeight="1" x14ac:dyDescent="0.3">
      <c r="A29" s="17">
        <v>6</v>
      </c>
      <c r="B29" s="21">
        <v>200065584</v>
      </c>
      <c r="C29" s="21">
        <v>3460.5</v>
      </c>
      <c r="D29" s="19">
        <v>1.5</v>
      </c>
      <c r="E29" s="20">
        <v>5.8</v>
      </c>
    </row>
    <row r="30" spans="1:6" ht="16.5" customHeight="1" x14ac:dyDescent="0.3">
      <c r="A30" s="23" t="s">
        <v>18</v>
      </c>
      <c r="B30" s="24">
        <f>AVERAGE(B24:B29)</f>
        <v>200486172.33333334</v>
      </c>
      <c r="C30" s="25">
        <f>AVERAGE(C24:C29)</f>
        <v>3450.2666666666664</v>
      </c>
      <c r="D30" s="26">
        <f>AVERAGE(D24:D29)</f>
        <v>1.5</v>
      </c>
      <c r="E30" s="26">
        <f>AVERAGE(E24:E29)</f>
        <v>5.8</v>
      </c>
    </row>
    <row r="31" spans="1:6" ht="16.5" customHeight="1" x14ac:dyDescent="0.3">
      <c r="A31" s="27" t="s">
        <v>19</v>
      </c>
      <c r="B31" s="28">
        <f>(STDEV(B24:B29)/B30)</f>
        <v>2.1279368328271401E-3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2" t="s">
        <v>26</v>
      </c>
      <c r="C59" s="2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" zoomScale="53" zoomScaleNormal="40" zoomScalePageLayoutView="53" workbookViewId="0">
      <selection activeCell="B19" sqref="B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3" t="s">
        <v>31</v>
      </c>
      <c r="B1" s="243"/>
      <c r="C1" s="243"/>
      <c r="D1" s="243"/>
      <c r="E1" s="243"/>
      <c r="F1" s="243"/>
      <c r="G1" s="243"/>
      <c r="H1" s="243"/>
      <c r="I1" s="243"/>
    </row>
    <row r="2" spans="1:9" ht="18.75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</row>
    <row r="3" spans="1:9" ht="18.75" customHeight="1" x14ac:dyDescent="0.25">
      <c r="A3" s="243"/>
      <c r="B3" s="243"/>
      <c r="C3" s="243"/>
      <c r="D3" s="243"/>
      <c r="E3" s="243"/>
      <c r="F3" s="243"/>
      <c r="G3" s="243"/>
      <c r="H3" s="243"/>
      <c r="I3" s="243"/>
    </row>
    <row r="4" spans="1:9" ht="18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</row>
    <row r="5" spans="1:9" ht="18.75" customHeight="1" x14ac:dyDescent="0.25">
      <c r="A5" s="243"/>
      <c r="B5" s="243"/>
      <c r="C5" s="243"/>
      <c r="D5" s="243"/>
      <c r="E5" s="243"/>
      <c r="F5" s="243"/>
      <c r="G5" s="243"/>
      <c r="H5" s="243"/>
      <c r="I5" s="243"/>
    </row>
    <row r="6" spans="1:9" ht="18.75" customHeight="1" x14ac:dyDescent="0.25">
      <c r="A6" s="243"/>
      <c r="B6" s="243"/>
      <c r="C6" s="243"/>
      <c r="D6" s="243"/>
      <c r="E6" s="243"/>
      <c r="F6" s="243"/>
      <c r="G6" s="243"/>
      <c r="H6" s="243"/>
      <c r="I6" s="243"/>
    </row>
    <row r="7" spans="1:9" ht="18.75" customHeight="1" x14ac:dyDescent="0.25">
      <c r="A7" s="243"/>
      <c r="B7" s="243"/>
      <c r="C7" s="243"/>
      <c r="D7" s="243"/>
      <c r="E7" s="243"/>
      <c r="F7" s="243"/>
      <c r="G7" s="243"/>
      <c r="H7" s="243"/>
      <c r="I7" s="243"/>
    </row>
    <row r="8" spans="1:9" x14ac:dyDescent="0.25">
      <c r="A8" s="244" t="s">
        <v>32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244"/>
      <c r="B9" s="244"/>
      <c r="C9" s="244"/>
      <c r="D9" s="244"/>
      <c r="E9" s="244"/>
      <c r="F9" s="244"/>
      <c r="G9" s="244"/>
      <c r="H9" s="244"/>
      <c r="I9" s="244"/>
    </row>
    <row r="10" spans="1:9" x14ac:dyDescent="0.25">
      <c r="A10" s="244"/>
      <c r="B10" s="244"/>
      <c r="C10" s="244"/>
      <c r="D10" s="244"/>
      <c r="E10" s="244"/>
      <c r="F10" s="244"/>
      <c r="G10" s="244"/>
      <c r="H10" s="244"/>
      <c r="I10" s="244"/>
    </row>
    <row r="11" spans="1:9" x14ac:dyDescent="0.25">
      <c r="A11" s="244"/>
      <c r="B11" s="244"/>
      <c r="C11" s="244"/>
      <c r="D11" s="244"/>
      <c r="E11" s="244"/>
      <c r="F11" s="244"/>
      <c r="G11" s="244"/>
      <c r="H11" s="244"/>
      <c r="I11" s="244"/>
    </row>
    <row r="12" spans="1:9" x14ac:dyDescent="0.25">
      <c r="A12" s="244"/>
      <c r="B12" s="244"/>
      <c r="C12" s="244"/>
      <c r="D12" s="244"/>
      <c r="E12" s="244"/>
      <c r="F12" s="244"/>
      <c r="G12" s="244"/>
      <c r="H12" s="244"/>
      <c r="I12" s="244"/>
    </row>
    <row r="13" spans="1:9" x14ac:dyDescent="0.25">
      <c r="A13" s="244"/>
      <c r="B13" s="244"/>
      <c r="C13" s="244"/>
      <c r="D13" s="244"/>
      <c r="E13" s="244"/>
      <c r="F13" s="244"/>
      <c r="G13" s="244"/>
      <c r="H13" s="244"/>
      <c r="I13" s="244"/>
    </row>
    <row r="14" spans="1:9" x14ac:dyDescent="0.25">
      <c r="A14" s="244"/>
      <c r="B14" s="244"/>
      <c r="C14" s="244"/>
      <c r="D14" s="244"/>
      <c r="E14" s="244"/>
      <c r="F14" s="244"/>
      <c r="G14" s="244"/>
      <c r="H14" s="244"/>
      <c r="I14" s="244"/>
    </row>
    <row r="15" spans="1:9" ht="19.5" customHeight="1" x14ac:dyDescent="0.3">
      <c r="A15" s="52"/>
    </row>
    <row r="16" spans="1:9" ht="19.5" customHeight="1" x14ac:dyDescent="0.3">
      <c r="A16" s="276" t="s">
        <v>33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34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54" t="s">
        <v>35</v>
      </c>
      <c r="B18" s="275" t="s">
        <v>5</v>
      </c>
      <c r="C18" s="275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0" t="s">
        <v>9</v>
      </c>
      <c r="C20" s="280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0" t="s">
        <v>11</v>
      </c>
      <c r="C21" s="280"/>
      <c r="D21" s="280"/>
      <c r="E21" s="280"/>
      <c r="F21" s="280"/>
      <c r="G21" s="280"/>
      <c r="H21" s="280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>
        <v>43237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5" t="s">
        <v>124</v>
      </c>
      <c r="C26" s="275"/>
    </row>
    <row r="27" spans="1:14" ht="26.25" customHeight="1" x14ac:dyDescent="0.4">
      <c r="A27" s="63" t="s">
        <v>41</v>
      </c>
      <c r="B27" s="281">
        <v>3289</v>
      </c>
      <c r="C27" s="281"/>
    </row>
    <row r="28" spans="1:14" ht="27" customHeight="1" x14ac:dyDescent="0.4">
      <c r="A28" s="63" t="s">
        <v>6</v>
      </c>
      <c r="B28" s="64">
        <v>94.1</v>
      </c>
    </row>
    <row r="29" spans="1:14" s="14" customFormat="1" ht="27" customHeight="1" x14ac:dyDescent="0.4">
      <c r="A29" s="63" t="s">
        <v>42</v>
      </c>
      <c r="B29" s="65">
        <v>0</v>
      </c>
      <c r="C29" s="251" t="s">
        <v>43</v>
      </c>
      <c r="D29" s="252"/>
      <c r="E29" s="252"/>
      <c r="F29" s="252"/>
      <c r="G29" s="25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94.1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4" t="s">
        <v>46</v>
      </c>
      <c r="D31" s="255"/>
      <c r="E31" s="255"/>
      <c r="F31" s="255"/>
      <c r="G31" s="255"/>
      <c r="H31" s="25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4" t="s">
        <v>48</v>
      </c>
      <c r="D32" s="255"/>
      <c r="E32" s="255"/>
      <c r="F32" s="255"/>
      <c r="G32" s="255"/>
      <c r="H32" s="25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50</v>
      </c>
      <c r="C36" s="53"/>
      <c r="D36" s="257" t="s">
        <v>52</v>
      </c>
      <c r="E36" s="282"/>
      <c r="F36" s="257" t="s">
        <v>53</v>
      </c>
      <c r="G36" s="25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201439802</v>
      </c>
      <c r="E38" s="87">
        <f>IF(ISBLANK(D38),"-",$D$48/$D$45*D38)</f>
        <v>213114586.48668265</v>
      </c>
      <c r="F38" s="86">
        <v>199086262</v>
      </c>
      <c r="G38" s="88">
        <f>IF(ISBLANK(F38),"-",$D$48/$F$45*F38)</f>
        <v>213038050.4634549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201326388</v>
      </c>
      <c r="E39" s="92">
        <f>IF(ISBLANK(D39),"-",$D$48/$D$45*D39)</f>
        <v>212994599.38645804</v>
      </c>
      <c r="F39" s="91">
        <v>197342954</v>
      </c>
      <c r="G39" s="93">
        <f>IF(ISBLANK(F39),"-",$D$48/$F$45*F39)</f>
        <v>211172572.98677525</v>
      </c>
      <c r="I39" s="259">
        <f>ABS((F43/D43*D42)-F42)/D42</f>
        <v>2.6576203214815283E-3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201358136</v>
      </c>
      <c r="E40" s="92">
        <f>IF(ISBLANK(D40),"-",$D$48/$D$45*D40)</f>
        <v>213028187.39550394</v>
      </c>
      <c r="F40" s="91">
        <v>199245738</v>
      </c>
      <c r="G40" s="93">
        <f>IF(ISBLANK(F40),"-",$D$48/$F$45*F40)</f>
        <v>213208702.39992911</v>
      </c>
      <c r="I40" s="25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201374775.33333334</v>
      </c>
      <c r="E42" s="102">
        <f>AVERAGE(E38:E41)</f>
        <v>213045791.0895482</v>
      </c>
      <c r="F42" s="101">
        <f>AVERAGE(F38:F41)</f>
        <v>198558318</v>
      </c>
      <c r="G42" s="103">
        <f>AVERAGE(G38:G41)</f>
        <v>212473108.61671972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29.13</v>
      </c>
      <c r="E43" s="94"/>
      <c r="F43" s="240">
        <v>28.8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29.13</v>
      </c>
      <c r="E44" s="109"/>
      <c r="F44" s="108">
        <f>F43*$B$34</f>
        <v>28.8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50</v>
      </c>
      <c r="C45" s="107" t="s">
        <v>70</v>
      </c>
      <c r="D45" s="111">
        <f>D44*$B$30/100</f>
        <v>27.41133</v>
      </c>
      <c r="E45" s="112"/>
      <c r="F45" s="111">
        <f>F44*$B$30/100</f>
        <v>27.1008</v>
      </c>
      <c r="H45" s="104"/>
    </row>
    <row r="46" spans="1:14" ht="19.5" customHeight="1" x14ac:dyDescent="0.3">
      <c r="A46" s="245" t="s">
        <v>71</v>
      </c>
      <c r="B46" s="246"/>
      <c r="C46" s="107" t="s">
        <v>72</v>
      </c>
      <c r="D46" s="113">
        <f>D45/$B$45</f>
        <v>0.54822660000000001</v>
      </c>
      <c r="E46" s="114"/>
      <c r="F46" s="115">
        <f>F45/$B$45</f>
        <v>0.54201599999999994</v>
      </c>
      <c r="H46" s="104"/>
    </row>
    <row r="47" spans="1:14" ht="27" customHeight="1" x14ac:dyDescent="0.4">
      <c r="A47" s="247"/>
      <c r="B47" s="248"/>
      <c r="C47" s="116" t="s">
        <v>73</v>
      </c>
      <c r="D47" s="117">
        <v>0.57999999999999996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28.999999999999996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28.999999999999996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212759449.85313401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3.6716887302847894E-3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vials contains: Ciprofloxacin Hydrochloride USP 583 mg equivalent to Ciprofloxacin 500 mg.</v>
      </c>
    </row>
    <row r="56" spans="1:12" ht="26.25" customHeight="1" x14ac:dyDescent="0.4">
      <c r="A56" s="131" t="s">
        <v>80</v>
      </c>
      <c r="B56" s="132">
        <v>1</v>
      </c>
      <c r="C56" s="53" t="str">
        <f>B20</f>
        <v>CIPROFLOXACIN HYDROCHLORIDE BP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50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2" t="s">
        <v>87</v>
      </c>
      <c r="D60" s="265">
        <v>29.71</v>
      </c>
      <c r="E60" s="136">
        <v>1</v>
      </c>
      <c r="F60" s="137">
        <v>204080137</v>
      </c>
      <c r="G60" s="202">
        <f>IF(ISBLANK(F60),"-",(F60/$D$50*$D$47*$B$68)*($B$57/$D$60))</f>
        <v>0.93628318661847665</v>
      </c>
      <c r="H60" s="220">
        <f t="shared" ref="H60:H71" si="0">IF(ISBLANK(F60),"-",(G60/$B$56)*100)</f>
        <v>93.628318661847658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3"/>
      <c r="D61" s="266"/>
      <c r="E61" s="138">
        <v>2</v>
      </c>
      <c r="F61" s="91">
        <v>205251912</v>
      </c>
      <c r="G61" s="203">
        <f>IF(ISBLANK(F61),"-",(F61/$D$50*$D$47*$B$68)*($B$57/$D$60))</f>
        <v>0.94165908084869199</v>
      </c>
      <c r="H61" s="221">
        <f t="shared" si="0"/>
        <v>94.165908084869201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3"/>
      <c r="D62" s="266"/>
      <c r="E62" s="138">
        <v>3</v>
      </c>
      <c r="F62" s="139">
        <v>201610934</v>
      </c>
      <c r="G62" s="203">
        <f>IF(ISBLANK(F62),"-",(F62/$D$50*$D$47*$B$68)*($B$57/$D$60))</f>
        <v>0.92495492465612839</v>
      </c>
      <c r="H62" s="221">
        <f t="shared" si="0"/>
        <v>92.495492465612841</v>
      </c>
      <c r="L62" s="66"/>
    </row>
    <row r="63" spans="1:12" ht="27" customHeight="1" x14ac:dyDescent="0.4">
      <c r="A63" s="78" t="s">
        <v>90</v>
      </c>
      <c r="B63" s="79">
        <v>1</v>
      </c>
      <c r="C63" s="272"/>
      <c r="D63" s="267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2" t="s">
        <v>92</v>
      </c>
      <c r="D64" s="265">
        <v>29.33</v>
      </c>
      <c r="E64" s="136">
        <v>1</v>
      </c>
      <c r="F64" s="137">
        <v>201225680</v>
      </c>
      <c r="G64" s="202">
        <f>IF(ISBLANK(F64),"-",(F64/$D$50*$D$47*$B$68)*($B$57/$D$64))</f>
        <v>0.93514828111920156</v>
      </c>
      <c r="H64" s="220">
        <f t="shared" si="0"/>
        <v>93.514828111920153</v>
      </c>
    </row>
    <row r="65" spans="1:8" ht="26.25" customHeight="1" x14ac:dyDescent="0.4">
      <c r="A65" s="78" t="s">
        <v>93</v>
      </c>
      <c r="B65" s="79">
        <v>1</v>
      </c>
      <c r="C65" s="263"/>
      <c r="D65" s="266"/>
      <c r="E65" s="138">
        <v>2</v>
      </c>
      <c r="F65" s="91">
        <v>203491469</v>
      </c>
      <c r="G65" s="203">
        <f>IF(ISBLANK(F65),"-",(F65/$D$50*$D$47*$B$68)*($B$57/$D$64))</f>
        <v>0.94567799426877952</v>
      </c>
      <c r="H65" s="221">
        <f t="shared" si="0"/>
        <v>94.567799426877954</v>
      </c>
    </row>
    <row r="66" spans="1:8" ht="26.25" customHeight="1" x14ac:dyDescent="0.4">
      <c r="A66" s="78" t="s">
        <v>94</v>
      </c>
      <c r="B66" s="79">
        <v>1</v>
      </c>
      <c r="C66" s="263"/>
      <c r="D66" s="266"/>
      <c r="E66" s="138">
        <v>3</v>
      </c>
      <c r="F66" s="91">
        <v>203605662</v>
      </c>
      <c r="G66" s="203">
        <f>IF(ISBLANK(F66),"-",(F66/$D$50*$D$47*$B$68)*($B$57/$D$64))</f>
        <v>0.94620867895905303</v>
      </c>
      <c r="H66" s="221">
        <f t="shared" si="0"/>
        <v>94.620867895905306</v>
      </c>
    </row>
    <row r="67" spans="1:8" ht="27" customHeight="1" x14ac:dyDescent="0.4">
      <c r="A67" s="78" t="s">
        <v>95</v>
      </c>
      <c r="B67" s="79">
        <v>1</v>
      </c>
      <c r="C67" s="272"/>
      <c r="D67" s="267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50</v>
      </c>
      <c r="C68" s="262" t="s">
        <v>97</v>
      </c>
      <c r="D68" s="265">
        <v>28.93</v>
      </c>
      <c r="E68" s="136">
        <v>1</v>
      </c>
      <c r="F68" s="137">
        <v>200857475</v>
      </c>
      <c r="G68" s="202">
        <f>IF(ISBLANK(F68),"-",(F68/$D$50*$D$47*$B$68)*($B$57/$D$68))</f>
        <v>0.94634328408901947</v>
      </c>
      <c r="H68" s="221">
        <f t="shared" si="0"/>
        <v>94.634328408901951</v>
      </c>
    </row>
    <row r="69" spans="1:8" ht="27" customHeight="1" x14ac:dyDescent="0.4">
      <c r="A69" s="126" t="s">
        <v>98</v>
      </c>
      <c r="B69" s="143">
        <f>(D47*B68)/B56*B57</f>
        <v>28.999999999999996</v>
      </c>
      <c r="C69" s="263"/>
      <c r="D69" s="266"/>
      <c r="E69" s="138">
        <v>2</v>
      </c>
      <c r="F69" s="91">
        <v>202332060</v>
      </c>
      <c r="G69" s="203">
        <f>IF(ISBLANK(F69),"-",(F69/$D$50*$D$47*$B$68)*($B$57/$D$68))</f>
        <v>0.9532908154744878</v>
      </c>
      <c r="H69" s="221">
        <f t="shared" si="0"/>
        <v>95.32908154744878</v>
      </c>
    </row>
    <row r="70" spans="1:8" ht="26.25" customHeight="1" x14ac:dyDescent="0.4">
      <c r="A70" s="268" t="s">
        <v>71</v>
      </c>
      <c r="B70" s="269"/>
      <c r="C70" s="263"/>
      <c r="D70" s="266"/>
      <c r="E70" s="138">
        <v>3</v>
      </c>
      <c r="F70" s="91">
        <v>199487564</v>
      </c>
      <c r="G70" s="203">
        <f>IF(ISBLANK(F70),"-",(F70/$D$50*$D$47*$B$68)*($B$57/$D$68))</f>
        <v>0.93988892596941409</v>
      </c>
      <c r="H70" s="221">
        <f t="shared" si="0"/>
        <v>93.988892596941412</v>
      </c>
    </row>
    <row r="71" spans="1:8" ht="27" customHeight="1" x14ac:dyDescent="0.4">
      <c r="A71" s="270"/>
      <c r="B71" s="271"/>
      <c r="C71" s="264"/>
      <c r="D71" s="267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0.94105057466702802</v>
      </c>
      <c r="H72" s="223">
        <f>AVERAGE(H60:H71)</f>
        <v>94.105057466702817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8.7644630621317166E-3</v>
      </c>
      <c r="H73" s="207">
        <f>STDEV(H60:H71)/H72</f>
        <v>8.7644630621317252E-3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99</v>
      </c>
      <c r="B76" s="151" t="s">
        <v>100</v>
      </c>
      <c r="C76" s="249" t="str">
        <f>B26</f>
        <v>CIPROFLOXACIN HCl</v>
      </c>
      <c r="D76" s="249"/>
      <c r="E76" s="152" t="s">
        <v>101</v>
      </c>
      <c r="F76" s="152"/>
      <c r="G76" s="239">
        <f>H72</f>
        <v>94.105057466702817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3"/>
      <c r="C79" s="283"/>
    </row>
    <row r="80" spans="1:8" ht="26.25" customHeight="1" x14ac:dyDescent="0.4">
      <c r="A80" s="63" t="s">
        <v>41</v>
      </c>
      <c r="B80" s="283"/>
      <c r="C80" s="283"/>
    </row>
    <row r="81" spans="1:12" ht="27" customHeight="1" x14ac:dyDescent="0.4">
      <c r="A81" s="63" t="s">
        <v>6</v>
      </c>
      <c r="B81" s="155"/>
    </row>
    <row r="82" spans="1:12" s="14" customFormat="1" ht="27" customHeight="1" x14ac:dyDescent="0.4">
      <c r="A82" s="63" t="s">
        <v>42</v>
      </c>
      <c r="B82" s="65">
        <v>0</v>
      </c>
      <c r="C82" s="251" t="s">
        <v>43</v>
      </c>
      <c r="D82" s="252"/>
      <c r="E82" s="252"/>
      <c r="F82" s="252"/>
      <c r="G82" s="25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4" t="s">
        <v>104</v>
      </c>
      <c r="D84" s="255"/>
      <c r="E84" s="255"/>
      <c r="F84" s="255"/>
      <c r="G84" s="255"/>
      <c r="H84" s="25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4" t="s">
        <v>105</v>
      </c>
      <c r="D85" s="255"/>
      <c r="E85" s="255"/>
      <c r="F85" s="255"/>
      <c r="G85" s="255"/>
      <c r="H85" s="25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1</v>
      </c>
      <c r="D89" s="156" t="s">
        <v>52</v>
      </c>
      <c r="E89" s="157"/>
      <c r="F89" s="257" t="s">
        <v>53</v>
      </c>
      <c r="G89" s="258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259" t="e">
        <f>ABS((F96/D96*D95)-F95)/D95</f>
        <v>#DIV/0!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25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/>
      <c r="E96" s="94"/>
      <c r="F96" s="106"/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0</v>
      </c>
      <c r="E97" s="109"/>
      <c r="F97" s="108">
        <f>F96*$B$87</f>
        <v>0</v>
      </c>
    </row>
    <row r="98" spans="1:10" ht="19.5" customHeight="1" x14ac:dyDescent="0.3">
      <c r="A98" s="78" t="s">
        <v>69</v>
      </c>
      <c r="B98" s="171">
        <f>(B97/B96)*(B95/B94)*(B93/B92)*(B91/B90)*B89</f>
        <v>1</v>
      </c>
      <c r="C98" s="169" t="s">
        <v>108</v>
      </c>
      <c r="D98" s="172">
        <f>D97*$B$83/100</f>
        <v>0</v>
      </c>
      <c r="E98" s="112"/>
      <c r="F98" s="111">
        <f>F97*$B$83/100</f>
        <v>0</v>
      </c>
    </row>
    <row r="99" spans="1:10" ht="19.5" customHeight="1" x14ac:dyDescent="0.3">
      <c r="A99" s="245" t="s">
        <v>71</v>
      </c>
      <c r="B99" s="260"/>
      <c r="C99" s="169" t="s">
        <v>109</v>
      </c>
      <c r="D99" s="173">
        <f>D98/$B$98</f>
        <v>0</v>
      </c>
      <c r="E99" s="112"/>
      <c r="F99" s="115">
        <f>F98/$B$98</f>
        <v>0</v>
      </c>
      <c r="G99" s="174"/>
      <c r="H99" s="104"/>
    </row>
    <row r="100" spans="1:10" ht="19.5" customHeight="1" x14ac:dyDescent="0.3">
      <c r="A100" s="247"/>
      <c r="B100" s="261"/>
      <c r="C100" s="169" t="s">
        <v>73</v>
      </c>
      <c r="D100" s="175">
        <f>$B$56/$B$116</f>
        <v>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1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1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1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88</v>
      </c>
      <c r="B109" s="79">
        <v>1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96</v>
      </c>
      <c r="B116" s="110">
        <f>(B115/B114)*(B113/B112)*(B111/B110)*(B109/B108)*B107</f>
        <v>1</v>
      </c>
      <c r="C116" s="188"/>
      <c r="D116" s="212" t="s">
        <v>77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245" t="s">
        <v>71</v>
      </c>
      <c r="B117" s="246"/>
      <c r="C117" s="190"/>
      <c r="D117" s="149" t="s">
        <v>20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247"/>
      <c r="B118" s="248"/>
      <c r="C118" s="52"/>
      <c r="D118" s="214"/>
      <c r="E118" s="273" t="s">
        <v>116</v>
      </c>
      <c r="F118" s="27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49" t="str">
        <f>B26</f>
        <v>CIPROFLOXACIN HCl</v>
      </c>
      <c r="D124" s="249"/>
      <c r="E124" s="152" t="s">
        <v>120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8">
        <f>MIN(F108:F113)</f>
        <v>0</v>
      </c>
      <c r="E125" s="163" t="s">
        <v>123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0" t="s">
        <v>26</v>
      </c>
      <c r="C127" s="250"/>
      <c r="E127" s="158" t="s">
        <v>27</v>
      </c>
      <c r="F127" s="193"/>
      <c r="G127" s="250" t="s">
        <v>28</v>
      </c>
      <c r="H127" s="250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view="pageBreakPreview" topLeftCell="A25" zoomScaleNormal="100" zoomScaleSheetLayoutView="100" workbookViewId="0">
      <selection activeCell="F30" sqref="F30"/>
    </sheetView>
  </sheetViews>
  <sheetFormatPr defaultRowHeight="15" x14ac:dyDescent="0.25"/>
  <cols>
    <col min="1" max="1" width="24.140625" style="287" customWidth="1"/>
    <col min="2" max="2" width="16.7109375" style="287" bestFit="1" customWidth="1"/>
    <col min="3" max="3" width="9.140625" style="287"/>
    <col min="4" max="4" width="16.28515625" style="287" customWidth="1"/>
    <col min="5" max="5" width="14.140625" style="299" customWidth="1"/>
    <col min="6" max="6" width="17" style="287" customWidth="1"/>
    <col min="7" max="7" width="15.42578125" style="287" customWidth="1"/>
    <col min="8" max="8" width="9.140625" style="287"/>
    <col min="9" max="9" width="15" style="287" customWidth="1"/>
    <col min="10" max="10" width="7.140625" style="287" customWidth="1"/>
    <col min="11" max="11" width="15.28515625" style="287" customWidth="1"/>
    <col min="12" max="16384" width="9.140625" style="287"/>
  </cols>
  <sheetData>
    <row r="2" spans="1:11" x14ac:dyDescent="0.25">
      <c r="A2" s="284" t="s">
        <v>125</v>
      </c>
      <c r="B2" s="355" t="s">
        <v>148</v>
      </c>
      <c r="C2" s="285"/>
      <c r="D2" s="285"/>
      <c r="E2" s="286"/>
      <c r="F2" s="285"/>
      <c r="G2" s="285"/>
      <c r="H2" s="285"/>
      <c r="I2" s="285"/>
      <c r="J2" s="285"/>
      <c r="K2" s="285"/>
    </row>
    <row r="3" spans="1:11" x14ac:dyDescent="0.25">
      <c r="A3" s="288" t="s">
        <v>126</v>
      </c>
      <c r="B3" s="291" t="s">
        <v>7</v>
      </c>
      <c r="C3" s="289"/>
      <c r="D3" s="289"/>
      <c r="E3" s="290"/>
      <c r="F3" s="289"/>
      <c r="G3" s="289"/>
      <c r="H3" s="289"/>
      <c r="I3" s="289"/>
      <c r="J3" s="289"/>
      <c r="K3" s="289"/>
    </row>
    <row r="4" spans="1:11" x14ac:dyDescent="0.25">
      <c r="A4" s="288" t="s">
        <v>127</v>
      </c>
      <c r="B4" s="291" t="s">
        <v>149</v>
      </c>
      <c r="C4" s="289"/>
      <c r="D4" s="289"/>
      <c r="E4" s="290"/>
      <c r="F4" s="289"/>
      <c r="G4" s="289"/>
      <c r="H4" s="289"/>
      <c r="I4" s="289"/>
      <c r="J4" s="289"/>
      <c r="K4" s="289"/>
    </row>
    <row r="5" spans="1:11" x14ac:dyDescent="0.25">
      <c r="A5" s="288" t="s">
        <v>128</v>
      </c>
      <c r="B5" s="292">
        <v>0.94099999999999995</v>
      </c>
      <c r="C5" s="289"/>
      <c r="D5" s="289"/>
      <c r="E5" s="290"/>
      <c r="F5" s="289"/>
      <c r="G5" s="289"/>
      <c r="H5" s="289"/>
      <c r="I5" s="289"/>
      <c r="J5" s="289"/>
      <c r="K5" s="289"/>
    </row>
    <row r="6" spans="1:11" x14ac:dyDescent="0.25">
      <c r="A6" s="293"/>
      <c r="B6" s="294"/>
      <c r="C6" s="295"/>
      <c r="D6" s="295"/>
      <c r="E6" s="296"/>
      <c r="F6" s="295"/>
      <c r="G6" s="295"/>
      <c r="H6" s="295"/>
      <c r="I6" s="295"/>
      <c r="J6" s="295"/>
      <c r="K6" s="295"/>
    </row>
    <row r="7" spans="1:11" x14ac:dyDescent="0.25">
      <c r="A7" s="297"/>
      <c r="B7" s="298"/>
    </row>
    <row r="8" spans="1:11" x14ac:dyDescent="0.25">
      <c r="B8" s="300" t="s">
        <v>52</v>
      </c>
      <c r="C8" s="300"/>
      <c r="D8" s="300" t="s">
        <v>53</v>
      </c>
      <c r="E8" s="301"/>
      <c r="F8" s="300"/>
      <c r="G8" s="300" t="s">
        <v>129</v>
      </c>
      <c r="H8" s="300"/>
      <c r="I8" s="300" t="s">
        <v>130</v>
      </c>
      <c r="J8" s="300"/>
      <c r="K8" s="300" t="s">
        <v>131</v>
      </c>
    </row>
    <row r="9" spans="1:11" x14ac:dyDescent="0.25">
      <c r="A9" s="297" t="s">
        <v>132</v>
      </c>
      <c r="B9" s="302">
        <v>29.13</v>
      </c>
      <c r="C9" s="300"/>
      <c r="D9" s="302">
        <v>28.8</v>
      </c>
      <c r="E9" s="303"/>
      <c r="F9" s="300"/>
      <c r="G9" s="302">
        <v>29.71</v>
      </c>
      <c r="H9" s="300"/>
      <c r="I9" s="302">
        <v>29.33</v>
      </c>
      <c r="J9" s="300"/>
      <c r="K9" s="302">
        <v>28.93</v>
      </c>
    </row>
    <row r="10" spans="1:11" s="299" customFormat="1" x14ac:dyDescent="0.25">
      <c r="A10" s="304" t="s">
        <v>133</v>
      </c>
      <c r="B10" s="305">
        <v>50</v>
      </c>
      <c r="C10" s="301"/>
      <c r="D10" s="303"/>
      <c r="E10" s="303"/>
      <c r="F10" s="301"/>
      <c r="G10" s="303"/>
      <c r="H10" s="301"/>
      <c r="I10" s="303"/>
      <c r="J10" s="301"/>
      <c r="K10" s="303"/>
    </row>
    <row r="11" spans="1:11" x14ac:dyDescent="0.25">
      <c r="A11" s="297" t="s">
        <v>134</v>
      </c>
      <c r="B11" s="306">
        <f>B9/$B$10*$B$5</f>
        <v>0.54822660000000001</v>
      </c>
      <c r="C11" s="306"/>
      <c r="D11" s="306">
        <f>D9/$B$10*$B$5</f>
        <v>0.54201600000000005</v>
      </c>
      <c r="E11" s="306"/>
      <c r="F11" s="306"/>
      <c r="G11" s="307">
        <f>G9/$B$10</f>
        <v>0.59420000000000006</v>
      </c>
      <c r="H11" s="307"/>
      <c r="I11" s="307">
        <f>I9/$B$10</f>
        <v>0.58660000000000001</v>
      </c>
      <c r="J11" s="307"/>
      <c r="K11" s="307">
        <f>K9/$B$10</f>
        <v>0.5786</v>
      </c>
    </row>
    <row r="12" spans="1:11" ht="15.75" thickBot="1" x14ac:dyDescent="0.3">
      <c r="A12" s="308"/>
      <c r="C12" s="300"/>
      <c r="D12" s="300"/>
      <c r="E12" s="301"/>
      <c r="F12" s="300"/>
      <c r="G12" s="300"/>
      <c r="H12" s="300"/>
      <c r="I12" s="300"/>
      <c r="J12" s="300"/>
      <c r="K12" s="300"/>
    </row>
    <row r="13" spans="1:11" x14ac:dyDescent="0.25">
      <c r="A13" s="297" t="s">
        <v>135</v>
      </c>
      <c r="B13" s="309">
        <v>200115685</v>
      </c>
      <c r="D13" s="309"/>
      <c r="E13" s="310"/>
      <c r="G13" s="309">
        <v>204080137</v>
      </c>
      <c r="H13" s="314"/>
      <c r="I13" s="309">
        <v>201225680</v>
      </c>
      <c r="J13" s="314"/>
      <c r="K13" s="309">
        <v>200857475</v>
      </c>
    </row>
    <row r="14" spans="1:11" x14ac:dyDescent="0.25">
      <c r="A14" s="297"/>
      <c r="B14" s="312">
        <v>200834880</v>
      </c>
      <c r="D14" s="312"/>
      <c r="E14" s="310"/>
      <c r="G14" s="312">
        <v>205251912</v>
      </c>
      <c r="H14" s="314"/>
      <c r="I14" s="312">
        <v>203491469</v>
      </c>
      <c r="J14" s="314"/>
      <c r="K14" s="312">
        <v>202332060</v>
      </c>
    </row>
    <row r="15" spans="1:11" ht="15.75" thickBot="1" x14ac:dyDescent="0.3">
      <c r="A15" s="297"/>
      <c r="B15" s="312">
        <v>200409641</v>
      </c>
      <c r="D15" s="312"/>
      <c r="E15" s="310"/>
      <c r="G15" s="313">
        <v>201610934</v>
      </c>
      <c r="H15" s="314"/>
      <c r="I15" s="313">
        <v>203605662</v>
      </c>
      <c r="J15" s="314"/>
      <c r="K15" s="313">
        <v>199487564</v>
      </c>
    </row>
    <row r="16" spans="1:11" x14ac:dyDescent="0.25">
      <c r="A16" s="297"/>
      <c r="B16" s="312">
        <v>201154152</v>
      </c>
      <c r="D16" s="312"/>
      <c r="E16" s="310"/>
      <c r="G16" s="311"/>
      <c r="H16" s="311"/>
      <c r="I16" s="311"/>
      <c r="J16" s="311"/>
      <c r="K16" s="311"/>
    </row>
    <row r="17" spans="1:11" x14ac:dyDescent="0.25">
      <c r="A17" s="297"/>
      <c r="B17" s="312">
        <v>200337092</v>
      </c>
      <c r="D17" s="312"/>
      <c r="E17" s="310"/>
      <c r="G17" s="311"/>
      <c r="H17" s="311"/>
      <c r="I17" s="311"/>
      <c r="J17" s="311"/>
      <c r="K17" s="311"/>
    </row>
    <row r="18" spans="1:11" ht="15.75" thickBot="1" x14ac:dyDescent="0.3">
      <c r="A18" s="297"/>
      <c r="B18" s="313">
        <v>200065584</v>
      </c>
      <c r="D18" s="356"/>
      <c r="E18" s="290"/>
    </row>
    <row r="19" spans="1:11" x14ac:dyDescent="0.25">
      <c r="A19" s="297" t="s">
        <v>136</v>
      </c>
      <c r="B19" s="315">
        <f>AVERAGE(B13:B18)</f>
        <v>200486172.33333334</v>
      </c>
      <c r="D19" s="315"/>
      <c r="E19" s="316"/>
      <c r="F19" s="317" t="s">
        <v>137</v>
      </c>
      <c r="G19" s="318">
        <f>AVERAGE(G13:G15)</f>
        <v>203647661</v>
      </c>
      <c r="H19" s="308"/>
      <c r="I19" s="318">
        <f>AVERAGE(I13:I15)</f>
        <v>202774270.33333334</v>
      </c>
      <c r="J19" s="308"/>
      <c r="K19" s="318">
        <f>AVERAGE(K13:K15)</f>
        <v>200892366.33333334</v>
      </c>
    </row>
    <row r="20" spans="1:11" x14ac:dyDescent="0.25">
      <c r="A20" s="297" t="s">
        <v>138</v>
      </c>
      <c r="B20" s="319">
        <f>STDEV(B13:B18)/B19</f>
        <v>2.1279368328271401E-3</v>
      </c>
      <c r="D20" s="319"/>
      <c r="E20" s="320"/>
      <c r="F20" s="317" t="s">
        <v>139</v>
      </c>
      <c r="G20" s="319">
        <f>STDEV(G13:G15)/G19</f>
        <v>9.1266302818382491E-3</v>
      </c>
      <c r="I20" s="319">
        <f>STDEV(I13:I15)/I19</f>
        <v>6.6198409860759137E-3</v>
      </c>
      <c r="K20" s="319">
        <f>STDEV(K13:K15)/K19</f>
        <v>7.0812494243998299E-3</v>
      </c>
    </row>
    <row r="21" spans="1:11" ht="15.75" thickBot="1" x14ac:dyDescent="0.3">
      <c r="A21" s="297"/>
      <c r="F21" s="321" t="s">
        <v>140</v>
      </c>
      <c r="G21" s="322">
        <f>G19/G11</f>
        <v>342725784.24772799</v>
      </c>
      <c r="I21" s="322">
        <f>I19/I11</f>
        <v>345677242.30026138</v>
      </c>
      <c r="K21" s="322">
        <f>K19/K11</f>
        <v>347204228.02166152</v>
      </c>
    </row>
    <row r="22" spans="1:11" ht="15.75" thickBot="1" x14ac:dyDescent="0.3">
      <c r="A22" s="297" t="s">
        <v>135</v>
      </c>
      <c r="B22" s="309">
        <v>201439802</v>
      </c>
      <c r="D22" s="309">
        <v>199086262</v>
      </c>
      <c r="E22" s="310"/>
      <c r="F22" s="317" t="s">
        <v>141</v>
      </c>
      <c r="G22" s="323">
        <f>AVERAGE(G21:K21)</f>
        <v>345202418.18988365</v>
      </c>
      <c r="H22" s="324"/>
      <c r="I22" s="324"/>
      <c r="J22" s="324"/>
      <c r="K22" s="325"/>
    </row>
    <row r="23" spans="1:11" x14ac:dyDescent="0.25">
      <c r="A23" s="297"/>
      <c r="B23" s="312">
        <v>201326388</v>
      </c>
      <c r="D23" s="312">
        <v>197342954</v>
      </c>
      <c r="E23" s="310"/>
    </row>
    <row r="24" spans="1:11" ht="15.75" thickBot="1" x14ac:dyDescent="0.3">
      <c r="A24" s="297"/>
      <c r="B24" s="313">
        <v>201358136</v>
      </c>
      <c r="D24" s="313">
        <v>199245738</v>
      </c>
      <c r="E24" s="310"/>
    </row>
    <row r="25" spans="1:11" ht="15.75" thickBot="1" x14ac:dyDescent="0.3">
      <c r="A25" s="297" t="s">
        <v>136</v>
      </c>
      <c r="B25" s="315">
        <f>AVERAGE(B22:B24)</f>
        <v>201374775.33333334</v>
      </c>
      <c r="D25" s="315">
        <f>AVERAGE(D22:D24)</f>
        <v>198558318</v>
      </c>
      <c r="E25" s="316"/>
      <c r="G25" s="326" t="s">
        <v>142</v>
      </c>
      <c r="H25" s="327"/>
      <c r="I25" s="328">
        <f>G22/B31</f>
        <v>0.9424386679362099</v>
      </c>
    </row>
    <row r="26" spans="1:11" x14ac:dyDescent="0.25">
      <c r="A26" s="297" t="s">
        <v>138</v>
      </c>
      <c r="B26" s="319">
        <f>STDEV(B22:B24)/B25</f>
        <v>2.9054913965705228E-4</v>
      </c>
      <c r="D26" s="319">
        <f>STDEV(D22:D24)/D25</f>
        <v>5.3160813544750286E-3</v>
      </c>
      <c r="E26" s="320"/>
    </row>
    <row r="27" spans="1:11" x14ac:dyDescent="0.25">
      <c r="A27" s="297"/>
    </row>
    <row r="28" spans="1:11" x14ac:dyDescent="0.25">
      <c r="A28" s="297"/>
    </row>
    <row r="29" spans="1:11" x14ac:dyDescent="0.25">
      <c r="A29" s="329" t="s">
        <v>143</v>
      </c>
      <c r="B29" s="330">
        <f>AVERAGE(B13:B18,B22:B24)</f>
        <v>200782373.33333334</v>
      </c>
      <c r="C29" s="331"/>
      <c r="D29" s="330">
        <f>AVERAGE(D13:D18,D22:D24)</f>
        <v>198558318</v>
      </c>
      <c r="E29" s="332"/>
    </row>
    <row r="30" spans="1:11" ht="15.75" thickBot="1" x14ac:dyDescent="0.3">
      <c r="A30" s="329" t="s">
        <v>140</v>
      </c>
      <c r="B30" s="322">
        <f>B29/B11</f>
        <v>366239750.74053931</v>
      </c>
      <c r="C30" s="322"/>
      <c r="D30" s="322">
        <f>D29/D11</f>
        <v>366332945.8908962</v>
      </c>
      <c r="E30" s="333"/>
    </row>
    <row r="31" spans="1:11" ht="15.75" thickBot="1" x14ac:dyDescent="0.3">
      <c r="A31" s="329" t="s">
        <v>141</v>
      </c>
      <c r="B31" s="323">
        <f>AVERAGE(B30:D30)</f>
        <v>366286348.31571776</v>
      </c>
      <c r="C31" s="324"/>
      <c r="D31" s="325"/>
      <c r="E31" s="334"/>
      <c r="G31" s="308"/>
    </row>
    <row r="32" spans="1:11" ht="15.75" thickBot="1" x14ac:dyDescent="0.3">
      <c r="A32" s="329" t="s">
        <v>144</v>
      </c>
      <c r="B32" s="335">
        <f>STDEV(B13:B18,B22:B24)/B29</f>
        <v>2.7820258099589849E-3</v>
      </c>
      <c r="C32" s="335"/>
      <c r="D32" s="335">
        <f>STDEV(D13:D18,D22:D24)/D29</f>
        <v>5.3160813544750286E-3</v>
      </c>
      <c r="E32" s="336"/>
    </row>
    <row r="33" spans="1:11" ht="15.75" thickBot="1" x14ac:dyDescent="0.3">
      <c r="A33" s="297" t="s">
        <v>145</v>
      </c>
      <c r="B33" s="337">
        <f>(B30-D30)/B30</f>
        <v>-2.5446486944261928E-4</v>
      </c>
      <c r="C33" s="338"/>
      <c r="D33" s="339"/>
      <c r="E33" s="340"/>
    </row>
    <row r="34" spans="1:11" x14ac:dyDescent="0.25">
      <c r="F34" s="341"/>
      <c r="G34" s="342"/>
      <c r="H34" s="342"/>
      <c r="I34" s="342"/>
      <c r="J34" s="342"/>
      <c r="K34" s="343"/>
    </row>
    <row r="35" spans="1:11" x14ac:dyDescent="0.25">
      <c r="F35" s="344" t="s">
        <v>146</v>
      </c>
      <c r="G35" s="345"/>
      <c r="H35" s="345"/>
      <c r="I35" s="346"/>
      <c r="J35" s="288" t="s">
        <v>147</v>
      </c>
      <c r="K35" s="347"/>
    </row>
    <row r="36" spans="1:11" x14ac:dyDescent="0.25">
      <c r="F36" s="348"/>
      <c r="G36" s="349"/>
      <c r="H36" s="349"/>
      <c r="I36" s="349"/>
      <c r="J36" s="349"/>
      <c r="K36" s="350"/>
    </row>
    <row r="37" spans="1:11" x14ac:dyDescent="0.25">
      <c r="F37" s="348"/>
      <c r="G37" s="349"/>
      <c r="H37" s="349"/>
      <c r="I37" s="349"/>
      <c r="J37" s="349"/>
      <c r="K37" s="350"/>
    </row>
    <row r="38" spans="1:11" x14ac:dyDescent="0.25">
      <c r="F38" s="348"/>
      <c r="G38" s="346"/>
      <c r="H38" s="349"/>
      <c r="I38" s="349"/>
      <c r="J38" s="349"/>
      <c r="K38" s="350"/>
    </row>
    <row r="39" spans="1:11" x14ac:dyDescent="0.25">
      <c r="F39" s="344" t="s">
        <v>30</v>
      </c>
      <c r="G39" s="351"/>
      <c r="H39" s="351"/>
      <c r="I39" s="349"/>
      <c r="J39" s="288" t="s">
        <v>147</v>
      </c>
      <c r="K39" s="347"/>
    </row>
    <row r="40" spans="1:11" x14ac:dyDescent="0.25">
      <c r="F40" s="352"/>
      <c r="G40" s="353"/>
      <c r="H40" s="353"/>
      <c r="I40" s="353"/>
      <c r="J40" s="353"/>
      <c r="K40" s="354"/>
    </row>
  </sheetData>
  <mergeCells count="4">
    <mergeCell ref="G22:K22"/>
    <mergeCell ref="G25:H25"/>
    <mergeCell ref="B31:D31"/>
    <mergeCell ref="B33:D33"/>
  </mergeCells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CIPROFLOXACIN HCl</vt:lpstr>
      <vt:lpstr>Client Protocol</vt:lpstr>
      <vt:lpstr>'Client Protocol'!Print_Area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2018-05-18T11:32:15Z</cp:lastPrinted>
  <dcterms:created xsi:type="dcterms:W3CDTF">2005-07-05T10:19:27Z</dcterms:created>
  <dcterms:modified xsi:type="dcterms:W3CDTF">2018-05-21T08:11:29Z</dcterms:modified>
</cp:coreProperties>
</file>