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May\"/>
    </mc:Choice>
  </mc:AlternateContent>
  <bookViews>
    <workbookView xWindow="0" yWindow="0" windowWidth="20430" windowHeight="7590" activeTab="3"/>
  </bookViews>
  <sheets>
    <sheet name="SST" sheetId="1" r:id="rId1"/>
    <sheet name="SULFAMETHOXAZOLE" sheetId="2" r:id="rId2"/>
    <sheet name="temp" sheetId="3" r:id="rId3"/>
    <sheet name="Sheet1" sheetId="4" r:id="rId4"/>
  </sheets>
  <externalReferences>
    <externalReference r:id="rId5"/>
  </externalReferences>
  <definedNames>
    <definedName name="_xlnm.Print_Area" localSheetId="3">Sheet1!$A$1:$K$43</definedName>
    <definedName name="_xlnm.Print_Area" localSheetId="1">SULFAMETHOXAZOLE!$A$1:$H$80</definedName>
  </definedNames>
  <calcPr calcId="162913"/>
</workbook>
</file>

<file path=xl/calcChain.xml><?xml version="1.0" encoding="utf-8"?>
<calcChain xmlns="http://schemas.openxmlformats.org/spreadsheetml/2006/main">
  <c r="F56" i="3" l="1"/>
  <c r="G56" i="3"/>
  <c r="D56" i="3"/>
  <c r="B10" i="4" l="1"/>
  <c r="I11" i="4" s="1"/>
  <c r="B4" i="4"/>
  <c r="B3" i="4"/>
  <c r="B26" i="3"/>
  <c r="B20" i="3"/>
  <c r="C81" i="3" s="1"/>
  <c r="B19" i="3"/>
  <c r="B18" i="3"/>
  <c r="B2" i="4"/>
  <c r="B11" i="4"/>
  <c r="B18" i="4"/>
  <c r="B19" i="4" s="1"/>
  <c r="D18" i="4"/>
  <c r="G18" i="4"/>
  <c r="G19" i="4" s="1"/>
  <c r="I18" i="4"/>
  <c r="I19" i="4" s="1"/>
  <c r="K18" i="4"/>
  <c r="K19" i="4" s="1"/>
  <c r="D19" i="4"/>
  <c r="B27" i="4"/>
  <c r="B28" i="4" s="1"/>
  <c r="D27" i="4"/>
  <c r="D28" i="4" s="1"/>
  <c r="B31" i="4"/>
  <c r="B34" i="4" s="1"/>
  <c r="D31" i="4"/>
  <c r="D34" i="4" s="1"/>
  <c r="B30" i="3"/>
  <c r="B34" i="3"/>
  <c r="E41" i="3"/>
  <c r="E42" i="3"/>
  <c r="E43" i="3"/>
  <c r="E44" i="3"/>
  <c r="E45" i="3"/>
  <c r="E46" i="3"/>
  <c r="E47" i="3"/>
  <c r="D48" i="3"/>
  <c r="F48" i="3"/>
  <c r="D50" i="3"/>
  <c r="F50" i="3"/>
  <c r="B51" i="3"/>
  <c r="D54" i="3" s="1"/>
  <c r="F51" i="3"/>
  <c r="B61" i="3"/>
  <c r="G68" i="3"/>
  <c r="H68" i="3"/>
  <c r="G72" i="3"/>
  <c r="H72" i="3"/>
  <c r="B73" i="3"/>
  <c r="B74" i="3"/>
  <c r="G76" i="3"/>
  <c r="H76" i="3"/>
  <c r="I20" i="4" l="1"/>
  <c r="F52" i="3"/>
  <c r="B32" i="4"/>
  <c r="D51" i="3"/>
  <c r="D52" i="3" s="1"/>
  <c r="E62" i="3"/>
  <c r="G38" i="3"/>
  <c r="G40" i="3"/>
  <c r="G42" i="3"/>
  <c r="G44" i="3"/>
  <c r="G46" i="3"/>
  <c r="G39" i="3"/>
  <c r="G41" i="3"/>
  <c r="G43" i="3"/>
  <c r="G45" i="3"/>
  <c r="G47" i="3"/>
  <c r="E38" i="3"/>
  <c r="E40" i="3"/>
  <c r="D55" i="3"/>
  <c r="G11" i="4"/>
  <c r="G20" i="4" s="1"/>
  <c r="D11" i="4"/>
  <c r="D32" i="4" s="1"/>
  <c r="K11" i="4"/>
  <c r="K20" i="4" s="1"/>
  <c r="C76" i="2"/>
  <c r="H71" i="2"/>
  <c r="G71" i="2"/>
  <c r="B68" i="2"/>
  <c r="B69" i="2" s="1"/>
  <c r="H67" i="2"/>
  <c r="G67" i="2"/>
  <c r="H63" i="2"/>
  <c r="G63" i="2"/>
  <c r="C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21" i="4" l="1"/>
  <c r="B35" i="4"/>
  <c r="E39" i="3"/>
  <c r="D58" i="3" s="1"/>
  <c r="B33" i="4"/>
  <c r="G48" i="3"/>
  <c r="F45" i="2"/>
  <c r="F46" i="2" s="1"/>
  <c r="D44" i="2"/>
  <c r="D45" i="2" s="1"/>
  <c r="I26" i="4" l="1"/>
  <c r="E48" i="3"/>
  <c r="D57" i="3"/>
  <c r="D46" i="2"/>
  <c r="E39" i="2"/>
  <c r="E38" i="2"/>
  <c r="G38" i="2"/>
  <c r="G42" i="2" s="1"/>
  <c r="E40" i="2"/>
  <c r="G40" i="2"/>
  <c r="G39" i="2"/>
  <c r="G75" i="3" l="1"/>
  <c r="H75" i="3" s="1"/>
  <c r="G74" i="3"/>
  <c r="H74" i="3" s="1"/>
  <c r="G70" i="3"/>
  <c r="H70" i="3" s="1"/>
  <c r="G71" i="3"/>
  <c r="H71" i="3" s="1"/>
  <c r="G66" i="3"/>
  <c r="H66" i="3" s="1"/>
  <c r="G69" i="3"/>
  <c r="H69" i="3" s="1"/>
  <c r="G73" i="3"/>
  <c r="H73" i="3" s="1"/>
  <c r="G67" i="3"/>
  <c r="H67" i="3" s="1"/>
  <c r="G65" i="3"/>
  <c r="H65" i="3" s="1"/>
  <c r="E42" i="2"/>
  <c r="D52" i="2"/>
  <c r="D50" i="2"/>
  <c r="H77" i="3" l="1"/>
  <c r="G81" i="3" s="1"/>
  <c r="H79" i="3"/>
  <c r="D51" i="2"/>
  <c r="G69" i="2"/>
  <c r="H69" i="2" s="1"/>
  <c r="G60" i="2"/>
  <c r="H60" i="2" s="1"/>
  <c r="G68" i="2"/>
  <c r="H68" i="2" s="1"/>
  <c r="G66" i="2"/>
  <c r="H66" i="2" s="1"/>
  <c r="G65" i="2"/>
  <c r="H65" i="2" s="1"/>
  <c r="G62" i="2"/>
  <c r="H62" i="2" s="1"/>
  <c r="G70" i="2"/>
  <c r="H70" i="2" s="1"/>
  <c r="G64" i="2"/>
  <c r="H64" i="2" s="1"/>
  <c r="G61" i="2"/>
  <c r="H61" i="2" s="1"/>
  <c r="H78" i="3" l="1"/>
  <c r="H74" i="2"/>
  <c r="H72" i="2"/>
  <c r="G76" i="2" l="1"/>
  <c r="H73" i="2"/>
</calcChain>
</file>

<file path=xl/sharedStrings.xml><?xml version="1.0" encoding="utf-8"?>
<sst xmlns="http://schemas.openxmlformats.org/spreadsheetml/2006/main" count="263" uniqueCount="148">
  <si>
    <t>HPLC System Suitability Report</t>
  </si>
  <si>
    <t>Analysis Data</t>
  </si>
  <si>
    <t>Assay</t>
  </si>
  <si>
    <t>Sample(s)</t>
  </si>
  <si>
    <t>Reference Substance:</t>
  </si>
  <si>
    <t>SULFAMETHOXAZOLE BP SECONDARY REFERENCE STANDARD</t>
  </si>
  <si>
    <t>% age Purity:</t>
  </si>
  <si>
    <t>NDQF201804387</t>
  </si>
  <si>
    <t>Weight (mg):</t>
  </si>
  <si>
    <t>SULFAMETHOXAZOLE</t>
  </si>
  <si>
    <t>Standard Conc (mg/mL):</t>
  </si>
  <si>
    <t>Each vials contains sulfamethoxazole 500mg</t>
  </si>
  <si>
    <t>2018-04-24 14:59:37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</si>
  <si>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</si>
  <si>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</si>
  <si>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</si>
  <si>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</si>
  <si>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</si>
  <si>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</si>
  <si>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</si>
  <si>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</si>
  <si>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</si>
  <si>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</si>
  <si>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</si>
  <si>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</si>
  <si>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</si>
  <si>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</si>
  <si>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</si>
  <si>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</si>
  <si>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</si>
  <si>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</si>
  <si>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</si>
  <si>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</si>
  <si>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</si>
  <si>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</si>
  <si>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</si>
  <si>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</si>
  <si>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</si>
  <si>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</si>
  <si>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</si>
  <si>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</si>
  <si>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</si>
  <si>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</si>
  <si>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</si>
  <si>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</si>
  <si>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</si>
  <si>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</si>
  <si>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</si>
  <si>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</si>
  <si>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</si>
  <si>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</si>
  <si>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</si>
  <si>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</si>
  <si>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</si>
  <si>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</si>
  <si>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</si>
  <si>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</si>
  <si>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</si>
  <si>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</si>
  <si>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</si>
  <si>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</si>
  <si>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</si>
  <si>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</si>
  <si>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</si>
  <si>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</si>
  <si>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</si>
  <si>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</si>
  <si>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</si>
  <si>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</si>
  <si>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</si>
  <si>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</si>
  <si>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</si>
  <si>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</si>
  <si>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</si>
  <si>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</si>
  <si>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</si>
  <si>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</si>
  <si>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</si>
  <si>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</si>
  <si>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</si>
  <si>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</si>
  <si>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</si>
  <si>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</si>
  <si>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</si>
  <si>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</si>
  <si>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</si>
  <si>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</si>
  <si>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</si>
  <si>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</si>
  <si>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</si>
  <si>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</si>
  <si>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</si>
  <si>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</si>
  <si>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</si>
  <si>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</si>
  <si>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</si>
  <si>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</si>
  <si>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</si>
  <si>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</si>
  <si>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</si>
  <si>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</si>
  <si>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PETER</t>
  </si>
  <si>
    <t>NGUMO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</si>
  <si>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</si>
  <si>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</si>
  <si>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</si>
  <si>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</si>
  <si>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</si>
  <si>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</si>
  <si>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</si>
  <si>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</si>
  <si>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Sample Wt (mg)</t>
  </si>
  <si>
    <t>contains</t>
  </si>
  <si>
    <t>Each</t>
  </si>
  <si>
    <t>Determination of Amoxicillin Content in Sample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</si>
  <si>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</si>
  <si>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</si>
  <si>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</si>
  <si>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</si>
  <si>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</si>
  <si>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</si>
  <si>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</si>
  <si>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</si>
  <si>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Initial Standard dilution (mL):</t>
  </si>
  <si>
    <t>Signature, Date:</t>
  </si>
  <si>
    <t>Analysed By:</t>
  </si>
  <si>
    <t>% Diff. RF</t>
  </si>
  <si>
    <t>Grand RSD (%)</t>
  </si>
  <si>
    <t>Mean Response Factor:</t>
  </si>
  <si>
    <t>Response Factor:</t>
  </si>
  <si>
    <t>Grand Mean:</t>
  </si>
  <si>
    <t>RSD (%)</t>
  </si>
  <si>
    <t>Mean</t>
  </si>
  <si>
    <t>Purity Factor:</t>
  </si>
  <si>
    <t>Areas</t>
  </si>
  <si>
    <t>RSD (%):</t>
  </si>
  <si>
    <t>Mean:</t>
  </si>
  <si>
    <t>Conc. (mg/mL):</t>
  </si>
  <si>
    <t>Dilution Factor:</t>
  </si>
  <si>
    <t>Mass (mg)</t>
  </si>
  <si>
    <t>Sample 3</t>
  </si>
  <si>
    <t>Sample 2</t>
  </si>
  <si>
    <t>Sample 1</t>
  </si>
  <si>
    <t>ICRS Purity Factor:</t>
  </si>
  <si>
    <t>Primary Standard:</t>
  </si>
  <si>
    <t>Sample Lab. Ref:</t>
  </si>
  <si>
    <t xml:space="preserve">Sample Name: </t>
  </si>
  <si>
    <t>BPCRS Batch 3454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</si>
</sst>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0.000%"/>
    <numFmt numFmtId="172" formatCode="0.000000000"/>
    <numFmt numFmtId="173" formatCode="dd\-mmm\-yyyy"/>
    <numFmt numFmtId="174" formatCode="_(* #,##0_);_(* \(#,##0\);_(* &quot;-&quot;??_);_(@_)"/>
    <numFmt numFmtId="175" formatCode="0.0000%"/>
  </numFmts>
  <fonts count="3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vertAlign val="superscript"/>
      <sz val="14"/>
      <name val="Book Antiqua"/>
      <family val="1"/>
    </font>
    <font>
      <b/>
      <u/>
      <sz val="14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b/>
      <sz val="52"/>
      <name val="Book Antiqua"/>
      <family val="1"/>
    </font>
    <font>
      <b/>
      <sz val="72"/>
      <name val="Book Antiqua"/>
      <family val="1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/>
    <xf numFmtId="0" fontId="21" fillId="2" borderId="0"/>
    <xf numFmtId="0" fontId="1" fillId="2" borderId="0"/>
    <xf numFmtId="9" fontId="1" fillId="2" borderId="0" applyFont="0" applyFill="0" applyBorder="0" applyAlignment="0" applyProtection="0"/>
    <xf numFmtId="43" fontId="1" fillId="2" borderId="0" applyFont="0" applyFill="0" applyBorder="0" applyAlignment="0" applyProtection="0"/>
  </cellStyleXfs>
  <cellXfs count="422"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2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3" borderId="3" xfId="0" applyFont="1" applyFill="1" applyBorder="1" applyAlignment="1" applyProtection="1">
      <alignment horizontal="center"/>
      <protection locked="0"/>
    </xf>
    <xf numFmtId="2" fontId="8" fillId="3" borderId="3" xfId="0" applyNumberFormat="1" applyFont="1" applyFill="1" applyBorder="1" applyAlignment="1" applyProtection="1">
      <alignment horizontal="center"/>
      <protection locked="0"/>
    </xf>
    <xf numFmtId="2" fontId="8" fillId="3" borderId="4" xfId="0" applyNumberFormat="1" applyFont="1" applyFill="1" applyBorder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2" fontId="8" fillId="3" borderId="5" xfId="0" applyNumberFormat="1" applyFont="1" applyFill="1" applyBorder="1" applyAlignment="1" applyProtection="1">
      <alignment horizontal="center"/>
      <protection locked="0"/>
    </xf>
    <xf numFmtId="0" fontId="7" fillId="2" borderId="4" xfId="0" applyFont="1" applyFill="1" applyBorder="1"/>
    <xf numFmtId="1" fontId="6" fillId="4" borderId="2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7" fillId="2" borderId="3" xfId="0" applyFont="1" applyFill="1" applyBorder="1"/>
    <xf numFmtId="10" fontId="6" fillId="5" borderId="1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7" fillId="2" borderId="6" xfId="0" applyFont="1" applyFill="1" applyBorder="1"/>
    <xf numFmtId="0" fontId="7" fillId="2" borderId="5" xfId="0" applyFont="1" applyFill="1" applyBorder="1"/>
    <xf numFmtId="0" fontId="6" fillId="4" borderId="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7" xfId="0" applyFont="1" applyFill="1" applyBorder="1"/>
    <xf numFmtId="0" fontId="7" fillId="2" borderId="8" xfId="0" applyFont="1" applyFill="1" applyBorder="1"/>
    <xf numFmtId="0" fontId="7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3" fillId="2" borderId="9" xfId="0" applyFont="1" applyFill="1" applyBorder="1"/>
    <xf numFmtId="0" fontId="3" fillId="2" borderId="0" xfId="0" applyFont="1" applyFill="1" applyAlignment="1">
      <alignment horizontal="center"/>
    </xf>
    <xf numFmtId="10" fontId="3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7" xfId="0" applyFont="1" applyFill="1" applyBorder="1"/>
    <xf numFmtId="0" fontId="3" fillId="2" borderId="7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0" fontId="9" fillId="2" borderId="0" xfId="0" applyFont="1" applyFill="1"/>
    <xf numFmtId="0" fontId="4" fillId="2" borderId="0" xfId="0" applyFont="1" applyFill="1"/>
    <xf numFmtId="0" fontId="10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166" fontId="11" fillId="3" borderId="0" xfId="0" applyNumberFormat="1" applyFont="1" applyFill="1" applyAlignment="1" applyProtection="1">
      <alignment horizontal="left"/>
      <protection locked="0"/>
    </xf>
    <xf numFmtId="166" fontId="9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67" fontId="10" fillId="2" borderId="0" xfId="0" applyNumberFormat="1" applyFont="1" applyFill="1" applyAlignment="1">
      <alignment horizontal="center"/>
    </xf>
    <xf numFmtId="0" fontId="16" fillId="2" borderId="0" xfId="0" applyFont="1" applyFill="1"/>
    <xf numFmtId="0" fontId="9" fillId="2" borderId="12" xfId="0" applyFont="1" applyFill="1" applyBorder="1" applyAlignment="1">
      <alignment horizontal="right"/>
    </xf>
    <xf numFmtId="0" fontId="12" fillId="3" borderId="13" xfId="0" applyFon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>
      <alignment horizontal="right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12" fillId="3" borderId="20" xfId="0" applyFont="1" applyFill="1" applyBorder="1" applyAlignment="1" applyProtection="1">
      <alignment horizontal="center"/>
      <protection locked="0"/>
    </xf>
    <xf numFmtId="168" fontId="9" fillId="2" borderId="17" xfId="0" applyNumberFormat="1" applyFont="1" applyFill="1" applyBorder="1" applyAlignment="1">
      <alignment horizontal="center"/>
    </xf>
    <xf numFmtId="168" fontId="9" fillId="2" borderId="18" xfId="0" applyNumberFormat="1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12" fillId="3" borderId="14" xfId="0" applyFont="1" applyFill="1" applyBorder="1" applyAlignment="1" applyProtection="1">
      <alignment horizontal="center"/>
      <protection locked="0"/>
    </xf>
    <xf numFmtId="168" fontId="9" fillId="2" borderId="21" xfId="0" applyNumberFormat="1" applyFont="1" applyFill="1" applyBorder="1" applyAlignment="1">
      <alignment horizontal="center"/>
    </xf>
    <xf numFmtId="168" fontId="9" fillId="2" borderId="22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68" fontId="9" fillId="2" borderId="25" xfId="0" applyNumberFormat="1" applyFont="1" applyFill="1" applyBorder="1" applyAlignment="1">
      <alignment horizontal="center"/>
    </xf>
    <xf numFmtId="168" fontId="9" fillId="2" borderId="26" xfId="0" applyNumberFormat="1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1" fontId="10" fillId="6" borderId="27" xfId="0" applyNumberFormat="1" applyFont="1" applyFill="1" applyBorder="1" applyAlignment="1">
      <alignment horizontal="center"/>
    </xf>
    <xf numFmtId="168" fontId="10" fillId="6" borderId="28" xfId="0" applyNumberFormat="1" applyFont="1" applyFill="1" applyBorder="1" applyAlignment="1">
      <alignment horizontal="center"/>
    </xf>
    <xf numFmtId="168" fontId="10" fillId="6" borderId="2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30" xfId="0" applyFont="1" applyFill="1" applyBorder="1" applyAlignment="1">
      <alignment horizontal="right"/>
    </xf>
    <xf numFmtId="0" fontId="12" fillId="3" borderId="31" xfId="0" applyFont="1" applyFill="1" applyBorder="1" applyAlignment="1" applyProtection="1">
      <alignment horizontal="center"/>
      <protection locked="0"/>
    </xf>
    <xf numFmtId="0" fontId="9" fillId="2" borderId="0" xfId="0" applyFont="1" applyFill="1"/>
    <xf numFmtId="0" fontId="9" fillId="2" borderId="11" xfId="0" applyFont="1" applyFill="1" applyBorder="1" applyAlignment="1">
      <alignment horizontal="right"/>
    </xf>
    <xf numFmtId="2" fontId="9" fillId="6" borderId="3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5" xfId="0" applyFont="1" applyFill="1" applyBorder="1" applyAlignment="1">
      <alignment horizontal="center"/>
    </xf>
    <xf numFmtId="2" fontId="9" fillId="7" borderId="32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9" fillId="6" borderId="33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0" fontId="12" fillId="3" borderId="32" xfId="0" applyFont="1" applyFill="1" applyBorder="1" applyAlignment="1" applyProtection="1">
      <alignment horizontal="center"/>
      <protection locked="0"/>
    </xf>
    <xf numFmtId="1" fontId="9" fillId="2" borderId="0" xfId="0" applyNumberFormat="1" applyFont="1" applyFill="1" applyAlignment="1">
      <alignment horizontal="center"/>
    </xf>
    <xf numFmtId="0" fontId="9" fillId="2" borderId="20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2" fontId="9" fillId="6" borderId="35" xfId="0" applyNumberFormat="1" applyFont="1" applyFill="1" applyBorder="1" applyAlignment="1">
      <alignment horizontal="center"/>
    </xf>
    <xf numFmtId="168" fontId="10" fillId="7" borderId="36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0" fontId="9" fillId="6" borderId="3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0" fontId="9" fillId="7" borderId="35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69" fontId="12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36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2" fillId="3" borderId="12" xfId="0" applyFont="1" applyFill="1" applyBorder="1" applyAlignment="1" applyProtection="1">
      <alignment horizontal="center"/>
      <protection locked="0"/>
    </xf>
    <xf numFmtId="2" fontId="9" fillId="2" borderId="12" xfId="0" applyNumberFormat="1" applyFont="1" applyFill="1" applyBorder="1" applyAlignment="1">
      <alignment horizontal="center"/>
    </xf>
    <xf numFmtId="10" fontId="9" fillId="2" borderId="36" xfId="0" applyNumberFormat="1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10" fontId="9" fillId="2" borderId="38" xfId="0" applyNumberFormat="1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10" fontId="9" fillId="2" borderId="13" xfId="0" applyNumberFormat="1" applyFont="1" applyFill="1" applyBorder="1" applyAlignment="1">
      <alignment horizontal="center" vertical="center"/>
    </xf>
    <xf numFmtId="2" fontId="9" fillId="2" borderId="38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2" fontId="9" fillId="2" borderId="35" xfId="0" applyNumberFormat="1" applyFont="1" applyFill="1" applyBorder="1" applyAlignment="1">
      <alignment horizontal="center"/>
    </xf>
    <xf numFmtId="10" fontId="9" fillId="2" borderId="39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10" fontId="9" fillId="2" borderId="3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2" fillId="7" borderId="23" xfId="0" applyNumberFormat="1" applyFont="1" applyFill="1" applyBorder="1" applyAlignment="1">
      <alignment horizontal="center"/>
    </xf>
    <xf numFmtId="0" fontId="9" fillId="2" borderId="32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2" fillId="7" borderId="42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0" fontId="15" fillId="2" borderId="9" xfId="0" applyFont="1" applyFill="1" applyBorder="1" applyAlignment="1">
      <alignment horizontal="left" vertical="center" wrapText="1"/>
    </xf>
    <xf numFmtId="0" fontId="9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7" xfId="0" applyFont="1" applyFill="1" applyBorder="1" applyProtection="1">
      <protection locked="0"/>
    </xf>
    <xf numFmtId="0" fontId="9" fillId="2" borderId="7" xfId="0" applyFont="1" applyFill="1" applyBorder="1"/>
    <xf numFmtId="0" fontId="9" fillId="2" borderId="0" xfId="0" applyFont="1" applyFill="1"/>
    <xf numFmtId="0" fontId="9" fillId="2" borderId="7" xfId="0" applyFont="1" applyFill="1" applyBorder="1"/>
    <xf numFmtId="0" fontId="10" fillId="2" borderId="11" xfId="0" applyFont="1" applyFill="1" applyBorder="1" applyProtection="1">
      <protection locked="0"/>
    </xf>
    <xf numFmtId="0" fontId="10" fillId="2" borderId="11" xfId="0" applyFont="1" applyFill="1" applyBorder="1"/>
    <xf numFmtId="0" fontId="9" fillId="2" borderId="11" xfId="0" applyFont="1" applyFill="1" applyBorder="1"/>
    <xf numFmtId="170" fontId="10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2" fontId="12" fillId="3" borderId="36" xfId="0" applyNumberFormat="1" applyFont="1" applyFill="1" applyBorder="1" applyAlignment="1" applyProtection="1">
      <alignment horizontal="center" vertical="center"/>
      <protection locked="0"/>
    </xf>
    <xf numFmtId="2" fontId="12" fillId="3" borderId="38" xfId="0" applyNumberFormat="1" applyFont="1" applyFill="1" applyBorder="1" applyAlignment="1" applyProtection="1">
      <alignment horizontal="center" vertical="center"/>
      <protection locked="0"/>
    </xf>
    <xf numFmtId="2" fontId="12" fillId="3" borderId="35" xfId="0" applyNumberFormat="1" applyFont="1" applyFill="1" applyBorder="1" applyAlignment="1" applyProtection="1">
      <alignment horizontal="center" vertical="center"/>
      <protection locked="0"/>
    </xf>
    <xf numFmtId="0" fontId="10" fillId="2" borderId="3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37" xfId="0" applyFont="1" applyFill="1" applyBorder="1" applyAlignment="1">
      <alignment horizontal="left" vertical="center" wrapText="1"/>
    </xf>
    <xf numFmtId="0" fontId="15" fillId="2" borderId="39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5" fillId="2" borderId="43" xfId="0" applyFont="1" applyFill="1" applyBorder="1" applyAlignment="1">
      <alignment horizontal="center"/>
    </xf>
    <xf numFmtId="0" fontId="15" fillId="2" borderId="44" xfId="0" applyFont="1" applyFill="1" applyBorder="1" applyAlignment="1">
      <alignment horizontal="center"/>
    </xf>
    <xf numFmtId="0" fontId="15" fillId="2" borderId="4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5" fillId="2" borderId="43" xfId="0" applyFont="1" applyFill="1" applyBorder="1" applyAlignment="1">
      <alignment horizontal="justify" vertical="center" wrapText="1"/>
    </xf>
    <xf numFmtId="0" fontId="15" fillId="2" borderId="44" xfId="0" applyFont="1" applyFill="1" applyBorder="1" applyAlignment="1">
      <alignment horizontal="justify" vertical="center" wrapText="1"/>
    </xf>
    <xf numFmtId="0" fontId="15" fillId="2" borderId="45" xfId="0" applyFont="1" applyFill="1" applyBorder="1" applyAlignment="1">
      <alignment horizontal="justify" vertical="center" wrapText="1"/>
    </xf>
    <xf numFmtId="0" fontId="15" fillId="2" borderId="43" xfId="0" applyFont="1" applyFill="1" applyBorder="1" applyAlignment="1">
      <alignment horizontal="left" vertical="center" wrapText="1"/>
    </xf>
    <xf numFmtId="0" fontId="15" fillId="2" borderId="44" xfId="0" applyFont="1" applyFill="1" applyBorder="1" applyAlignment="1">
      <alignment horizontal="left" vertical="center" wrapText="1"/>
    </xf>
    <xf numFmtId="0" fontId="15" fillId="2" borderId="45" xfId="0" applyFont="1" applyFill="1" applyBorder="1" applyAlignment="1">
      <alignment horizontal="left" vertical="center" wrapText="1"/>
    </xf>
    <xf numFmtId="0" fontId="10" fillId="2" borderId="46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47" xfId="0" applyFont="1" applyFill="1" applyBorder="1" applyAlignment="1">
      <alignment horizontal="center"/>
    </xf>
    <xf numFmtId="0" fontId="1" fillId="2" borderId="0" xfId="1"/>
    <xf numFmtId="0" fontId="22" fillId="2" borderId="48" xfId="2" applyFont="1" applyBorder="1" applyAlignment="1" applyProtection="1"/>
    <xf numFmtId="0" fontId="22" fillId="2" borderId="0" xfId="2" applyFont="1" applyBorder="1" applyProtection="1"/>
    <xf numFmtId="0" fontId="22" fillId="2" borderId="48" xfId="2" applyFont="1" applyBorder="1" applyProtection="1">
      <protection locked="0"/>
    </xf>
    <xf numFmtId="0" fontId="23" fillId="2" borderId="0" xfId="2" applyFont="1" applyBorder="1" applyAlignment="1" applyProtection="1">
      <protection locked="0"/>
    </xf>
    <xf numFmtId="0" fontId="23" fillId="2" borderId="48" xfId="2" applyFont="1" applyBorder="1" applyAlignment="1" applyProtection="1">
      <protection locked="0"/>
    </xf>
    <xf numFmtId="0" fontId="23" fillId="2" borderId="0" xfId="2" applyFont="1" applyBorder="1" applyAlignment="1" applyProtection="1">
      <alignment horizontal="right"/>
    </xf>
    <xf numFmtId="0" fontId="22" fillId="2" borderId="49" xfId="2" applyFont="1" applyBorder="1" applyAlignment="1" applyProtection="1"/>
    <xf numFmtId="0" fontId="22" fillId="2" borderId="0" xfId="2" applyFont="1" applyProtection="1"/>
    <xf numFmtId="0" fontId="22" fillId="2" borderId="49" xfId="2" applyFont="1" applyBorder="1" applyProtection="1">
      <protection locked="0"/>
    </xf>
    <xf numFmtId="0" fontId="22" fillId="2" borderId="0" xfId="2" quotePrefix="1" applyFont="1" applyBorder="1" applyAlignment="1" applyProtection="1">
      <protection locked="0"/>
    </xf>
    <xf numFmtId="0" fontId="22" fillId="2" borderId="49" xfId="2" quotePrefix="1" applyFont="1" applyBorder="1" applyAlignment="1" applyProtection="1">
      <protection locked="0"/>
    </xf>
    <xf numFmtId="0" fontId="23" fillId="2" borderId="50" xfId="2" applyFont="1" applyBorder="1" applyAlignment="1" applyProtection="1">
      <alignment horizontal="center"/>
    </xf>
    <xf numFmtId="0" fontId="23" fillId="2" borderId="0" xfId="2" applyFont="1" applyBorder="1" applyAlignment="1" applyProtection="1">
      <alignment horizontal="center"/>
    </xf>
    <xf numFmtId="0" fontId="22" fillId="2" borderId="0" xfId="2" applyFont="1" applyAlignment="1" applyProtection="1">
      <alignment horizontal="center"/>
    </xf>
    <xf numFmtId="0" fontId="22" fillId="2" borderId="51" xfId="2" applyFont="1" applyBorder="1" applyProtection="1"/>
    <xf numFmtId="0" fontId="24" fillId="2" borderId="51" xfId="2" applyFont="1" applyFill="1" applyBorder="1" applyAlignment="1" applyProtection="1">
      <alignment horizontal="right" vertical="center" wrapText="1"/>
    </xf>
    <xf numFmtId="0" fontId="22" fillId="2" borderId="0" xfId="2" applyFont="1" applyBorder="1" applyAlignment="1" applyProtection="1">
      <alignment horizontal="center"/>
    </xf>
    <xf numFmtId="171" fontId="25" fillId="2" borderId="0" xfId="2" applyNumberFormat="1" applyFont="1" applyFill="1" applyBorder="1" applyAlignment="1">
      <alignment horizontal="center"/>
    </xf>
    <xf numFmtId="0" fontId="22" fillId="2" borderId="0" xfId="2" applyFont="1" applyBorder="1" applyAlignment="1"/>
    <xf numFmtId="0" fontId="23" fillId="2" borderId="0" xfId="2" quotePrefix="1" applyFont="1" applyBorder="1" applyAlignment="1">
      <alignment horizontal="center"/>
    </xf>
    <xf numFmtId="0" fontId="22" fillId="2" borderId="0" xfId="2" quotePrefix="1" applyFont="1" applyBorder="1" applyAlignment="1">
      <alignment horizontal="right"/>
    </xf>
    <xf numFmtId="0" fontId="23" fillId="2" borderId="0" xfId="2" applyFont="1" applyAlignment="1">
      <alignment horizontal="right"/>
    </xf>
    <xf numFmtId="2" fontId="22" fillId="2" borderId="0" xfId="2" applyNumberFormat="1" applyFont="1" applyBorder="1" applyAlignment="1" applyProtection="1">
      <alignment horizontal="center"/>
    </xf>
    <xf numFmtId="0" fontId="22" fillId="2" borderId="0" xfId="2" quotePrefix="1" applyFont="1" applyBorder="1" applyAlignment="1" applyProtection="1">
      <alignment horizontal="center"/>
    </xf>
    <xf numFmtId="0" fontId="25" fillId="8" borderId="52" xfId="2" applyFont="1" applyFill="1" applyBorder="1" applyAlignment="1" applyProtection="1">
      <alignment horizontal="center"/>
    </xf>
    <xf numFmtId="0" fontId="22" fillId="2" borderId="53" xfId="2" applyFont="1" applyBorder="1" applyAlignment="1" applyProtection="1">
      <alignment horizontal="right"/>
    </xf>
    <xf numFmtId="10" fontId="25" fillId="9" borderId="54" xfId="2" applyNumberFormat="1" applyFont="1" applyFill="1" applyBorder="1" applyAlignment="1" applyProtection="1">
      <alignment horizontal="center"/>
    </xf>
    <xf numFmtId="0" fontId="22" fillId="2" borderId="55" xfId="2" applyFont="1" applyBorder="1" applyAlignment="1" applyProtection="1">
      <alignment horizontal="right"/>
    </xf>
    <xf numFmtId="10" fontId="25" fillId="8" borderId="56" xfId="2" applyNumberFormat="1" applyFont="1" applyFill="1" applyBorder="1" applyAlignment="1" applyProtection="1">
      <alignment horizontal="center"/>
    </xf>
    <xf numFmtId="0" fontId="22" fillId="2" borderId="57" xfId="2" applyFont="1" applyBorder="1" applyAlignment="1" applyProtection="1">
      <alignment horizontal="right"/>
    </xf>
    <xf numFmtId="10" fontId="22" fillId="2" borderId="58" xfId="2" applyNumberFormat="1" applyFont="1" applyBorder="1" applyAlignment="1" applyProtection="1">
      <alignment horizontal="center" vertical="center"/>
    </xf>
    <xf numFmtId="164" fontId="22" fillId="2" borderId="59" xfId="2" applyNumberFormat="1" applyFont="1" applyBorder="1" applyAlignment="1" applyProtection="1">
      <alignment horizontal="center"/>
    </xf>
    <xf numFmtId="0" fontId="26" fillId="10" borderId="60" xfId="2" applyFont="1" applyFill="1" applyBorder="1" applyAlignment="1" applyProtection="1">
      <alignment horizontal="center"/>
      <protection locked="0"/>
    </xf>
    <xf numFmtId="0" fontId="22" fillId="2" borderId="59" xfId="2" applyFont="1" applyBorder="1" applyAlignment="1" applyProtection="1">
      <alignment horizontal="center"/>
    </xf>
    <xf numFmtId="2" fontId="26" fillId="10" borderId="60" xfId="2" applyNumberFormat="1" applyFont="1" applyFill="1" applyBorder="1" applyAlignment="1" applyProtection="1">
      <alignment horizontal="center" vertical="center"/>
      <protection locked="0"/>
    </xf>
    <xf numFmtId="0" fontId="23" fillId="2" borderId="60" xfId="2" applyFont="1" applyBorder="1" applyAlignment="1" applyProtection="1">
      <alignment horizontal="center" vertical="center"/>
    </xf>
    <xf numFmtId="0" fontId="24" fillId="2" borderId="58" xfId="2" applyFont="1" applyFill="1" applyBorder="1" applyAlignment="1" applyProtection="1">
      <alignment horizontal="left" vertical="center" wrapText="1"/>
    </xf>
    <xf numFmtId="0" fontId="24" fillId="2" borderId="60" xfId="2" applyFont="1" applyFill="1" applyBorder="1" applyAlignment="1" applyProtection="1">
      <alignment horizontal="left" vertical="center" wrapText="1"/>
    </xf>
    <xf numFmtId="10" fontId="22" fillId="2" borderId="61" xfId="2" applyNumberFormat="1" applyFont="1" applyBorder="1" applyAlignment="1" applyProtection="1">
      <alignment horizontal="center" vertical="center"/>
    </xf>
    <xf numFmtId="164" fontId="22" fillId="2" borderId="62" xfId="2" applyNumberFormat="1" applyFont="1" applyBorder="1" applyAlignment="1" applyProtection="1">
      <alignment horizontal="center"/>
    </xf>
    <xf numFmtId="0" fontId="26" fillId="10" borderId="63" xfId="2" applyFont="1" applyFill="1" applyBorder="1" applyAlignment="1" applyProtection="1">
      <alignment horizontal="center"/>
      <protection locked="0"/>
    </xf>
    <xf numFmtId="0" fontId="22" fillId="2" borderId="62" xfId="2" applyFont="1" applyBorder="1" applyAlignment="1" applyProtection="1">
      <alignment horizontal="center"/>
    </xf>
    <xf numFmtId="2" fontId="26" fillId="10" borderId="63" xfId="2" applyNumberFormat="1" applyFont="1" applyFill="1" applyBorder="1" applyAlignment="1" applyProtection="1">
      <alignment horizontal="center" vertical="center"/>
      <protection locked="0"/>
    </xf>
    <xf numFmtId="0" fontId="23" fillId="2" borderId="0" xfId="2" applyFont="1" applyBorder="1" applyAlignment="1" applyProtection="1">
      <alignment horizontal="center" vertical="center"/>
    </xf>
    <xf numFmtId="0" fontId="24" fillId="2" borderId="64" xfId="2" applyFont="1" applyFill="1" applyBorder="1" applyAlignment="1" applyProtection="1">
      <alignment horizontal="left" vertical="center" wrapText="1"/>
    </xf>
    <xf numFmtId="0" fontId="24" fillId="2" borderId="65" xfId="2" applyFont="1" applyFill="1" applyBorder="1" applyAlignment="1" applyProtection="1">
      <alignment horizontal="left" vertical="center" wrapText="1"/>
    </xf>
    <xf numFmtId="0" fontId="25" fillId="2" borderId="58" xfId="2" applyFont="1" applyBorder="1" applyAlignment="1" applyProtection="1">
      <alignment horizontal="center"/>
    </xf>
    <xf numFmtId="0" fontId="22" fillId="2" borderId="60" xfId="2" applyFont="1" applyBorder="1" applyAlignment="1" applyProtection="1">
      <alignment horizontal="right"/>
    </xf>
    <xf numFmtId="164" fontId="22" fillId="2" borderId="66" xfId="2" applyNumberFormat="1" applyFont="1" applyBorder="1" applyAlignment="1" applyProtection="1">
      <alignment horizontal="center"/>
    </xf>
    <xf numFmtId="0" fontId="26" fillId="10" borderId="65" xfId="2" applyFont="1" applyFill="1" applyBorder="1" applyAlignment="1" applyProtection="1">
      <alignment horizontal="center"/>
      <protection locked="0"/>
    </xf>
    <xf numFmtId="0" fontId="22" fillId="2" borderId="66" xfId="2" applyFont="1" applyBorder="1" applyAlignment="1" applyProtection="1">
      <alignment horizontal="center"/>
    </xf>
    <xf numFmtId="2" fontId="26" fillId="10" borderId="65" xfId="2" applyNumberFormat="1" applyFont="1" applyFill="1" applyBorder="1" applyAlignment="1" applyProtection="1">
      <alignment horizontal="center" vertical="center"/>
      <protection locked="0"/>
    </xf>
    <xf numFmtId="0" fontId="23" fillId="2" borderId="50" xfId="2" applyFont="1" applyBorder="1" applyAlignment="1" applyProtection="1">
      <alignment horizontal="center" vertical="center"/>
    </xf>
    <xf numFmtId="0" fontId="22" fillId="2" borderId="61" xfId="2" applyFont="1" applyBorder="1" applyAlignment="1" applyProtection="1">
      <alignment horizontal="center"/>
    </xf>
    <xf numFmtId="0" fontId="22" fillId="2" borderId="63" xfId="2" applyFont="1" applyBorder="1" applyAlignment="1" applyProtection="1">
      <alignment horizontal="right"/>
    </xf>
    <xf numFmtId="2" fontId="26" fillId="10" borderId="59" xfId="2" applyNumberFormat="1" applyFont="1" applyFill="1" applyBorder="1" applyAlignment="1" applyProtection="1">
      <alignment horizontal="center" vertical="center"/>
      <protection locked="0"/>
    </xf>
    <xf numFmtId="0" fontId="23" fillId="2" borderId="51" xfId="2" applyFont="1" applyBorder="1" applyAlignment="1" applyProtection="1">
      <alignment horizontal="center" vertical="center"/>
    </xf>
    <xf numFmtId="0" fontId="26" fillId="10" borderId="61" xfId="2" applyFont="1" applyFill="1" applyBorder="1" applyAlignment="1" applyProtection="1">
      <alignment horizontal="center"/>
      <protection locked="0"/>
    </xf>
    <xf numFmtId="2" fontId="26" fillId="10" borderId="62" xfId="2" applyNumberFormat="1" applyFont="1" applyFill="1" applyBorder="1" applyAlignment="1" applyProtection="1">
      <alignment horizontal="center" vertical="center"/>
      <protection locked="0"/>
    </xf>
    <xf numFmtId="10" fontId="22" fillId="2" borderId="64" xfId="2" applyNumberFormat="1" applyFont="1" applyBorder="1" applyAlignment="1" applyProtection="1">
      <alignment horizontal="center" vertical="center"/>
    </xf>
    <xf numFmtId="2" fontId="26" fillId="10" borderId="66" xfId="2" applyNumberFormat="1" applyFont="1" applyFill="1" applyBorder="1" applyAlignment="1" applyProtection="1">
      <alignment horizontal="center" vertical="center"/>
      <protection locked="0"/>
    </xf>
    <xf numFmtId="10" fontId="22" fillId="2" borderId="62" xfId="2" applyNumberFormat="1" applyFont="1" applyBorder="1" applyAlignment="1" applyProtection="1">
      <alignment horizontal="center" vertical="center"/>
    </xf>
    <xf numFmtId="164" fontId="22" fillId="2" borderId="63" xfId="2" applyNumberFormat="1" applyFont="1" applyBorder="1" applyAlignment="1" applyProtection="1">
      <alignment horizontal="center"/>
    </xf>
    <xf numFmtId="10" fontId="22" fillId="2" borderId="66" xfId="2" applyNumberFormat="1" applyFont="1" applyBorder="1" applyAlignment="1" applyProtection="1">
      <alignment horizontal="center" vertical="center"/>
    </xf>
    <xf numFmtId="164" fontId="22" fillId="2" borderId="65" xfId="2" applyNumberFormat="1" applyFont="1" applyBorder="1" applyAlignment="1" applyProtection="1">
      <alignment horizontal="center"/>
    </xf>
    <xf numFmtId="0" fontId="23" fillId="2" borderId="64" xfId="2" applyFont="1" applyBorder="1" applyAlignment="1" applyProtection="1">
      <alignment horizontal="center"/>
    </xf>
    <xf numFmtId="0" fontId="23" fillId="2" borderId="66" xfId="2" applyFont="1" applyBorder="1" applyAlignment="1" applyProtection="1">
      <alignment horizontal="center"/>
    </xf>
    <xf numFmtId="2" fontId="23" fillId="2" borderId="66" xfId="2" applyNumberFormat="1" applyFont="1" applyBorder="1" applyAlignment="1" applyProtection="1">
      <alignment horizontal="center"/>
    </xf>
    <xf numFmtId="0" fontId="26" fillId="10" borderId="64" xfId="2" applyFont="1" applyFill="1" applyBorder="1" applyAlignment="1" applyProtection="1">
      <alignment horizontal="center"/>
      <protection locked="0"/>
    </xf>
    <xf numFmtId="0" fontId="22" fillId="2" borderId="65" xfId="2" applyFont="1" applyBorder="1" applyAlignment="1" applyProtection="1">
      <alignment horizontal="right"/>
    </xf>
    <xf numFmtId="169" fontId="25" fillId="10" borderId="0" xfId="2" applyNumberFormat="1" applyFont="1" applyFill="1" applyAlignment="1" applyProtection="1">
      <alignment horizontal="center"/>
      <protection locked="0"/>
    </xf>
    <xf numFmtId="0" fontId="22" fillId="2" borderId="0" xfId="2" applyFont="1" applyAlignment="1" applyProtection="1">
      <alignment horizontal="right"/>
    </xf>
    <xf numFmtId="0" fontId="22" fillId="2" borderId="0" xfId="2" quotePrefix="1" applyFont="1" applyAlignment="1" applyProtection="1">
      <alignment horizontal="left"/>
    </xf>
    <xf numFmtId="0" fontId="23" fillId="2" borderId="0" xfId="2" quotePrefix="1" applyFont="1" applyAlignment="1" applyProtection="1">
      <alignment horizontal="left"/>
    </xf>
    <xf numFmtId="0" fontId="28" fillId="2" borderId="0" xfId="2" applyFont="1" applyProtection="1"/>
    <xf numFmtId="172" fontId="22" fillId="2" borderId="0" xfId="2" applyNumberFormat="1" applyFont="1" applyProtection="1"/>
    <xf numFmtId="0" fontId="22" fillId="8" borderId="53" xfId="2" applyFont="1" applyFill="1" applyBorder="1" applyAlignment="1" applyProtection="1">
      <alignment horizontal="center"/>
    </xf>
    <xf numFmtId="0" fontId="22" fillId="2" borderId="67" xfId="2" applyFont="1" applyBorder="1" applyAlignment="1" applyProtection="1">
      <alignment horizontal="right"/>
    </xf>
    <xf numFmtId="168" fontId="22" fillId="2" borderId="0" xfId="2" applyNumberFormat="1" applyFont="1" applyFill="1" applyBorder="1" applyAlignment="1" applyProtection="1">
      <alignment horizontal="center"/>
    </xf>
    <xf numFmtId="10" fontId="22" fillId="9" borderId="55" xfId="2" applyNumberFormat="1" applyFont="1" applyFill="1" applyBorder="1" applyAlignment="1" applyProtection="1">
      <alignment horizontal="center"/>
    </xf>
    <xf numFmtId="0" fontId="22" fillId="2" borderId="68" xfId="2" applyFont="1" applyBorder="1" applyAlignment="1" applyProtection="1">
      <alignment horizontal="right"/>
    </xf>
    <xf numFmtId="168" fontId="23" fillId="8" borderId="69" xfId="2" applyNumberFormat="1" applyFont="1" applyFill="1" applyBorder="1" applyAlignment="1" applyProtection="1">
      <alignment horizontal="center"/>
    </xf>
    <xf numFmtId="0" fontId="22" fillId="2" borderId="70" xfId="2" applyFont="1" applyBorder="1" applyAlignment="1" applyProtection="1">
      <alignment horizontal="right"/>
    </xf>
    <xf numFmtId="2" fontId="22" fillId="9" borderId="71" xfId="2" applyNumberFormat="1" applyFont="1" applyFill="1" applyBorder="1" applyAlignment="1" applyProtection="1">
      <alignment horizontal="center"/>
    </xf>
    <xf numFmtId="1" fontId="22" fillId="2" borderId="0" xfId="2" applyNumberFormat="1" applyFont="1" applyFill="1" applyBorder="1" applyAlignment="1" applyProtection="1">
      <alignment horizontal="center"/>
    </xf>
    <xf numFmtId="2" fontId="22" fillId="8" borderId="55" xfId="2" applyNumberFormat="1" applyFont="1" applyFill="1" applyBorder="1" applyAlignment="1" applyProtection="1">
      <alignment horizontal="center"/>
    </xf>
    <xf numFmtId="0" fontId="26" fillId="10" borderId="55" xfId="2" applyFont="1" applyFill="1" applyBorder="1" applyAlignment="1" applyProtection="1">
      <alignment horizontal="center"/>
      <protection locked="0"/>
    </xf>
    <xf numFmtId="0" fontId="24" fillId="2" borderId="51" xfId="2" applyFont="1" applyFill="1" applyBorder="1" applyAlignment="1" applyProtection="1">
      <alignment horizontal="left" vertical="center" wrapText="1"/>
    </xf>
    <xf numFmtId="168" fontId="22" fillId="9" borderId="53" xfId="2" applyNumberFormat="1" applyFont="1" applyFill="1" applyBorder="1" applyAlignment="1" applyProtection="1">
      <alignment horizontal="center"/>
    </xf>
    <xf numFmtId="2" fontId="22" fillId="2" borderId="0" xfId="2" applyNumberFormat="1" applyFont="1" applyFill="1" applyBorder="1" applyAlignment="1" applyProtection="1">
      <alignment horizontal="center"/>
    </xf>
    <xf numFmtId="168" fontId="22" fillId="9" borderId="55" xfId="2" applyNumberFormat="1" applyFont="1" applyFill="1" applyBorder="1" applyAlignment="1" applyProtection="1">
      <alignment horizontal="center"/>
    </xf>
    <xf numFmtId="0" fontId="24" fillId="2" borderId="50" xfId="2" applyFont="1" applyFill="1" applyBorder="1" applyAlignment="1" applyProtection="1">
      <alignment horizontal="left" vertical="center" wrapText="1"/>
    </xf>
    <xf numFmtId="0" fontId="22" fillId="2" borderId="0" xfId="2" applyFont="1" applyFill="1" applyBorder="1" applyAlignment="1" applyProtection="1">
      <alignment horizontal="center"/>
    </xf>
    <xf numFmtId="2" fontId="22" fillId="9" borderId="55" xfId="2" applyNumberFormat="1" applyFont="1" applyFill="1" applyBorder="1" applyAlignment="1" applyProtection="1">
      <alignment horizontal="center"/>
    </xf>
    <xf numFmtId="0" fontId="26" fillId="10" borderId="0" xfId="2" applyFont="1" applyFill="1" applyBorder="1" applyAlignment="1" applyProtection="1">
      <alignment horizontal="center"/>
      <protection locked="0"/>
    </xf>
    <xf numFmtId="0" fontId="26" fillId="10" borderId="69" xfId="2" applyFont="1" applyFill="1" applyBorder="1" applyAlignment="1" applyProtection="1">
      <alignment horizontal="center"/>
      <protection locked="0"/>
    </xf>
    <xf numFmtId="0" fontId="22" fillId="2" borderId="0" xfId="2" applyFont="1" applyFill="1" applyBorder="1" applyProtection="1"/>
    <xf numFmtId="2" fontId="26" fillId="10" borderId="69" xfId="2" applyNumberFormat="1" applyFont="1" applyFill="1" applyBorder="1" applyAlignment="1" applyProtection="1">
      <alignment horizontal="center"/>
      <protection locked="0"/>
    </xf>
    <xf numFmtId="0" fontId="22" fillId="2" borderId="72" xfId="2" applyFont="1" applyBorder="1" applyAlignment="1" applyProtection="1">
      <alignment horizontal="right"/>
    </xf>
    <xf numFmtId="168" fontId="23" fillId="9" borderId="73" xfId="2" applyNumberFormat="1" applyFont="1" applyFill="1" applyBorder="1" applyAlignment="1" applyProtection="1">
      <alignment horizontal="center"/>
    </xf>
    <xf numFmtId="1" fontId="23" fillId="9" borderId="74" xfId="2" applyNumberFormat="1" applyFont="1" applyFill="1" applyBorder="1" applyAlignment="1" applyProtection="1">
      <alignment horizontal="center"/>
    </xf>
    <xf numFmtId="1" fontId="23" fillId="9" borderId="75" xfId="2" applyNumberFormat="1" applyFont="1" applyFill="1" applyBorder="1" applyAlignment="1" applyProtection="1">
      <alignment horizontal="center"/>
    </xf>
    <xf numFmtId="0" fontId="22" fillId="2" borderId="61" xfId="2" applyFont="1" applyBorder="1" applyAlignment="1" applyProtection="1">
      <alignment horizontal="right"/>
    </xf>
    <xf numFmtId="168" fontId="22" fillId="2" borderId="76" xfId="2" applyNumberFormat="1" applyFont="1" applyBorder="1" applyAlignment="1" applyProtection="1">
      <alignment horizontal="center"/>
    </xf>
    <xf numFmtId="0" fontId="26" fillId="10" borderId="49" xfId="2" applyFont="1" applyFill="1" applyBorder="1" applyAlignment="1" applyProtection="1">
      <alignment horizontal="center"/>
      <protection locked="0"/>
    </xf>
    <xf numFmtId="168" fontId="22" fillId="2" borderId="77" xfId="2" applyNumberFormat="1" applyFont="1" applyBorder="1" applyAlignment="1" applyProtection="1">
      <alignment horizontal="center"/>
    </xf>
    <xf numFmtId="0" fontId="29" fillId="2" borderId="0" xfId="1" applyFont="1" applyProtection="1"/>
    <xf numFmtId="168" fontId="22" fillId="2" borderId="78" xfId="2" applyNumberFormat="1" applyFont="1" applyBorder="1" applyAlignment="1" applyProtection="1">
      <alignment horizontal="center"/>
    </xf>
    <xf numFmtId="0" fontId="26" fillId="10" borderId="79" xfId="2" applyFont="1" applyFill="1" applyBorder="1" applyAlignment="1" applyProtection="1">
      <alignment horizontal="center"/>
      <protection locked="0"/>
    </xf>
    <xf numFmtId="0" fontId="23" fillId="2" borderId="78" xfId="2" applyFont="1" applyBorder="1" applyAlignment="1" applyProtection="1">
      <alignment horizontal="center"/>
    </xf>
    <xf numFmtId="0" fontId="23" fillId="2" borderId="80" xfId="2" applyFont="1" applyBorder="1" applyAlignment="1" applyProtection="1">
      <alignment horizontal="center"/>
    </xf>
    <xf numFmtId="0" fontId="23" fillId="2" borderId="81" xfId="2" applyFont="1" applyBorder="1" applyAlignment="1" applyProtection="1">
      <alignment horizontal="center"/>
    </xf>
    <xf numFmtId="0" fontId="23" fillId="2" borderId="82" xfId="2" applyFont="1" applyBorder="1" applyAlignment="1" applyProtection="1">
      <alignment horizontal="center"/>
    </xf>
    <xf numFmtId="0" fontId="23" fillId="2" borderId="83" xfId="2" applyFont="1" applyBorder="1" applyAlignment="1" applyProtection="1">
      <alignment horizontal="center"/>
    </xf>
    <xf numFmtId="0" fontId="23" fillId="2" borderId="72" xfId="2" applyFont="1" applyBorder="1" applyAlignment="1" applyProtection="1">
      <alignment horizontal="center"/>
    </xf>
    <xf numFmtId="0" fontId="23" fillId="2" borderId="0" xfId="2" applyFont="1" applyAlignment="1" applyProtection="1">
      <alignment horizontal="center"/>
    </xf>
    <xf numFmtId="167" fontId="23" fillId="2" borderId="0" xfId="2" applyNumberFormat="1" applyFont="1" applyAlignment="1" applyProtection="1">
      <alignment horizontal="center"/>
    </xf>
    <xf numFmtId="0" fontId="24" fillId="2" borderId="0" xfId="2" applyFont="1" applyFill="1" applyBorder="1" applyAlignment="1" applyProtection="1">
      <alignment horizontal="left" vertical="center" wrapText="1"/>
    </xf>
    <xf numFmtId="2" fontId="23" fillId="2" borderId="0" xfId="2" applyNumberFormat="1" applyFont="1" applyAlignment="1" applyProtection="1">
      <alignment horizontal="center"/>
    </xf>
    <xf numFmtId="0" fontId="24" fillId="2" borderId="0" xfId="2" applyFont="1" applyFill="1" applyBorder="1" applyAlignment="1" applyProtection="1">
      <alignment vertical="center" wrapText="1"/>
    </xf>
    <xf numFmtId="0" fontId="24" fillId="2" borderId="84" xfId="2" applyFont="1" applyFill="1" applyBorder="1" applyAlignment="1">
      <alignment horizontal="left" vertical="center" wrapText="1"/>
    </xf>
    <xf numFmtId="0" fontId="24" fillId="2" borderId="85" xfId="2" applyFont="1" applyFill="1" applyBorder="1" applyAlignment="1">
      <alignment horizontal="left" vertical="center" wrapText="1"/>
    </xf>
    <xf numFmtId="0" fontId="24" fillId="2" borderId="86" xfId="2" applyFont="1" applyFill="1" applyBorder="1" applyAlignment="1">
      <alignment horizontal="left" vertical="center" wrapText="1"/>
    </xf>
    <xf numFmtId="2" fontId="25" fillId="10" borderId="0" xfId="2" applyNumberFormat="1" applyFont="1" applyFill="1" applyAlignment="1" applyProtection="1">
      <alignment horizontal="center"/>
      <protection locked="0"/>
    </xf>
    <xf numFmtId="0" fontId="30" fillId="2" borderId="0" xfId="1" applyFont="1" applyFill="1"/>
    <xf numFmtId="0" fontId="23" fillId="2" borderId="0" xfId="2" applyFont="1" applyFill="1" applyAlignment="1" applyProtection="1">
      <alignment horizontal="center"/>
      <protection locked="0"/>
    </xf>
    <xf numFmtId="0" fontId="26" fillId="10" borderId="0" xfId="2" applyFont="1" applyFill="1" applyAlignment="1" applyProtection="1">
      <alignment horizontal="center"/>
      <protection locked="0"/>
    </xf>
    <xf numFmtId="0" fontId="25" fillId="10" borderId="0" xfId="2" applyFont="1" applyFill="1" applyBorder="1" applyAlignment="1" applyProtection="1">
      <alignment horizontal="center"/>
      <protection locked="0"/>
    </xf>
    <xf numFmtId="0" fontId="26" fillId="10" borderId="0" xfId="2" applyFont="1" applyFill="1" applyAlignment="1" applyProtection="1">
      <alignment horizontal="left"/>
      <protection locked="0"/>
    </xf>
    <xf numFmtId="0" fontId="25" fillId="10" borderId="0" xfId="2" applyFont="1" applyFill="1" applyAlignment="1" applyProtection="1">
      <alignment horizontal="left"/>
      <protection locked="0"/>
    </xf>
    <xf numFmtId="0" fontId="23" fillId="2" borderId="0" xfId="2" applyFont="1" applyAlignment="1" applyProtection="1">
      <alignment horizontal="right"/>
    </xf>
    <xf numFmtId="166" fontId="22" fillId="2" borderId="0" xfId="2" applyNumberFormat="1" applyFont="1" applyAlignment="1" applyProtection="1">
      <alignment horizontal="left"/>
    </xf>
    <xf numFmtId="0" fontId="28" fillId="2" borderId="0" xfId="2" applyFont="1" applyAlignment="1" applyProtection="1">
      <alignment horizontal="left"/>
    </xf>
    <xf numFmtId="0" fontId="23" fillId="2" borderId="0" xfId="2" applyFont="1" applyProtection="1"/>
    <xf numFmtId="0" fontId="22" fillId="2" borderId="0" xfId="2" applyFont="1" applyAlignment="1" applyProtection="1">
      <alignment horizontal="left"/>
    </xf>
    <xf numFmtId="173" fontId="26" fillId="10" borderId="0" xfId="1" applyNumberFormat="1" applyFont="1" applyFill="1" applyAlignment="1" applyProtection="1">
      <alignment horizontal="left"/>
      <protection locked="0"/>
    </xf>
    <xf numFmtId="0" fontId="26" fillId="10" borderId="0" xfId="2" applyFont="1" applyFill="1" applyAlignment="1" applyProtection="1">
      <alignment horizontal="left"/>
      <protection locked="0"/>
    </xf>
    <xf numFmtId="0" fontId="26" fillId="10" borderId="0" xfId="1" quotePrefix="1" applyFont="1" applyFill="1" applyAlignment="1" applyProtection="1">
      <alignment horizontal="left"/>
      <protection locked="0"/>
    </xf>
    <xf numFmtId="0" fontId="26" fillId="10" borderId="0" xfId="1" applyFont="1" applyFill="1" applyAlignment="1" applyProtection="1">
      <alignment horizontal="left"/>
      <protection locked="0"/>
    </xf>
    <xf numFmtId="0" fontId="26" fillId="2" borderId="0" xfId="1" applyFont="1" applyFill="1" applyAlignment="1" applyProtection="1">
      <alignment horizontal="right"/>
      <protection locked="0"/>
    </xf>
    <xf numFmtId="0" fontId="25" fillId="10" borderId="0" xfId="1" applyFont="1" applyFill="1" applyAlignment="1" applyProtection="1">
      <alignment horizontal="left"/>
      <protection locked="0"/>
    </xf>
    <xf numFmtId="0" fontId="24" fillId="2" borderId="84" xfId="2" applyFont="1" applyBorder="1" applyAlignment="1">
      <alignment horizontal="center"/>
    </xf>
    <xf numFmtId="0" fontId="24" fillId="2" borderId="85" xfId="2" applyFont="1" applyBorder="1" applyAlignment="1">
      <alignment horizontal="center"/>
    </xf>
    <xf numFmtId="0" fontId="24" fillId="2" borderId="86" xfId="2" applyFont="1" applyBorder="1" applyAlignment="1">
      <alignment horizontal="center"/>
    </xf>
    <xf numFmtId="0" fontId="31" fillId="2" borderId="0" xfId="2" applyFont="1" applyAlignment="1">
      <alignment horizontal="center" vertical="center"/>
    </xf>
    <xf numFmtId="0" fontId="32" fillId="2" borderId="0" xfId="2" applyFont="1" applyAlignment="1">
      <alignment horizontal="center" vertical="center"/>
    </xf>
    <xf numFmtId="0" fontId="1" fillId="2" borderId="0" xfId="3"/>
    <xf numFmtId="0" fontId="1" fillId="2" borderId="0" xfId="3" applyFill="1"/>
    <xf numFmtId="0" fontId="1" fillId="2" borderId="87" xfId="3" applyFont="1" applyBorder="1"/>
    <xf numFmtId="0" fontId="1" fillId="2" borderId="49" xfId="3" applyFont="1" applyBorder="1"/>
    <xf numFmtId="0" fontId="1" fillId="2" borderId="88" xfId="3" applyFont="1" applyBorder="1"/>
    <xf numFmtId="0" fontId="1" fillId="2" borderId="89" xfId="3" applyFont="1" applyBorder="1"/>
    <xf numFmtId="0" fontId="20" fillId="2" borderId="0" xfId="3" applyFont="1" applyBorder="1" applyAlignment="1">
      <alignment horizontal="right"/>
    </xf>
    <xf numFmtId="0" fontId="1" fillId="2" borderId="0" xfId="3" applyFont="1" applyBorder="1"/>
    <xf numFmtId="0" fontId="1" fillId="2" borderId="90" xfId="3" applyFont="1" applyBorder="1"/>
    <xf numFmtId="0" fontId="20" fillId="2" borderId="91" xfId="3" applyFont="1" applyBorder="1" applyAlignment="1">
      <alignment horizontal="right"/>
    </xf>
    <xf numFmtId="0" fontId="1" fillId="2" borderId="92" xfId="3" applyFont="1" applyBorder="1"/>
    <xf numFmtId="0" fontId="20" fillId="2" borderId="0" xfId="3" applyFont="1" applyBorder="1"/>
    <xf numFmtId="0" fontId="1" fillId="2" borderId="91" xfId="3" applyFont="1" applyBorder="1"/>
    <xf numFmtId="0" fontId="20" fillId="2" borderId="90" xfId="3" applyFont="1" applyBorder="1"/>
    <xf numFmtId="0" fontId="1" fillId="2" borderId="93" xfId="3" applyFont="1" applyBorder="1"/>
    <xf numFmtId="0" fontId="1" fillId="2" borderId="79" xfId="3" applyFont="1" applyBorder="1"/>
    <xf numFmtId="0" fontId="1" fillId="2" borderId="94" xfId="3" applyFont="1" applyBorder="1"/>
    <xf numFmtId="10" fontId="33" fillId="2" borderId="0" xfId="4" applyNumberFormat="1" applyFont="1" applyFill="1" applyBorder="1" applyAlignment="1">
      <alignment horizontal="center"/>
    </xf>
    <xf numFmtId="0" fontId="20" fillId="2" borderId="0" xfId="3" applyFont="1" applyAlignment="1">
      <alignment horizontal="right"/>
    </xf>
    <xf numFmtId="10" fontId="0" fillId="2" borderId="0" xfId="4" applyNumberFormat="1" applyFont="1" applyFill="1"/>
    <xf numFmtId="10" fontId="0" fillId="2" borderId="0" xfId="4" applyNumberFormat="1" applyFont="1"/>
    <xf numFmtId="0" fontId="20" fillId="2" borderId="0" xfId="3" applyFont="1" applyAlignment="1">
      <alignment horizontal="right" wrapText="1"/>
    </xf>
    <xf numFmtId="0" fontId="20" fillId="2" borderId="0" xfId="3" applyFont="1"/>
    <xf numFmtId="2" fontId="20" fillId="2" borderId="0" xfId="4" applyNumberFormat="1" applyFont="1" applyFill="1" applyBorder="1" applyAlignment="1">
      <alignment horizontal="center"/>
    </xf>
    <xf numFmtId="4" fontId="20" fillId="11" borderId="84" xfId="4" applyNumberFormat="1" applyFont="1" applyFill="1" applyBorder="1" applyAlignment="1">
      <alignment horizontal="center"/>
    </xf>
    <xf numFmtId="4" fontId="20" fillId="11" borderId="85" xfId="4" applyNumberFormat="1" applyFont="1" applyFill="1" applyBorder="1" applyAlignment="1">
      <alignment horizontal="center"/>
    </xf>
    <xf numFmtId="4" fontId="20" fillId="11" borderId="86" xfId="4" applyNumberFormat="1" applyFont="1" applyFill="1" applyBorder="1" applyAlignment="1">
      <alignment horizontal="center"/>
    </xf>
    <xf numFmtId="43" fontId="20" fillId="2" borderId="0" xfId="3" applyNumberFormat="1" applyFont="1" applyFill="1" applyAlignment="1">
      <alignment vertical="center"/>
    </xf>
    <xf numFmtId="43" fontId="20" fillId="12" borderId="0" xfId="3" applyNumberFormat="1" applyFont="1" applyFill="1" applyAlignment="1">
      <alignment vertical="center"/>
    </xf>
    <xf numFmtId="174" fontId="20" fillId="2" borderId="0" xfId="3" applyNumberFormat="1" applyFont="1" applyFill="1"/>
    <xf numFmtId="174" fontId="20" fillId="2" borderId="0" xfId="3" applyNumberFormat="1" applyFont="1"/>
    <xf numFmtId="174" fontId="1" fillId="2" borderId="0" xfId="3" applyNumberFormat="1"/>
    <xf numFmtId="175" fontId="0" fillId="2" borderId="0" xfId="4" applyNumberFormat="1" applyFont="1" applyFill="1"/>
    <xf numFmtId="175" fontId="0" fillId="8" borderId="0" xfId="4" applyNumberFormat="1" applyFont="1" applyFill="1"/>
    <xf numFmtId="174" fontId="0" fillId="2" borderId="0" xfId="5" applyNumberFormat="1" applyFont="1" applyFill="1"/>
    <xf numFmtId="174" fontId="0" fillId="8" borderId="0" xfId="5" applyNumberFormat="1" applyFont="1" applyFill="1"/>
    <xf numFmtId="171" fontId="20" fillId="2" borderId="95" xfId="4" applyNumberFormat="1" applyFont="1" applyBorder="1" applyAlignment="1">
      <alignment horizontal="center" vertical="center"/>
    </xf>
    <xf numFmtId="0" fontId="20" fillId="2" borderId="85" xfId="3" applyFont="1" applyBorder="1" applyAlignment="1">
      <alignment horizontal="center" vertical="center"/>
    </xf>
    <xf numFmtId="0" fontId="20" fillId="2" borderId="86" xfId="3" applyFont="1" applyBorder="1" applyAlignment="1">
      <alignment horizontal="center" vertical="center"/>
    </xf>
    <xf numFmtId="0" fontId="1" fillId="2" borderId="0" xfId="3" applyFill="1" applyBorder="1"/>
    <xf numFmtId="174" fontId="0" fillId="2" borderId="59" xfId="5" applyNumberFormat="1" applyFont="1" applyBorder="1"/>
    <xf numFmtId="174" fontId="0" fillId="2" borderId="0" xfId="5" applyNumberFormat="1" applyFont="1" applyFill="1" applyBorder="1"/>
    <xf numFmtId="174" fontId="0" fillId="2" borderId="62" xfId="5" applyNumberFormat="1" applyFont="1" applyBorder="1"/>
    <xf numFmtId="0" fontId="1" fillId="2" borderId="0" xfId="3" applyAlignment="1">
      <alignment horizontal="right"/>
    </xf>
    <xf numFmtId="174" fontId="0" fillId="2" borderId="66" xfId="5" applyNumberFormat="1" applyFont="1" applyBorder="1"/>
    <xf numFmtId="0" fontId="1" fillId="2" borderId="0" xfId="3" applyAlignment="1">
      <alignment horizontal="right" wrapText="1"/>
    </xf>
    <xf numFmtId="174" fontId="20" fillId="8" borderId="0" xfId="5" applyNumberFormat="1" applyFont="1" applyFill="1"/>
    <xf numFmtId="0" fontId="1" fillId="2" borderId="0" xfId="3" applyBorder="1"/>
    <xf numFmtId="174" fontId="0" fillId="2" borderId="0" xfId="5" applyNumberFormat="1" applyFont="1"/>
    <xf numFmtId="174" fontId="0" fillId="2" borderId="0" xfId="5" applyNumberFormat="1" applyFont="1" applyBorder="1"/>
    <xf numFmtId="0" fontId="20" fillId="2" borderId="0" xfId="3" applyFont="1" applyAlignment="1">
      <alignment horizontal="center"/>
    </xf>
    <xf numFmtId="0" fontId="20" fillId="2" borderId="0" xfId="3" applyFont="1" applyFill="1" applyAlignment="1">
      <alignment horizontal="center"/>
    </xf>
    <xf numFmtId="168" fontId="20" fillId="2" borderId="0" xfId="3" applyNumberFormat="1" applyFont="1" applyAlignment="1">
      <alignment horizontal="center"/>
    </xf>
    <xf numFmtId="170" fontId="20" fillId="2" borderId="0" xfId="3" applyNumberFormat="1" applyFont="1" applyAlignment="1">
      <alignment horizontal="center"/>
    </xf>
    <xf numFmtId="2" fontId="20" fillId="2" borderId="0" xfId="3" applyNumberFormat="1" applyFont="1" applyFill="1" applyAlignment="1">
      <alignment horizontal="center"/>
    </xf>
    <xf numFmtId="1" fontId="20" fillId="2" borderId="0" xfId="3" applyNumberFormat="1" applyFont="1" applyFill="1" applyAlignment="1">
      <alignment horizontal="center"/>
    </xf>
    <xf numFmtId="0" fontId="20" fillId="2" borderId="0" xfId="3" applyFont="1" applyFill="1" applyAlignment="1">
      <alignment horizontal="right"/>
    </xf>
    <xf numFmtId="2" fontId="20" fillId="10" borderId="0" xfId="3" applyNumberFormat="1" applyFont="1" applyFill="1" applyAlignment="1">
      <alignment horizontal="center"/>
    </xf>
    <xf numFmtId="165" fontId="20" fillId="2" borderId="0" xfId="4" applyNumberFormat="1" applyFont="1" applyAlignment="1">
      <alignment horizontal="center"/>
    </xf>
    <xf numFmtId="0" fontId="1" fillId="2" borderId="49" xfId="3" applyBorder="1"/>
    <xf numFmtId="0" fontId="1" fillId="2" borderId="49" xfId="3" applyFill="1" applyBorder="1"/>
    <xf numFmtId="165" fontId="20" fillId="2" borderId="49" xfId="4" applyNumberFormat="1" applyFont="1" applyBorder="1" applyAlignment="1">
      <alignment horizontal="center"/>
    </xf>
    <xf numFmtId="0" fontId="20" fillId="2" borderId="49" xfId="3" applyFont="1" applyBorder="1" applyAlignment="1">
      <alignment horizontal="right"/>
    </xf>
    <xf numFmtId="165" fontId="20" fillId="2" borderId="0" xfId="4" applyNumberFormat="1" applyFont="1" applyBorder="1" applyAlignment="1">
      <alignment horizontal="center"/>
    </xf>
    <xf numFmtId="0" fontId="20" fillId="2" borderId="0" xfId="3" applyFont="1" applyBorder="1" applyAlignment="1">
      <alignment horizontal="left"/>
    </xf>
    <xf numFmtId="0" fontId="20" fillId="2" borderId="0" xfId="3" applyFont="1" applyBorder="1" applyAlignment="1">
      <alignment horizontal="center"/>
    </xf>
    <xf numFmtId="0" fontId="1" fillId="2" borderId="79" xfId="3" applyBorder="1"/>
    <xf numFmtId="0" fontId="1" fillId="2" borderId="79" xfId="3" applyFill="1" applyBorder="1"/>
    <xf numFmtId="0" fontId="20" fillId="2" borderId="79" xfId="3" applyFont="1" applyBorder="1" applyAlignment="1">
      <alignment horizontal="center"/>
    </xf>
    <xf numFmtId="0" fontId="20" fillId="2" borderId="79" xfId="3" applyFont="1" applyBorder="1" applyAlignment="1">
      <alignment horizontal="right"/>
    </xf>
    <xf numFmtId="171" fontId="12" fillId="2" borderId="0" xfId="0" applyNumberFormat="1" applyFont="1" applyFill="1" applyAlignment="1">
      <alignment horizontal="center"/>
    </xf>
    <xf numFmtId="168" fontId="22" fillId="2" borderId="0" xfId="2" applyNumberFormat="1" applyFont="1" applyProtection="1"/>
    <xf numFmtId="9" fontId="33" fillId="2" borderId="86" xfId="4" applyNumberFormat="1" applyFont="1" applyBorder="1" applyAlignment="1">
      <alignment horizontal="center"/>
    </xf>
    <xf numFmtId="9" fontId="33" fillId="2" borderId="85" xfId="4" applyNumberFormat="1" applyFont="1" applyBorder="1" applyAlignment="1">
      <alignment horizontal="center"/>
    </xf>
    <xf numFmtId="9" fontId="33" fillId="2" borderId="84" xfId="4" applyNumberFormat="1" applyFont="1" applyBorder="1" applyAlignment="1">
      <alignment horizontal="center"/>
    </xf>
  </cellXfs>
  <cellStyles count="6">
    <cellStyle name="Comma 2" xfId="5"/>
    <cellStyle name="Normal" xfId="0" builtinId="0"/>
    <cellStyle name="Normal 2" xfId="3"/>
    <cellStyle name="Normal 2 2" xfId="2"/>
    <cellStyle name="Normal 3" xfId="1"/>
    <cellStyle name="Percent 2" xfId="4"/>
  </cellStyles>
  <dxfs count="4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F2018043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4" workbookViewId="0">
      <selection activeCell="B24" sqref="B24:B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9" t="s">
        <v>0</v>
      </c>
      <c r="B15" s="169"/>
      <c r="C15" s="169"/>
      <c r="D15" s="169"/>
      <c r="E15" s="16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10.27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0.1027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176028956</v>
      </c>
      <c r="C24" s="18">
        <v>5946.2</v>
      </c>
      <c r="D24" s="19">
        <v>1.1000000000000001</v>
      </c>
      <c r="E24" s="20">
        <v>5.3</v>
      </c>
    </row>
    <row r="25" spans="1:6" ht="16.5" customHeight="1" x14ac:dyDescent="0.3">
      <c r="A25" s="17">
        <v>2</v>
      </c>
      <c r="B25" s="18">
        <v>175884084</v>
      </c>
      <c r="C25" s="18">
        <v>5962</v>
      </c>
      <c r="D25" s="19">
        <v>1.1000000000000001</v>
      </c>
      <c r="E25" s="20">
        <v>5.3</v>
      </c>
    </row>
    <row r="26" spans="1:6" ht="16.5" customHeight="1" x14ac:dyDescent="0.3">
      <c r="A26" s="17">
        <v>3</v>
      </c>
      <c r="B26" s="18">
        <v>176047012</v>
      </c>
      <c r="C26" s="18">
        <v>6011.5</v>
      </c>
      <c r="D26" s="19">
        <v>1.1000000000000001</v>
      </c>
      <c r="E26" s="20">
        <v>5.3</v>
      </c>
    </row>
    <row r="27" spans="1:6" ht="16.5" customHeight="1" x14ac:dyDescent="0.3">
      <c r="A27" s="17">
        <v>4</v>
      </c>
      <c r="B27" s="18">
        <v>175873578</v>
      </c>
      <c r="C27" s="18">
        <v>6056.8</v>
      </c>
      <c r="D27" s="19">
        <v>1.1000000000000001</v>
      </c>
      <c r="E27" s="20">
        <v>5.3</v>
      </c>
    </row>
    <row r="28" spans="1:6" ht="16.5" customHeight="1" x14ac:dyDescent="0.3">
      <c r="A28" s="17">
        <v>5</v>
      </c>
      <c r="B28" s="18">
        <v>176027474</v>
      </c>
      <c r="C28" s="18">
        <v>6064.6</v>
      </c>
      <c r="D28" s="19">
        <v>1.1000000000000001</v>
      </c>
      <c r="E28" s="20">
        <v>5.3</v>
      </c>
    </row>
    <row r="29" spans="1:6" ht="16.5" customHeight="1" x14ac:dyDescent="0.3">
      <c r="A29" s="17">
        <v>6</v>
      </c>
      <c r="B29" s="21">
        <v>176028043</v>
      </c>
      <c r="C29" s="21">
        <v>6090.1</v>
      </c>
      <c r="D29" s="19">
        <v>1.1000000000000001</v>
      </c>
      <c r="E29" s="20">
        <v>5.3</v>
      </c>
    </row>
    <row r="30" spans="1:6" ht="16.5" customHeight="1" x14ac:dyDescent="0.3">
      <c r="A30" s="23" t="s">
        <v>18</v>
      </c>
      <c r="B30" s="24">
        <f>AVERAGE(B24:B29)</f>
        <v>175981524.5</v>
      </c>
      <c r="C30" s="25">
        <f>AVERAGE(C24:C29)</f>
        <v>6021.8666666666659</v>
      </c>
      <c r="D30" s="26">
        <f>AVERAGE(D24:D29)</f>
        <v>1.0999999999999999</v>
      </c>
      <c r="E30" s="26">
        <f>AVERAGE(E24:E29)</f>
        <v>5.3</v>
      </c>
    </row>
    <row r="31" spans="1:6" ht="16.5" customHeight="1" x14ac:dyDescent="0.3">
      <c r="A31" s="27" t="s">
        <v>19</v>
      </c>
      <c r="B31" s="28">
        <f>(STDEV(B24:B29)/B30)</f>
        <v>4.5431454597121359E-4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70" t="s">
        <v>26</v>
      </c>
      <c r="C59" s="17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101</v>
      </c>
      <c r="C60" s="48" t="s">
        <v>102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55" zoomScale="55" zoomScaleNormal="78" zoomScaleSheetLayoutView="55" workbookViewId="0">
      <selection activeCell="B28" sqref="B28"/>
    </sheetView>
  </sheetViews>
  <sheetFormatPr defaultRowHeight="12.75" x14ac:dyDescent="0.2"/>
  <cols>
    <col min="1" max="1" width="55.7109375" customWidth="1"/>
    <col min="2" max="2" width="31" customWidth="1"/>
    <col min="3" max="3" width="41.7109375" customWidth="1"/>
    <col min="4" max="4" width="31.5703125" bestFit="1" customWidth="1"/>
    <col min="5" max="5" width="24.5703125" customWidth="1"/>
    <col min="6" max="6" width="25.140625" customWidth="1"/>
    <col min="7" max="7" width="34.28515625" customWidth="1"/>
    <col min="8" max="8" width="20.28515625" customWidth="1"/>
  </cols>
  <sheetData>
    <row r="1" spans="1:8" x14ac:dyDescent="0.2">
      <c r="A1" s="184" t="s">
        <v>31</v>
      </c>
      <c r="B1" s="184"/>
      <c r="C1" s="184"/>
      <c r="D1" s="184"/>
      <c r="E1" s="184"/>
      <c r="F1" s="184"/>
      <c r="G1" s="184"/>
      <c r="H1" s="184"/>
    </row>
    <row r="2" spans="1:8" x14ac:dyDescent="0.2">
      <c r="A2" s="184"/>
      <c r="B2" s="184"/>
      <c r="C2" s="184"/>
      <c r="D2" s="184"/>
      <c r="E2" s="184"/>
      <c r="F2" s="184"/>
      <c r="G2" s="184"/>
      <c r="H2" s="184"/>
    </row>
    <row r="3" spans="1:8" x14ac:dyDescent="0.2">
      <c r="A3" s="184"/>
      <c r="B3" s="184"/>
      <c r="C3" s="184"/>
      <c r="D3" s="184"/>
      <c r="E3" s="184"/>
      <c r="F3" s="184"/>
      <c r="G3" s="184"/>
      <c r="H3" s="184"/>
    </row>
    <row r="4" spans="1:8" x14ac:dyDescent="0.2">
      <c r="A4" s="184"/>
      <c r="B4" s="184"/>
      <c r="C4" s="184"/>
      <c r="D4" s="184"/>
      <c r="E4" s="184"/>
      <c r="F4" s="184"/>
      <c r="G4" s="184"/>
      <c r="H4" s="184"/>
    </row>
    <row r="5" spans="1:8" x14ac:dyDescent="0.2">
      <c r="A5" s="184"/>
      <c r="B5" s="184"/>
      <c r="C5" s="184"/>
      <c r="D5" s="184"/>
      <c r="E5" s="184"/>
      <c r="F5" s="184"/>
      <c r="G5" s="184"/>
      <c r="H5" s="184"/>
    </row>
    <row r="6" spans="1:8" x14ac:dyDescent="0.2">
      <c r="A6" s="184"/>
      <c r="B6" s="184"/>
      <c r="C6" s="184"/>
      <c r="D6" s="184"/>
      <c r="E6" s="184"/>
      <c r="F6" s="184"/>
      <c r="G6" s="184"/>
      <c r="H6" s="184"/>
    </row>
    <row r="7" spans="1:8" x14ac:dyDescent="0.2">
      <c r="A7" s="184"/>
      <c r="B7" s="184"/>
      <c r="C7" s="184"/>
      <c r="D7" s="184"/>
      <c r="E7" s="184"/>
      <c r="F7" s="184"/>
      <c r="G7" s="184"/>
      <c r="H7" s="184"/>
    </row>
    <row r="8" spans="1:8" x14ac:dyDescent="0.2">
      <c r="A8" s="185" t="s">
        <v>32</v>
      </c>
      <c r="B8" s="185"/>
      <c r="C8" s="185"/>
      <c r="D8" s="185"/>
      <c r="E8" s="185"/>
      <c r="F8" s="185"/>
      <c r="G8" s="185"/>
      <c r="H8" s="185"/>
    </row>
    <row r="9" spans="1:8" x14ac:dyDescent="0.2">
      <c r="A9" s="185"/>
      <c r="B9" s="185"/>
      <c r="C9" s="185"/>
      <c r="D9" s="185"/>
      <c r="E9" s="185"/>
      <c r="F9" s="185"/>
      <c r="G9" s="185"/>
      <c r="H9" s="185"/>
    </row>
    <row r="10" spans="1:8" x14ac:dyDescent="0.2">
      <c r="A10" s="185"/>
      <c r="B10" s="185"/>
      <c r="C10" s="185"/>
      <c r="D10" s="185"/>
      <c r="E10" s="185"/>
      <c r="F10" s="185"/>
      <c r="G10" s="185"/>
      <c r="H10" s="185"/>
    </row>
    <row r="11" spans="1:8" x14ac:dyDescent="0.2">
      <c r="A11" s="185"/>
      <c r="B11" s="185"/>
      <c r="C11" s="185"/>
      <c r="D11" s="185"/>
      <c r="E11" s="185"/>
      <c r="F11" s="185"/>
      <c r="G11" s="185"/>
      <c r="H11" s="185"/>
    </row>
    <row r="12" spans="1:8" x14ac:dyDescent="0.2">
      <c r="A12" s="185"/>
      <c r="B12" s="185"/>
      <c r="C12" s="185"/>
      <c r="D12" s="185"/>
      <c r="E12" s="185"/>
      <c r="F12" s="185"/>
      <c r="G12" s="185"/>
      <c r="H12" s="185"/>
    </row>
    <row r="13" spans="1:8" x14ac:dyDescent="0.2">
      <c r="A13" s="185"/>
      <c r="B13" s="185"/>
      <c r="C13" s="185"/>
      <c r="D13" s="185"/>
      <c r="E13" s="185"/>
      <c r="F13" s="185"/>
      <c r="G13" s="185"/>
      <c r="H13" s="185"/>
    </row>
    <row r="14" spans="1:8" x14ac:dyDescent="0.2">
      <c r="A14" s="185"/>
      <c r="B14" s="185"/>
      <c r="C14" s="185"/>
      <c r="D14" s="185"/>
      <c r="E14" s="185"/>
      <c r="F14" s="185"/>
      <c r="G14" s="185"/>
      <c r="H14" s="185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6" t="s">
        <v>33</v>
      </c>
      <c r="B16" s="187"/>
      <c r="C16" s="187"/>
      <c r="D16" s="187"/>
      <c r="E16" s="187"/>
      <c r="F16" s="187"/>
      <c r="G16" s="187"/>
      <c r="H16" s="188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189" t="s">
        <v>5</v>
      </c>
      <c r="C18" s="189"/>
      <c r="D18" s="189"/>
      <c r="E18" s="189"/>
      <c r="F18" s="52"/>
      <c r="G18" s="52"/>
      <c r="H18" s="52"/>
    </row>
    <row r="19" spans="1:8" ht="26.25" customHeight="1" x14ac:dyDescent="0.4">
      <c r="A19" s="54" t="s">
        <v>36</v>
      </c>
      <c r="B19" s="55" t="s">
        <v>7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37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38</v>
      </c>
      <c r="B21" s="190" t="s">
        <v>11</v>
      </c>
      <c r="C21" s="190"/>
      <c r="D21" s="190"/>
      <c r="E21" s="190"/>
      <c r="F21" s="190"/>
      <c r="G21" s="190"/>
      <c r="H21" s="190"/>
    </row>
    <row r="22" spans="1:8" ht="26.25" customHeight="1" x14ac:dyDescent="0.4">
      <c r="A22" s="54" t="s">
        <v>39</v>
      </c>
      <c r="B22" s="56" t="s">
        <v>12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40</v>
      </c>
      <c r="B23" s="56"/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189" t="s">
        <v>9</v>
      </c>
      <c r="C26" s="189"/>
      <c r="D26" s="52"/>
      <c r="E26" s="52"/>
      <c r="F26" s="52"/>
      <c r="G26" s="52"/>
      <c r="H26" s="52"/>
    </row>
    <row r="27" spans="1:8" ht="26.25" customHeight="1" x14ac:dyDescent="0.4">
      <c r="A27" s="60" t="s">
        <v>41</v>
      </c>
      <c r="B27" s="190">
        <v>3454</v>
      </c>
      <c r="C27" s="190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99.7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42</v>
      </c>
      <c r="B29" s="62">
        <v>0</v>
      </c>
      <c r="C29" s="191" t="s">
        <v>43</v>
      </c>
      <c r="D29" s="192"/>
      <c r="E29" s="192"/>
      <c r="F29" s="192"/>
      <c r="G29" s="192"/>
      <c r="H29" s="193"/>
    </row>
    <row r="30" spans="1:8" ht="19.5" customHeight="1" x14ac:dyDescent="0.3">
      <c r="A30" s="60" t="s">
        <v>44</v>
      </c>
      <c r="B30" s="63">
        <f>B28-B29</f>
        <v>99.7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45</v>
      </c>
      <c r="B31" s="66">
        <v>1</v>
      </c>
      <c r="C31" s="194" t="s">
        <v>46</v>
      </c>
      <c r="D31" s="195"/>
      <c r="E31" s="195"/>
      <c r="F31" s="195"/>
      <c r="G31" s="195"/>
      <c r="H31" s="196"/>
    </row>
    <row r="32" spans="1:8" ht="27" customHeight="1" x14ac:dyDescent="0.4">
      <c r="A32" s="60" t="s">
        <v>47</v>
      </c>
      <c r="B32" s="66">
        <v>1</v>
      </c>
      <c r="C32" s="194" t="s">
        <v>48</v>
      </c>
      <c r="D32" s="195"/>
      <c r="E32" s="195"/>
      <c r="F32" s="195"/>
      <c r="G32" s="195"/>
      <c r="H32" s="196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49</v>
      </c>
      <c r="B34" s="69">
        <f>B31/B32</f>
        <v>1</v>
      </c>
      <c r="C34" s="52" t="s">
        <v>50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51</v>
      </c>
      <c r="B36" s="72">
        <v>100</v>
      </c>
      <c r="C36" s="52"/>
      <c r="D36" s="197" t="s">
        <v>52</v>
      </c>
      <c r="E36" s="198"/>
      <c r="F36" s="197" t="s">
        <v>53</v>
      </c>
      <c r="G36" s="199"/>
      <c r="H36" s="70"/>
    </row>
    <row r="37" spans="1:8" ht="26.25" customHeight="1" x14ac:dyDescent="0.4">
      <c r="A37" s="73" t="s">
        <v>54</v>
      </c>
      <c r="B37" s="74">
        <v>1</v>
      </c>
      <c r="C37" s="75" t="s">
        <v>55</v>
      </c>
      <c r="D37" s="76" t="s">
        <v>56</v>
      </c>
      <c r="E37" s="77" t="s">
        <v>57</v>
      </c>
      <c r="F37" s="76" t="s">
        <v>56</v>
      </c>
      <c r="G37" s="78" t="s">
        <v>57</v>
      </c>
      <c r="H37" s="70"/>
    </row>
    <row r="38" spans="1:8" ht="26.25" customHeight="1" x14ac:dyDescent="0.4">
      <c r="A38" s="73" t="s">
        <v>58</v>
      </c>
      <c r="B38" s="74">
        <v>1</v>
      </c>
      <c r="C38" s="79">
        <v>1</v>
      </c>
      <c r="D38" s="80">
        <v>176857189</v>
      </c>
      <c r="E38" s="81">
        <f>IF(ISBLANK(D38),"-",$D$48/$D$45*D38)</f>
        <v>172725761.51043195</v>
      </c>
      <c r="F38" s="80">
        <v>177015029</v>
      </c>
      <c r="G38" s="82">
        <f>IF(ISBLANK(F38),"-",$D$48/$F$45*F38)</f>
        <v>167973199.6367532</v>
      </c>
      <c r="H38" s="70"/>
    </row>
    <row r="39" spans="1:8" ht="26.25" customHeight="1" x14ac:dyDescent="0.4">
      <c r="A39" s="73" t="s">
        <v>59</v>
      </c>
      <c r="B39" s="74">
        <v>1</v>
      </c>
      <c r="C39" s="83">
        <v>2</v>
      </c>
      <c r="D39" s="84">
        <v>176881350</v>
      </c>
      <c r="E39" s="85">
        <f>IF(ISBLANK(D39),"-",$D$48/$D$45*D39)</f>
        <v>172749358.10352185</v>
      </c>
      <c r="F39" s="84">
        <v>177024478</v>
      </c>
      <c r="G39" s="86">
        <f>IF(ISBLANK(F39),"-",$D$48/$F$45*F39)</f>
        <v>167982165.98708138</v>
      </c>
      <c r="H39" s="70"/>
    </row>
    <row r="40" spans="1:8" ht="26.25" customHeight="1" x14ac:dyDescent="0.4">
      <c r="A40" s="73" t="s">
        <v>60</v>
      </c>
      <c r="B40" s="74">
        <v>1</v>
      </c>
      <c r="C40" s="83">
        <v>3</v>
      </c>
      <c r="D40" s="84">
        <v>176892542</v>
      </c>
      <c r="E40" s="85">
        <f>IF(ISBLANK(D40),"-",$D$48/$D$45*D40)</f>
        <v>172760288.65564558</v>
      </c>
      <c r="F40" s="84">
        <v>177011931</v>
      </c>
      <c r="G40" s="86">
        <f>IF(ISBLANK(F40),"-",$D$48/$F$45*F40)</f>
        <v>167970259.88087252</v>
      </c>
      <c r="H40" s="52"/>
    </row>
    <row r="41" spans="1:8" ht="26.25" customHeight="1" x14ac:dyDescent="0.4">
      <c r="A41" s="73" t="s">
        <v>61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62</v>
      </c>
      <c r="B42" s="74">
        <v>1</v>
      </c>
      <c r="C42" s="91" t="s">
        <v>63</v>
      </c>
      <c r="D42" s="92">
        <f>AVERAGE(D38:D41)</f>
        <v>176877027</v>
      </c>
      <c r="E42" s="93">
        <f>AVERAGE(E38:E41)</f>
        <v>172745136.08986649</v>
      </c>
      <c r="F42" s="92">
        <f>AVERAGE(F38:F41)</f>
        <v>177017146</v>
      </c>
      <c r="G42" s="94">
        <f>AVERAGE(G38:G41)</f>
        <v>167975208.50156903</v>
      </c>
      <c r="H42" s="95"/>
    </row>
    <row r="43" spans="1:8" ht="26.25" customHeight="1" x14ac:dyDescent="0.4">
      <c r="A43" s="73" t="s">
        <v>64</v>
      </c>
      <c r="B43" s="74">
        <v>1</v>
      </c>
      <c r="C43" s="96" t="s">
        <v>65</v>
      </c>
      <c r="D43" s="97">
        <v>10.27</v>
      </c>
      <c r="E43" s="98"/>
      <c r="F43" s="97">
        <v>10.57</v>
      </c>
      <c r="G43" s="52"/>
      <c r="H43" s="95"/>
    </row>
    <row r="44" spans="1:8" ht="26.25" customHeight="1" x14ac:dyDescent="0.4">
      <c r="A44" s="73" t="s">
        <v>66</v>
      </c>
      <c r="B44" s="74">
        <v>1</v>
      </c>
      <c r="C44" s="99" t="s">
        <v>67</v>
      </c>
      <c r="D44" s="100">
        <f>D43*$B$34</f>
        <v>10.27</v>
      </c>
      <c r="E44" s="101"/>
      <c r="F44" s="100">
        <f>F43*$B$34</f>
        <v>10.57</v>
      </c>
      <c r="G44" s="52"/>
      <c r="H44" s="95"/>
    </row>
    <row r="45" spans="1:8" ht="19.5" customHeight="1" x14ac:dyDescent="0.3">
      <c r="A45" s="73" t="s">
        <v>68</v>
      </c>
      <c r="B45" s="102">
        <f>(B44/B43)*(B42/B41)*(B40/B39)*(B38/B37)*B36</f>
        <v>100</v>
      </c>
      <c r="C45" s="99" t="s">
        <v>69</v>
      </c>
      <c r="D45" s="103">
        <f>D44*$B$30/100</f>
        <v>10.239190000000001</v>
      </c>
      <c r="E45" s="104"/>
      <c r="F45" s="103">
        <f>F44*$B$30/100</f>
        <v>10.53829</v>
      </c>
      <c r="G45" s="52"/>
      <c r="H45" s="95"/>
    </row>
    <row r="46" spans="1:8" ht="19.5" customHeight="1" x14ac:dyDescent="0.3">
      <c r="A46" s="179" t="s">
        <v>70</v>
      </c>
      <c r="B46" s="180"/>
      <c r="C46" s="99" t="s">
        <v>71</v>
      </c>
      <c r="D46" s="100">
        <f>D45/$B$45</f>
        <v>0.10239190000000001</v>
      </c>
      <c r="E46" s="104"/>
      <c r="F46" s="105">
        <f>F45/$B$45</f>
        <v>0.1053829</v>
      </c>
      <c r="G46" s="52"/>
      <c r="H46" s="95"/>
    </row>
    <row r="47" spans="1:8" ht="27" customHeight="1" x14ac:dyDescent="0.4">
      <c r="A47" s="181"/>
      <c r="B47" s="182"/>
      <c r="C47" s="106" t="s">
        <v>72</v>
      </c>
      <c r="D47" s="107">
        <v>0.1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73</v>
      </c>
      <c r="D48" s="100">
        <f>D47*$B$45</f>
        <v>10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74</v>
      </c>
      <c r="D49" s="111">
        <f>D48/B34</f>
        <v>10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75</v>
      </c>
      <c r="D50" s="112">
        <f>AVERAGE(E38:E41,G38:G41)</f>
        <v>170360172.29571775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76</v>
      </c>
      <c r="D51" s="114">
        <f>STDEV(E38:E41,G38:G41)/D50</f>
        <v>1.533588329595601E-2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20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8" t="str">
        <f>B21</f>
        <v>Each vials contains sulfamethoxazole 500mg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79</v>
      </c>
      <c r="B56" s="120">
        <v>1</v>
      </c>
      <c r="C56" s="52" t="str">
        <f>B20</f>
        <v>SULFAMETHOXAZOLE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80</v>
      </c>
      <c r="B57" s="168">
        <v>10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81</v>
      </c>
      <c r="B59" s="72">
        <v>10</v>
      </c>
      <c r="C59" s="52"/>
      <c r="D59" s="122" t="s">
        <v>82</v>
      </c>
      <c r="E59" s="123" t="s">
        <v>55</v>
      </c>
      <c r="F59" s="123" t="s">
        <v>56</v>
      </c>
      <c r="G59" s="123" t="s">
        <v>83</v>
      </c>
      <c r="H59" s="75" t="s">
        <v>84</v>
      </c>
    </row>
    <row r="60" spans="1:8" ht="26.25" customHeight="1" x14ac:dyDescent="0.4">
      <c r="A60" s="73" t="s">
        <v>85</v>
      </c>
      <c r="B60" s="74">
        <v>1</v>
      </c>
      <c r="C60" s="172" t="s">
        <v>86</v>
      </c>
      <c r="D60" s="175">
        <v>10.5</v>
      </c>
      <c r="E60" s="124">
        <v>1</v>
      </c>
      <c r="F60" s="125">
        <v>180132355</v>
      </c>
      <c r="G60" s="126">
        <f>IF(ISBLANK(F60),"-",(F60/$D$50*$D$47*$B$68)*($B$57/$D$60))</f>
        <v>1.0070113307453852</v>
      </c>
      <c r="H60" s="127">
        <f t="shared" ref="H60:H71" si="0">IF(ISBLANK(F60),"-",G60/$B$56)</f>
        <v>1.0070113307453852</v>
      </c>
    </row>
    <row r="61" spans="1:8" ht="26.25" customHeight="1" x14ac:dyDescent="0.4">
      <c r="A61" s="73" t="s">
        <v>87</v>
      </c>
      <c r="B61" s="74">
        <v>1</v>
      </c>
      <c r="C61" s="173"/>
      <c r="D61" s="176"/>
      <c r="E61" s="128">
        <v>2</v>
      </c>
      <c r="F61" s="84">
        <v>180383132</v>
      </c>
      <c r="G61" s="129">
        <f>IF(ISBLANK(F61),"-",(F61/$D$50*$D$47*$B$68)*($B$57/$D$60))</f>
        <v>1.0084132736694662</v>
      </c>
      <c r="H61" s="130">
        <f t="shared" si="0"/>
        <v>1.0084132736694662</v>
      </c>
    </row>
    <row r="62" spans="1:8" ht="26.25" customHeight="1" x14ac:dyDescent="0.4">
      <c r="A62" s="73" t="s">
        <v>88</v>
      </c>
      <c r="B62" s="74">
        <v>1</v>
      </c>
      <c r="C62" s="173"/>
      <c r="D62" s="176"/>
      <c r="E62" s="128">
        <v>3</v>
      </c>
      <c r="F62" s="84">
        <v>180311428</v>
      </c>
      <c r="G62" s="129">
        <f>IF(ISBLANK(F62),"-",(F62/$D$50*$D$47*$B$68)*($B$57/$D$60))</f>
        <v>1.0080124198613885</v>
      </c>
      <c r="H62" s="130">
        <f t="shared" si="0"/>
        <v>1.0080124198613885</v>
      </c>
    </row>
    <row r="63" spans="1:8" ht="27" customHeight="1" x14ac:dyDescent="0.4">
      <c r="A63" s="73" t="s">
        <v>89</v>
      </c>
      <c r="B63" s="74">
        <v>1</v>
      </c>
      <c r="C63" s="174"/>
      <c r="D63" s="177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 x14ac:dyDescent="0.4">
      <c r="A64" s="73" t="s">
        <v>90</v>
      </c>
      <c r="B64" s="74">
        <v>1</v>
      </c>
      <c r="C64" s="172" t="s">
        <v>91</v>
      </c>
      <c r="D64" s="175">
        <v>10.220000000000001</v>
      </c>
      <c r="E64" s="124">
        <v>1</v>
      </c>
      <c r="F64" s="125">
        <v>179807191</v>
      </c>
      <c r="G64" s="133">
        <f>IF(ISBLANK(F64),"-",(F64/$D$50*$D$47*$B$68)*($B$57/$D$64))</f>
        <v>1.0327330838822917</v>
      </c>
      <c r="H64" s="134">
        <f t="shared" si="0"/>
        <v>1.0327330838822917</v>
      </c>
    </row>
    <row r="65" spans="1:8" ht="26.25" customHeight="1" x14ac:dyDescent="0.4">
      <c r="A65" s="73" t="s">
        <v>92</v>
      </c>
      <c r="B65" s="74">
        <v>1</v>
      </c>
      <c r="C65" s="173"/>
      <c r="D65" s="176"/>
      <c r="E65" s="128">
        <v>2</v>
      </c>
      <c r="F65" s="84">
        <v>179885930</v>
      </c>
      <c r="G65" s="135">
        <f>IF(ISBLANK(F65),"-",(F65/$D$50*$D$47*$B$68)*($B$57/$D$64))</f>
        <v>1.0331853259191066</v>
      </c>
      <c r="H65" s="136">
        <f t="shared" si="0"/>
        <v>1.0331853259191066</v>
      </c>
    </row>
    <row r="66" spans="1:8" ht="26.25" customHeight="1" x14ac:dyDescent="0.4">
      <c r="A66" s="73" t="s">
        <v>93</v>
      </c>
      <c r="B66" s="74">
        <v>1</v>
      </c>
      <c r="C66" s="173"/>
      <c r="D66" s="176"/>
      <c r="E66" s="128">
        <v>3</v>
      </c>
      <c r="F66" s="84">
        <v>179663151</v>
      </c>
      <c r="G66" s="135">
        <f>IF(ISBLANK(F66),"-",(F66/$D$50*$D$47*$B$68)*($B$57/$D$64))</f>
        <v>1.0319057817450685</v>
      </c>
      <c r="H66" s="136">
        <f t="shared" si="0"/>
        <v>1.0319057817450685</v>
      </c>
    </row>
    <row r="67" spans="1:8" ht="27" customHeight="1" x14ac:dyDescent="0.4">
      <c r="A67" s="73" t="s">
        <v>94</v>
      </c>
      <c r="B67" s="74">
        <v>1</v>
      </c>
      <c r="C67" s="174"/>
      <c r="D67" s="177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3" t="s">
        <v>95</v>
      </c>
      <c r="B68" s="139">
        <f>(B67/B66)*(B65/B64)*(B63/B62)*(B61/B60)*B59</f>
        <v>10</v>
      </c>
      <c r="C68" s="172" t="s">
        <v>96</v>
      </c>
      <c r="D68" s="175">
        <v>10.87</v>
      </c>
      <c r="E68" s="124">
        <v>1</v>
      </c>
      <c r="F68" s="125">
        <v>189249724</v>
      </c>
      <c r="G68" s="133">
        <f>IF(ISBLANK(F68),"-",(F68/$D$50*$D$47*$B$68)*($B$57/$D$68))</f>
        <v>1.0219688065735633</v>
      </c>
      <c r="H68" s="130">
        <f t="shared" si="0"/>
        <v>1.0219688065735633</v>
      </c>
    </row>
    <row r="69" spans="1:8" ht="27" customHeight="1" x14ac:dyDescent="0.4">
      <c r="A69" s="115" t="s">
        <v>97</v>
      </c>
      <c r="B69" s="140">
        <f>(D47*B68)/B56*B57</f>
        <v>10</v>
      </c>
      <c r="C69" s="173"/>
      <c r="D69" s="176"/>
      <c r="E69" s="128">
        <v>2</v>
      </c>
      <c r="F69" s="84">
        <v>189095137</v>
      </c>
      <c r="G69" s="135">
        <f>IF(ISBLANK(F69),"-",(F69/$D$50*$D$47*$B$68)*($B$57/$D$68))</f>
        <v>1.0211340201941559</v>
      </c>
      <c r="H69" s="130">
        <f t="shared" si="0"/>
        <v>1.0211340201941559</v>
      </c>
    </row>
    <row r="70" spans="1:8" ht="26.25" customHeight="1" x14ac:dyDescent="0.4">
      <c r="A70" s="179" t="s">
        <v>70</v>
      </c>
      <c r="B70" s="180"/>
      <c r="C70" s="173"/>
      <c r="D70" s="176"/>
      <c r="E70" s="128">
        <v>3</v>
      </c>
      <c r="F70" s="84">
        <v>189055870</v>
      </c>
      <c r="G70" s="135">
        <f>IF(ISBLANK(F70),"-",(F70/$D$50*$D$47*$B$68)*($B$57/$D$68))</f>
        <v>1.0209219741827826</v>
      </c>
      <c r="H70" s="130">
        <f t="shared" si="0"/>
        <v>1.0209219741827826</v>
      </c>
    </row>
    <row r="71" spans="1:8" ht="27" customHeight="1" x14ac:dyDescent="0.4">
      <c r="A71" s="181"/>
      <c r="B71" s="182"/>
      <c r="C71" s="178"/>
      <c r="D71" s="177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44" t="s">
        <v>63</v>
      </c>
      <c r="H72" s="145">
        <f>AVERAGE(H60:H71)</f>
        <v>1.0205873351970232</v>
      </c>
    </row>
    <row r="73" spans="1:8" ht="26.25" customHeight="1" x14ac:dyDescent="0.4">
      <c r="A73" s="52"/>
      <c r="B73" s="52"/>
      <c r="C73" s="142"/>
      <c r="D73" s="142"/>
      <c r="E73" s="142"/>
      <c r="F73" s="143"/>
      <c r="G73" s="146" t="s">
        <v>76</v>
      </c>
      <c r="H73" s="147">
        <f>STDEV(H60:H71)/H72</f>
        <v>1.054908509663903E-2</v>
      </c>
    </row>
    <row r="74" spans="1:8" ht="27" customHeight="1" x14ac:dyDescent="0.4">
      <c r="A74" s="142"/>
      <c r="B74" s="142"/>
      <c r="C74" s="143"/>
      <c r="D74" s="143"/>
      <c r="E74" s="148"/>
      <c r="F74" s="143"/>
      <c r="G74" s="149" t="s">
        <v>20</v>
      </c>
      <c r="H74" s="150">
        <f>COUNT(H60:H71)</f>
        <v>9</v>
      </c>
    </row>
    <row r="75" spans="1:8" ht="18.75" customHeight="1" x14ac:dyDescent="0.3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 x14ac:dyDescent="0.4">
      <c r="A76" s="59" t="s">
        <v>98</v>
      </c>
      <c r="B76" s="154" t="s">
        <v>99</v>
      </c>
      <c r="C76" s="183" t="str">
        <f>B20</f>
        <v>SULFAMETHOXAZOLE</v>
      </c>
      <c r="D76" s="183"/>
      <c r="E76" s="155" t="s">
        <v>100</v>
      </c>
      <c r="F76" s="155"/>
      <c r="G76" s="417">
        <f>H72</f>
        <v>1.0205873351970232</v>
      </c>
      <c r="H76" s="153"/>
    </row>
    <row r="77" spans="1:8" ht="19.5" customHeight="1" x14ac:dyDescent="0.3">
      <c r="A77" s="156"/>
      <c r="B77" s="156"/>
      <c r="C77" s="157"/>
      <c r="D77" s="157"/>
      <c r="E77" s="157"/>
      <c r="F77" s="157"/>
      <c r="G77" s="157"/>
      <c r="H77" s="157"/>
    </row>
    <row r="78" spans="1:8" ht="18.75" customHeight="1" x14ac:dyDescent="0.3">
      <c r="A78" s="52"/>
      <c r="B78" s="171" t="s">
        <v>26</v>
      </c>
      <c r="C78" s="171"/>
      <c r="D78" s="52"/>
      <c r="E78" s="158" t="s">
        <v>27</v>
      </c>
      <c r="F78" s="159"/>
      <c r="G78" s="171" t="s">
        <v>28</v>
      </c>
      <c r="H78" s="171"/>
    </row>
    <row r="79" spans="1:8" ht="60" customHeight="1" x14ac:dyDescent="0.3">
      <c r="A79" s="160" t="s">
        <v>29</v>
      </c>
      <c r="B79" s="161"/>
      <c r="C79" s="161"/>
      <c r="D79" s="52"/>
      <c r="E79" s="162"/>
      <c r="F79" s="163"/>
      <c r="G79" s="164"/>
      <c r="H79" s="164"/>
    </row>
    <row r="80" spans="1:8" ht="60" customHeight="1" x14ac:dyDescent="0.3">
      <c r="A80" s="160" t="s">
        <v>30</v>
      </c>
      <c r="B80" s="165"/>
      <c r="C80" s="165"/>
      <c r="D80" s="52"/>
      <c r="E80" s="166"/>
      <c r="F80" s="163"/>
      <c r="G80" s="167"/>
      <c r="H80" s="167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3" priority="1" operator="greaterThan">
      <formula>0.02</formula>
    </cfRule>
  </conditionalFormatting>
  <conditionalFormatting sqref="H73">
    <cfRule type="cellIs" dxfId="2" priority="2" operator="greaterThan">
      <formula>0.02</formula>
    </cfRule>
  </conditionalFormatting>
  <pageMargins left="0.7" right="0.7" top="0.75" bottom="0.75" header="0.3" footer="0.3"/>
  <pageSetup scale="34" orientation="portrait" r:id="rId1"/>
  <headerFooter>
    <oddHeader>&amp;LVer 2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showWhiteSpace="0" view="pageBreakPreview" topLeftCell="A66" zoomScale="60" zoomScaleNormal="55" workbookViewId="0">
      <selection activeCell="F49" sqref="F49"/>
    </sheetView>
  </sheetViews>
  <sheetFormatPr defaultRowHeight="15" x14ac:dyDescent="0.25"/>
  <cols>
    <col min="1" max="1" width="58.5703125" style="200" customWidth="1"/>
    <col min="2" max="2" width="34.28515625" style="200" customWidth="1"/>
    <col min="3" max="3" width="43.140625" style="200" customWidth="1"/>
    <col min="4" max="4" width="23.140625" style="200" customWidth="1"/>
    <col min="5" max="5" width="34.85546875" style="200" customWidth="1"/>
    <col min="6" max="6" width="21.5703125" style="200" customWidth="1"/>
    <col min="7" max="7" width="36.85546875" style="200" customWidth="1"/>
    <col min="8" max="8" width="23.85546875" style="200" customWidth="1"/>
    <col min="9" max="9" width="9.140625" style="200"/>
    <col min="10" max="10" width="9.140625" style="200" customWidth="1"/>
    <col min="11" max="16384" width="9.140625" style="200"/>
  </cols>
  <sheetData>
    <row r="1" spans="1:8" x14ac:dyDescent="0.25">
      <c r="A1" s="346" t="s">
        <v>31</v>
      </c>
      <c r="B1" s="346"/>
      <c r="C1" s="346"/>
      <c r="D1" s="346"/>
      <c r="E1" s="346"/>
      <c r="F1" s="346"/>
      <c r="G1" s="346"/>
      <c r="H1" s="346"/>
    </row>
    <row r="2" spans="1:8" x14ac:dyDescent="0.25">
      <c r="A2" s="346"/>
      <c r="B2" s="346"/>
      <c r="C2" s="346"/>
      <c r="D2" s="346"/>
      <c r="E2" s="346"/>
      <c r="F2" s="346"/>
      <c r="G2" s="346"/>
      <c r="H2" s="346"/>
    </row>
    <row r="3" spans="1:8" x14ac:dyDescent="0.25">
      <c r="A3" s="346"/>
      <c r="B3" s="346"/>
      <c r="C3" s="346"/>
      <c r="D3" s="346"/>
      <c r="E3" s="346"/>
      <c r="F3" s="346"/>
      <c r="G3" s="346"/>
      <c r="H3" s="346"/>
    </row>
    <row r="4" spans="1:8" x14ac:dyDescent="0.25">
      <c r="A4" s="346"/>
      <c r="B4" s="346"/>
      <c r="C4" s="346"/>
      <c r="D4" s="346"/>
      <c r="E4" s="346"/>
      <c r="F4" s="346"/>
      <c r="G4" s="346"/>
      <c r="H4" s="346"/>
    </row>
    <row r="5" spans="1:8" x14ac:dyDescent="0.25">
      <c r="A5" s="346"/>
      <c r="B5" s="346"/>
      <c r="C5" s="346"/>
      <c r="D5" s="346"/>
      <c r="E5" s="346"/>
      <c r="F5" s="346"/>
      <c r="G5" s="346"/>
      <c r="H5" s="346"/>
    </row>
    <row r="6" spans="1:8" x14ac:dyDescent="0.25">
      <c r="A6" s="346"/>
      <c r="B6" s="346"/>
      <c r="C6" s="346"/>
      <c r="D6" s="346"/>
      <c r="E6" s="346"/>
      <c r="F6" s="346"/>
      <c r="G6" s="346"/>
      <c r="H6" s="346"/>
    </row>
    <row r="7" spans="1:8" x14ac:dyDescent="0.25">
      <c r="A7" s="346"/>
      <c r="B7" s="346"/>
      <c r="C7" s="346"/>
      <c r="D7" s="346"/>
      <c r="E7" s="346"/>
      <c r="F7" s="346"/>
      <c r="G7" s="346"/>
      <c r="H7" s="346"/>
    </row>
    <row r="8" spans="1:8" x14ac:dyDescent="0.25">
      <c r="A8" s="345" t="s">
        <v>32</v>
      </c>
      <c r="B8" s="345"/>
      <c r="C8" s="345"/>
      <c r="D8" s="345"/>
      <c r="E8" s="345"/>
      <c r="F8" s="345"/>
      <c r="G8" s="345"/>
      <c r="H8" s="345"/>
    </row>
    <row r="9" spans="1:8" x14ac:dyDescent="0.25">
      <c r="A9" s="345"/>
      <c r="B9" s="345"/>
      <c r="C9" s="345"/>
      <c r="D9" s="345"/>
      <c r="E9" s="345"/>
      <c r="F9" s="345"/>
      <c r="G9" s="345"/>
      <c r="H9" s="345"/>
    </row>
    <row r="10" spans="1:8" x14ac:dyDescent="0.25">
      <c r="A10" s="345"/>
      <c r="B10" s="345"/>
      <c r="C10" s="345"/>
      <c r="D10" s="345"/>
      <c r="E10" s="345"/>
      <c r="F10" s="345"/>
      <c r="G10" s="345"/>
      <c r="H10" s="345"/>
    </row>
    <row r="11" spans="1:8" x14ac:dyDescent="0.25">
      <c r="A11" s="345"/>
      <c r="B11" s="345"/>
      <c r="C11" s="345"/>
      <c r="D11" s="345"/>
      <c r="E11" s="345"/>
      <c r="F11" s="345"/>
      <c r="G11" s="345"/>
      <c r="H11" s="345"/>
    </row>
    <row r="12" spans="1:8" x14ac:dyDescent="0.25">
      <c r="A12" s="345"/>
      <c r="B12" s="345"/>
      <c r="C12" s="345"/>
      <c r="D12" s="345"/>
      <c r="E12" s="345"/>
      <c r="F12" s="345"/>
      <c r="G12" s="345"/>
      <c r="H12" s="345"/>
    </row>
    <row r="13" spans="1:8" x14ac:dyDescent="0.25">
      <c r="A13" s="345"/>
      <c r="B13" s="345"/>
      <c r="C13" s="345"/>
      <c r="D13" s="345"/>
      <c r="E13" s="345"/>
      <c r="F13" s="345"/>
      <c r="G13" s="345"/>
      <c r="H13" s="345"/>
    </row>
    <row r="14" spans="1:8" x14ac:dyDescent="0.25">
      <c r="A14" s="345"/>
      <c r="B14" s="345"/>
      <c r="C14" s="345"/>
      <c r="D14" s="345"/>
      <c r="E14" s="345"/>
      <c r="F14" s="345"/>
      <c r="G14" s="345"/>
      <c r="H14" s="345"/>
    </row>
    <row r="15" spans="1:8" ht="19.5" thickBot="1" x14ac:dyDescent="0.35">
      <c r="A15" s="208"/>
      <c r="B15" s="208"/>
      <c r="C15" s="208"/>
      <c r="D15" s="208"/>
      <c r="E15" s="208"/>
      <c r="F15" s="208"/>
      <c r="G15" s="208"/>
      <c r="H15" s="208"/>
    </row>
    <row r="16" spans="1:8" ht="19.5" thickBot="1" x14ac:dyDescent="0.35">
      <c r="A16" s="344" t="s">
        <v>33</v>
      </c>
      <c r="B16" s="343"/>
      <c r="C16" s="343"/>
      <c r="D16" s="343"/>
      <c r="E16" s="343"/>
      <c r="F16" s="343"/>
      <c r="G16" s="343"/>
      <c r="H16" s="342"/>
    </row>
    <row r="17" spans="1:8" ht="18.75" x14ac:dyDescent="0.3">
      <c r="A17" s="275" t="s">
        <v>34</v>
      </c>
      <c r="B17" s="275"/>
      <c r="C17" s="208"/>
      <c r="D17" s="208"/>
      <c r="E17" s="208"/>
      <c r="F17" s="208"/>
      <c r="G17" s="208"/>
      <c r="H17" s="208"/>
    </row>
    <row r="18" spans="1:8" ht="26.25" x14ac:dyDescent="0.4">
      <c r="A18" s="334" t="s">
        <v>35</v>
      </c>
      <c r="B18" s="341" t="str">
        <f>SULFAMETHOXAZOLE!B18</f>
        <v>SULFAMETHOXAZOLE BP SECONDARY REFERENCE STANDARD</v>
      </c>
      <c r="C18" s="341"/>
      <c r="D18" s="341"/>
      <c r="E18" s="341"/>
      <c r="F18" s="208"/>
      <c r="G18" s="208"/>
      <c r="H18" s="208"/>
    </row>
    <row r="19" spans="1:8" ht="26.25" x14ac:dyDescent="0.4">
      <c r="A19" s="334" t="s">
        <v>36</v>
      </c>
      <c r="B19" s="339" t="str">
        <f>SULFAMETHOXAZOLE!B19</f>
        <v>NDQF201804387</v>
      </c>
      <c r="C19" s="340">
        <v>6</v>
      </c>
      <c r="D19" s="335"/>
      <c r="E19" s="335"/>
      <c r="F19" s="208"/>
      <c r="G19" s="208"/>
      <c r="H19" s="208"/>
    </row>
    <row r="20" spans="1:8" ht="26.25" x14ac:dyDescent="0.4">
      <c r="A20" s="334" t="s">
        <v>37</v>
      </c>
      <c r="B20" s="339" t="str">
        <f>SULFAMETHOXAZOLE!B20</f>
        <v>SULFAMETHOXAZOLE</v>
      </c>
      <c r="C20" s="335"/>
      <c r="D20" s="335"/>
      <c r="E20" s="335"/>
      <c r="F20" s="208"/>
      <c r="G20" s="208"/>
      <c r="H20" s="208"/>
    </row>
    <row r="21" spans="1:8" ht="26.25" x14ac:dyDescent="0.4">
      <c r="A21" s="334" t="s">
        <v>38</v>
      </c>
      <c r="B21" s="338"/>
      <c r="C21" s="338"/>
      <c r="D21" s="338"/>
      <c r="E21" s="338"/>
      <c r="F21" s="338"/>
      <c r="G21" s="338"/>
      <c r="H21" s="338"/>
    </row>
    <row r="22" spans="1:8" ht="26.25" x14ac:dyDescent="0.4">
      <c r="A22" s="334" t="s">
        <v>39</v>
      </c>
      <c r="B22" s="337"/>
      <c r="C22" s="335"/>
      <c r="D22" s="335"/>
      <c r="E22" s="335"/>
      <c r="F22" s="208"/>
      <c r="G22" s="208"/>
      <c r="H22" s="208"/>
    </row>
    <row r="23" spans="1:8" ht="26.25" x14ac:dyDescent="0.4">
      <c r="A23" s="334" t="s">
        <v>40</v>
      </c>
      <c r="B23" s="336"/>
      <c r="C23" s="335"/>
      <c r="D23" s="335"/>
      <c r="E23" s="335"/>
      <c r="F23" s="208"/>
      <c r="G23" s="208"/>
      <c r="H23" s="208"/>
    </row>
    <row r="24" spans="1:8" ht="18.75" x14ac:dyDescent="0.3">
      <c r="A24" s="334"/>
      <c r="B24" s="332"/>
      <c r="C24" s="208"/>
      <c r="D24" s="208"/>
      <c r="E24" s="208"/>
      <c r="F24" s="208"/>
      <c r="G24" s="208"/>
      <c r="H24" s="208"/>
    </row>
    <row r="25" spans="1:8" ht="18.75" x14ac:dyDescent="0.3">
      <c r="A25" s="333" t="s">
        <v>1</v>
      </c>
      <c r="B25" s="332"/>
      <c r="C25" s="208"/>
      <c r="D25" s="208"/>
      <c r="E25" s="208"/>
      <c r="F25" s="208"/>
      <c r="G25" s="208"/>
      <c r="H25" s="208"/>
    </row>
    <row r="26" spans="1:8" ht="26.25" x14ac:dyDescent="0.4">
      <c r="A26" s="331" t="s">
        <v>4</v>
      </c>
      <c r="B26" s="330" t="str">
        <f>SULFAMETHOXAZOLE!B26</f>
        <v>SULFAMETHOXAZOLE</v>
      </c>
      <c r="C26" s="330"/>
      <c r="D26" s="208"/>
      <c r="E26" s="208"/>
      <c r="F26" s="208"/>
      <c r="G26" s="208"/>
      <c r="H26" s="208"/>
    </row>
    <row r="27" spans="1:8" ht="26.25" x14ac:dyDescent="0.4">
      <c r="A27" s="272" t="s">
        <v>41</v>
      </c>
      <c r="B27" s="329" t="s">
        <v>147</v>
      </c>
      <c r="C27" s="329"/>
      <c r="D27" s="208"/>
      <c r="E27" s="208"/>
      <c r="F27" s="208"/>
      <c r="G27" s="208"/>
      <c r="H27" s="208"/>
    </row>
    <row r="28" spans="1:8" ht="27" thickBot="1" x14ac:dyDescent="0.45">
      <c r="A28" s="272" t="s">
        <v>6</v>
      </c>
      <c r="B28" s="328">
        <v>99.7</v>
      </c>
      <c r="C28" s="208"/>
      <c r="D28" s="208"/>
      <c r="E28" s="208"/>
      <c r="F28" s="208"/>
      <c r="G28" s="208"/>
      <c r="H28" s="208"/>
    </row>
    <row r="29" spans="1:8" ht="27" thickBot="1" x14ac:dyDescent="0.45">
      <c r="A29" s="272" t="s">
        <v>42</v>
      </c>
      <c r="B29" s="327">
        <v>0</v>
      </c>
      <c r="C29" s="323" t="s">
        <v>43</v>
      </c>
      <c r="D29" s="322"/>
      <c r="E29" s="322"/>
      <c r="F29" s="322"/>
      <c r="G29" s="321"/>
      <c r="H29" s="307"/>
    </row>
    <row r="30" spans="1:8" ht="19.5" thickBot="1" x14ac:dyDescent="0.35">
      <c r="A30" s="272" t="s">
        <v>44</v>
      </c>
      <c r="B30" s="326">
        <f>B28-B29</f>
        <v>99.7</v>
      </c>
      <c r="C30" s="325"/>
      <c r="D30" s="325"/>
      <c r="E30" s="325"/>
      <c r="F30" s="325"/>
      <c r="G30" s="325"/>
      <c r="H30" s="307"/>
    </row>
    <row r="31" spans="1:8" ht="27" thickBot="1" x14ac:dyDescent="0.45">
      <c r="A31" s="272" t="s">
        <v>45</v>
      </c>
      <c r="B31" s="324">
        <v>1</v>
      </c>
      <c r="C31" s="323" t="s">
        <v>46</v>
      </c>
      <c r="D31" s="322"/>
      <c r="E31" s="322"/>
      <c r="F31" s="322"/>
      <c r="G31" s="321"/>
      <c r="H31" s="320"/>
    </row>
    <row r="32" spans="1:8" ht="27" thickBot="1" x14ac:dyDescent="0.45">
      <c r="A32" s="272" t="s">
        <v>47</v>
      </c>
      <c r="B32" s="324">
        <v>1</v>
      </c>
      <c r="C32" s="323" t="s">
        <v>48</v>
      </c>
      <c r="D32" s="322"/>
      <c r="E32" s="322"/>
      <c r="F32" s="322"/>
      <c r="G32" s="321"/>
      <c r="H32" s="320"/>
    </row>
    <row r="33" spans="1:8" ht="18.75" x14ac:dyDescent="0.3">
      <c r="A33" s="272"/>
      <c r="B33" s="319"/>
      <c r="C33" s="318"/>
      <c r="D33" s="318"/>
      <c r="E33" s="318"/>
      <c r="F33" s="318"/>
      <c r="G33" s="318"/>
      <c r="H33" s="318"/>
    </row>
    <row r="34" spans="1:8" ht="18.75" x14ac:dyDescent="0.3">
      <c r="A34" s="272" t="s">
        <v>49</v>
      </c>
      <c r="B34" s="317">
        <f>B31/B32</f>
        <v>1</v>
      </c>
      <c r="C34" s="208" t="s">
        <v>50</v>
      </c>
      <c r="D34" s="208"/>
      <c r="E34" s="208"/>
      <c r="F34" s="208"/>
      <c r="G34" s="208"/>
      <c r="H34" s="307"/>
    </row>
    <row r="35" spans="1:8" ht="19.5" thickBot="1" x14ac:dyDescent="0.35">
      <c r="A35" s="272"/>
      <c r="B35" s="316"/>
      <c r="C35" s="307"/>
      <c r="D35" s="307"/>
      <c r="E35" s="307"/>
      <c r="F35" s="307"/>
      <c r="G35" s="208"/>
      <c r="H35" s="307"/>
    </row>
    <row r="36" spans="1:8" ht="27" thickBot="1" x14ac:dyDescent="0.45">
      <c r="A36" s="270" t="s">
        <v>123</v>
      </c>
      <c r="B36" s="269">
        <v>100</v>
      </c>
      <c r="C36" s="208"/>
      <c r="D36" s="315" t="s">
        <v>52</v>
      </c>
      <c r="E36" s="313"/>
      <c r="F36" s="314" t="s">
        <v>53</v>
      </c>
      <c r="G36" s="313"/>
      <c r="H36" s="307"/>
    </row>
    <row r="37" spans="1:8" ht="27" thickBot="1" x14ac:dyDescent="0.45">
      <c r="A37" s="255" t="s">
        <v>122</v>
      </c>
      <c r="B37" s="258">
        <v>1</v>
      </c>
      <c r="C37" s="266" t="s">
        <v>55</v>
      </c>
      <c r="D37" s="312" t="s">
        <v>56</v>
      </c>
      <c r="E37" s="310" t="s">
        <v>57</v>
      </c>
      <c r="F37" s="311" t="s">
        <v>56</v>
      </c>
      <c r="G37" s="310" t="s">
        <v>57</v>
      </c>
      <c r="H37" s="307"/>
    </row>
    <row r="38" spans="1:8" ht="26.25" x14ac:dyDescent="0.4">
      <c r="A38" s="255" t="s">
        <v>121</v>
      </c>
      <c r="B38" s="295">
        <v>1</v>
      </c>
      <c r="C38" s="251">
        <v>1</v>
      </c>
      <c r="D38" s="309">
        <v>176857189</v>
      </c>
      <c r="E38" s="308">
        <f>IF(ISBLANK(D38),"-",$D$54/$D$51*D38)</f>
        <v>172725761.51043195</v>
      </c>
      <c r="F38" s="309">
        <v>177015029</v>
      </c>
      <c r="G38" s="308">
        <f>IF(ISBLANK(F38),"-",$D$54/$F$51*F38)</f>
        <v>167973199.6367532</v>
      </c>
      <c r="H38" s="307"/>
    </row>
    <row r="39" spans="1:8" ht="26.25" x14ac:dyDescent="0.4">
      <c r="A39" s="255"/>
      <c r="B39" s="295">
        <v>1</v>
      </c>
      <c r="C39" s="242">
        <v>2</v>
      </c>
      <c r="D39" s="295">
        <v>176881350</v>
      </c>
      <c r="E39" s="306">
        <f>IF(ISBLANK(D39),"-",$D$54/$D$51*D39)</f>
        <v>172749358.10352185</v>
      </c>
      <c r="F39" s="295">
        <v>177024478</v>
      </c>
      <c r="G39" s="306">
        <f>IF(ISBLANK(F39),"-",$D$54/$F$51*F39)</f>
        <v>167982165.98708138</v>
      </c>
      <c r="H39" s="307"/>
    </row>
    <row r="40" spans="1:8" ht="26.25" x14ac:dyDescent="0.4">
      <c r="A40" s="255"/>
      <c r="B40" s="295">
        <v>1</v>
      </c>
      <c r="C40" s="242">
        <v>3</v>
      </c>
      <c r="D40" s="295">
        <v>176892542</v>
      </c>
      <c r="E40" s="306">
        <f>IF(ISBLANK(D40),"-",$D$54/$D$51*D40)</f>
        <v>172760288.65564558</v>
      </c>
      <c r="F40" s="295">
        <v>177011931</v>
      </c>
      <c r="G40" s="306">
        <f>IF(ISBLANK(F40),"-",$D$54/$F$51*F40)</f>
        <v>167970259.88087252</v>
      </c>
      <c r="H40" s="307"/>
    </row>
    <row r="41" spans="1:8" ht="26.25" x14ac:dyDescent="0.4">
      <c r="A41" s="255"/>
      <c r="B41" s="295">
        <v>1</v>
      </c>
      <c r="C41" s="242">
        <v>4</v>
      </c>
      <c r="D41" s="295">
        <v>176028956</v>
      </c>
      <c r="E41" s="306">
        <f>IF(ISBLANK(D41),"-",$D$54/$D$51*D41)</f>
        <v>171916876.23728046</v>
      </c>
      <c r="F41" s="295"/>
      <c r="G41" s="306" t="str">
        <f>IF(ISBLANK(F41),"-",$D$54/$F$51*F41)</f>
        <v>-</v>
      </c>
      <c r="H41" s="307"/>
    </row>
    <row r="42" spans="1:8" ht="26.25" x14ac:dyDescent="0.4">
      <c r="A42" s="255"/>
      <c r="B42" s="295">
        <v>1</v>
      </c>
      <c r="C42" s="242">
        <v>5</v>
      </c>
      <c r="D42" s="295">
        <v>175884084</v>
      </c>
      <c r="E42" s="306">
        <f>IF(ISBLANK(D42),"-",$D$54/$D$51*D42)</f>
        <v>171775388.48287803</v>
      </c>
      <c r="F42" s="295"/>
      <c r="G42" s="306" t="str">
        <f>IF(ISBLANK(F42),"-",$D$54/$F$51*F42)</f>
        <v>-</v>
      </c>
      <c r="H42" s="307"/>
    </row>
    <row r="43" spans="1:8" ht="26.25" x14ac:dyDescent="0.4">
      <c r="A43" s="255"/>
      <c r="B43" s="295">
        <v>1</v>
      </c>
      <c r="C43" s="242">
        <v>6</v>
      </c>
      <c r="D43" s="295">
        <v>176047012</v>
      </c>
      <c r="E43" s="306">
        <f>IF(ISBLANK(D43),"-",$D$54/$D$51*D43)</f>
        <v>171934510.44467384</v>
      </c>
      <c r="F43" s="295"/>
      <c r="G43" s="306" t="str">
        <f>IF(ISBLANK(F43),"-",$D$54/$F$51*F43)</f>
        <v>-</v>
      </c>
      <c r="H43" s="307"/>
    </row>
    <row r="44" spans="1:8" ht="26.25" x14ac:dyDescent="0.4">
      <c r="A44" s="255"/>
      <c r="B44" s="295">
        <v>1</v>
      </c>
      <c r="C44" s="242">
        <v>7</v>
      </c>
      <c r="D44" s="295">
        <v>175873578</v>
      </c>
      <c r="E44" s="306">
        <f>IF(ISBLANK(D44),"-",$D$54/$D$51*D44)</f>
        <v>171765127.90562531</v>
      </c>
      <c r="F44" s="295"/>
      <c r="G44" s="306" t="str">
        <f>IF(ISBLANK(F44),"-",$D$54/$F$51*F44)</f>
        <v>-</v>
      </c>
      <c r="H44" s="307"/>
    </row>
    <row r="45" spans="1:8" ht="26.25" x14ac:dyDescent="0.4">
      <c r="A45" s="255" t="s">
        <v>120</v>
      </c>
      <c r="B45" s="295">
        <v>1</v>
      </c>
      <c r="C45" s="242">
        <v>8</v>
      </c>
      <c r="D45" s="295">
        <v>176027474</v>
      </c>
      <c r="E45" s="306">
        <f>IF(ISBLANK(D45),"-",$D$54/$D$51*D45)</f>
        <v>171915428.85716543</v>
      </c>
      <c r="F45" s="295"/>
      <c r="G45" s="306" t="str">
        <f>IF(ISBLANK(F45),"-",$D$54/$F$51*F45)</f>
        <v>-</v>
      </c>
      <c r="H45" s="307"/>
    </row>
    <row r="46" spans="1:8" ht="26.25" x14ac:dyDescent="0.4">
      <c r="A46" s="255" t="s">
        <v>119</v>
      </c>
      <c r="B46" s="295">
        <v>1</v>
      </c>
      <c r="C46" s="242">
        <v>9</v>
      </c>
      <c r="D46" s="295">
        <v>176028043</v>
      </c>
      <c r="E46" s="306">
        <f>IF(ISBLANK(D46),"-",$D$54/$D$51*D46)</f>
        <v>171915984.56518531</v>
      </c>
      <c r="F46" s="295"/>
      <c r="G46" s="306" t="str">
        <f>IF(ISBLANK(F46),"-",$D$54/$F$51*F46)</f>
        <v>-</v>
      </c>
      <c r="H46" s="208"/>
    </row>
    <row r="47" spans="1:8" ht="27" thickBot="1" x14ac:dyDescent="0.45">
      <c r="A47" s="255" t="s">
        <v>118</v>
      </c>
      <c r="B47" s="295">
        <v>1</v>
      </c>
      <c r="C47" s="234">
        <v>10</v>
      </c>
      <c r="D47" s="305"/>
      <c r="E47" s="304" t="str">
        <f>IF(ISBLANK(D47),"-",$D$54/$D$51*D47)</f>
        <v>-</v>
      </c>
      <c r="F47" s="305"/>
      <c r="G47" s="304" t="str">
        <f>IF(ISBLANK(F47),"-",$D$54/$F$51*F47)</f>
        <v>-</v>
      </c>
      <c r="H47" s="208"/>
    </row>
    <row r="48" spans="1:8" ht="27" thickBot="1" x14ac:dyDescent="0.45">
      <c r="A48" s="255" t="s">
        <v>117</v>
      </c>
      <c r="B48" s="258">
        <v>1</v>
      </c>
      <c r="C48" s="303" t="s">
        <v>63</v>
      </c>
      <c r="D48" s="302">
        <f>AVERAGE(D38:D47)</f>
        <v>176280025.33333334</v>
      </c>
      <c r="E48" s="300">
        <f>AVERAGE(E38:E47)</f>
        <v>172162080.52915642</v>
      </c>
      <c r="F48" s="301">
        <f>AVERAGE(F38:F47)</f>
        <v>177017146</v>
      </c>
      <c r="G48" s="300">
        <f>AVERAGE(G38:G47)</f>
        <v>167975208.50156903</v>
      </c>
      <c r="H48" s="208"/>
    </row>
    <row r="49" spans="1:8" ht="26.25" x14ac:dyDescent="0.4">
      <c r="A49" s="255" t="s">
        <v>116</v>
      </c>
      <c r="B49" s="295">
        <v>1</v>
      </c>
      <c r="C49" s="299" t="s">
        <v>65</v>
      </c>
      <c r="D49" s="298">
        <v>10.27</v>
      </c>
      <c r="E49" s="297"/>
      <c r="F49" s="296">
        <v>10.57</v>
      </c>
      <c r="G49" s="208"/>
      <c r="H49" s="208"/>
    </row>
    <row r="50" spans="1:8" ht="26.25" x14ac:dyDescent="0.4">
      <c r="A50" s="255" t="s">
        <v>115</v>
      </c>
      <c r="B50" s="295">
        <v>1</v>
      </c>
      <c r="C50" s="281" t="s">
        <v>67</v>
      </c>
      <c r="D50" s="294">
        <f>D49*$B$34</f>
        <v>10.27</v>
      </c>
      <c r="E50" s="293"/>
      <c r="F50" s="294">
        <f>F49*$B$34</f>
        <v>10.57</v>
      </c>
      <c r="G50" s="208"/>
      <c r="H50" s="208"/>
    </row>
    <row r="51" spans="1:8" ht="19.5" thickBot="1" x14ac:dyDescent="0.35">
      <c r="A51" s="255" t="s">
        <v>68</v>
      </c>
      <c r="B51" s="293">
        <f>(B50/B49)*(B48/B47)*(B46/B45)*(B38/B37)*B36</f>
        <v>100</v>
      </c>
      <c r="C51" s="281" t="s">
        <v>69</v>
      </c>
      <c r="D51" s="286">
        <f>D50*$B$30/100</f>
        <v>10.239190000000001</v>
      </c>
      <c r="E51" s="290"/>
      <c r="F51" s="286">
        <f>F50*$B$30/100</f>
        <v>10.53829</v>
      </c>
      <c r="G51" s="208"/>
      <c r="H51" s="208"/>
    </row>
    <row r="52" spans="1:8" ht="19.5" thickBot="1" x14ac:dyDescent="0.35">
      <c r="A52" s="246" t="s">
        <v>70</v>
      </c>
      <c r="B52" s="292"/>
      <c r="C52" s="281" t="s">
        <v>71</v>
      </c>
      <c r="D52" s="291">
        <f>D51/$B$51</f>
        <v>0.10239190000000001</v>
      </c>
      <c r="E52" s="290"/>
      <c r="F52" s="289">
        <f>F51/$B$51</f>
        <v>0.1053829</v>
      </c>
      <c r="G52" s="208"/>
      <c r="H52" s="208"/>
    </row>
    <row r="53" spans="1:8" ht="27" thickBot="1" x14ac:dyDescent="0.45">
      <c r="A53" s="238"/>
      <c r="B53" s="288"/>
      <c r="C53" s="281" t="s">
        <v>72</v>
      </c>
      <c r="D53" s="287">
        <v>0.1</v>
      </c>
      <c r="E53" s="208"/>
      <c r="F53" s="285"/>
      <c r="G53" s="208"/>
      <c r="H53" s="208"/>
    </row>
    <row r="54" spans="1:8" ht="18.75" x14ac:dyDescent="0.3">
      <c r="A54" s="208"/>
      <c r="B54" s="208"/>
      <c r="C54" s="281" t="s">
        <v>73</v>
      </c>
      <c r="D54" s="286">
        <f>D53*$B$51</f>
        <v>10</v>
      </c>
      <c r="E54" s="208"/>
      <c r="F54" s="285"/>
      <c r="G54" s="208"/>
      <c r="H54" s="208"/>
    </row>
    <row r="55" spans="1:8" ht="19.5" thickBot="1" x14ac:dyDescent="0.35">
      <c r="A55" s="208"/>
      <c r="B55" s="208"/>
      <c r="C55" s="278" t="s">
        <v>74</v>
      </c>
      <c r="D55" s="284">
        <f>D54/B34</f>
        <v>10</v>
      </c>
      <c r="E55" s="208"/>
      <c r="F55" s="279"/>
      <c r="G55" s="208"/>
      <c r="H55" s="208"/>
    </row>
    <row r="56" spans="1:8" ht="18.75" x14ac:dyDescent="0.3">
      <c r="A56" s="208"/>
      <c r="B56" s="208"/>
      <c r="C56" s="283" t="s">
        <v>75</v>
      </c>
      <c r="D56" s="282">
        <f>AVERAGE(E48,G48)</f>
        <v>170068644.51536274</v>
      </c>
      <c r="E56" s="208"/>
      <c r="F56" s="279">
        <f>D48/D52</f>
        <v>1721620805.2915645</v>
      </c>
      <c r="G56" s="418">
        <f>F48/F52</f>
        <v>1679752085.0156903</v>
      </c>
      <c r="H56" s="208"/>
    </row>
    <row r="57" spans="1:8" ht="18.75" x14ac:dyDescent="0.3">
      <c r="A57" s="208"/>
      <c r="B57" s="208"/>
      <c r="C57" s="281" t="s">
        <v>76</v>
      </c>
      <c r="D57" s="280">
        <f>STDEV(E38:E47,G38:G47)/D56</f>
        <v>1.1352421978309718E-2</v>
      </c>
      <c r="E57" s="208"/>
      <c r="F57" s="279"/>
      <c r="G57" s="208"/>
      <c r="H57" s="208"/>
    </row>
    <row r="58" spans="1:8" ht="19.5" thickBot="1" x14ac:dyDescent="0.35">
      <c r="A58" s="208"/>
      <c r="B58" s="208"/>
      <c r="C58" s="278" t="s">
        <v>20</v>
      </c>
      <c r="D58" s="277">
        <f>COUNT(E38:E47,G38:G47)</f>
        <v>12</v>
      </c>
      <c r="E58" s="208"/>
      <c r="F58" s="208"/>
      <c r="G58" s="208"/>
      <c r="H58" s="208"/>
    </row>
    <row r="59" spans="1:8" ht="18.75" x14ac:dyDescent="0.3">
      <c r="A59" s="208"/>
      <c r="B59" s="208"/>
      <c r="C59" s="208"/>
      <c r="D59" s="208"/>
      <c r="E59" s="208"/>
      <c r="F59" s="208"/>
      <c r="G59" s="276"/>
      <c r="H59" s="208"/>
    </row>
    <row r="60" spans="1:8" ht="18.75" x14ac:dyDescent="0.3">
      <c r="A60" s="275" t="s">
        <v>1</v>
      </c>
      <c r="B60" s="274" t="s">
        <v>114</v>
      </c>
      <c r="C60" s="208"/>
      <c r="D60" s="208"/>
      <c r="E60" s="208"/>
      <c r="F60" s="208"/>
      <c r="G60" s="208"/>
      <c r="H60" s="208"/>
    </row>
    <row r="61" spans="1:8" ht="18.75" x14ac:dyDescent="0.3">
      <c r="A61" s="208" t="s">
        <v>78</v>
      </c>
      <c r="B61" s="273">
        <f>B21</f>
        <v>0</v>
      </c>
      <c r="C61" s="208"/>
      <c r="D61" s="208"/>
      <c r="E61" s="208"/>
      <c r="F61" s="208"/>
      <c r="G61" s="208"/>
      <c r="H61" s="208"/>
    </row>
    <row r="62" spans="1:8" ht="26.25" x14ac:dyDescent="0.4">
      <c r="A62" s="272" t="s">
        <v>113</v>
      </c>
      <c r="B62" s="271">
        <v>1</v>
      </c>
      <c r="C62" s="214" t="s">
        <v>112</v>
      </c>
      <c r="D62" s="271">
        <v>1</v>
      </c>
      <c r="E62" s="208" t="str">
        <f>B20</f>
        <v>SULFAMETHOXAZOLE</v>
      </c>
      <c r="F62" s="208"/>
      <c r="G62" s="208"/>
      <c r="H62" s="214"/>
    </row>
    <row r="63" spans="1:8" ht="19.5" thickBot="1" x14ac:dyDescent="0.35">
      <c r="A63" s="208"/>
      <c r="B63" s="208"/>
      <c r="C63" s="208"/>
      <c r="D63" s="208"/>
      <c r="E63" s="208"/>
      <c r="F63" s="208"/>
      <c r="G63" s="208"/>
      <c r="H63" s="214"/>
    </row>
    <row r="64" spans="1:8" ht="27" thickBot="1" x14ac:dyDescent="0.45">
      <c r="A64" s="270" t="s">
        <v>81</v>
      </c>
      <c r="B64" s="269">
        <v>100</v>
      </c>
      <c r="C64" s="208"/>
      <c r="D64" s="268" t="s">
        <v>111</v>
      </c>
      <c r="E64" s="267" t="s">
        <v>55</v>
      </c>
      <c r="F64" s="267" t="s">
        <v>56</v>
      </c>
      <c r="G64" s="267" t="s">
        <v>83</v>
      </c>
      <c r="H64" s="266" t="s">
        <v>84</v>
      </c>
    </row>
    <row r="65" spans="1:8" ht="26.25" x14ac:dyDescent="0.4">
      <c r="A65" s="255" t="s">
        <v>110</v>
      </c>
      <c r="B65" s="258">
        <v>1</v>
      </c>
      <c r="C65" s="253" t="s">
        <v>86</v>
      </c>
      <c r="D65" s="252">
        <v>10.5</v>
      </c>
      <c r="E65" s="251">
        <v>1</v>
      </c>
      <c r="F65" s="250">
        <v>180132355</v>
      </c>
      <c r="G65" s="265">
        <f>IF(ISBLANK(F65),"-",(F65/$D$56*$D$53*$B$73)*($B$62/$D$65))</f>
        <v>1.0087375265346272</v>
      </c>
      <c r="H65" s="264">
        <f>IF(ISBLANK(F65),"-",G65/$D$62)</f>
        <v>1.0087375265346272</v>
      </c>
    </row>
    <row r="66" spans="1:8" ht="26.25" x14ac:dyDescent="0.4">
      <c r="A66" s="255" t="s">
        <v>109</v>
      </c>
      <c r="B66" s="258">
        <v>1</v>
      </c>
      <c r="C66" s="244"/>
      <c r="D66" s="243"/>
      <c r="E66" s="242">
        <v>2</v>
      </c>
      <c r="F66" s="241">
        <v>180383132</v>
      </c>
      <c r="G66" s="263">
        <f>IF(ISBLANK(F66),"-",(F66/$D$56*$D$53*$B$73)*($B$62/$D$65))</f>
        <v>1.0101418726372016</v>
      </c>
      <c r="H66" s="262">
        <f>IF(ISBLANK(F66),"-",G66/$D$62)</f>
        <v>1.0101418726372016</v>
      </c>
    </row>
    <row r="67" spans="1:8" ht="26.25" x14ac:dyDescent="0.4">
      <c r="A67" s="255" t="s">
        <v>108</v>
      </c>
      <c r="B67" s="258">
        <v>1</v>
      </c>
      <c r="C67" s="244"/>
      <c r="D67" s="243"/>
      <c r="E67" s="242">
        <v>3</v>
      </c>
      <c r="F67" s="241">
        <v>180311428</v>
      </c>
      <c r="G67" s="263">
        <f>IF(ISBLANK(F67),"-",(F67/$D$56*$D$53*$B$73)*($B$62/$D$65))</f>
        <v>1.0097403316946947</v>
      </c>
      <c r="H67" s="262">
        <f>IF(ISBLANK(F67),"-",G67/$D$62)</f>
        <v>1.0097403316946947</v>
      </c>
    </row>
    <row r="68" spans="1:8" ht="27" thickBot="1" x14ac:dyDescent="0.45">
      <c r="A68" s="255" t="s">
        <v>107</v>
      </c>
      <c r="B68" s="258">
        <v>1</v>
      </c>
      <c r="C68" s="257"/>
      <c r="D68" s="235"/>
      <c r="E68" s="234">
        <v>4</v>
      </c>
      <c r="F68" s="233"/>
      <c r="G68" s="263" t="str">
        <f>IF(ISBLANK(F68),"-",(F68/$D$56*$D$53*$B$73)*($B$62/$D$65))</f>
        <v>-</v>
      </c>
      <c r="H68" s="262" t="str">
        <f>IF(ISBLANK(F68),"-",G68/$D$62)</f>
        <v>-</v>
      </c>
    </row>
    <row r="69" spans="1:8" ht="26.25" x14ac:dyDescent="0.4">
      <c r="A69" s="255" t="s">
        <v>106</v>
      </c>
      <c r="B69" s="258">
        <v>1</v>
      </c>
      <c r="C69" s="253" t="s">
        <v>91</v>
      </c>
      <c r="D69" s="261">
        <v>10.220000000000001</v>
      </c>
      <c r="E69" s="251">
        <v>1</v>
      </c>
      <c r="F69" s="250">
        <v>179807191</v>
      </c>
      <c r="G69" s="249">
        <f>IF(ISBLANK(F69),"-",(F69/$D$56*$D$53*$B$73)*($B$62/$D$69))</f>
        <v>1.0345033713124134</v>
      </c>
      <c r="H69" s="260">
        <f>IF(ISBLANK(F69),"-",G69/$D$62)</f>
        <v>1.0345033713124134</v>
      </c>
    </row>
    <row r="70" spans="1:8" ht="26.25" x14ac:dyDescent="0.4">
      <c r="A70" s="255" t="s">
        <v>105</v>
      </c>
      <c r="B70" s="258">
        <v>1</v>
      </c>
      <c r="C70" s="244"/>
      <c r="D70" s="259"/>
      <c r="E70" s="242">
        <v>2</v>
      </c>
      <c r="F70" s="241">
        <v>179885930</v>
      </c>
      <c r="G70" s="240">
        <f>IF(ISBLANK(F70),"-",(F70/$D$56*$D$53*$B$73)*($B$62/$D$69))</f>
        <v>1.0349563885721835</v>
      </c>
      <c r="H70" s="239">
        <f>IF(ISBLANK(F70),"-",G70/$D$62)</f>
        <v>1.0349563885721835</v>
      </c>
    </row>
    <row r="71" spans="1:8" ht="26.25" x14ac:dyDescent="0.4">
      <c r="A71" s="255" t="s">
        <v>104</v>
      </c>
      <c r="B71" s="258">
        <v>1</v>
      </c>
      <c r="C71" s="244"/>
      <c r="D71" s="259"/>
      <c r="E71" s="242">
        <v>3</v>
      </c>
      <c r="F71" s="241">
        <v>179663151</v>
      </c>
      <c r="G71" s="240">
        <f>IF(ISBLANK(F71),"-",(F71/$D$56*$D$53*$B$73)*($B$62/$D$69))</f>
        <v>1.0336746510327899</v>
      </c>
      <c r="H71" s="239">
        <f>IF(ISBLANK(F71),"-",G71/$D$62)</f>
        <v>1.0336746510327899</v>
      </c>
    </row>
    <row r="72" spans="1:8" ht="27" thickBot="1" x14ac:dyDescent="0.45">
      <c r="A72" s="255" t="s">
        <v>103</v>
      </c>
      <c r="B72" s="258">
        <v>1</v>
      </c>
      <c r="C72" s="257"/>
      <c r="D72" s="256"/>
      <c r="E72" s="234">
        <v>4</v>
      </c>
      <c r="F72" s="233"/>
      <c r="G72" s="232" t="str">
        <f>IF(ISBLANK(F72),"-",(F72/$D$56*$D$53*$B$73)*($B$62/$D$69))</f>
        <v>-</v>
      </c>
      <c r="H72" s="231" t="str">
        <f>IF(ISBLANK(F72),"-",G72/$D$62)</f>
        <v>-</v>
      </c>
    </row>
    <row r="73" spans="1:8" ht="26.25" x14ac:dyDescent="0.4">
      <c r="A73" s="255" t="s">
        <v>95</v>
      </c>
      <c r="B73" s="254">
        <f>(B72/B71)*(B70/B69)*(B68/B67)*(B66/B65)*B64</f>
        <v>100</v>
      </c>
      <c r="C73" s="253" t="s">
        <v>96</v>
      </c>
      <c r="D73" s="252">
        <v>10.87</v>
      </c>
      <c r="E73" s="251">
        <v>1</v>
      </c>
      <c r="F73" s="250">
        <v>189249724</v>
      </c>
      <c r="G73" s="249">
        <f>IF(ISBLANK(F73),"-",(F73/$D$56*$D$53*$B$73)*($B$62/$D$73))</f>
        <v>1.0237206421257394</v>
      </c>
      <c r="H73" s="239">
        <f>IF(ISBLANK(F73),"-",G73/$D$62)</f>
        <v>1.0237206421257394</v>
      </c>
    </row>
    <row r="74" spans="1:8" ht="27" thickBot="1" x14ac:dyDescent="0.45">
      <c r="A74" s="248" t="s">
        <v>97</v>
      </c>
      <c r="B74" s="247">
        <f>(D53*B73)/D62*B62</f>
        <v>10</v>
      </c>
      <c r="C74" s="244"/>
      <c r="D74" s="243"/>
      <c r="E74" s="242">
        <v>2</v>
      </c>
      <c r="F74" s="241">
        <v>189095137</v>
      </c>
      <c r="G74" s="240">
        <f>IF(ISBLANK(F74),"-",(F74/$D$56*$D$53*$B$73)*($B$62/$D$73))</f>
        <v>1.0228844247746152</v>
      </c>
      <c r="H74" s="239">
        <f>IF(ISBLANK(F74),"-",G74/$D$62)</f>
        <v>1.0228844247746152</v>
      </c>
    </row>
    <row r="75" spans="1:8" ht="26.25" x14ac:dyDescent="0.4">
      <c r="A75" s="246" t="s">
        <v>70</v>
      </c>
      <c r="B75" s="245"/>
      <c r="C75" s="244"/>
      <c r="D75" s="243"/>
      <c r="E75" s="242">
        <v>3</v>
      </c>
      <c r="F75" s="241">
        <v>189055870</v>
      </c>
      <c r="G75" s="240">
        <f>IF(ISBLANK(F75),"-",(F75/$D$56*$D$53*$B$73)*($B$62/$D$73))</f>
        <v>1.0226720152788196</v>
      </c>
      <c r="H75" s="239">
        <f>IF(ISBLANK(F75),"-",G75/$D$62)</f>
        <v>1.0226720152788196</v>
      </c>
    </row>
    <row r="76" spans="1:8" ht="27" thickBot="1" x14ac:dyDescent="0.45">
      <c r="A76" s="238"/>
      <c r="B76" s="237"/>
      <c r="C76" s="236"/>
      <c r="D76" s="235"/>
      <c r="E76" s="234">
        <v>4</v>
      </c>
      <c r="F76" s="233"/>
      <c r="G76" s="232" t="str">
        <f>IF(ISBLANK(F76),"-",(F76/$D$56*$D$53*$B$73)*($B$62/$D$73))</f>
        <v>-</v>
      </c>
      <c r="H76" s="231" t="str">
        <f>IF(ISBLANK(F76),"-",G76/$D$62)</f>
        <v>-</v>
      </c>
    </row>
    <row r="77" spans="1:8" ht="26.25" x14ac:dyDescent="0.4">
      <c r="A77" s="224"/>
      <c r="B77" s="224"/>
      <c r="C77" s="224"/>
      <c r="D77" s="224"/>
      <c r="E77" s="224"/>
      <c r="F77" s="217"/>
      <c r="G77" s="230" t="s">
        <v>63</v>
      </c>
      <c r="H77" s="229">
        <f>AVERAGE(H65:H76)</f>
        <v>1.022336802662565</v>
      </c>
    </row>
    <row r="78" spans="1:8" ht="26.25" x14ac:dyDescent="0.4">
      <c r="A78" s="208"/>
      <c r="B78" s="208"/>
      <c r="C78" s="224"/>
      <c r="D78" s="224"/>
      <c r="E78" s="224"/>
      <c r="F78" s="217"/>
      <c r="G78" s="228" t="s">
        <v>76</v>
      </c>
      <c r="H78" s="227">
        <f>STDEV(H65:H76)/H77</f>
        <v>1.0549085096639054E-2</v>
      </c>
    </row>
    <row r="79" spans="1:8" ht="27" thickBot="1" x14ac:dyDescent="0.45">
      <c r="A79" s="224"/>
      <c r="B79" s="224"/>
      <c r="C79" s="217"/>
      <c r="D79" s="217"/>
      <c r="E79" s="223"/>
      <c r="F79" s="217"/>
      <c r="G79" s="226" t="s">
        <v>20</v>
      </c>
      <c r="H79" s="225">
        <f>COUNT(H65:H76)</f>
        <v>9</v>
      </c>
    </row>
    <row r="80" spans="1:8" ht="18.75" x14ac:dyDescent="0.3">
      <c r="A80" s="224"/>
      <c r="B80" s="224"/>
      <c r="C80" s="217"/>
      <c r="D80" s="217"/>
      <c r="E80" s="217"/>
      <c r="F80" s="223"/>
      <c r="G80" s="217"/>
      <c r="H80" s="217"/>
    </row>
    <row r="81" spans="1:8" ht="26.25" x14ac:dyDescent="0.4">
      <c r="A81" s="222" t="s">
        <v>98</v>
      </c>
      <c r="B81" s="221" t="s">
        <v>99</v>
      </c>
      <c r="C81" s="220" t="str">
        <f>B20</f>
        <v>SULFAMETHOXAZOLE</v>
      </c>
      <c r="D81" s="220"/>
      <c r="E81" s="219" t="s">
        <v>100</v>
      </c>
      <c r="F81" s="219"/>
      <c r="G81" s="218">
        <f>H77</f>
        <v>1.022336802662565</v>
      </c>
      <c r="H81" s="217"/>
    </row>
    <row r="82" spans="1:8" ht="19.5" thickBot="1" x14ac:dyDescent="0.35">
      <c r="A82" s="216"/>
      <c r="B82" s="215"/>
      <c r="C82" s="215"/>
      <c r="D82" s="215"/>
      <c r="E82" s="215"/>
      <c r="F82" s="215"/>
      <c r="G82" s="215"/>
      <c r="H82" s="215"/>
    </row>
    <row r="83" spans="1:8" ht="18.75" x14ac:dyDescent="0.3">
      <c r="A83" s="208"/>
      <c r="B83" s="212" t="s">
        <v>26</v>
      </c>
      <c r="C83" s="212"/>
      <c r="D83" s="214"/>
      <c r="E83" s="213" t="s">
        <v>27</v>
      </c>
      <c r="F83" s="202"/>
      <c r="G83" s="212" t="s">
        <v>28</v>
      </c>
      <c r="H83" s="212"/>
    </row>
    <row r="84" spans="1:8" ht="60" customHeight="1" x14ac:dyDescent="0.3">
      <c r="A84" s="206" t="s">
        <v>29</v>
      </c>
      <c r="B84" s="211"/>
      <c r="C84" s="211"/>
      <c r="D84" s="210"/>
      <c r="E84" s="209"/>
      <c r="F84" s="208"/>
      <c r="G84" s="207"/>
      <c r="H84" s="207"/>
    </row>
    <row r="85" spans="1:8" ht="60" customHeight="1" x14ac:dyDescent="0.3">
      <c r="A85" s="206" t="s">
        <v>30</v>
      </c>
      <c r="B85" s="205"/>
      <c r="C85" s="205"/>
      <c r="D85" s="204"/>
      <c r="E85" s="203"/>
      <c r="F85" s="202"/>
      <c r="G85" s="201"/>
      <c r="H85" s="201"/>
    </row>
  </sheetData>
  <sheetProtection formatCells="0" formatColumns="0" formatRows="0"/>
  <mergeCells count="23">
    <mergeCell ref="A1:H7"/>
    <mergeCell ref="A8:H14"/>
    <mergeCell ref="A16:H16"/>
    <mergeCell ref="B18:E18"/>
    <mergeCell ref="B21:H21"/>
    <mergeCell ref="B26:C26"/>
    <mergeCell ref="A75:B76"/>
    <mergeCell ref="B27:C27"/>
    <mergeCell ref="C29:G29"/>
    <mergeCell ref="C31:G31"/>
    <mergeCell ref="C32:G32"/>
    <mergeCell ref="D36:E36"/>
    <mergeCell ref="F36:G36"/>
    <mergeCell ref="C81:D81"/>
    <mergeCell ref="B83:C83"/>
    <mergeCell ref="G83:H83"/>
    <mergeCell ref="A52:B53"/>
    <mergeCell ref="C65:C68"/>
    <mergeCell ref="D65:D68"/>
    <mergeCell ref="C69:C72"/>
    <mergeCell ref="D69:D72"/>
    <mergeCell ref="C73:C76"/>
    <mergeCell ref="D73:D76"/>
  </mergeCells>
  <conditionalFormatting sqref="D57">
    <cfRule type="cellIs" dxfId="1" priority="2" operator="greaterThan">
      <formula>0.02</formula>
    </cfRule>
  </conditionalFormatting>
  <conditionalFormatting sqref="H78">
    <cfRule type="cellIs" dxfId="0" priority="1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"/>
  <sheetViews>
    <sheetView tabSelected="1" view="pageBreakPreview" topLeftCell="A25" zoomScaleNormal="100" zoomScaleSheetLayoutView="100" workbookViewId="0">
      <selection activeCell="B35" sqref="B35:D35"/>
    </sheetView>
  </sheetViews>
  <sheetFormatPr defaultRowHeight="15" x14ac:dyDescent="0.25"/>
  <cols>
    <col min="1" max="1" width="24.140625" style="347" customWidth="1"/>
    <col min="2" max="2" width="16.7109375" style="347" bestFit="1" customWidth="1"/>
    <col min="3" max="3" width="9.140625" style="347"/>
    <col min="4" max="4" width="16.85546875" style="347" bestFit="1" customWidth="1"/>
    <col min="5" max="5" width="14.140625" style="348" customWidth="1"/>
    <col min="6" max="6" width="17" style="347" customWidth="1"/>
    <col min="7" max="7" width="16.85546875" style="347" bestFit="1" customWidth="1"/>
    <col min="8" max="8" width="9.140625" style="347"/>
    <col min="9" max="9" width="16.85546875" style="347" bestFit="1" customWidth="1"/>
    <col min="10" max="10" width="9.140625" style="347"/>
    <col min="11" max="11" width="16.85546875" style="347" bestFit="1" customWidth="1"/>
    <col min="12" max="16384" width="9.140625" style="347"/>
  </cols>
  <sheetData>
    <row r="2" spans="1:11" x14ac:dyDescent="0.25">
      <c r="A2" s="416" t="s">
        <v>146</v>
      </c>
      <c r="B2" s="415" t="e">
        <f>#REF!</f>
        <v>#REF!</v>
      </c>
      <c r="C2" s="413"/>
      <c r="D2" s="413"/>
      <c r="E2" s="414"/>
      <c r="F2" s="413"/>
      <c r="G2" s="413"/>
      <c r="H2" s="413"/>
      <c r="I2" s="413"/>
      <c r="J2" s="413"/>
      <c r="K2" s="413"/>
    </row>
    <row r="3" spans="1:11" x14ac:dyDescent="0.25">
      <c r="A3" s="353" t="s">
        <v>145</v>
      </c>
      <c r="B3" s="412" t="str">
        <f>SULFAMETHOXAZOLE!B19</f>
        <v>NDQF201804387</v>
      </c>
      <c r="C3" s="394"/>
      <c r="D3" s="394"/>
      <c r="E3" s="386"/>
      <c r="F3" s="394"/>
      <c r="G3" s="394"/>
      <c r="H3" s="394"/>
      <c r="I3" s="394"/>
      <c r="J3" s="394"/>
      <c r="K3" s="394"/>
    </row>
    <row r="4" spans="1:11" x14ac:dyDescent="0.25">
      <c r="A4" s="353" t="s">
        <v>144</v>
      </c>
      <c r="B4" s="411" t="str">
        <f>SULFAMETHOXAZOLE!B20</f>
        <v>SULFAMETHOXAZOLE</v>
      </c>
      <c r="C4" s="394"/>
      <c r="D4" s="394"/>
      <c r="E4" s="386"/>
      <c r="F4" s="394"/>
      <c r="G4" s="394"/>
      <c r="H4" s="394"/>
      <c r="I4" s="394"/>
      <c r="J4" s="394"/>
      <c r="K4" s="394"/>
    </row>
    <row r="5" spans="1:11" x14ac:dyDescent="0.25">
      <c r="A5" s="353" t="s">
        <v>143</v>
      </c>
      <c r="B5" s="410">
        <v>0.997</v>
      </c>
      <c r="C5" s="394"/>
      <c r="D5" s="394"/>
      <c r="E5" s="386"/>
      <c r="F5" s="394"/>
      <c r="G5" s="394"/>
      <c r="H5" s="394"/>
      <c r="I5" s="394"/>
      <c r="J5" s="394"/>
      <c r="K5" s="394"/>
    </row>
    <row r="6" spans="1:11" x14ac:dyDescent="0.25">
      <c r="A6" s="409"/>
      <c r="B6" s="408"/>
      <c r="C6" s="406"/>
      <c r="D6" s="406"/>
      <c r="E6" s="407"/>
      <c r="F6" s="406"/>
      <c r="G6" s="406"/>
      <c r="H6" s="406"/>
      <c r="I6" s="406"/>
      <c r="J6" s="406"/>
      <c r="K6" s="406"/>
    </row>
    <row r="7" spans="1:11" x14ac:dyDescent="0.25">
      <c r="A7" s="365"/>
      <c r="B7" s="405"/>
    </row>
    <row r="8" spans="1:11" x14ac:dyDescent="0.25">
      <c r="B8" s="397" t="s">
        <v>52</v>
      </c>
      <c r="C8" s="397"/>
      <c r="D8" s="397" t="s">
        <v>53</v>
      </c>
      <c r="E8" s="398"/>
      <c r="F8" s="397"/>
      <c r="G8" s="397" t="s">
        <v>142</v>
      </c>
      <c r="H8" s="397"/>
      <c r="I8" s="397" t="s">
        <v>141</v>
      </c>
      <c r="J8" s="397"/>
      <c r="K8" s="397" t="s">
        <v>140</v>
      </c>
    </row>
    <row r="9" spans="1:11" x14ac:dyDescent="0.25">
      <c r="A9" s="365" t="s">
        <v>139</v>
      </c>
      <c r="B9" s="404">
        <v>10.27</v>
      </c>
      <c r="C9" s="397"/>
      <c r="D9" s="404">
        <v>10.57</v>
      </c>
      <c r="E9" s="401"/>
      <c r="F9" s="397"/>
      <c r="G9" s="404">
        <v>10.5</v>
      </c>
      <c r="H9" s="397"/>
      <c r="I9" s="404">
        <v>10.220000000000001</v>
      </c>
      <c r="J9" s="397"/>
      <c r="K9" s="404">
        <v>10.87</v>
      </c>
    </row>
    <row r="10" spans="1:11" s="348" customFormat="1" x14ac:dyDescent="0.25">
      <c r="A10" s="403" t="s">
        <v>138</v>
      </c>
      <c r="B10" s="402">
        <f>100</f>
        <v>100</v>
      </c>
      <c r="C10" s="398"/>
      <c r="D10" s="401"/>
      <c r="E10" s="401"/>
      <c r="F10" s="398"/>
      <c r="G10" s="401"/>
      <c r="H10" s="398"/>
      <c r="I10" s="401"/>
      <c r="J10" s="398"/>
      <c r="K10" s="401"/>
    </row>
    <row r="11" spans="1:11" x14ac:dyDescent="0.25">
      <c r="A11" s="365" t="s">
        <v>137</v>
      </c>
      <c r="B11" s="400">
        <f>B9/$B$10*$B$5</f>
        <v>0.10239189999999999</v>
      </c>
      <c r="C11" s="400"/>
      <c r="D11" s="400">
        <f>D9/$B$10*$B$5</f>
        <v>0.1053829</v>
      </c>
      <c r="E11" s="400"/>
      <c r="F11" s="400"/>
      <c r="G11" s="399">
        <f>G9/$B$10</f>
        <v>0.105</v>
      </c>
      <c r="H11" s="399"/>
      <c r="I11" s="399">
        <f>I9/$B$10</f>
        <v>0.10220000000000001</v>
      </c>
      <c r="J11" s="399"/>
      <c r="K11" s="399">
        <f>K9/$B$10</f>
        <v>0.10869999999999999</v>
      </c>
    </row>
    <row r="12" spans="1:11" ht="15.75" thickBot="1" x14ac:dyDescent="0.3">
      <c r="A12" s="369"/>
      <c r="C12" s="397"/>
      <c r="D12" s="397"/>
      <c r="E12" s="398"/>
      <c r="F12" s="397"/>
      <c r="G12" s="397"/>
      <c r="H12" s="397"/>
      <c r="I12" s="397"/>
      <c r="J12" s="397"/>
      <c r="K12" s="397"/>
    </row>
    <row r="13" spans="1:11" x14ac:dyDescent="0.25">
      <c r="A13" s="365" t="s">
        <v>134</v>
      </c>
      <c r="B13" s="391">
        <v>176857189</v>
      </c>
      <c r="D13" s="391">
        <v>177015029</v>
      </c>
      <c r="E13" s="388"/>
      <c r="G13" s="391">
        <v>180132355</v>
      </c>
      <c r="H13" s="395"/>
      <c r="I13" s="391">
        <v>179807191</v>
      </c>
      <c r="J13" s="395"/>
      <c r="K13" s="391">
        <v>189249724</v>
      </c>
    </row>
    <row r="14" spans="1:11" x14ac:dyDescent="0.25">
      <c r="A14" s="365"/>
      <c r="B14" s="389">
        <v>176881350</v>
      </c>
      <c r="D14" s="389">
        <v>177024478</v>
      </c>
      <c r="E14" s="388"/>
      <c r="G14" s="389">
        <v>180383132</v>
      </c>
      <c r="H14" s="395"/>
      <c r="I14" s="389">
        <v>179885930</v>
      </c>
      <c r="J14" s="395"/>
      <c r="K14" s="389">
        <v>189095137</v>
      </c>
    </row>
    <row r="15" spans="1:11" ht="15.75" thickBot="1" x14ac:dyDescent="0.3">
      <c r="A15" s="365"/>
      <c r="B15" s="389">
        <v>176892542</v>
      </c>
      <c r="D15" s="387">
        <v>177011931</v>
      </c>
      <c r="E15" s="388"/>
      <c r="G15" s="387">
        <v>180311428</v>
      </c>
      <c r="H15" s="395"/>
      <c r="I15" s="387">
        <v>179663151</v>
      </c>
      <c r="J15" s="395"/>
      <c r="K15" s="387">
        <v>189055870</v>
      </c>
    </row>
    <row r="16" spans="1:11" x14ac:dyDescent="0.25">
      <c r="A16" s="365"/>
      <c r="B16" s="389"/>
      <c r="D16" s="396"/>
      <c r="E16" s="388"/>
      <c r="G16" s="395"/>
      <c r="H16" s="395"/>
      <c r="I16" s="395"/>
      <c r="J16" s="395"/>
      <c r="K16" s="395"/>
    </row>
    <row r="17" spans="1:11" ht="15.75" thickBot="1" x14ac:dyDescent="0.3">
      <c r="A17" s="365"/>
      <c r="B17" s="387"/>
      <c r="D17" s="394"/>
      <c r="E17" s="386"/>
    </row>
    <row r="18" spans="1:11" x14ac:dyDescent="0.25">
      <c r="A18" s="365" t="s">
        <v>132</v>
      </c>
      <c r="B18" s="382">
        <f>AVERAGE(B13:B17)</f>
        <v>176877027</v>
      </c>
      <c r="D18" s="382">
        <f>AVERAGE(D13:D15)</f>
        <v>177017146</v>
      </c>
      <c r="E18" s="381"/>
      <c r="F18" s="390" t="s">
        <v>136</v>
      </c>
      <c r="G18" s="393">
        <f>AVERAGE(G13:G17)</f>
        <v>180275638.33333334</v>
      </c>
      <c r="H18" s="369"/>
      <c r="I18" s="393">
        <f>AVERAGE(I13:I17)</f>
        <v>179785424</v>
      </c>
      <c r="J18" s="369"/>
      <c r="K18" s="393">
        <f>AVERAGE(K13:K17)</f>
        <v>189133577</v>
      </c>
    </row>
    <row r="19" spans="1:11" x14ac:dyDescent="0.25">
      <c r="A19" s="365" t="s">
        <v>131</v>
      </c>
      <c r="B19" s="380">
        <f>STDEV(B13:B17)/B18</f>
        <v>1.0215355107015981E-4</v>
      </c>
      <c r="D19" s="380">
        <f>STDEV(D13:D15)/D18</f>
        <v>3.6922446679695669E-5</v>
      </c>
      <c r="E19" s="379"/>
      <c r="F19" s="390" t="s">
        <v>135</v>
      </c>
      <c r="G19" s="380">
        <f>STDEV(G13:G17)/G18</f>
        <v>7.1647228686217302E-4</v>
      </c>
      <c r="I19" s="380">
        <f>STDEV(I13:I17)/I18</f>
        <v>6.2837867309426573E-4</v>
      </c>
      <c r="K19" s="380">
        <f>STDEV(K13:K17)/K18</f>
        <v>5.4186295780895687E-4</v>
      </c>
    </row>
    <row r="20" spans="1:11" ht="15.75" thickBot="1" x14ac:dyDescent="0.3">
      <c r="A20" s="365"/>
      <c r="F20" s="392" t="s">
        <v>129</v>
      </c>
      <c r="G20" s="375">
        <f>G18/G11</f>
        <v>1716910841.2698414</v>
      </c>
      <c r="I20" s="375">
        <f>I18/I11</f>
        <v>1759152876.7123284</v>
      </c>
      <c r="K20" s="375">
        <f>K18/K11</f>
        <v>1739959310.0275991</v>
      </c>
    </row>
    <row r="21" spans="1:11" ht="15.75" thickBot="1" x14ac:dyDescent="0.3">
      <c r="A21" s="365" t="s">
        <v>134</v>
      </c>
      <c r="B21" s="391">
        <v>176028956</v>
      </c>
      <c r="D21" s="391"/>
      <c r="E21" s="388"/>
      <c r="F21" s="390" t="s">
        <v>128</v>
      </c>
      <c r="G21" s="373">
        <f>AVERAGE(G20:K20)</f>
        <v>1738674342.6699231</v>
      </c>
      <c r="H21" s="372"/>
      <c r="I21" s="372"/>
      <c r="J21" s="372"/>
      <c r="K21" s="371"/>
    </row>
    <row r="22" spans="1:11" x14ac:dyDescent="0.25">
      <c r="A22" s="365"/>
      <c r="B22" s="389">
        <v>175884084</v>
      </c>
      <c r="D22" s="389"/>
      <c r="E22" s="388"/>
    </row>
    <row r="23" spans="1:11" x14ac:dyDescent="0.25">
      <c r="A23" s="365"/>
      <c r="B23" s="389">
        <v>176047012</v>
      </c>
      <c r="D23" s="389"/>
      <c r="E23" s="388"/>
    </row>
    <row r="24" spans="1:11" x14ac:dyDescent="0.25">
      <c r="A24" s="365"/>
      <c r="B24" s="389">
        <v>175873578</v>
      </c>
      <c r="D24" s="389"/>
      <c r="E24" s="388"/>
    </row>
    <row r="25" spans="1:11" ht="15.75" thickBot="1" x14ac:dyDescent="0.3">
      <c r="A25" s="365"/>
      <c r="B25" s="389">
        <v>176027474</v>
      </c>
      <c r="D25" s="389"/>
      <c r="E25" s="388"/>
    </row>
    <row r="26" spans="1:11" ht="15.75" thickBot="1" x14ac:dyDescent="0.3">
      <c r="A26" s="365"/>
      <c r="B26" s="387">
        <v>176028043</v>
      </c>
      <c r="D26" s="387"/>
      <c r="E26" s="386"/>
      <c r="G26" s="385" t="s">
        <v>133</v>
      </c>
      <c r="H26" s="384"/>
      <c r="I26" s="383">
        <f>G21/B33</f>
        <v>1.022336802662565</v>
      </c>
    </row>
    <row r="27" spans="1:11" x14ac:dyDescent="0.25">
      <c r="A27" s="365" t="s">
        <v>132</v>
      </c>
      <c r="B27" s="382">
        <f>AVERAGE(B21:B26)</f>
        <v>175981524.5</v>
      </c>
      <c r="D27" s="382" t="e">
        <f>AVERAGE(D21:D26)</f>
        <v>#DIV/0!</v>
      </c>
      <c r="E27" s="381"/>
    </row>
    <row r="28" spans="1:11" x14ac:dyDescent="0.25">
      <c r="A28" s="365" t="s">
        <v>131</v>
      </c>
      <c r="B28" s="380">
        <f>STDEV(B21:B26)/B27</f>
        <v>4.5431454597121359E-4</v>
      </c>
      <c r="D28" s="380" t="e">
        <f>STDEV(D21:D26)/D27</f>
        <v>#DIV/0!</v>
      </c>
      <c r="E28" s="379"/>
    </row>
    <row r="29" spans="1:11" x14ac:dyDescent="0.25">
      <c r="A29" s="365"/>
    </row>
    <row r="30" spans="1:11" x14ac:dyDescent="0.25">
      <c r="A30" s="365"/>
    </row>
    <row r="31" spans="1:11" x14ac:dyDescent="0.25">
      <c r="A31" s="368" t="s">
        <v>130</v>
      </c>
      <c r="B31" s="377">
        <f>AVERAGE(B13:B17,B21:B26)</f>
        <v>176280025.33333334</v>
      </c>
      <c r="C31" s="378"/>
      <c r="D31" s="377">
        <f>AVERAGE(D13:D17,D21:D26)</f>
        <v>177017146</v>
      </c>
      <c r="E31" s="376"/>
    </row>
    <row r="32" spans="1:11" ht="15.75" thickBot="1" x14ac:dyDescent="0.3">
      <c r="A32" s="368" t="s">
        <v>129</v>
      </c>
      <c r="B32" s="375">
        <f>B31/B11</f>
        <v>1721620805.2915647</v>
      </c>
      <c r="C32" s="375"/>
      <c r="D32" s="375">
        <f>D31/D11</f>
        <v>1679752085.0156903</v>
      </c>
      <c r="E32" s="374"/>
    </row>
    <row r="33" spans="1:11" ht="15.75" thickBot="1" x14ac:dyDescent="0.3">
      <c r="A33" s="368" t="s">
        <v>128</v>
      </c>
      <c r="B33" s="373">
        <f>AVERAGE(B32:D32)</f>
        <v>1700686445.1536274</v>
      </c>
      <c r="C33" s="372"/>
      <c r="D33" s="371"/>
      <c r="E33" s="370"/>
      <c r="G33" s="369"/>
    </row>
    <row r="34" spans="1:11" ht="15.75" thickBot="1" x14ac:dyDescent="0.3">
      <c r="A34" s="368" t="s">
        <v>127</v>
      </c>
      <c r="B34" s="367">
        <f>STDEV(B13:B17,B21:B26)/B31</f>
        <v>2.5656949695893236E-3</v>
      </c>
      <c r="C34" s="367"/>
      <c r="D34" s="367">
        <f>STDEV(D13:D17,D21:D26)/D31</f>
        <v>3.6922446679695669E-5</v>
      </c>
      <c r="E34" s="366"/>
    </row>
    <row r="35" spans="1:11" ht="15.75" thickBot="1" x14ac:dyDescent="0.3">
      <c r="A35" s="365" t="s">
        <v>126</v>
      </c>
      <c r="B35" s="419">
        <f>(B32-D32)/B32</f>
        <v>2.4319362398030332E-2</v>
      </c>
      <c r="C35" s="420"/>
      <c r="D35" s="421"/>
      <c r="E35" s="364"/>
    </row>
    <row r="36" spans="1:11" x14ac:dyDescent="0.25">
      <c r="F36" s="363"/>
      <c r="G36" s="362"/>
      <c r="H36" s="362"/>
      <c r="I36" s="362"/>
      <c r="J36" s="362"/>
      <c r="K36" s="361"/>
    </row>
    <row r="37" spans="1:11" x14ac:dyDescent="0.25">
      <c r="F37" s="356" t="s">
        <v>125</v>
      </c>
      <c r="G37" s="360"/>
      <c r="H37" s="360"/>
      <c r="I37" s="358"/>
      <c r="J37" s="353" t="s">
        <v>124</v>
      </c>
      <c r="K37" s="352"/>
    </row>
    <row r="38" spans="1:11" x14ac:dyDescent="0.25">
      <c r="F38" s="359"/>
      <c r="G38" s="354"/>
      <c r="H38" s="354"/>
      <c r="I38" s="354"/>
      <c r="J38" s="354"/>
      <c r="K38" s="357"/>
    </row>
    <row r="39" spans="1:11" x14ac:dyDescent="0.25">
      <c r="F39" s="359"/>
      <c r="G39" s="354"/>
      <c r="H39" s="354"/>
      <c r="I39" s="354"/>
      <c r="J39" s="354"/>
      <c r="K39" s="357"/>
    </row>
    <row r="40" spans="1:11" x14ac:dyDescent="0.25">
      <c r="F40" s="359"/>
      <c r="G40" s="358"/>
      <c r="H40" s="354"/>
      <c r="I40" s="354"/>
      <c r="J40" s="354"/>
      <c r="K40" s="357"/>
    </row>
    <row r="41" spans="1:11" x14ac:dyDescent="0.25">
      <c r="F41" s="356" t="s">
        <v>30</v>
      </c>
      <c r="G41" s="355"/>
      <c r="H41" s="355"/>
      <c r="I41" s="354"/>
      <c r="J41" s="353" t="s">
        <v>124</v>
      </c>
      <c r="K41" s="352"/>
    </row>
    <row r="42" spans="1:11" x14ac:dyDescent="0.25">
      <c r="F42" s="351"/>
      <c r="G42" s="350"/>
      <c r="H42" s="350"/>
      <c r="I42" s="350"/>
      <c r="J42" s="350"/>
      <c r="K42" s="349"/>
    </row>
  </sheetData>
  <mergeCells count="4">
    <mergeCell ref="G21:K21"/>
    <mergeCell ref="G26:H26"/>
    <mergeCell ref="B33:D33"/>
    <mergeCell ref="B35:D35"/>
  </mergeCells>
  <pageMargins left="0.7" right="0.7" top="0.75" bottom="0.75" header="0.3" footer="0.3"/>
  <pageSetup scale="74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SULFAMETHOXAZOLE</vt:lpstr>
      <vt:lpstr>temp</vt:lpstr>
      <vt:lpstr>Sheet1</vt:lpstr>
      <vt:lpstr>Sheet1!Print_Area</vt:lpstr>
      <vt:lpstr>SULFAMETHOXAZOLE!Print_Area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2018-05-21T09:57:34Z</cp:lastPrinted>
  <dcterms:created xsi:type="dcterms:W3CDTF">2005-07-05T10:19:27Z</dcterms:created>
  <dcterms:modified xsi:type="dcterms:W3CDTF">2018-05-21T10:31:36Z</dcterms:modified>
</cp:coreProperties>
</file>