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41\Deputy-Director\Analysis Worksheets\2018\May\"/>
    </mc:Choice>
  </mc:AlternateContent>
  <bookViews>
    <workbookView xWindow="0" yWindow="0" windowWidth="20490" windowHeight="7650" activeTab="3"/>
  </bookViews>
  <sheets>
    <sheet name="SST" sheetId="1" r:id="rId1"/>
    <sheet name="TRIMETHOPRIM" sheetId="2" r:id="rId2"/>
    <sheet name="temp" sheetId="4" r:id="rId3"/>
    <sheet name="Sheet1" sheetId="3" r:id="rId4"/>
  </sheets>
  <definedNames>
    <definedName name="_xlnm.Print_Area" localSheetId="3">Sheet1!$A$1:$K$43</definedName>
  </definedNames>
  <calcPr calcId="162913"/>
</workbook>
</file>

<file path=xl/calcChain.xml><?xml version="1.0" encoding="utf-8"?>
<calcChain xmlns="http://schemas.openxmlformats.org/spreadsheetml/2006/main">
  <c r="E57" i="4" l="1"/>
  <c r="B26" i="4" l="1"/>
  <c r="B10" i="3"/>
  <c r="D56" i="2"/>
  <c r="C81" i="4"/>
  <c r="H76" i="4"/>
  <c r="G76" i="4"/>
  <c r="B73" i="4"/>
  <c r="B74" i="4" s="1"/>
  <c r="H72" i="4"/>
  <c r="G72" i="4"/>
  <c r="H68" i="4"/>
  <c r="G68" i="4"/>
  <c r="E62" i="4"/>
  <c r="B61" i="4"/>
  <c r="B51" i="4"/>
  <c r="D54" i="4" s="1"/>
  <c r="D55" i="4" s="1"/>
  <c r="D50" i="4"/>
  <c r="F48" i="4"/>
  <c r="F57" i="4" s="1"/>
  <c r="D48" i="4"/>
  <c r="B34" i="4"/>
  <c r="F50" i="4" s="1"/>
  <c r="B30" i="4"/>
  <c r="D51" i="4" l="1"/>
  <c r="E40" i="4" s="1"/>
  <c r="F51" i="4"/>
  <c r="G45" i="4" s="1"/>
  <c r="G46" i="4"/>
  <c r="F52" i="4"/>
  <c r="D52" i="4"/>
  <c r="E46" i="4"/>
  <c r="E44" i="4"/>
  <c r="E42" i="4"/>
  <c r="E38" i="4"/>
  <c r="E47" i="4"/>
  <c r="E39" i="4"/>
  <c r="E41" i="4"/>
  <c r="E43" i="4"/>
  <c r="E45" i="4"/>
  <c r="G39" i="4" l="1"/>
  <c r="G44" i="4"/>
  <c r="G42" i="4"/>
  <c r="G41" i="4"/>
  <c r="G47" i="4"/>
  <c r="G40" i="4"/>
  <c r="G38" i="4"/>
  <c r="G43" i="4"/>
  <c r="D58" i="4"/>
  <c r="E48" i="4"/>
  <c r="G48" i="4" l="1"/>
  <c r="D56" i="4" s="1"/>
  <c r="D57" i="4"/>
  <c r="G73" i="4" l="1"/>
  <c r="H73" i="4" s="1"/>
  <c r="G75" i="4"/>
  <c r="H75" i="4" s="1"/>
  <c r="G71" i="4"/>
  <c r="H71" i="4" s="1"/>
  <c r="G67" i="4"/>
  <c r="H67" i="4" s="1"/>
  <c r="G66" i="4"/>
  <c r="H66" i="4" s="1"/>
  <c r="G65" i="4"/>
  <c r="H65" i="4" s="1"/>
  <c r="G69" i="4"/>
  <c r="H69" i="4" s="1"/>
  <c r="G70" i="4"/>
  <c r="H70" i="4" s="1"/>
  <c r="G74" i="4"/>
  <c r="H74" i="4" s="1"/>
  <c r="H79" i="4" l="1"/>
  <c r="H77" i="4"/>
  <c r="G81" i="4" s="1"/>
  <c r="H78" i="4" l="1"/>
  <c r="E39" i="2" l="1"/>
  <c r="E40" i="2"/>
  <c r="E41" i="2"/>
  <c r="E42" i="2"/>
  <c r="E43" i="2"/>
  <c r="E44" i="2"/>
  <c r="G39" i="2"/>
  <c r="G40" i="2"/>
  <c r="G41" i="2"/>
  <c r="G42" i="2"/>
  <c r="G43" i="2"/>
  <c r="G44" i="2"/>
  <c r="D28" i="3" l="1"/>
  <c r="D27" i="3"/>
  <c r="B4" i="3" l="1"/>
  <c r="B3" i="3"/>
  <c r="B2" i="3"/>
  <c r="D31" i="3" l="1"/>
  <c r="D34" i="3" s="1"/>
  <c r="B31" i="3"/>
  <c r="B27" i="3"/>
  <c r="B28" i="3" s="1"/>
  <c r="K18" i="3"/>
  <c r="K19" i="3" s="1"/>
  <c r="I18" i="3"/>
  <c r="I19" i="3" s="1"/>
  <c r="G18" i="3"/>
  <c r="G19" i="3" s="1"/>
  <c r="D18" i="3"/>
  <c r="D19" i="3" s="1"/>
  <c r="B18" i="3"/>
  <c r="B19" i="3" s="1"/>
  <c r="K11" i="3"/>
  <c r="I11" i="3"/>
  <c r="G11" i="3"/>
  <c r="D11" i="3"/>
  <c r="B11" i="3"/>
  <c r="D32" i="3" l="1"/>
  <c r="B32" i="3"/>
  <c r="G20" i="3"/>
  <c r="I20" i="3"/>
  <c r="K20" i="3"/>
  <c r="B34" i="3"/>
  <c r="B35" i="3" l="1"/>
  <c r="B33" i="3"/>
  <c r="G21" i="3"/>
  <c r="I26" i="3" l="1"/>
  <c r="C130" i="2"/>
  <c r="B122" i="2"/>
  <c r="D106" i="2" s="1"/>
  <c r="B104" i="2"/>
  <c r="F101" i="2"/>
  <c r="D101" i="2"/>
  <c r="B93" i="2"/>
  <c r="F103" i="2" s="1"/>
  <c r="B89" i="2"/>
  <c r="C82" i="2"/>
  <c r="B74" i="2"/>
  <c r="B75" i="2" s="1"/>
  <c r="C62" i="2"/>
  <c r="B61" i="2"/>
  <c r="B51" i="2"/>
  <c r="D54" i="2" s="1"/>
  <c r="F48" i="2"/>
  <c r="D48" i="2"/>
  <c r="B34" i="2"/>
  <c r="F50" i="2" s="1"/>
  <c r="B30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98" i="2" l="1"/>
  <c r="D107" i="2"/>
  <c r="D103" i="2"/>
  <c r="D104" i="2" s="1"/>
  <c r="E100" i="2" s="1"/>
  <c r="I45" i="2"/>
  <c r="F51" i="2"/>
  <c r="F52" i="2" s="1"/>
  <c r="D55" i="2"/>
  <c r="G47" i="2"/>
  <c r="F104" i="2"/>
  <c r="G99" i="2" s="1"/>
  <c r="D108" i="2"/>
  <c r="D50" i="2"/>
  <c r="D51" i="2" s="1"/>
  <c r="D52" i="2" s="1"/>
  <c r="G98" i="2"/>
  <c r="G38" i="2" l="1"/>
  <c r="E38" i="2"/>
  <c r="E46" i="2"/>
  <c r="G100" i="2"/>
  <c r="E97" i="2"/>
  <c r="G45" i="2"/>
  <c r="G46" i="2"/>
  <c r="E99" i="2"/>
  <c r="D105" i="2"/>
  <c r="E98" i="2"/>
  <c r="F105" i="2"/>
  <c r="G97" i="2"/>
  <c r="G101" i="2" s="1"/>
  <c r="E47" i="2"/>
  <c r="E45" i="2"/>
  <c r="E101" i="2" l="1"/>
  <c r="D109" i="2"/>
  <c r="E119" i="2" s="1"/>
  <c r="F119" i="2" s="1"/>
  <c r="G69" i="2"/>
  <c r="H69" i="2" s="1"/>
  <c r="G48" i="2"/>
  <c r="D58" i="2"/>
  <c r="E48" i="2"/>
  <c r="D111" i="2"/>
  <c r="E114" i="2"/>
  <c r="G73" i="2"/>
  <c r="H73" i="2" s="1"/>
  <c r="G71" i="2" l="1"/>
  <c r="H71" i="2" s="1"/>
  <c r="G76" i="2"/>
  <c r="H76" i="2" s="1"/>
  <c r="D110" i="2"/>
  <c r="E115" i="2"/>
  <c r="F115" i="2" s="1"/>
  <c r="E116" i="2"/>
  <c r="F116" i="2" s="1"/>
  <c r="E117" i="2"/>
  <c r="F117" i="2" s="1"/>
  <c r="E118" i="2"/>
  <c r="F118" i="2" s="1"/>
  <c r="G72" i="2"/>
  <c r="H72" i="2" s="1"/>
  <c r="G77" i="2"/>
  <c r="H77" i="2" s="1"/>
  <c r="G70" i="2"/>
  <c r="H70" i="2" s="1"/>
  <c r="D57" i="2"/>
  <c r="G75" i="2"/>
  <c r="H75" i="2" s="1"/>
  <c r="G74" i="2"/>
  <c r="H74" i="2" s="1"/>
  <c r="G67" i="2"/>
  <c r="H67" i="2" s="1"/>
  <c r="G68" i="2"/>
  <c r="H68" i="2" s="1"/>
  <c r="G66" i="2"/>
  <c r="F114" i="2"/>
  <c r="E123" i="2" l="1"/>
  <c r="E126" i="2"/>
  <c r="E125" i="2"/>
  <c r="E121" i="2"/>
  <c r="E122" i="2" s="1"/>
  <c r="G78" i="2"/>
  <c r="G79" i="2" s="1"/>
  <c r="G80" i="2"/>
  <c r="H66" i="2"/>
  <c r="H78" i="2" s="1"/>
  <c r="F131" i="2"/>
  <c r="F126" i="2"/>
  <c r="F123" i="2"/>
  <c r="F121" i="2"/>
  <c r="D131" i="2"/>
  <c r="F125" i="2"/>
  <c r="H80" i="2" l="1"/>
  <c r="G130" i="2"/>
  <c r="F122" i="2"/>
  <c r="G82" i="2"/>
  <c r="H79" i="2"/>
</calcChain>
</file>

<file path=xl/sharedStrings.xml><?xml version="1.0" encoding="utf-8"?>
<sst xmlns="http://schemas.openxmlformats.org/spreadsheetml/2006/main" count="338" uniqueCount="176">
  <si>
    <t>HPLC System Suitability Report</t>
  </si>
  <si>
    <t>Analysis Data</t>
  </si>
  <si>
    <t>Assay</t>
  </si>
  <si>
    <t>Sample(s)</t>
  </si>
  <si>
    <t>Reference Substance:</t>
  </si>
  <si>
    <t>TRIMETHOPRIM SECONDARY REFERENCE STANDARD</t>
  </si>
  <si>
    <t>% age Purity:</t>
  </si>
  <si>
    <t>NDQF201804388</t>
  </si>
  <si>
    <t>Weight (mg):</t>
  </si>
  <si>
    <t>TRIMETHOPRIM</t>
  </si>
  <si>
    <t>Standard Conc (mg/mL):</t>
  </si>
  <si>
    <t>Each vials contains trimethoprim 500mg</t>
  </si>
  <si>
    <t>2018-04-24 15:05:29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</si>
  <si>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</si>
  <si>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</si>
  <si>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</si>
  <si>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</si>
  <si>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</si>
  <si>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</si>
  <si>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</si>
  <si>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</si>
  <si>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</si>
  <si>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</si>
  <si>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</si>
  <si>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</si>
  <si>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</si>
  <si>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</si>
  <si>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</si>
  <si>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</si>
  <si>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</si>
  <si>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</si>
  <si>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</si>
  <si>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</si>
  <si>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</si>
  <si>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</si>
  <si>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</si>
  <si>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</si>
  <si>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</si>
  <si>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</si>
  <si>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</si>
  <si>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</si>
  <si>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</si>
  <si>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</si>
  <si>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</si>
  <si>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</si>
  <si>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</si>
  <si>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</si>
  <si>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</si>
  <si>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</si>
  <si>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</si>
  <si>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</si>
  <si>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</si>
  <si>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</si>
  <si>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</si>
  <si>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</si>
  <si>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</si>
  <si>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</si>
  <si>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</si>
  <si>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</si>
  <si>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</si>
  <si>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</si>
  <si>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</si>
  <si>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</si>
  <si>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</si>
  <si>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</si>
  <si>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</si>
  <si>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</si>
  <si>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</si>
  <si>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</si>
  <si>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</si>
  <si>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</si>
  <si>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</si>
  <si>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</si>
  <si>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</si>
  <si>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</si>
  <si>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</si>
  <si>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</si>
  <si>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</si>
  <si>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</si>
  <si>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</si>
  <si>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</si>
  <si>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</si>
  <si>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</si>
  <si>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</si>
  <si>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</si>
  <si>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</si>
  <si>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</si>
  <si>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</si>
  <si>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</si>
  <si>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</si>
  <si>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</si>
  <si>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</si>
  <si>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</si>
  <si>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</si>
  <si>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</si>
  <si>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</si>
  <si>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</si>
  <si>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</si>
  <si>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</si>
  <si>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</si>
  <si>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</si>
  <si>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</si>
  <si>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</si>
  <si>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</si>
  <si>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</si>
  <si>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</si>
  <si>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</si>
  <si>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</si>
  <si>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</si>
  <si>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</si>
  <si>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</si>
  <si>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</si>
  <si>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</si>
  <si>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</si>
  <si>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</si>
  <si>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</si>
  <si>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</si>
  <si>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</si>
  <si>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</si>
  <si>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</si>
  <si>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</si>
  <si>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</si>
  <si>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</si>
  <si>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</si>
  <si>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PETER</t>
  </si>
  <si>
    <t>NGUMO</t>
  </si>
  <si>
    <t xml:space="preserve">Sample Name: </t>
  </si>
  <si>
    <t>Sample Lab. Ref:</t>
  </si>
  <si>
    <t>Primary Standard:</t>
  </si>
  <si>
    <t>ICRS Purity Factor:</t>
  </si>
  <si>
    <t>Sample 1</t>
  </si>
  <si>
    <t>Sample 2</t>
  </si>
  <si>
    <t>Sample 3</t>
  </si>
  <si>
    <t>Mass (mg)</t>
  </si>
  <si>
    <t>Dilution Factor:</t>
  </si>
  <si>
    <t>Conc. (mg/mL):</t>
  </si>
  <si>
    <t>Areas</t>
  </si>
  <si>
    <t>Mean</t>
  </si>
  <si>
    <t>Mean:</t>
  </si>
  <si>
    <t>RSD (%)</t>
  </si>
  <si>
    <t>RSD (%):</t>
  </si>
  <si>
    <t>Response Factor:</t>
  </si>
  <si>
    <t>Mean Response Factor:</t>
  </si>
  <si>
    <t>Purity Factor:</t>
  </si>
  <si>
    <t>Grand Mean:</t>
  </si>
  <si>
    <t>Grand RSD (%)</t>
  </si>
  <si>
    <t>% Diff. RF</t>
  </si>
  <si>
    <t>Analysed By:</t>
  </si>
  <si>
    <t>Signature, Date:</t>
  </si>
  <si>
    <t>If correction for water content is NOT needed, enter 0</t>
  </si>
  <si>
    <t>Initial Standard dilution (mL):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</si>
  <si>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</si>
  <si>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</si>
  <si>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</si>
  <si>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</si>
  <si>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</si>
  <si>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Standard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</si>
  <si>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</si>
  <si>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Standard Final Volume (mL):</t>
    </r>
  </si>
  <si>
    <t>Desired Concetration (mg/mL):</t>
  </si>
  <si>
    <t>Determination of Amoxicillin Content in Sample</t>
  </si>
  <si>
    <t>Each</t>
  </si>
  <si>
    <t>contains</t>
  </si>
  <si>
    <t>Initial Sample dilution (mL):</t>
  </si>
  <si>
    <t>Sample Wt (mg)</t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</si>
  <si>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transfer Volume (mL:</t>
    </r>
  </si>
  <si>
    <r>
      <t>1</t>
    </r>
    <r>
      <rPr>
        <vertAlign val="superscript"/>
        <sz val="14"/>
        <rFont val="Book Antiqua"/>
        <family val="1"/>
      </rPr>
      <t>st</t>
    </r>
    <r>
      <rPr>
        <sz val="14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</si>
  <si>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</si>
  <si>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rFont val="Book Antiqua"/>
        <family val="1"/>
      </rPr>
      <t>nd</t>
    </r>
    <r>
      <rPr>
        <sz val="14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</si>
  <si>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Transfer Volume (mL:</t>
    </r>
  </si>
  <si>
    <r>
      <t>3</t>
    </r>
    <r>
      <rPr>
        <vertAlign val="superscript"/>
        <sz val="14"/>
        <rFont val="Book Antiqua"/>
        <family val="1"/>
      </rPr>
      <t>rd</t>
    </r>
    <r>
      <rPr>
        <sz val="14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</si>
  <si>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</si>
  <si>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rFont val="Book Antiqua"/>
        <family val="1"/>
      </rPr>
      <t>th</t>
    </r>
    <r>
      <rPr>
        <sz val="14"/>
        <rFont val="Book Antiqua"/>
        <family val="1"/>
      </rPr>
      <t xml:space="preserve"> Dilution Sample Final Volume (mL):</t>
    </r>
  </si>
  <si>
    <t>Trimethoprim Reference Standard</t>
  </si>
  <si>
    <t>Trimethoprim</t>
  </si>
  <si>
    <t>BPCRS Batch 2444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</si>
</sst>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43" formatCode="_(* #,##0.00_);_(* \(#,##0.00\);_(* &quot;-&quot;??_);_(@_)"/>
    <numFmt numFmtId="164" formatCode="0.00000"/>
    <numFmt numFmtId="165" formatCode="0.0%"/>
    <numFmt numFmtId="166" formatCode="dd\-mmm\-yyyy"/>
    <numFmt numFmtId="167" formatCode="dd\-mmm\-yy"/>
    <numFmt numFmtId="168" formatCode="0.0000\ &quot;mg&quot;"/>
    <numFmt numFmtId="169" formatCode="0.000"/>
    <numFmt numFmtId="170" formatCode="0.0000"/>
    <numFmt numFmtId="171" formatCode="0.0\ &quot;mg&quot;"/>
    <numFmt numFmtId="172" formatCode="0.00\ &quot;%&quot;"/>
    <numFmt numFmtId="173" formatCode="0.0\ &quot;%&quot;"/>
    <numFmt numFmtId="174" formatCode="0\ &quot;%&quot;"/>
    <numFmt numFmtId="175" formatCode="_(* #,##0_);_(* \(#,##0\);_(* &quot;-&quot;??_);_(@_)"/>
    <numFmt numFmtId="176" formatCode="0.0000%"/>
    <numFmt numFmtId="177" formatCode="0.000%"/>
    <numFmt numFmtId="178" formatCode="0.000\ &quot;%&quot;"/>
    <numFmt numFmtId="179" formatCode="0.000000000"/>
    <numFmt numFmtId="180" formatCode="0\ &quot;mg&quot;"/>
  </numFmts>
  <fonts count="3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72"/>
      <name val="Book Antiqua"/>
      <family val="1"/>
    </font>
    <font>
      <b/>
      <sz val="52"/>
      <name val="Book Antiqua"/>
      <family val="1"/>
    </font>
    <font>
      <sz val="14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4"/>
      <name val="Book Antiqua"/>
      <family val="1"/>
    </font>
    <font>
      <b/>
      <sz val="20"/>
      <name val="Book Antiqua"/>
      <family val="1"/>
    </font>
    <font>
      <sz val="20"/>
      <name val="Book Antiqua"/>
      <family val="1"/>
    </font>
    <font>
      <sz val="14"/>
      <name val="Arial"/>
      <family val="2"/>
    </font>
    <font>
      <i/>
      <sz val="14"/>
      <name val="Arial"/>
      <family val="2"/>
    </font>
    <font>
      <vertAlign val="superscript"/>
      <sz val="14"/>
      <name val="Book Antiqua"/>
      <family val="1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2" fillId="2" borderId="0"/>
    <xf numFmtId="9" fontId="2" fillId="2" borderId="0" applyFont="0" applyFill="0" applyBorder="0" applyAlignment="0" applyProtection="0"/>
    <xf numFmtId="43" fontId="2" fillId="2" borderId="0" applyFont="0" applyFill="0" applyBorder="0" applyAlignment="0" applyProtection="0"/>
    <xf numFmtId="0" fontId="26" fillId="2" borderId="0"/>
    <xf numFmtId="0" fontId="1" fillId="2" borderId="0"/>
  </cellStyleXfs>
  <cellXfs count="505"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/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2" borderId="0" xfId="0" applyFont="1" applyFill="1" applyAlignment="1">
      <alignment horizontal="center"/>
    </xf>
    <xf numFmtId="0" fontId="8" fillId="2" borderId="0" xfId="0" applyFont="1" applyFill="1"/>
    <xf numFmtId="0" fontId="7" fillId="2" borderId="0" xfId="0" applyFont="1" applyFill="1"/>
    <xf numFmtId="2" fontId="7" fillId="2" borderId="0" xfId="0" applyNumberFormat="1" applyFont="1" applyFill="1" applyAlignment="1">
      <alignment horizontal="center"/>
    </xf>
    <xf numFmtId="164" fontId="7" fillId="2" borderId="0" xfId="0" applyNumberFormat="1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9" fillId="3" borderId="3" xfId="0" applyFont="1" applyFill="1" applyBorder="1" applyAlignment="1" applyProtection="1">
      <alignment horizontal="center"/>
      <protection locked="0"/>
    </xf>
    <xf numFmtId="2" fontId="9" fillId="3" borderId="3" xfId="0" applyNumberFormat="1" applyFont="1" applyFill="1" applyBorder="1" applyAlignment="1" applyProtection="1">
      <alignment horizontal="center"/>
      <protection locked="0"/>
    </xf>
    <xf numFmtId="2" fontId="9" fillId="3" borderId="4" xfId="0" applyNumberFormat="1" applyFont="1" applyFill="1" applyBorder="1" applyAlignment="1" applyProtection="1">
      <alignment horizontal="center"/>
      <protection locked="0"/>
    </xf>
    <xf numFmtId="0" fontId="9" fillId="3" borderId="5" xfId="0" applyFont="1" applyFill="1" applyBorder="1" applyAlignment="1" applyProtection="1">
      <alignment horizontal="center"/>
      <protection locked="0"/>
    </xf>
    <xf numFmtId="2" fontId="9" fillId="3" borderId="5" xfId="0" applyNumberFormat="1" applyFont="1" applyFill="1" applyBorder="1" applyAlignment="1" applyProtection="1">
      <alignment horizontal="center"/>
      <protection locked="0"/>
    </xf>
    <xf numFmtId="0" fontId="8" fillId="2" borderId="4" xfId="0" applyFont="1" applyFill="1" applyBorder="1"/>
    <xf numFmtId="1" fontId="7" fillId="4" borderId="2" xfId="0" applyNumberFormat="1" applyFont="1" applyFill="1" applyBorder="1" applyAlignment="1">
      <alignment horizontal="center"/>
    </xf>
    <xf numFmtId="1" fontId="7" fillId="4" borderId="1" xfId="0" applyNumberFormat="1" applyFont="1" applyFill="1" applyBorder="1" applyAlignment="1">
      <alignment horizontal="center"/>
    </xf>
    <xf numFmtId="2" fontId="7" fillId="4" borderId="1" xfId="0" applyNumberFormat="1" applyFont="1" applyFill="1" applyBorder="1" applyAlignment="1">
      <alignment horizontal="center"/>
    </xf>
    <xf numFmtId="0" fontId="8" fillId="2" borderId="3" xfId="0" applyFont="1" applyFill="1" applyBorder="1"/>
    <xf numFmtId="10" fontId="7" fillId="5" borderId="1" xfId="0" applyNumberFormat="1" applyFont="1" applyFill="1" applyBorder="1" applyAlignment="1">
      <alignment horizontal="center"/>
    </xf>
    <xf numFmtId="165" fontId="7" fillId="2" borderId="0" xfId="0" applyNumberFormat="1" applyFont="1" applyFill="1" applyAlignment="1">
      <alignment horizontal="center"/>
    </xf>
    <xf numFmtId="0" fontId="8" fillId="2" borderId="6" xfId="0" applyFont="1" applyFill="1" applyBorder="1"/>
    <xf numFmtId="0" fontId="8" fillId="2" borderId="5" xfId="0" applyFont="1" applyFill="1" applyBorder="1"/>
    <xf numFmtId="0" fontId="7" fillId="4" borderId="1" xfId="0" applyFont="1" applyFill="1" applyBorder="1" applyAlignment="1">
      <alignment horizontal="center"/>
    </xf>
    <xf numFmtId="0" fontId="7" fillId="2" borderId="7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8" xfId="0" applyFont="1" applyFill="1" applyBorder="1"/>
    <xf numFmtId="0" fontId="8" fillId="2" borderId="0" xfId="0" applyFont="1" applyFill="1"/>
    <xf numFmtId="0" fontId="8" fillId="2" borderId="0" xfId="0" applyFont="1" applyFill="1" applyAlignment="1" applyProtection="1">
      <alignment horizontal="left"/>
      <protection locked="0"/>
    </xf>
    <xf numFmtId="0" fontId="8" fillId="2" borderId="0" xfId="0" applyFont="1" applyFill="1" applyProtection="1">
      <protection locked="0"/>
    </xf>
    <xf numFmtId="0" fontId="8" fillId="2" borderId="0" xfId="0" applyFont="1" applyFill="1" applyProtection="1">
      <protection locked="0"/>
    </xf>
    <xf numFmtId="0" fontId="8" fillId="2" borderId="0" xfId="0" applyFont="1" applyFill="1" applyAlignment="1" applyProtection="1">
      <alignment horizontal="left"/>
      <protection locked="0"/>
    </xf>
    <xf numFmtId="0" fontId="4" fillId="2" borderId="9" xfId="0" applyFont="1" applyFill="1" applyBorder="1"/>
    <xf numFmtId="0" fontId="4" fillId="2" borderId="0" xfId="0" applyFont="1" applyFill="1" applyAlignment="1">
      <alignment horizontal="center"/>
    </xf>
    <xf numFmtId="10" fontId="4" fillId="2" borderId="9" xfId="0" applyNumberFormat="1" applyFont="1" applyFill="1" applyBorder="1"/>
    <xf numFmtId="0" fontId="0" fillId="2" borderId="0" xfId="0" applyFill="1"/>
    <xf numFmtId="0" fontId="3" fillId="2" borderId="10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4" fillId="2" borderId="7" xfId="0" applyFont="1" applyFill="1" applyBorder="1"/>
    <xf numFmtId="0" fontId="4" fillId="2" borderId="7" xfId="0" applyFont="1" applyFill="1" applyBorder="1"/>
    <xf numFmtId="0" fontId="3" fillId="2" borderId="11" xfId="0" applyFont="1" applyFill="1" applyBorder="1"/>
    <xf numFmtId="0" fontId="4" fillId="2" borderId="11" xfId="0" applyFont="1" applyFill="1" applyBorder="1"/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6" fontId="13" fillId="3" borderId="0" xfId="0" applyNumberFormat="1" applyFont="1" applyFill="1" applyAlignment="1" applyProtection="1">
      <alignment horizontal="center"/>
      <protection locked="0"/>
    </xf>
    <xf numFmtId="167" fontId="10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68" fontId="11" fillId="2" borderId="0" xfId="0" applyNumberFormat="1" applyFont="1" applyFill="1" applyAlignment="1">
      <alignment horizontal="center"/>
    </xf>
    <xf numFmtId="0" fontId="10" fillId="2" borderId="12" xfId="0" applyFont="1" applyFill="1" applyBorder="1" applyAlignment="1">
      <alignment horizontal="right"/>
    </xf>
    <xf numFmtId="0" fontId="12" fillId="3" borderId="13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right"/>
    </xf>
    <xf numFmtId="0" fontId="12" fillId="3" borderId="15" xfId="0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11" fillId="2" borderId="19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169" fontId="10" fillId="2" borderId="17" xfId="0" applyNumberFormat="1" applyFont="1" applyFill="1" applyBorder="1" applyAlignment="1">
      <alignment horizontal="center"/>
    </xf>
    <xf numFmtId="169" fontId="10" fillId="2" borderId="22" xfId="0" applyNumberFormat="1" applyFont="1" applyFill="1" applyBorder="1" applyAlignment="1">
      <alignment horizontal="center"/>
    </xf>
    <xf numFmtId="0" fontId="17" fillId="2" borderId="23" xfId="0" applyFont="1" applyFill="1" applyBorder="1"/>
    <xf numFmtId="0" fontId="10" fillId="2" borderId="15" xfId="0" applyFont="1" applyFill="1" applyBorder="1" applyAlignment="1">
      <alignment horizontal="center"/>
    </xf>
    <xf numFmtId="0" fontId="12" fillId="3" borderId="14" xfId="0" applyFont="1" applyFill="1" applyBorder="1" applyAlignment="1" applyProtection="1">
      <alignment horizontal="center"/>
      <protection locked="0"/>
    </xf>
    <xf numFmtId="169" fontId="10" fillId="2" borderId="24" xfId="0" applyNumberFormat="1" applyFont="1" applyFill="1" applyBorder="1" applyAlignment="1">
      <alignment horizontal="center"/>
    </xf>
    <xf numFmtId="169" fontId="10" fillId="2" borderId="25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26" xfId="0" applyFont="1" applyFill="1" applyBorder="1" applyAlignment="1">
      <alignment horizontal="center"/>
    </xf>
    <xf numFmtId="0" fontId="12" fillId="3" borderId="27" xfId="0" applyFont="1" applyFill="1" applyBorder="1" applyAlignment="1" applyProtection="1">
      <alignment horizontal="center"/>
      <protection locked="0"/>
    </xf>
    <xf numFmtId="169" fontId="10" fillId="2" borderId="28" xfId="0" applyNumberFormat="1" applyFont="1" applyFill="1" applyBorder="1" applyAlignment="1">
      <alignment horizontal="center"/>
    </xf>
    <xf numFmtId="169" fontId="10" fillId="2" borderId="29" xfId="0" applyNumberFormat="1" applyFont="1" applyFill="1" applyBorder="1" applyAlignment="1">
      <alignment horizontal="center"/>
    </xf>
    <xf numFmtId="0" fontId="10" fillId="2" borderId="30" xfId="0" applyFont="1" applyFill="1" applyBorder="1"/>
    <xf numFmtId="0" fontId="10" fillId="2" borderId="15" xfId="0" applyFont="1" applyFill="1" applyBorder="1" applyAlignment="1">
      <alignment horizontal="right"/>
    </xf>
    <xf numFmtId="1" fontId="11" fillId="6" borderId="31" xfId="0" applyNumberFormat="1" applyFont="1" applyFill="1" applyBorder="1" applyAlignment="1">
      <alignment horizontal="center"/>
    </xf>
    <xf numFmtId="169" fontId="11" fillId="6" borderId="32" xfId="0" applyNumberFormat="1" applyFont="1" applyFill="1" applyBorder="1" applyAlignment="1">
      <alignment horizontal="center"/>
    </xf>
    <xf numFmtId="169" fontId="11" fillId="6" borderId="3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2" borderId="34" xfId="0" applyFont="1" applyFill="1" applyBorder="1" applyAlignment="1">
      <alignment horizontal="right"/>
    </xf>
    <xf numFmtId="0" fontId="12" fillId="3" borderId="35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36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15" xfId="0" applyFont="1" applyFill="1" applyBorder="1" applyAlignment="1">
      <alignment horizontal="center"/>
    </xf>
    <xf numFmtId="2" fontId="10" fillId="7" borderId="36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70" fontId="10" fillId="6" borderId="36" xfId="0" applyNumberFormat="1" applyFont="1" applyFill="1" applyBorder="1" applyAlignment="1">
      <alignment horizontal="center"/>
    </xf>
    <xf numFmtId="170" fontId="10" fillId="2" borderId="0" xfId="0" applyNumberFormat="1" applyFont="1" applyFill="1" applyAlignment="1">
      <alignment horizontal="center"/>
    </xf>
    <xf numFmtId="170" fontId="10" fillId="6" borderId="37" xfId="0" applyNumberFormat="1" applyFont="1" applyFill="1" applyBorder="1" applyAlignment="1">
      <alignment horizontal="center"/>
    </xf>
    <xf numFmtId="0" fontId="10" fillId="2" borderId="38" xfId="0" applyFont="1" applyFill="1" applyBorder="1" applyAlignment="1">
      <alignment horizontal="right"/>
    </xf>
    <xf numFmtId="170" fontId="12" fillId="3" borderId="36" xfId="0" applyNumberFormat="1" applyFont="1" applyFill="1" applyBorder="1" applyAlignment="1" applyProtection="1">
      <alignment horizontal="center"/>
      <protection locked="0"/>
    </xf>
    <xf numFmtId="170" fontId="10" fillId="2" borderId="0" xfId="0" applyNumberFormat="1" applyFont="1" applyFill="1"/>
    <xf numFmtId="0" fontId="10" fillId="2" borderId="21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30" xfId="0" applyFont="1" applyFill="1" applyBorder="1" applyAlignment="1">
      <alignment horizontal="right"/>
    </xf>
    <xf numFmtId="2" fontId="10" fillId="6" borderId="30" xfId="0" applyNumberFormat="1" applyFont="1" applyFill="1" applyBorder="1" applyAlignment="1">
      <alignment horizontal="center"/>
    </xf>
    <xf numFmtId="169" fontId="11" fillId="7" borderId="23" xfId="0" applyNumberFormat="1" applyFont="1" applyFill="1" applyBorder="1" applyAlignment="1">
      <alignment horizontal="center"/>
    </xf>
    <xf numFmtId="169" fontId="10" fillId="2" borderId="0" xfId="0" applyNumberFormat="1" applyFont="1" applyFill="1" applyAlignment="1">
      <alignment horizontal="center"/>
    </xf>
    <xf numFmtId="10" fontId="10" fillId="6" borderId="36" xfId="0" applyNumberFormat="1" applyFont="1" applyFill="1" applyBorder="1" applyAlignment="1">
      <alignment horizontal="center"/>
    </xf>
    <xf numFmtId="0" fontId="10" fillId="2" borderId="39" xfId="0" applyFont="1" applyFill="1" applyBorder="1" applyAlignment="1">
      <alignment horizontal="right"/>
    </xf>
    <xf numFmtId="0" fontId="10" fillId="7" borderId="30" xfId="0" applyFont="1" applyFill="1" applyBorder="1" applyAlignment="1">
      <alignment horizontal="center"/>
    </xf>
    <xf numFmtId="0" fontId="5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1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23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2" fillId="3" borderId="12" xfId="0" applyFont="1" applyFill="1" applyBorder="1" applyAlignment="1" applyProtection="1">
      <alignment horizontal="center"/>
      <protection locked="0"/>
    </xf>
    <xf numFmtId="0" fontId="10" fillId="2" borderId="40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0" fontId="10" fillId="2" borderId="30" xfId="0" applyFont="1" applyFill="1" applyBorder="1" applyAlignment="1">
      <alignment horizontal="center"/>
    </xf>
    <xf numFmtId="0" fontId="12" fillId="3" borderId="39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>
      <alignment horizontal="center"/>
    </xf>
    <xf numFmtId="2" fontId="13" fillId="2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2" xfId="0" applyFont="1" applyFill="1" applyBorder="1" applyAlignment="1">
      <alignment horizontal="right"/>
    </xf>
    <xf numFmtId="0" fontId="10" fillId="2" borderId="36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37" xfId="0" applyFont="1" applyFill="1" applyBorder="1" applyAlignment="1">
      <alignment horizontal="right"/>
    </xf>
    <xf numFmtId="0" fontId="12" fillId="7" borderId="43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4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69" fontId="12" fillId="3" borderId="27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6" xfId="0" applyNumberFormat="1" applyFont="1" applyFill="1" applyBorder="1" applyAlignment="1">
      <alignment horizontal="center"/>
    </xf>
    <xf numFmtId="1" fontId="11" fillId="6" borderId="47" xfId="0" applyNumberFormat="1" applyFont="1" applyFill="1" applyBorder="1" applyAlignment="1">
      <alignment horizontal="center"/>
    </xf>
    <xf numFmtId="169" fontId="11" fillId="6" borderId="30" xfId="0" applyNumberFormat="1" applyFont="1" applyFill="1" applyBorder="1" applyAlignment="1">
      <alignment horizontal="center"/>
    </xf>
    <xf numFmtId="0" fontId="10" fillId="2" borderId="48" xfId="0" applyFont="1" applyFill="1" applyBorder="1" applyAlignment="1">
      <alignment horizontal="right"/>
    </xf>
    <xf numFmtId="0" fontId="12" fillId="3" borderId="49" xfId="0" applyFont="1" applyFill="1" applyBorder="1" applyAlignment="1" applyProtection="1">
      <alignment horizontal="center"/>
      <protection locked="0"/>
    </xf>
    <xf numFmtId="0" fontId="10" fillId="2" borderId="16" xfId="0" applyFont="1" applyFill="1" applyBorder="1" applyAlignment="1">
      <alignment horizontal="right"/>
    </xf>
    <xf numFmtId="2" fontId="10" fillId="6" borderId="18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18" xfId="0" applyNumberFormat="1" applyFont="1" applyFill="1" applyBorder="1" applyAlignment="1">
      <alignment horizontal="center"/>
    </xf>
    <xf numFmtId="170" fontId="10" fillId="6" borderId="18" xfId="0" applyNumberFormat="1" applyFont="1" applyFill="1" applyBorder="1" applyAlignment="1">
      <alignment horizontal="center"/>
    </xf>
    <xf numFmtId="0" fontId="4" fillId="2" borderId="0" xfId="0" applyFont="1" applyFill="1"/>
    <xf numFmtId="170" fontId="10" fillId="7" borderId="18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10" fillId="2" borderId="50" xfId="0" applyFont="1" applyFill="1" applyBorder="1" applyAlignment="1">
      <alignment horizontal="right"/>
    </xf>
    <xf numFmtId="2" fontId="10" fillId="7" borderId="22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35" xfId="0" applyFont="1" applyFill="1" applyBorder="1" applyAlignment="1">
      <alignment horizontal="right"/>
    </xf>
    <xf numFmtId="169" fontId="11" fillId="7" borderId="35" xfId="0" applyNumberFormat="1" applyFont="1" applyFill="1" applyBorder="1" applyAlignment="1">
      <alignment horizontal="center"/>
    </xf>
    <xf numFmtId="2" fontId="4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36" xfId="0" applyNumberFormat="1" applyFont="1" applyFill="1" applyBorder="1" applyAlignment="1">
      <alignment horizontal="center"/>
    </xf>
    <xf numFmtId="0" fontId="11" fillId="7" borderId="37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 wrapText="1"/>
    </xf>
    <xf numFmtId="0" fontId="10" fillId="2" borderId="14" xfId="0" applyFont="1" applyFill="1" applyBorder="1" applyAlignment="1">
      <alignment horizontal="center"/>
    </xf>
    <xf numFmtId="0" fontId="10" fillId="2" borderId="14" xfId="0" applyFont="1" applyFill="1" applyBorder="1"/>
    <xf numFmtId="10" fontId="12" fillId="6" borderId="18" xfId="0" applyNumberFormat="1" applyFont="1" applyFill="1" applyBorder="1" applyAlignment="1">
      <alignment horizontal="center"/>
    </xf>
    <xf numFmtId="0" fontId="10" fillId="2" borderId="39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70" fontId="11" fillId="2" borderId="0" xfId="0" applyNumberFormat="1" applyFont="1" applyFill="1" applyAlignment="1" applyProtection="1">
      <alignment horizontal="center"/>
      <protection locked="0"/>
    </xf>
    <xf numFmtId="170" fontId="10" fillId="2" borderId="12" xfId="0" applyNumberFormat="1" applyFont="1" applyFill="1" applyBorder="1" applyAlignment="1">
      <alignment horizontal="center"/>
    </xf>
    <xf numFmtId="170" fontId="10" fillId="2" borderId="14" xfId="0" applyNumberFormat="1" applyFont="1" applyFill="1" applyBorder="1" applyAlignment="1">
      <alignment horizontal="center"/>
    </xf>
    <xf numFmtId="170" fontId="10" fillId="2" borderId="23" xfId="0" applyNumberFormat="1" applyFont="1" applyFill="1" applyBorder="1" applyAlignment="1">
      <alignment horizontal="center"/>
    </xf>
    <xf numFmtId="170" fontId="10" fillId="2" borderId="40" xfId="0" applyNumberFormat="1" applyFont="1" applyFill="1" applyBorder="1" applyAlignment="1">
      <alignment horizontal="center"/>
    </xf>
    <xf numFmtId="170" fontId="10" fillId="2" borderId="30" xfId="0" applyNumberFormat="1" applyFont="1" applyFill="1" applyBorder="1" applyAlignment="1">
      <alignment horizontal="center"/>
    </xf>
    <xf numFmtId="10" fontId="12" fillId="6" borderId="51" xfId="0" applyNumberFormat="1" applyFont="1" applyFill="1" applyBorder="1" applyAlignment="1">
      <alignment horizontal="center"/>
    </xf>
    <xf numFmtId="2" fontId="12" fillId="7" borderId="26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1" xfId="0" applyNumberFormat="1" applyFont="1" applyFill="1" applyBorder="1" applyAlignment="1">
      <alignment horizontal="center"/>
    </xf>
    <xf numFmtId="169" fontId="10" fillId="2" borderId="35" xfId="0" applyNumberFormat="1" applyFont="1" applyFill="1" applyBorder="1" applyAlignment="1">
      <alignment horizontal="right"/>
    </xf>
    <xf numFmtId="0" fontId="10" fillId="2" borderId="40" xfId="0" applyFont="1" applyFill="1" applyBorder="1" applyAlignment="1">
      <alignment horizontal="right"/>
    </xf>
    <xf numFmtId="2" fontId="12" fillId="7" borderId="52" xfId="0" applyNumberFormat="1" applyFont="1" applyFill="1" applyBorder="1" applyAlignment="1">
      <alignment horizontal="center"/>
    </xf>
    <xf numFmtId="0" fontId="10" fillId="2" borderId="23" xfId="0" applyFont="1" applyFill="1" applyBorder="1"/>
    <xf numFmtId="0" fontId="12" fillId="7" borderId="20" xfId="0" applyFont="1" applyFill="1" applyBorder="1" applyAlignment="1">
      <alignment horizontal="center"/>
    </xf>
    <xf numFmtId="0" fontId="12" fillId="7" borderId="53" xfId="0" applyFont="1" applyFill="1" applyBorder="1" applyAlignment="1">
      <alignment horizontal="center"/>
    </xf>
    <xf numFmtId="2" fontId="12" fillId="6" borderId="51" xfId="0" applyNumberFormat="1" applyFont="1" applyFill="1" applyBorder="1" applyAlignment="1">
      <alignment horizontal="center"/>
    </xf>
    <xf numFmtId="2" fontId="12" fillId="7" borderId="43" xfId="0" applyNumberFormat="1" applyFont="1" applyFill="1" applyBorder="1" applyAlignment="1">
      <alignment horizontal="center"/>
    </xf>
    <xf numFmtId="170" fontId="10" fillId="2" borderId="39" xfId="0" applyNumberFormat="1" applyFont="1" applyFill="1" applyBorder="1" applyAlignment="1">
      <alignment horizontal="center"/>
    </xf>
    <xf numFmtId="172" fontId="10" fillId="2" borderId="23" xfId="0" applyNumberFormat="1" applyFont="1" applyFill="1" applyBorder="1" applyAlignment="1">
      <alignment horizontal="center" vertical="center"/>
    </xf>
    <xf numFmtId="172" fontId="10" fillId="2" borderId="40" xfId="0" applyNumberFormat="1" applyFont="1" applyFill="1" applyBorder="1" applyAlignment="1">
      <alignment horizontal="center" vertical="center"/>
    </xf>
    <xf numFmtId="172" fontId="10" fillId="2" borderId="30" xfId="0" applyNumberFormat="1" applyFont="1" applyFill="1" applyBorder="1" applyAlignment="1">
      <alignment horizontal="center" vertical="center"/>
    </xf>
    <xf numFmtId="172" fontId="12" fillId="7" borderId="26" xfId="0" applyNumberFormat="1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0" fillId="2" borderId="40" xfId="0" applyFont="1" applyFill="1" applyBorder="1" applyAlignment="1">
      <alignment horizontal="center"/>
    </xf>
    <xf numFmtId="0" fontId="10" fillId="2" borderId="30" xfId="0" applyFont="1" applyFill="1" applyBorder="1" applyAlignment="1">
      <alignment horizontal="center"/>
    </xf>
    <xf numFmtId="1" fontId="12" fillId="3" borderId="40" xfId="0" applyNumberFormat="1" applyFont="1" applyFill="1" applyBorder="1" applyAlignment="1" applyProtection="1">
      <alignment horizontal="center"/>
      <protection locked="0"/>
    </xf>
    <xf numFmtId="1" fontId="12" fillId="3" borderId="30" xfId="0" applyNumberFormat="1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172" fontId="10" fillId="2" borderId="13" xfId="0" applyNumberFormat="1" applyFont="1" applyFill="1" applyBorder="1" applyAlignment="1">
      <alignment horizontal="center"/>
    </xf>
    <xf numFmtId="172" fontId="10" fillId="2" borderId="15" xfId="0" applyNumberFormat="1" applyFont="1" applyFill="1" applyBorder="1" applyAlignment="1">
      <alignment horizontal="center"/>
    </xf>
    <xf numFmtId="172" fontId="10" fillId="2" borderId="41" xfId="0" applyNumberFormat="1" applyFont="1" applyFill="1" applyBorder="1" applyAlignment="1">
      <alignment horizontal="center"/>
    </xf>
    <xf numFmtId="172" fontId="10" fillId="2" borderId="15" xfId="0" applyNumberFormat="1" applyFont="1" applyFill="1" applyBorder="1" applyAlignment="1">
      <alignment horizontal="center"/>
    </xf>
    <xf numFmtId="173" fontId="12" fillId="7" borderId="49" xfId="0" applyNumberFormat="1" applyFont="1" applyFill="1" applyBorder="1" applyAlignment="1">
      <alignment horizontal="center"/>
    </xf>
    <xf numFmtId="173" fontId="12" fillId="6" borderId="51" xfId="0" applyNumberFormat="1" applyFont="1" applyFill="1" applyBorder="1" applyAlignment="1">
      <alignment horizontal="center"/>
    </xf>
    <xf numFmtId="173" fontId="12" fillId="7" borderId="43" xfId="0" applyNumberFormat="1" applyFont="1" applyFill="1" applyBorder="1" applyAlignment="1">
      <alignment horizontal="center"/>
    </xf>
    <xf numFmtId="174" fontId="19" fillId="2" borderId="0" xfId="0" applyNumberFormat="1" applyFont="1" applyFill="1" applyAlignment="1">
      <alignment horizontal="center"/>
    </xf>
    <xf numFmtId="0" fontId="24" fillId="2" borderId="57" xfId="1" applyFont="1" applyBorder="1" applyAlignment="1">
      <alignment horizontal="right"/>
    </xf>
    <xf numFmtId="0" fontId="24" fillId="2" borderId="57" xfId="1" applyFont="1" applyBorder="1" applyAlignment="1">
      <alignment horizontal="center"/>
    </xf>
    <xf numFmtId="0" fontId="2" fillId="2" borderId="57" xfId="1" applyBorder="1"/>
    <xf numFmtId="0" fontId="2" fillId="2" borderId="57" xfId="1" applyFill="1" applyBorder="1"/>
    <xf numFmtId="0" fontId="2" fillId="2" borderId="0" xfId="1"/>
    <xf numFmtId="0" fontId="24" fillId="2" borderId="0" xfId="1" applyFont="1" applyBorder="1" applyAlignment="1">
      <alignment horizontal="right"/>
    </xf>
    <xf numFmtId="0" fontId="24" fillId="2" borderId="0" xfId="1" applyFont="1" applyBorder="1" applyAlignment="1">
      <alignment horizontal="center"/>
    </xf>
    <xf numFmtId="0" fontId="2" fillId="2" borderId="0" xfId="1" applyBorder="1"/>
    <xf numFmtId="0" fontId="2" fillId="2" borderId="0" xfId="1" applyFill="1" applyBorder="1"/>
    <xf numFmtId="0" fontId="24" fillId="2" borderId="0" xfId="1" applyFont="1" applyBorder="1" applyAlignment="1">
      <alignment horizontal="left"/>
    </xf>
    <xf numFmtId="165" fontId="24" fillId="2" borderId="0" xfId="2" applyNumberFormat="1" applyFont="1" applyBorder="1" applyAlignment="1">
      <alignment horizontal="center"/>
    </xf>
    <xf numFmtId="0" fontId="24" fillId="2" borderId="58" xfId="1" applyFont="1" applyBorder="1" applyAlignment="1">
      <alignment horizontal="right"/>
    </xf>
    <xf numFmtId="165" fontId="24" fillId="2" borderId="58" xfId="2" applyNumberFormat="1" applyFont="1" applyBorder="1" applyAlignment="1">
      <alignment horizontal="center"/>
    </xf>
    <xf numFmtId="0" fontId="2" fillId="2" borderId="58" xfId="1" applyBorder="1"/>
    <xf numFmtId="0" fontId="2" fillId="2" borderId="58" xfId="1" applyFill="1" applyBorder="1"/>
    <xf numFmtId="0" fontId="24" fillId="2" borderId="0" xfId="1" applyFont="1" applyAlignment="1">
      <alignment horizontal="right"/>
    </xf>
    <xf numFmtId="165" fontId="24" fillId="2" borderId="0" xfId="2" applyNumberFormat="1" applyFont="1" applyAlignment="1">
      <alignment horizontal="center"/>
    </xf>
    <xf numFmtId="0" fontId="2" fillId="2" borderId="0" xfId="1" applyFill="1"/>
    <xf numFmtId="0" fontId="24" fillId="2" borderId="0" xfId="1" applyFont="1" applyAlignment="1">
      <alignment horizontal="center"/>
    </xf>
    <xf numFmtId="0" fontId="24" fillId="2" borderId="0" xfId="1" applyFont="1" applyFill="1" applyAlignment="1">
      <alignment horizontal="center"/>
    </xf>
    <xf numFmtId="2" fontId="24" fillId="8" borderId="0" xfId="1" applyNumberFormat="1" applyFont="1" applyFill="1" applyAlignment="1">
      <alignment horizontal="center"/>
    </xf>
    <xf numFmtId="2" fontId="24" fillId="2" borderId="0" xfId="1" applyNumberFormat="1" applyFont="1" applyFill="1" applyAlignment="1">
      <alignment horizontal="center"/>
    </xf>
    <xf numFmtId="0" fontId="24" fillId="2" borderId="0" xfId="1" applyFont="1" applyFill="1" applyAlignment="1">
      <alignment horizontal="right"/>
    </xf>
    <xf numFmtId="1" fontId="24" fillId="2" borderId="0" xfId="1" applyNumberFormat="1" applyFont="1" applyFill="1" applyAlignment="1">
      <alignment horizontal="center"/>
    </xf>
    <xf numFmtId="170" fontId="24" fillId="2" borderId="0" xfId="1" applyNumberFormat="1" applyFont="1" applyAlignment="1">
      <alignment horizontal="center"/>
    </xf>
    <xf numFmtId="169" fontId="24" fillId="2" borderId="0" xfId="1" applyNumberFormat="1" applyFont="1" applyAlignment="1">
      <alignment horizontal="center"/>
    </xf>
    <xf numFmtId="0" fontId="24" fillId="2" borderId="0" xfId="1" applyFont="1"/>
    <xf numFmtId="175" fontId="0" fillId="2" borderId="59" xfId="3" applyNumberFormat="1" applyFont="1" applyBorder="1"/>
    <xf numFmtId="175" fontId="0" fillId="2" borderId="0" xfId="3" applyNumberFormat="1" applyFont="1" applyFill="1" applyBorder="1"/>
    <xf numFmtId="175" fontId="0" fillId="2" borderId="0" xfId="3" applyNumberFormat="1" applyFont="1"/>
    <xf numFmtId="175" fontId="0" fillId="2" borderId="60" xfId="3" applyNumberFormat="1" applyFont="1" applyBorder="1"/>
    <xf numFmtId="175" fontId="0" fillId="2" borderId="61" xfId="3" applyNumberFormat="1" applyFont="1" applyBorder="1"/>
    <xf numFmtId="175" fontId="0" fillId="2" borderId="0" xfId="3" applyNumberFormat="1" applyFont="1" applyBorder="1"/>
    <xf numFmtId="175" fontId="0" fillId="9" borderId="0" xfId="3" applyNumberFormat="1" applyFont="1" applyFill="1"/>
    <xf numFmtId="175" fontId="0" fillId="2" borderId="0" xfId="3" applyNumberFormat="1" applyFont="1" applyFill="1"/>
    <xf numFmtId="0" fontId="2" fillId="2" borderId="0" xfId="1" applyAlignment="1">
      <alignment horizontal="right"/>
    </xf>
    <xf numFmtId="175" fontId="24" fillId="9" borderId="0" xfId="3" applyNumberFormat="1" applyFont="1" applyFill="1"/>
    <xf numFmtId="176" fontId="0" fillId="9" borderId="0" xfId="2" applyNumberFormat="1" applyFont="1" applyFill="1"/>
    <xf numFmtId="176" fontId="0" fillId="2" borderId="0" xfId="2" applyNumberFormat="1" applyFont="1" applyFill="1"/>
    <xf numFmtId="0" fontId="2" fillId="2" borderId="0" xfId="1" applyAlignment="1">
      <alignment horizontal="right" wrapText="1"/>
    </xf>
    <xf numFmtId="43" fontId="24" fillId="10" borderId="0" xfId="1" applyNumberFormat="1" applyFont="1" applyFill="1" applyAlignment="1">
      <alignment vertical="center"/>
    </xf>
    <xf numFmtId="177" fontId="24" fillId="2" borderId="65" xfId="2" applyNumberFormat="1" applyFont="1" applyBorder="1" applyAlignment="1">
      <alignment horizontal="center" vertical="center"/>
    </xf>
    <xf numFmtId="0" fontId="24" fillId="2" borderId="0" xfId="1" applyFont="1" applyAlignment="1">
      <alignment horizontal="right" wrapText="1"/>
    </xf>
    <xf numFmtId="175" fontId="24" fillId="2" borderId="0" xfId="1" applyNumberFormat="1" applyFont="1"/>
    <xf numFmtId="175" fontId="2" fillId="2" borderId="0" xfId="1" applyNumberFormat="1"/>
    <xf numFmtId="175" fontId="24" fillId="2" borderId="0" xfId="1" applyNumberFormat="1" applyFont="1" applyFill="1"/>
    <xf numFmtId="43" fontId="24" fillId="2" borderId="0" xfId="1" applyNumberFormat="1" applyFont="1" applyFill="1" applyAlignment="1">
      <alignment vertical="center"/>
    </xf>
    <xf numFmtId="2" fontId="24" fillId="2" borderId="0" xfId="2" applyNumberFormat="1" applyFont="1" applyFill="1" applyBorder="1" applyAlignment="1">
      <alignment horizontal="center"/>
    </xf>
    <xf numFmtId="10" fontId="0" fillId="2" borderId="0" xfId="2" applyNumberFormat="1" applyFont="1"/>
    <xf numFmtId="10" fontId="0" fillId="2" borderId="0" xfId="2" applyNumberFormat="1" applyFont="1" applyFill="1"/>
    <xf numFmtId="10" fontId="25" fillId="2" borderId="0" xfId="2" applyNumberFormat="1" applyFont="1" applyFill="1" applyBorder="1" applyAlignment="1">
      <alignment horizontal="center"/>
    </xf>
    <xf numFmtId="0" fontId="2" fillId="2" borderId="66" xfId="1" applyFont="1" applyBorder="1"/>
    <xf numFmtId="0" fontId="2" fillId="2" borderId="57" xfId="1" applyFont="1" applyBorder="1"/>
    <xf numFmtId="0" fontId="2" fillId="2" borderId="67" xfId="1" applyFont="1" applyBorder="1"/>
    <xf numFmtId="0" fontId="24" fillId="2" borderId="68" xfId="1" applyFont="1" applyBorder="1" applyAlignment="1">
      <alignment horizontal="right"/>
    </xf>
    <xf numFmtId="0" fontId="24" fillId="2" borderId="69" xfId="1" applyFont="1" applyBorder="1"/>
    <xf numFmtId="0" fontId="24" fillId="2" borderId="0" xfId="1" applyFont="1" applyBorder="1"/>
    <xf numFmtId="0" fontId="2" fillId="2" borderId="70" xfId="1" applyFont="1" applyBorder="1"/>
    <xf numFmtId="0" fontId="2" fillId="2" borderId="68" xfId="1" applyFont="1" applyBorder="1"/>
    <xf numFmtId="0" fontId="2" fillId="2" borderId="0" xfId="1" applyFont="1" applyBorder="1"/>
    <xf numFmtId="0" fontId="2" fillId="2" borderId="71" xfId="1" applyFont="1" applyBorder="1"/>
    <xf numFmtId="0" fontId="2" fillId="2" borderId="69" xfId="1" applyFont="1" applyBorder="1"/>
    <xf numFmtId="0" fontId="2" fillId="2" borderId="72" xfId="1" applyFont="1" applyBorder="1"/>
    <xf numFmtId="0" fontId="2" fillId="2" borderId="58" xfId="1" applyFont="1" applyBorder="1"/>
    <xf numFmtId="0" fontId="2" fillId="2" borderId="73" xfId="1" applyFont="1" applyBorder="1"/>
    <xf numFmtId="178" fontId="12" fillId="2" borderId="0" xfId="0" applyNumberFormat="1" applyFont="1" applyFill="1" applyAlignment="1">
      <alignment horizontal="center"/>
    </xf>
    <xf numFmtId="0" fontId="17" fillId="2" borderId="40" xfId="0" applyFont="1" applyFill="1" applyBorder="1"/>
    <xf numFmtId="0" fontId="1" fillId="2" borderId="0" xfId="5"/>
    <xf numFmtId="0" fontId="29" fillId="2" borderId="0" xfId="4" applyFont="1" applyProtection="1"/>
    <xf numFmtId="0" fontId="31" fillId="2" borderId="0" xfId="4" applyFont="1" applyProtection="1"/>
    <xf numFmtId="0" fontId="32" fillId="2" borderId="0" xfId="4" applyFont="1" applyProtection="1"/>
    <xf numFmtId="0" fontId="34" fillId="8" borderId="0" xfId="5" applyFont="1" applyFill="1" applyAlignment="1" applyProtection="1">
      <alignment horizontal="left"/>
      <protection locked="0"/>
    </xf>
    <xf numFmtId="0" fontId="34" fillId="2" borderId="0" xfId="5" applyFont="1" applyFill="1" applyAlignment="1" applyProtection="1">
      <alignment horizontal="right"/>
      <protection locked="0"/>
    </xf>
    <xf numFmtId="0" fontId="29" fillId="2" borderId="0" xfId="4" applyFont="1" applyAlignment="1" applyProtection="1">
      <alignment horizontal="left"/>
    </xf>
    <xf numFmtId="0" fontId="34" fillId="8" borderId="0" xfId="4" applyFont="1" applyFill="1" applyAlignment="1" applyProtection="1">
      <alignment horizontal="left"/>
      <protection locked="0"/>
    </xf>
    <xf numFmtId="166" fontId="34" fillId="8" borderId="0" xfId="5" applyNumberFormat="1" applyFont="1" applyFill="1" applyAlignment="1" applyProtection="1">
      <alignment horizontal="left"/>
      <protection locked="0"/>
    </xf>
    <xf numFmtId="167" fontId="29" fillId="2" borderId="0" xfId="4" applyNumberFormat="1" applyFont="1" applyAlignment="1" applyProtection="1">
      <alignment horizontal="left"/>
    </xf>
    <xf numFmtId="0" fontId="31" fillId="2" borderId="0" xfId="4" applyFont="1" applyAlignment="1" applyProtection="1">
      <alignment horizontal="left"/>
    </xf>
    <xf numFmtId="0" fontId="32" fillId="2" borderId="0" xfId="4" applyFont="1" applyAlignment="1" applyProtection="1">
      <alignment horizontal="right"/>
    </xf>
    <xf numFmtId="0" fontId="29" fillId="2" borderId="0" xfId="4" applyFont="1" applyAlignment="1" applyProtection="1">
      <alignment horizontal="right"/>
    </xf>
    <xf numFmtId="0" fontId="33" fillId="8" borderId="0" xfId="4" applyFont="1" applyFill="1" applyBorder="1" applyAlignment="1" applyProtection="1">
      <alignment horizontal="center"/>
      <protection locked="0"/>
    </xf>
    <xf numFmtId="0" fontId="34" fillId="8" borderId="0" xfId="4" applyFont="1" applyFill="1" applyAlignment="1" applyProtection="1">
      <alignment horizontal="center"/>
      <protection locked="0"/>
    </xf>
    <xf numFmtId="0" fontId="35" fillId="2" borderId="0" xfId="5" applyFont="1" applyProtection="1"/>
    <xf numFmtId="0" fontId="32" fillId="2" borderId="0" xfId="4" applyFont="1" applyFill="1" applyAlignment="1" applyProtection="1">
      <alignment horizontal="center"/>
      <protection locked="0"/>
    </xf>
    <xf numFmtId="0" fontId="36" fillId="2" borderId="0" xfId="5" applyFont="1" applyFill="1"/>
    <xf numFmtId="2" fontId="33" fillId="8" borderId="0" xfId="4" applyNumberFormat="1" applyFont="1" applyFill="1" applyAlignment="1" applyProtection="1">
      <alignment horizontal="center"/>
      <protection locked="0"/>
    </xf>
    <xf numFmtId="0" fontId="30" fillId="2" borderId="0" xfId="4" applyFont="1" applyFill="1" applyBorder="1" applyAlignment="1" applyProtection="1">
      <alignment vertical="center" wrapText="1"/>
    </xf>
    <xf numFmtId="2" fontId="32" fillId="2" borderId="0" xfId="4" applyNumberFormat="1" applyFont="1" applyAlignment="1" applyProtection="1">
      <alignment horizontal="center"/>
    </xf>
    <xf numFmtId="0" fontId="30" fillId="2" borderId="0" xfId="4" applyFont="1" applyFill="1" applyBorder="1" applyAlignment="1" applyProtection="1">
      <alignment horizontal="left" vertical="center" wrapText="1"/>
    </xf>
    <xf numFmtId="168" fontId="32" fillId="2" borderId="0" xfId="4" applyNumberFormat="1" applyFont="1" applyAlignment="1" applyProtection="1">
      <alignment horizontal="center"/>
    </xf>
    <xf numFmtId="0" fontId="32" fillId="2" borderId="0" xfId="4" applyFont="1" applyAlignment="1" applyProtection="1">
      <alignment horizontal="center"/>
    </xf>
    <xf numFmtId="0" fontId="29" fillId="2" borderId="74" xfId="4" applyFont="1" applyBorder="1" applyAlignment="1" applyProtection="1">
      <alignment horizontal="right"/>
    </xf>
    <xf numFmtId="0" fontId="34" fillId="8" borderId="75" xfId="4" applyFont="1" applyFill="1" applyBorder="1" applyAlignment="1" applyProtection="1">
      <alignment horizontal="center"/>
      <protection locked="0"/>
    </xf>
    <xf numFmtId="0" fontId="29" fillId="2" borderId="79" xfId="4" applyFont="1" applyBorder="1" applyAlignment="1" applyProtection="1">
      <alignment horizontal="right"/>
    </xf>
    <xf numFmtId="0" fontId="34" fillId="8" borderId="80" xfId="4" applyFont="1" applyFill="1" applyBorder="1" applyAlignment="1" applyProtection="1">
      <alignment horizontal="center"/>
      <protection locked="0"/>
    </xf>
    <xf numFmtId="0" fontId="32" fillId="2" borderId="75" xfId="4" applyFont="1" applyBorder="1" applyAlignment="1" applyProtection="1">
      <alignment horizontal="center"/>
    </xf>
    <xf numFmtId="0" fontId="32" fillId="2" borderId="81" xfId="4" applyFont="1" applyBorder="1" applyAlignment="1" applyProtection="1">
      <alignment horizontal="center"/>
    </xf>
    <xf numFmtId="0" fontId="32" fillId="2" borderId="82" xfId="4" applyFont="1" applyBorder="1" applyAlignment="1" applyProtection="1">
      <alignment horizontal="center"/>
    </xf>
    <xf numFmtId="0" fontId="32" fillId="2" borderId="83" xfId="4" applyFont="1" applyBorder="1" applyAlignment="1" applyProtection="1">
      <alignment horizontal="center"/>
    </xf>
    <xf numFmtId="0" fontId="34" fillId="8" borderId="0" xfId="4" applyFont="1" applyFill="1" applyBorder="1" applyAlignment="1" applyProtection="1">
      <alignment horizontal="center"/>
      <protection locked="0"/>
    </xf>
    <xf numFmtId="0" fontId="29" fillId="2" borderId="59" xfId="4" applyFont="1" applyBorder="1" applyAlignment="1" applyProtection="1">
      <alignment horizontal="center"/>
    </xf>
    <xf numFmtId="0" fontId="34" fillId="8" borderId="57" xfId="4" applyFont="1" applyFill="1" applyBorder="1" applyAlignment="1" applyProtection="1">
      <alignment horizontal="center"/>
      <protection locked="0"/>
    </xf>
    <xf numFmtId="169" fontId="29" fillId="2" borderId="82" xfId="4" applyNumberFormat="1" applyFont="1" applyBorder="1" applyAlignment="1" applyProtection="1">
      <alignment horizontal="center"/>
    </xf>
    <xf numFmtId="0" fontId="29" fillId="2" borderId="60" xfId="4" applyFont="1" applyBorder="1" applyAlignment="1" applyProtection="1">
      <alignment horizontal="center"/>
    </xf>
    <xf numFmtId="169" fontId="29" fillId="2" borderId="84" xfId="4" applyNumberFormat="1" applyFont="1" applyBorder="1" applyAlignment="1" applyProtection="1">
      <alignment horizontal="center"/>
    </xf>
    <xf numFmtId="0" fontId="29" fillId="2" borderId="61" xfId="4" applyFont="1" applyBorder="1" applyAlignment="1" applyProtection="1">
      <alignment horizontal="center"/>
    </xf>
    <xf numFmtId="0" fontId="34" fillId="8" borderId="58" xfId="4" applyFont="1" applyFill="1" applyBorder="1" applyAlignment="1" applyProtection="1">
      <alignment horizontal="center"/>
      <protection locked="0"/>
    </xf>
    <xf numFmtId="169" fontId="29" fillId="2" borderId="85" xfId="4" applyNumberFormat="1" applyFont="1" applyBorder="1" applyAlignment="1" applyProtection="1">
      <alignment horizontal="center"/>
    </xf>
    <xf numFmtId="0" fontId="29" fillId="2" borderId="80" xfId="4" applyFont="1" applyBorder="1" applyAlignment="1" applyProtection="1">
      <alignment horizontal="right"/>
    </xf>
    <xf numFmtId="1" fontId="32" fillId="12" borderId="86" xfId="4" applyNumberFormat="1" applyFont="1" applyFill="1" applyBorder="1" applyAlignment="1" applyProtection="1">
      <alignment horizontal="center"/>
    </xf>
    <xf numFmtId="169" fontId="32" fillId="12" borderId="87" xfId="4" applyNumberFormat="1" applyFont="1" applyFill="1" applyBorder="1" applyAlignment="1" applyProtection="1">
      <alignment horizontal="center"/>
    </xf>
    <xf numFmtId="1" fontId="32" fillId="12" borderId="88" xfId="4" applyNumberFormat="1" applyFont="1" applyFill="1" applyBorder="1" applyAlignment="1" applyProtection="1">
      <alignment horizontal="center"/>
    </xf>
    <xf numFmtId="0" fontId="29" fillId="2" borderId="76" xfId="4" applyFont="1" applyBorder="1" applyAlignment="1" applyProtection="1">
      <alignment horizontal="right"/>
    </xf>
    <xf numFmtId="2" fontId="34" fillId="8" borderId="89" xfId="4" applyNumberFormat="1" applyFont="1" applyFill="1" applyBorder="1" applyAlignment="1" applyProtection="1">
      <alignment horizontal="center"/>
      <protection locked="0"/>
    </xf>
    <xf numFmtId="0" fontId="29" fillId="2" borderId="0" xfId="4" applyFont="1" applyFill="1" applyBorder="1" applyProtection="1"/>
    <xf numFmtId="0" fontId="34" fillId="8" borderId="89" xfId="4" applyFont="1" applyFill="1" applyBorder="1" applyAlignment="1" applyProtection="1">
      <alignment horizontal="center"/>
      <protection locked="0"/>
    </xf>
    <xf numFmtId="0" fontId="29" fillId="2" borderId="90" xfId="4" applyFont="1" applyBorder="1" applyAlignment="1" applyProtection="1">
      <alignment horizontal="right"/>
    </xf>
    <xf numFmtId="2" fontId="29" fillId="12" borderId="91" xfId="4" applyNumberFormat="1" applyFont="1" applyFill="1" applyBorder="1" applyAlignment="1" applyProtection="1">
      <alignment horizontal="center"/>
    </xf>
    <xf numFmtId="0" fontId="29" fillId="2" borderId="0" xfId="4" applyFont="1" applyFill="1" applyBorder="1" applyAlignment="1" applyProtection="1">
      <alignment horizontal="center"/>
    </xf>
    <xf numFmtId="2" fontId="29" fillId="9" borderId="91" xfId="4" applyNumberFormat="1" applyFont="1" applyFill="1" applyBorder="1" applyAlignment="1" applyProtection="1">
      <alignment horizontal="center"/>
    </xf>
    <xf numFmtId="2" fontId="29" fillId="2" borderId="0" xfId="4" applyNumberFormat="1" applyFont="1" applyFill="1" applyBorder="1" applyAlignment="1" applyProtection="1">
      <alignment horizontal="center"/>
    </xf>
    <xf numFmtId="169" fontId="29" fillId="12" borderId="91" xfId="4" applyNumberFormat="1" applyFont="1" applyFill="1" applyBorder="1" applyAlignment="1" applyProtection="1">
      <alignment horizontal="center"/>
    </xf>
    <xf numFmtId="169" fontId="29" fillId="12" borderId="93" xfId="4" applyNumberFormat="1" applyFont="1" applyFill="1" applyBorder="1" applyAlignment="1" applyProtection="1">
      <alignment horizontal="center"/>
    </xf>
    <xf numFmtId="0" fontId="34" fillId="8" borderId="91" xfId="4" applyFont="1" applyFill="1" applyBorder="1" applyAlignment="1" applyProtection="1">
      <alignment horizontal="center"/>
      <protection locked="0"/>
    </xf>
    <xf numFmtId="1" fontId="29" fillId="2" borderId="0" xfId="4" applyNumberFormat="1" applyFont="1" applyFill="1" applyBorder="1" applyAlignment="1" applyProtection="1">
      <alignment horizontal="center"/>
    </xf>
    <xf numFmtId="0" fontId="29" fillId="2" borderId="96" xfId="4" applyFont="1" applyBorder="1" applyAlignment="1" applyProtection="1">
      <alignment horizontal="right"/>
    </xf>
    <xf numFmtId="2" fontId="29" fillId="12" borderId="97" xfId="4" applyNumberFormat="1" applyFont="1" applyFill="1" applyBorder="1" applyAlignment="1" applyProtection="1">
      <alignment horizontal="center"/>
    </xf>
    <xf numFmtId="169" fontId="29" fillId="2" borderId="0" xfId="4" applyNumberFormat="1" applyFont="1" applyFill="1" applyBorder="1" applyAlignment="1" applyProtection="1">
      <alignment horizontal="center"/>
    </xf>
    <xf numFmtId="0" fontId="29" fillId="2" borderId="98" xfId="4" applyFont="1" applyBorder="1" applyAlignment="1" applyProtection="1">
      <alignment horizontal="right"/>
    </xf>
    <xf numFmtId="169" fontId="32" fillId="9" borderId="89" xfId="4" applyNumberFormat="1" applyFont="1" applyFill="1" applyBorder="1" applyAlignment="1" applyProtection="1">
      <alignment horizontal="center"/>
    </xf>
    <xf numFmtId="10" fontId="29" fillId="12" borderId="91" xfId="4" applyNumberFormat="1" applyFont="1" applyFill="1" applyBorder="1" applyAlignment="1" applyProtection="1">
      <alignment horizontal="center"/>
    </xf>
    <xf numFmtId="0" fontId="29" fillId="9" borderId="93" xfId="4" applyFont="1" applyFill="1" applyBorder="1" applyAlignment="1" applyProtection="1">
      <alignment horizontal="center"/>
    </xf>
    <xf numFmtId="179" fontId="29" fillId="2" borderId="0" xfId="4" applyNumberFormat="1" applyFont="1" applyProtection="1"/>
    <xf numFmtId="0" fontId="32" fillId="2" borderId="0" xfId="4" quotePrefix="1" applyFont="1" applyAlignment="1" applyProtection="1">
      <alignment horizontal="left"/>
    </xf>
    <xf numFmtId="0" fontId="29" fillId="2" borderId="0" xfId="4" quotePrefix="1" applyFont="1" applyAlignment="1" applyProtection="1">
      <alignment horizontal="left"/>
    </xf>
    <xf numFmtId="180" fontId="33" fillId="8" borderId="0" xfId="4" applyNumberFormat="1" applyFont="1" applyFill="1" applyAlignment="1" applyProtection="1">
      <alignment horizontal="center"/>
      <protection locked="0"/>
    </xf>
    <xf numFmtId="0" fontId="29" fillId="2" borderId="0" xfId="4" applyFont="1" applyAlignment="1" applyProtection="1">
      <alignment horizontal="center"/>
    </xf>
    <xf numFmtId="2" fontId="32" fillId="2" borderId="59" xfId="4" applyNumberFormat="1" applyFont="1" applyBorder="1" applyAlignment="1" applyProtection="1">
      <alignment horizontal="center"/>
    </xf>
    <xf numFmtId="0" fontId="32" fillId="2" borderId="59" xfId="4" applyFont="1" applyBorder="1" applyAlignment="1" applyProtection="1">
      <alignment horizontal="center"/>
    </xf>
    <xf numFmtId="0" fontId="34" fillId="8" borderId="74" xfId="4" applyFont="1" applyFill="1" applyBorder="1" applyAlignment="1" applyProtection="1">
      <alignment horizontal="center"/>
      <protection locked="0"/>
    </xf>
    <xf numFmtId="10" fontId="29" fillId="2" borderId="59" xfId="4" applyNumberFormat="1" applyFont="1" applyBorder="1" applyAlignment="1" applyProtection="1">
      <alignment horizontal="center" vertical="center"/>
    </xf>
    <xf numFmtId="0" fontId="34" fillId="8" borderId="79" xfId="4" applyFont="1" applyFill="1" applyBorder="1" applyAlignment="1" applyProtection="1">
      <alignment horizontal="center"/>
      <protection locked="0"/>
    </xf>
    <xf numFmtId="10" fontId="29" fillId="2" borderId="60" xfId="4" applyNumberFormat="1" applyFont="1" applyBorder="1" applyAlignment="1" applyProtection="1">
      <alignment horizontal="center" vertical="center"/>
    </xf>
    <xf numFmtId="0" fontId="34" fillId="8" borderId="94" xfId="4" applyFont="1" applyFill="1" applyBorder="1" applyAlignment="1" applyProtection="1">
      <alignment horizontal="center"/>
      <protection locked="0"/>
    </xf>
    <xf numFmtId="10" fontId="29" fillId="2" borderId="75" xfId="4" applyNumberFormat="1" applyFont="1" applyBorder="1" applyAlignment="1" applyProtection="1">
      <alignment horizontal="center" vertical="center"/>
    </xf>
    <xf numFmtId="10" fontId="29" fillId="2" borderId="80" xfId="4" applyNumberFormat="1" applyFont="1" applyBorder="1" applyAlignment="1" applyProtection="1">
      <alignment horizontal="center" vertical="center"/>
    </xf>
    <xf numFmtId="10" fontId="29" fillId="2" borderId="99" xfId="4" applyNumberFormat="1" applyFont="1" applyBorder="1" applyAlignment="1" applyProtection="1">
      <alignment horizontal="center" vertical="center"/>
    </xf>
    <xf numFmtId="0" fontId="29" fillId="2" borderId="80" xfId="4" applyFont="1" applyBorder="1" applyAlignment="1" applyProtection="1">
      <alignment horizontal="center"/>
    </xf>
    <xf numFmtId="0" fontId="29" fillId="2" borderId="94" xfId="4" applyFont="1" applyBorder="1" applyAlignment="1" applyProtection="1">
      <alignment horizontal="right"/>
    </xf>
    <xf numFmtId="0" fontId="33" fillId="2" borderId="99" xfId="4" applyFont="1" applyBorder="1" applyAlignment="1" applyProtection="1">
      <alignment horizontal="center"/>
    </xf>
    <xf numFmtId="0" fontId="29" fillId="2" borderId="0" xfId="4" quotePrefix="1" applyFont="1" applyBorder="1" applyAlignment="1" applyProtection="1">
      <alignment horizontal="center"/>
    </xf>
    <xf numFmtId="0" fontId="29" fillId="2" borderId="0" xfId="4" applyFont="1" applyBorder="1" applyAlignment="1" applyProtection="1">
      <alignment horizontal="center"/>
    </xf>
    <xf numFmtId="0" fontId="29" fillId="2" borderId="100" xfId="4" applyFont="1" applyBorder="1" applyAlignment="1" applyProtection="1">
      <alignment horizontal="right"/>
    </xf>
    <xf numFmtId="10" fontId="33" fillId="9" borderId="101" xfId="4" applyNumberFormat="1" applyFont="1" applyFill="1" applyBorder="1" applyAlignment="1" applyProtection="1">
      <alignment horizontal="center"/>
    </xf>
    <xf numFmtId="0" fontId="29" fillId="2" borderId="91" xfId="4" applyFont="1" applyBorder="1" applyAlignment="1" applyProtection="1">
      <alignment horizontal="right"/>
    </xf>
    <xf numFmtId="10" fontId="33" fillId="12" borderId="102" xfId="4" applyNumberFormat="1" applyFont="1" applyFill="1" applyBorder="1" applyAlignment="1" applyProtection="1">
      <alignment horizontal="center"/>
    </xf>
    <xf numFmtId="2" fontId="29" fillId="2" borderId="0" xfId="4" applyNumberFormat="1" applyFont="1" applyBorder="1" applyAlignment="1" applyProtection="1">
      <alignment horizontal="center"/>
    </xf>
    <xf numFmtId="0" fontId="29" fillId="2" borderId="93" xfId="4" applyFont="1" applyBorder="1" applyAlignment="1" applyProtection="1">
      <alignment horizontal="right"/>
    </xf>
    <xf numFmtId="0" fontId="33" fillId="9" borderId="103" xfId="4" applyFont="1" applyFill="1" applyBorder="1" applyAlignment="1" applyProtection="1">
      <alignment horizontal="center"/>
    </xf>
    <xf numFmtId="0" fontId="32" fillId="2" borderId="0" xfId="4" applyFont="1" applyAlignment="1">
      <alignment horizontal="right"/>
    </xf>
    <xf numFmtId="0" fontId="29" fillId="2" borderId="0" xfId="4" quotePrefix="1" applyFont="1" applyBorder="1" applyAlignment="1">
      <alignment horizontal="right"/>
    </xf>
    <xf numFmtId="0" fontId="29" fillId="2" borderId="0" xfId="4" applyFont="1" applyBorder="1" applyAlignment="1"/>
    <xf numFmtId="177" fontId="33" fillId="2" borderId="0" xfId="4" applyNumberFormat="1" applyFont="1" applyFill="1" applyBorder="1" applyAlignment="1">
      <alignment horizontal="center"/>
    </xf>
    <xf numFmtId="0" fontId="30" fillId="2" borderId="95" xfId="4" applyFont="1" applyFill="1" applyBorder="1" applyAlignment="1" applyProtection="1">
      <alignment horizontal="right" vertical="center" wrapText="1"/>
    </xf>
    <xf numFmtId="0" fontId="29" fillId="2" borderId="95" xfId="4" applyFont="1" applyBorder="1" applyProtection="1"/>
    <xf numFmtId="0" fontId="32" fillId="2" borderId="0" xfId="4" applyFont="1" applyBorder="1" applyAlignment="1" applyProtection="1">
      <alignment horizontal="center"/>
    </xf>
    <xf numFmtId="0" fontId="29" fillId="2" borderId="0" xfId="4" applyFont="1" applyBorder="1" applyProtection="1"/>
    <xf numFmtId="0" fontId="32" fillId="2" borderId="0" xfId="4" applyFont="1" applyBorder="1" applyAlignment="1" applyProtection="1">
      <alignment horizontal="right"/>
    </xf>
    <xf numFmtId="0" fontId="29" fillId="2" borderId="58" xfId="4" quotePrefix="1" applyFont="1" applyBorder="1" applyAlignment="1" applyProtection="1">
      <protection locked="0"/>
    </xf>
    <xf numFmtId="0" fontId="29" fillId="2" borderId="0" xfId="4" quotePrefix="1" applyFont="1" applyBorder="1" applyAlignment="1" applyProtection="1">
      <protection locked="0"/>
    </xf>
    <xf numFmtId="0" fontId="29" fillId="2" borderId="58" xfId="4" applyFont="1" applyBorder="1" applyProtection="1">
      <protection locked="0"/>
    </xf>
    <xf numFmtId="0" fontId="29" fillId="2" borderId="58" xfId="4" applyFont="1" applyBorder="1" applyAlignment="1" applyProtection="1"/>
    <xf numFmtId="0" fontId="32" fillId="2" borderId="104" xfId="4" applyFont="1" applyBorder="1" applyAlignment="1" applyProtection="1">
      <protection locked="0"/>
    </xf>
    <xf numFmtId="0" fontId="32" fillId="2" borderId="0" xfId="4" applyFont="1" applyBorder="1" applyAlignment="1" applyProtection="1">
      <protection locked="0"/>
    </xf>
    <xf numFmtId="0" fontId="29" fillId="2" borderId="104" xfId="4" applyFont="1" applyBorder="1" applyProtection="1">
      <protection locked="0"/>
    </xf>
    <xf numFmtId="0" fontId="29" fillId="2" borderId="104" xfId="4" applyFont="1" applyBorder="1" applyAlignment="1" applyProtection="1"/>
    <xf numFmtId="164" fontId="29" fillId="2" borderId="74" xfId="4" applyNumberFormat="1" applyFont="1" applyBorder="1" applyAlignment="1" applyProtection="1">
      <alignment horizontal="center"/>
    </xf>
    <xf numFmtId="164" fontId="29" fillId="2" borderId="79" xfId="4" applyNumberFormat="1" applyFont="1" applyBorder="1" applyAlignment="1" applyProtection="1">
      <alignment horizontal="center"/>
    </xf>
    <xf numFmtId="164" fontId="29" fillId="2" borderId="59" xfId="4" applyNumberFormat="1" applyFont="1" applyBorder="1" applyAlignment="1" applyProtection="1">
      <alignment horizontal="center"/>
    </xf>
    <xf numFmtId="164" fontId="29" fillId="2" borderId="60" xfId="4" applyNumberFormat="1" applyFont="1" applyBorder="1" applyAlignment="1" applyProtection="1">
      <alignment horizontal="center"/>
    </xf>
    <xf numFmtId="164" fontId="29" fillId="2" borderId="61" xfId="4" applyNumberFormat="1" applyFont="1" applyBorder="1" applyAlignment="1" applyProtection="1">
      <alignment horizontal="center"/>
    </xf>
    <xf numFmtId="0" fontId="32" fillId="2" borderId="0" xfId="4" quotePrefix="1" applyFont="1" applyBorder="1" applyAlignment="1">
      <alignment horizontal="center"/>
    </xf>
    <xf numFmtId="0" fontId="32" fillId="2" borderId="92" xfId="4" applyFont="1" applyBorder="1" applyAlignment="1" applyProtection="1">
      <alignment horizontal="center"/>
    </xf>
    <xf numFmtId="0" fontId="30" fillId="2" borderId="74" xfId="4" applyFont="1" applyFill="1" applyBorder="1" applyAlignment="1" applyProtection="1">
      <alignment horizontal="left" vertical="center" wrapText="1"/>
    </xf>
    <xf numFmtId="0" fontId="30" fillId="2" borderId="92" xfId="4" applyFont="1" applyFill="1" applyBorder="1" applyAlignment="1" applyProtection="1">
      <alignment horizontal="left" vertical="center" wrapText="1"/>
    </xf>
    <xf numFmtId="0" fontId="30" fillId="2" borderId="94" xfId="4" applyFont="1" applyFill="1" applyBorder="1" applyAlignment="1" applyProtection="1">
      <alignment horizontal="left" vertical="center" wrapText="1"/>
    </xf>
    <xf numFmtId="0" fontId="30" fillId="2" borderId="95" xfId="4" applyFont="1" applyFill="1" applyBorder="1" applyAlignment="1" applyProtection="1">
      <alignment horizontal="left" vertical="center" wrapText="1"/>
    </xf>
    <xf numFmtId="0" fontId="32" fillId="2" borderId="92" xfId="4" applyFont="1" applyBorder="1" applyAlignment="1" applyProtection="1">
      <alignment horizontal="center" vertical="center"/>
    </xf>
    <xf numFmtId="0" fontId="32" fillId="2" borderId="0" xfId="4" applyFont="1" applyBorder="1" applyAlignment="1" applyProtection="1">
      <alignment horizontal="center" vertical="center"/>
    </xf>
    <xf numFmtId="0" fontId="32" fillId="2" borderId="95" xfId="4" applyFont="1" applyBorder="1" applyAlignment="1" applyProtection="1">
      <alignment horizontal="center" vertical="center"/>
    </xf>
    <xf numFmtId="2" fontId="34" fillId="8" borderId="74" xfId="4" applyNumberFormat="1" applyFont="1" applyFill="1" applyBorder="1" applyAlignment="1" applyProtection="1">
      <alignment horizontal="center" vertical="center"/>
      <protection locked="0"/>
    </xf>
    <xf numFmtId="2" fontId="34" fillId="8" borderId="79" xfId="4" applyNumberFormat="1" applyFont="1" applyFill="1" applyBorder="1" applyAlignment="1" applyProtection="1">
      <alignment horizontal="center" vertical="center"/>
      <protection locked="0"/>
    </xf>
    <xf numFmtId="2" fontId="34" fillId="8" borderId="94" xfId="4" applyNumberFormat="1" applyFont="1" applyFill="1" applyBorder="1" applyAlignment="1" applyProtection="1">
      <alignment horizontal="center" vertical="center"/>
      <protection locked="0"/>
    </xf>
    <xf numFmtId="2" fontId="34" fillId="8" borderId="59" xfId="4" applyNumberFormat="1" applyFont="1" applyFill="1" applyBorder="1" applyAlignment="1" applyProtection="1">
      <alignment horizontal="center" vertical="center"/>
      <protection locked="0"/>
    </xf>
    <xf numFmtId="2" fontId="34" fillId="8" borderId="60" xfId="4" applyNumberFormat="1" applyFont="1" applyFill="1" applyBorder="1" applyAlignment="1" applyProtection="1">
      <alignment horizontal="center" vertical="center"/>
      <protection locked="0"/>
    </xf>
    <xf numFmtId="2" fontId="34" fillId="8" borderId="61" xfId="4" applyNumberFormat="1" applyFont="1" applyFill="1" applyBorder="1" applyAlignment="1" applyProtection="1">
      <alignment horizontal="center" vertical="center"/>
      <protection locked="0"/>
    </xf>
    <xf numFmtId="0" fontId="32" fillId="2" borderId="94" xfId="4" applyFont="1" applyBorder="1" applyAlignment="1" applyProtection="1">
      <alignment horizontal="center" vertical="center"/>
    </xf>
    <xf numFmtId="0" fontId="30" fillId="2" borderId="75" xfId="4" applyFont="1" applyFill="1" applyBorder="1" applyAlignment="1" applyProtection="1">
      <alignment horizontal="left" vertical="center" wrapText="1"/>
    </xf>
    <xf numFmtId="0" fontId="30" fillId="2" borderId="99" xfId="4" applyFont="1" applyFill="1" applyBorder="1" applyAlignment="1" applyProtection="1">
      <alignment horizontal="left" vertical="center" wrapText="1"/>
    </xf>
    <xf numFmtId="0" fontId="34" fillId="8" borderId="0" xfId="4" applyFont="1" applyFill="1" applyAlignment="1" applyProtection="1">
      <alignment horizontal="left"/>
      <protection locked="0"/>
    </xf>
    <xf numFmtId="0" fontId="30" fillId="2" borderId="62" xfId="4" applyFont="1" applyFill="1" applyBorder="1" applyAlignment="1">
      <alignment horizontal="left" vertical="center" wrapText="1"/>
    </xf>
    <xf numFmtId="0" fontId="30" fillId="2" borderId="63" xfId="4" applyFont="1" applyFill="1" applyBorder="1" applyAlignment="1">
      <alignment horizontal="left" vertical="center" wrapText="1"/>
    </xf>
    <xf numFmtId="0" fontId="30" fillId="2" borderId="64" xfId="4" applyFont="1" applyFill="1" applyBorder="1" applyAlignment="1">
      <alignment horizontal="left" vertical="center" wrapText="1"/>
    </xf>
    <xf numFmtId="0" fontId="32" fillId="2" borderId="76" xfId="4" applyFont="1" applyBorder="1" applyAlignment="1" applyProtection="1">
      <alignment horizontal="center"/>
    </xf>
    <xf numFmtId="0" fontId="32" fillId="2" borderId="77" xfId="4" applyFont="1" applyBorder="1" applyAlignment="1" applyProtection="1">
      <alignment horizontal="center"/>
    </xf>
    <xf numFmtId="0" fontId="32" fillId="2" borderId="78" xfId="4" applyFont="1" applyBorder="1" applyAlignment="1" applyProtection="1">
      <alignment horizontal="center"/>
    </xf>
    <xf numFmtId="0" fontId="27" fillId="2" borderId="0" xfId="4" applyFont="1" applyAlignment="1">
      <alignment horizontal="center" vertical="center"/>
    </xf>
    <xf numFmtId="0" fontId="28" fillId="2" borderId="0" xfId="4" applyFont="1" applyAlignment="1">
      <alignment horizontal="center" vertical="center"/>
    </xf>
    <xf numFmtId="0" fontId="30" fillId="2" borderId="62" xfId="4" applyFont="1" applyBorder="1" applyAlignment="1">
      <alignment horizontal="center"/>
    </xf>
    <xf numFmtId="0" fontId="30" fillId="2" borderId="63" xfId="4" applyFont="1" applyBorder="1" applyAlignment="1">
      <alignment horizontal="center"/>
    </xf>
    <xf numFmtId="0" fontId="30" fillId="2" borderId="64" xfId="4" applyFont="1" applyBorder="1" applyAlignment="1">
      <alignment horizontal="center"/>
    </xf>
    <xf numFmtId="0" fontId="33" fillId="8" borderId="0" xfId="5" applyFont="1" applyFill="1" applyAlignment="1" applyProtection="1">
      <alignment horizontal="left"/>
      <protection locked="0"/>
    </xf>
    <xf numFmtId="0" fontId="34" fillId="8" borderId="0" xfId="5" quotePrefix="1" applyFont="1" applyFill="1" applyAlignment="1" applyProtection="1">
      <alignment horizontal="left"/>
      <protection locked="0"/>
    </xf>
    <xf numFmtId="0" fontId="33" fillId="8" borderId="0" xfId="4" applyFont="1" applyFill="1" applyAlignment="1" applyProtection="1">
      <alignment horizontal="left"/>
      <protection locked="0"/>
    </xf>
    <xf numFmtId="0" fontId="5" fillId="2" borderId="0" xfId="0" applyFont="1" applyFill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1" fillId="2" borderId="44" xfId="0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 vertical="center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54" xfId="0" applyFont="1" applyFill="1" applyBorder="1" applyAlignment="1">
      <alignment horizontal="center"/>
    </xf>
    <xf numFmtId="0" fontId="18" fillId="2" borderId="55" xfId="0" applyFont="1" applyFill="1" applyBorder="1" applyAlignment="1">
      <alignment horizontal="center"/>
    </xf>
    <xf numFmtId="0" fontId="18" fillId="2" borderId="56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8" fillId="2" borderId="54" xfId="0" applyFont="1" applyFill="1" applyBorder="1" applyAlignment="1">
      <alignment horizontal="justify" vertical="center" wrapText="1"/>
    </xf>
    <xf numFmtId="0" fontId="18" fillId="2" borderId="55" xfId="0" applyFont="1" applyFill="1" applyBorder="1" applyAlignment="1">
      <alignment horizontal="justify" vertical="center" wrapText="1"/>
    </xf>
    <xf numFmtId="0" fontId="18" fillId="2" borderId="56" xfId="0" applyFont="1" applyFill="1" applyBorder="1" applyAlignment="1">
      <alignment horizontal="justify" vertical="center" wrapText="1"/>
    </xf>
    <xf numFmtId="0" fontId="18" fillId="2" borderId="54" xfId="0" applyFont="1" applyFill="1" applyBorder="1" applyAlignment="1">
      <alignment horizontal="left" vertical="center" wrapText="1"/>
    </xf>
    <xf numFmtId="0" fontId="18" fillId="2" borderId="55" xfId="0" applyFont="1" applyFill="1" applyBorder="1" applyAlignment="1">
      <alignment horizontal="left" vertical="center" wrapText="1"/>
    </xf>
    <xf numFmtId="0" fontId="18" fillId="2" borderId="56" xfId="0" applyFont="1" applyFill="1" applyBorder="1" applyAlignment="1">
      <alignment horizontal="left" vertical="center" wrapText="1"/>
    </xf>
    <xf numFmtId="0" fontId="11" fillId="2" borderId="44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52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10" fontId="14" fillId="2" borderId="40" xfId="0" applyNumberFormat="1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8" fillId="2" borderId="39" xfId="0" applyFont="1" applyFill="1" applyBorder="1" applyAlignment="1">
      <alignment horizontal="left" vertical="center" wrapText="1"/>
    </xf>
    <xf numFmtId="0" fontId="18" fillId="2" borderId="41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2" fontId="12" fillId="3" borderId="23" xfId="0" applyNumberFormat="1" applyFont="1" applyFill="1" applyBorder="1" applyAlignment="1" applyProtection="1">
      <alignment horizontal="center" vertical="center"/>
      <protection locked="0"/>
    </xf>
    <xf numFmtId="2" fontId="12" fillId="3" borderId="40" xfId="0" applyNumberFormat="1" applyFont="1" applyFill="1" applyBorder="1" applyAlignment="1" applyProtection="1">
      <alignment horizontal="center" vertical="center"/>
      <protection locked="0"/>
    </xf>
    <xf numFmtId="2" fontId="12" fillId="3" borderId="30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39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39" xfId="0" applyFont="1" applyFill="1" applyBorder="1" applyAlignment="1">
      <alignment horizontal="center" vertical="center" wrapText="1"/>
    </xf>
    <xf numFmtId="0" fontId="18" fillId="2" borderId="41" xfId="0" applyFont="1" applyFill="1" applyBorder="1" applyAlignment="1">
      <alignment horizontal="center" vertical="center" wrapText="1"/>
    </xf>
    <xf numFmtId="4" fontId="24" fillId="11" borderId="62" xfId="2" applyNumberFormat="1" applyFont="1" applyFill="1" applyBorder="1" applyAlignment="1">
      <alignment horizontal="center"/>
    </xf>
    <xf numFmtId="4" fontId="24" fillId="11" borderId="63" xfId="2" applyNumberFormat="1" applyFont="1" applyFill="1" applyBorder="1" applyAlignment="1">
      <alignment horizontal="center"/>
    </xf>
    <xf numFmtId="4" fontId="24" fillId="11" borderId="64" xfId="2" applyNumberFormat="1" applyFont="1" applyFill="1" applyBorder="1" applyAlignment="1">
      <alignment horizontal="center"/>
    </xf>
    <xf numFmtId="0" fontId="24" fillId="2" borderId="62" xfId="1" applyFont="1" applyBorder="1" applyAlignment="1">
      <alignment horizontal="center" vertical="center"/>
    </xf>
    <xf numFmtId="0" fontId="24" fillId="2" borderId="63" xfId="1" applyFont="1" applyBorder="1" applyAlignment="1">
      <alignment horizontal="center" vertical="center"/>
    </xf>
    <xf numFmtId="10" fontId="25" fillId="2" borderId="62" xfId="2" applyNumberFormat="1" applyFont="1" applyBorder="1" applyAlignment="1">
      <alignment horizontal="center"/>
    </xf>
    <xf numFmtId="10" fontId="25" fillId="2" borderId="63" xfId="2" applyNumberFormat="1" applyFont="1" applyBorder="1" applyAlignment="1">
      <alignment horizontal="center"/>
    </xf>
    <xf numFmtId="10" fontId="25" fillId="2" borderId="64" xfId="2" applyNumberFormat="1" applyFont="1" applyBorder="1" applyAlignment="1">
      <alignment horizontal="center"/>
    </xf>
    <xf numFmtId="2" fontId="29" fillId="2" borderId="0" xfId="4" applyNumberFormat="1" applyFont="1" applyProtection="1"/>
  </cellXfs>
  <cellStyles count="6">
    <cellStyle name="Comma 2" xfId="3"/>
    <cellStyle name="Normal" xfId="0" builtinId="0"/>
    <cellStyle name="Normal 2" xfId="1"/>
    <cellStyle name="Normal 2 2" xfId="4"/>
    <cellStyle name="Normal 3" xfId="5"/>
    <cellStyle name="Percent 2" xfId="2"/>
  </cellStyles>
  <dxfs count="11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trike/>
      </font>
      <fill>
        <patternFill patternType="none">
          <bgColor auto="1"/>
        </patternFill>
      </fill>
    </dxf>
    <dxf>
      <font>
        <strike/>
      </font>
      <fill>
        <patternFill patternType="none">
          <bgColor auto="1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7" workbookViewId="0">
      <selection activeCell="B24" sqref="B24:B29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53" t="s">
        <v>0</v>
      </c>
      <c r="B15" s="453"/>
      <c r="C15" s="453"/>
      <c r="D15" s="453"/>
      <c r="E15" s="45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99.8</v>
      </c>
      <c r="C19" s="10"/>
      <c r="D19" s="10"/>
      <c r="E19" s="10"/>
    </row>
    <row r="20" spans="1:6" ht="16.5" customHeight="1" x14ac:dyDescent="0.3">
      <c r="A20" s="7" t="s">
        <v>8</v>
      </c>
      <c r="B20" s="12">
        <v>12.46</v>
      </c>
      <c r="C20" s="10"/>
      <c r="D20" s="10"/>
      <c r="E20" s="10"/>
    </row>
    <row r="21" spans="1:6" ht="16.5" customHeight="1" x14ac:dyDescent="0.3">
      <c r="A21" s="7" t="s">
        <v>10</v>
      </c>
      <c r="B21" s="13">
        <v>4.9840000000000002E-2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20923851</v>
      </c>
      <c r="C24" s="18">
        <v>9499.18</v>
      </c>
      <c r="D24" s="19">
        <v>1.2</v>
      </c>
      <c r="E24" s="20">
        <v>4.26</v>
      </c>
    </row>
    <row r="25" spans="1:6" ht="16.5" customHeight="1" x14ac:dyDescent="0.3">
      <c r="A25" s="17">
        <v>2</v>
      </c>
      <c r="B25" s="18">
        <v>20915855</v>
      </c>
      <c r="C25" s="18">
        <v>9522.69</v>
      </c>
      <c r="D25" s="19">
        <v>1.1599999999999999</v>
      </c>
      <c r="E25" s="20">
        <v>4.26</v>
      </c>
    </row>
    <row r="26" spans="1:6" ht="16.5" customHeight="1" x14ac:dyDescent="0.3">
      <c r="A26" s="17">
        <v>3</v>
      </c>
      <c r="B26" s="18">
        <v>20953433</v>
      </c>
      <c r="C26" s="18">
        <v>9479.2199999999993</v>
      </c>
      <c r="D26" s="19">
        <v>1.21</v>
      </c>
      <c r="E26" s="20">
        <v>4.26</v>
      </c>
    </row>
    <row r="27" spans="1:6" ht="16.5" customHeight="1" x14ac:dyDescent="0.3">
      <c r="A27" s="17">
        <v>4</v>
      </c>
      <c r="B27" s="18">
        <v>20972645</v>
      </c>
      <c r="C27" s="18">
        <v>9472.69</v>
      </c>
      <c r="D27" s="19">
        <v>1.17</v>
      </c>
      <c r="E27" s="20">
        <v>4.26</v>
      </c>
    </row>
    <row r="28" spans="1:6" ht="16.5" customHeight="1" x14ac:dyDescent="0.3">
      <c r="A28" s="17">
        <v>5</v>
      </c>
      <c r="B28" s="18">
        <v>20962243</v>
      </c>
      <c r="C28" s="18">
        <v>9428.8799999999992</v>
      </c>
      <c r="D28" s="19">
        <v>1.1599999999999999</v>
      </c>
      <c r="E28" s="20">
        <v>4.26</v>
      </c>
    </row>
    <row r="29" spans="1:6" ht="16.5" customHeight="1" x14ac:dyDescent="0.3">
      <c r="A29" s="17">
        <v>6</v>
      </c>
      <c r="B29" s="21">
        <v>20978354</v>
      </c>
      <c r="C29" s="21">
        <v>9479.27</v>
      </c>
      <c r="D29" s="22">
        <v>1.19</v>
      </c>
      <c r="E29" s="20">
        <v>4.26</v>
      </c>
    </row>
    <row r="30" spans="1:6" ht="16.5" customHeight="1" x14ac:dyDescent="0.3">
      <c r="A30" s="23" t="s">
        <v>18</v>
      </c>
      <c r="B30" s="24">
        <f>AVERAGE(B24:B29)</f>
        <v>20951063.5</v>
      </c>
      <c r="C30" s="25">
        <f>AVERAGE(C24:C29)</f>
        <v>9480.3216666666685</v>
      </c>
      <c r="D30" s="26">
        <f>AVERAGE(D24:D29)</f>
        <v>1.1816666666666666</v>
      </c>
      <c r="E30" s="26">
        <f>AVERAGE(E24:E29)</f>
        <v>4.2599999999999989</v>
      </c>
    </row>
    <row r="31" spans="1:6" ht="16.5" customHeight="1" x14ac:dyDescent="0.3">
      <c r="A31" s="27" t="s">
        <v>19</v>
      </c>
      <c r="B31" s="28">
        <f>(STDEV(B24:B29)/B30)</f>
        <v>1.2301614738919528E-3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54" t="s">
        <v>26</v>
      </c>
      <c r="C59" s="45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124</v>
      </c>
      <c r="C60" s="48" t="s">
        <v>125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6"/>
  <sheetViews>
    <sheetView view="pageLayout" topLeftCell="A59" zoomScale="43" zoomScaleNormal="40" zoomScalePageLayoutView="43" workbookViewId="0">
      <selection activeCell="D57" sqref="D57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485" t="s">
        <v>31</v>
      </c>
      <c r="B1" s="485"/>
      <c r="C1" s="485"/>
      <c r="D1" s="485"/>
      <c r="E1" s="485"/>
      <c r="F1" s="485"/>
      <c r="G1" s="485"/>
      <c r="H1" s="485"/>
      <c r="I1" s="485"/>
    </row>
    <row r="2" spans="1:9" ht="18.75" customHeight="1" x14ac:dyDescent="0.25">
      <c r="A2" s="485"/>
      <c r="B2" s="485"/>
      <c r="C2" s="485"/>
      <c r="D2" s="485"/>
      <c r="E2" s="485"/>
      <c r="F2" s="485"/>
      <c r="G2" s="485"/>
      <c r="H2" s="485"/>
      <c r="I2" s="485"/>
    </row>
    <row r="3" spans="1:9" ht="18.75" customHeight="1" x14ac:dyDescent="0.25">
      <c r="A3" s="485"/>
      <c r="B3" s="485"/>
      <c r="C3" s="485"/>
      <c r="D3" s="485"/>
      <c r="E3" s="485"/>
      <c r="F3" s="485"/>
      <c r="G3" s="485"/>
      <c r="H3" s="485"/>
      <c r="I3" s="485"/>
    </row>
    <row r="4" spans="1:9" ht="18.75" customHeight="1" x14ac:dyDescent="0.25">
      <c r="A4" s="485"/>
      <c r="B4" s="485"/>
      <c r="C4" s="485"/>
      <c r="D4" s="485"/>
      <c r="E4" s="485"/>
      <c r="F4" s="485"/>
      <c r="G4" s="485"/>
      <c r="H4" s="485"/>
      <c r="I4" s="485"/>
    </row>
    <row r="5" spans="1:9" ht="18.75" customHeight="1" x14ac:dyDescent="0.25">
      <c r="A5" s="485"/>
      <c r="B5" s="485"/>
      <c r="C5" s="485"/>
      <c r="D5" s="485"/>
      <c r="E5" s="485"/>
      <c r="F5" s="485"/>
      <c r="G5" s="485"/>
      <c r="H5" s="485"/>
      <c r="I5" s="485"/>
    </row>
    <row r="6" spans="1:9" ht="18.75" customHeight="1" x14ac:dyDescent="0.25">
      <c r="A6" s="485"/>
      <c r="B6" s="485"/>
      <c r="C6" s="485"/>
      <c r="D6" s="485"/>
      <c r="E6" s="485"/>
      <c r="F6" s="485"/>
      <c r="G6" s="485"/>
      <c r="H6" s="485"/>
      <c r="I6" s="485"/>
    </row>
    <row r="7" spans="1:9" ht="18.75" customHeight="1" x14ac:dyDescent="0.25">
      <c r="A7" s="485"/>
      <c r="B7" s="485"/>
      <c r="C7" s="485"/>
      <c r="D7" s="485"/>
      <c r="E7" s="485"/>
      <c r="F7" s="485"/>
      <c r="G7" s="485"/>
      <c r="H7" s="485"/>
      <c r="I7" s="485"/>
    </row>
    <row r="8" spans="1:9" x14ac:dyDescent="0.25">
      <c r="A8" s="486" t="s">
        <v>32</v>
      </c>
      <c r="B8" s="486"/>
      <c r="C8" s="486"/>
      <c r="D8" s="486"/>
      <c r="E8" s="486"/>
      <c r="F8" s="486"/>
      <c r="G8" s="486"/>
      <c r="H8" s="486"/>
      <c r="I8" s="486"/>
    </row>
    <row r="9" spans="1:9" x14ac:dyDescent="0.25">
      <c r="A9" s="486"/>
      <c r="B9" s="486"/>
      <c r="C9" s="486"/>
      <c r="D9" s="486"/>
      <c r="E9" s="486"/>
      <c r="F9" s="486"/>
      <c r="G9" s="486"/>
      <c r="H9" s="486"/>
      <c r="I9" s="486"/>
    </row>
    <row r="10" spans="1:9" x14ac:dyDescent="0.25">
      <c r="A10" s="486"/>
      <c r="B10" s="486"/>
      <c r="C10" s="486"/>
      <c r="D10" s="486"/>
      <c r="E10" s="486"/>
      <c r="F10" s="486"/>
      <c r="G10" s="486"/>
      <c r="H10" s="486"/>
      <c r="I10" s="486"/>
    </row>
    <row r="11" spans="1:9" x14ac:dyDescent="0.25">
      <c r="A11" s="486"/>
      <c r="B11" s="486"/>
      <c r="C11" s="486"/>
      <c r="D11" s="486"/>
      <c r="E11" s="486"/>
      <c r="F11" s="486"/>
      <c r="G11" s="486"/>
      <c r="H11" s="486"/>
      <c r="I11" s="486"/>
    </row>
    <row r="12" spans="1:9" x14ac:dyDescent="0.25">
      <c r="A12" s="486"/>
      <c r="B12" s="486"/>
      <c r="C12" s="486"/>
      <c r="D12" s="486"/>
      <c r="E12" s="486"/>
      <c r="F12" s="486"/>
      <c r="G12" s="486"/>
      <c r="H12" s="486"/>
      <c r="I12" s="486"/>
    </row>
    <row r="13" spans="1:9" x14ac:dyDescent="0.25">
      <c r="A13" s="486"/>
      <c r="B13" s="486"/>
      <c r="C13" s="486"/>
      <c r="D13" s="486"/>
      <c r="E13" s="486"/>
      <c r="F13" s="486"/>
      <c r="G13" s="486"/>
      <c r="H13" s="486"/>
      <c r="I13" s="486"/>
    </row>
    <row r="14" spans="1:9" x14ac:dyDescent="0.25">
      <c r="A14" s="486"/>
      <c r="B14" s="486"/>
      <c r="C14" s="486"/>
      <c r="D14" s="486"/>
      <c r="E14" s="486"/>
      <c r="F14" s="486"/>
      <c r="G14" s="486"/>
      <c r="H14" s="486"/>
      <c r="I14" s="486"/>
    </row>
    <row r="15" spans="1:9" ht="19.5" customHeight="1" x14ac:dyDescent="0.3">
      <c r="A15" s="52"/>
    </row>
    <row r="16" spans="1:9" ht="19.5" customHeight="1" x14ac:dyDescent="0.3">
      <c r="A16" s="458" t="s">
        <v>33</v>
      </c>
      <c r="B16" s="459"/>
      <c r="C16" s="459"/>
      <c r="D16" s="459"/>
      <c r="E16" s="459"/>
      <c r="F16" s="459"/>
      <c r="G16" s="459"/>
      <c r="H16" s="460"/>
    </row>
    <row r="17" spans="1:14" ht="20.25" customHeight="1" x14ac:dyDescent="0.25">
      <c r="A17" s="461" t="s">
        <v>34</v>
      </c>
      <c r="B17" s="461"/>
      <c r="C17" s="461"/>
      <c r="D17" s="461"/>
      <c r="E17" s="461"/>
      <c r="F17" s="461"/>
      <c r="G17" s="461"/>
      <c r="H17" s="461"/>
    </row>
    <row r="18" spans="1:14" ht="26.25" customHeight="1" x14ac:dyDescent="0.4">
      <c r="A18" s="54" t="s">
        <v>35</v>
      </c>
      <c r="B18" s="457" t="s">
        <v>5</v>
      </c>
      <c r="C18" s="457"/>
      <c r="D18" s="200"/>
      <c r="E18" s="55"/>
      <c r="F18" s="56"/>
      <c r="G18" s="56"/>
      <c r="H18" s="56"/>
    </row>
    <row r="19" spans="1:14" ht="26.25" customHeight="1" x14ac:dyDescent="0.4">
      <c r="A19" s="54" t="s">
        <v>36</v>
      </c>
      <c r="B19" s="57" t="s">
        <v>7</v>
      </c>
      <c r="C19" s="209">
        <v>1</v>
      </c>
      <c r="D19" s="56"/>
      <c r="E19" s="56"/>
      <c r="F19" s="56"/>
      <c r="G19" s="56"/>
      <c r="H19" s="56"/>
    </row>
    <row r="20" spans="1:14" ht="26.25" customHeight="1" x14ac:dyDescent="0.4">
      <c r="A20" s="54" t="s">
        <v>37</v>
      </c>
      <c r="B20" s="462" t="s">
        <v>9</v>
      </c>
      <c r="C20" s="462"/>
      <c r="D20" s="56"/>
      <c r="E20" s="56"/>
      <c r="F20" s="56"/>
      <c r="G20" s="56"/>
      <c r="H20" s="56"/>
    </row>
    <row r="21" spans="1:14" ht="26.25" customHeight="1" x14ac:dyDescent="0.4">
      <c r="A21" s="54" t="s">
        <v>38</v>
      </c>
      <c r="B21" s="462" t="s">
        <v>11</v>
      </c>
      <c r="C21" s="462"/>
      <c r="D21" s="462"/>
      <c r="E21" s="462"/>
      <c r="F21" s="462"/>
      <c r="G21" s="462"/>
      <c r="H21" s="462"/>
      <c r="I21" s="58"/>
    </row>
    <row r="22" spans="1:14" ht="26.25" customHeight="1" x14ac:dyDescent="0.4">
      <c r="A22" s="54" t="s">
        <v>39</v>
      </c>
      <c r="B22" s="59" t="s">
        <v>12</v>
      </c>
      <c r="C22" s="56"/>
      <c r="D22" s="56"/>
      <c r="E22" s="56"/>
      <c r="F22" s="56"/>
      <c r="G22" s="56"/>
      <c r="H22" s="56"/>
    </row>
    <row r="23" spans="1:14" ht="26.25" customHeight="1" x14ac:dyDescent="0.4">
      <c r="A23" s="54" t="s">
        <v>40</v>
      </c>
      <c r="B23" s="59">
        <v>43234</v>
      </c>
      <c r="C23" s="56"/>
      <c r="D23" s="56"/>
      <c r="E23" s="56"/>
      <c r="F23" s="56"/>
      <c r="G23" s="56"/>
      <c r="H23" s="56"/>
    </row>
    <row r="24" spans="1:14" ht="18.75" x14ac:dyDescent="0.3">
      <c r="A24" s="54"/>
      <c r="B24" s="60"/>
    </row>
    <row r="25" spans="1:14" ht="18.75" x14ac:dyDescent="0.3">
      <c r="A25" s="61" t="s">
        <v>1</v>
      </c>
      <c r="B25" s="60"/>
    </row>
    <row r="26" spans="1:14" ht="26.25" customHeight="1" x14ac:dyDescent="0.4">
      <c r="A26" s="62" t="s">
        <v>4</v>
      </c>
      <c r="B26" s="457" t="s">
        <v>9</v>
      </c>
      <c r="C26" s="457"/>
    </row>
    <row r="27" spans="1:14" ht="26.25" customHeight="1" x14ac:dyDescent="0.4">
      <c r="A27" s="63" t="s">
        <v>41</v>
      </c>
      <c r="B27" s="463">
        <v>2444</v>
      </c>
      <c r="C27" s="463"/>
    </row>
    <row r="28" spans="1:14" ht="27" customHeight="1" x14ac:dyDescent="0.4">
      <c r="A28" s="63" t="s">
        <v>6</v>
      </c>
      <c r="B28" s="64">
        <v>99.8</v>
      </c>
    </row>
    <row r="29" spans="1:14" s="14" customFormat="1" ht="27" customHeight="1" x14ac:dyDescent="0.4">
      <c r="A29" s="63" t="s">
        <v>42</v>
      </c>
      <c r="B29" s="65">
        <v>0</v>
      </c>
      <c r="C29" s="464" t="s">
        <v>43</v>
      </c>
      <c r="D29" s="465"/>
      <c r="E29" s="465"/>
      <c r="F29" s="465"/>
      <c r="G29" s="466"/>
      <c r="I29" s="66"/>
      <c r="J29" s="66"/>
      <c r="K29" s="66"/>
      <c r="L29" s="66"/>
    </row>
    <row r="30" spans="1:14" s="14" customFormat="1" ht="19.5" customHeight="1" x14ac:dyDescent="0.3">
      <c r="A30" s="63" t="s">
        <v>44</v>
      </c>
      <c r="B30" s="67">
        <f>B28-B29</f>
        <v>99.8</v>
      </c>
      <c r="C30" s="68"/>
      <c r="D30" s="68"/>
      <c r="E30" s="68"/>
      <c r="F30" s="68"/>
      <c r="G30" s="69"/>
      <c r="I30" s="66"/>
      <c r="J30" s="66"/>
      <c r="K30" s="66"/>
      <c r="L30" s="66"/>
    </row>
    <row r="31" spans="1:14" s="14" customFormat="1" ht="27" customHeight="1" x14ac:dyDescent="0.4">
      <c r="A31" s="63" t="s">
        <v>45</v>
      </c>
      <c r="B31" s="70">
        <v>1</v>
      </c>
      <c r="C31" s="467" t="s">
        <v>46</v>
      </c>
      <c r="D31" s="468"/>
      <c r="E31" s="468"/>
      <c r="F31" s="468"/>
      <c r="G31" s="468"/>
      <c r="H31" s="469"/>
      <c r="I31" s="66"/>
      <c r="J31" s="66"/>
      <c r="K31" s="66"/>
      <c r="L31" s="66"/>
    </row>
    <row r="32" spans="1:14" s="14" customFormat="1" ht="27" customHeight="1" x14ac:dyDescent="0.4">
      <c r="A32" s="63" t="s">
        <v>47</v>
      </c>
      <c r="B32" s="70">
        <v>1</v>
      </c>
      <c r="C32" s="467" t="s">
        <v>48</v>
      </c>
      <c r="D32" s="468"/>
      <c r="E32" s="468"/>
      <c r="F32" s="468"/>
      <c r="G32" s="468"/>
      <c r="H32" s="469"/>
      <c r="I32" s="66"/>
      <c r="J32" s="66"/>
      <c r="K32" s="66"/>
      <c r="L32" s="71"/>
      <c r="M32" s="71"/>
      <c r="N32" s="72"/>
    </row>
    <row r="33" spans="1:14" s="14" customFormat="1" ht="17.25" customHeight="1" x14ac:dyDescent="0.3">
      <c r="A33" s="63"/>
      <c r="B33" s="73"/>
      <c r="C33" s="74"/>
      <c r="D33" s="74"/>
      <c r="E33" s="74"/>
      <c r="F33" s="74"/>
      <c r="G33" s="74"/>
      <c r="H33" s="74"/>
      <c r="I33" s="66"/>
      <c r="J33" s="66"/>
      <c r="K33" s="66"/>
      <c r="L33" s="71"/>
      <c r="M33" s="71"/>
      <c r="N33" s="72"/>
    </row>
    <row r="34" spans="1:14" s="14" customFormat="1" ht="18.75" x14ac:dyDescent="0.3">
      <c r="A34" s="63" t="s">
        <v>49</v>
      </c>
      <c r="B34" s="75">
        <f>B31/B32</f>
        <v>1</v>
      </c>
      <c r="C34" s="53" t="s">
        <v>50</v>
      </c>
      <c r="D34" s="53"/>
      <c r="E34" s="53"/>
      <c r="F34" s="53"/>
      <c r="G34" s="53"/>
      <c r="I34" s="66"/>
      <c r="J34" s="66"/>
      <c r="K34" s="66"/>
      <c r="L34" s="71"/>
      <c r="M34" s="71"/>
      <c r="N34" s="72"/>
    </row>
    <row r="35" spans="1:14" s="14" customFormat="1" ht="19.5" customHeight="1" x14ac:dyDescent="0.3">
      <c r="A35" s="63"/>
      <c r="B35" s="67"/>
      <c r="G35" s="53"/>
      <c r="I35" s="66"/>
      <c r="J35" s="66"/>
      <c r="K35" s="66"/>
      <c r="L35" s="71"/>
      <c r="M35" s="71"/>
      <c r="N35" s="72"/>
    </row>
    <row r="36" spans="1:14" s="14" customFormat="1" ht="27" customHeight="1" x14ac:dyDescent="0.4">
      <c r="A36" s="76" t="s">
        <v>51</v>
      </c>
      <c r="B36" s="77">
        <v>25</v>
      </c>
      <c r="C36" s="53"/>
      <c r="D36" s="470" t="s">
        <v>52</v>
      </c>
      <c r="E36" s="471"/>
      <c r="F36" s="470" t="s">
        <v>53</v>
      </c>
      <c r="G36" s="472"/>
      <c r="J36" s="66"/>
      <c r="K36" s="66"/>
      <c r="L36" s="71"/>
      <c r="M36" s="71"/>
      <c r="N36" s="72"/>
    </row>
    <row r="37" spans="1:14" s="14" customFormat="1" ht="27" customHeight="1" x14ac:dyDescent="0.4">
      <c r="A37" s="78" t="s">
        <v>54</v>
      </c>
      <c r="B37" s="79">
        <v>2</v>
      </c>
      <c r="C37" s="80" t="s">
        <v>55</v>
      </c>
      <c r="D37" s="81" t="s">
        <v>56</v>
      </c>
      <c r="E37" s="82" t="s">
        <v>57</v>
      </c>
      <c r="F37" s="81" t="s">
        <v>56</v>
      </c>
      <c r="G37" s="83" t="s">
        <v>57</v>
      </c>
      <c r="I37" s="84" t="s">
        <v>58</v>
      </c>
      <c r="J37" s="66"/>
      <c r="K37" s="66"/>
      <c r="L37" s="71"/>
      <c r="M37" s="71"/>
      <c r="N37" s="72"/>
    </row>
    <row r="38" spans="1:14" s="14" customFormat="1" ht="26.25" customHeight="1" x14ac:dyDescent="0.4">
      <c r="A38" s="78" t="s">
        <v>59</v>
      </c>
      <c r="B38" s="79">
        <v>20</v>
      </c>
      <c r="C38" s="85">
        <v>1</v>
      </c>
      <c r="D38" s="86">
        <v>21802132</v>
      </c>
      <c r="E38" s="87">
        <f>IF(ISBLANK(D38),"-",$D$54/$D$51*D38)</f>
        <v>21367198.403065912</v>
      </c>
      <c r="F38" s="86">
        <v>20923851</v>
      </c>
      <c r="G38" s="88">
        <f>IF(ISBLANK(F38),"-",$D$54/$F$51*F38)</f>
        <v>21033088.448164385</v>
      </c>
      <c r="I38" s="89"/>
      <c r="J38" s="66"/>
      <c r="K38" s="66"/>
      <c r="L38" s="71"/>
      <c r="M38" s="71"/>
      <c r="N38" s="72"/>
    </row>
    <row r="39" spans="1:14" s="16" customFormat="1" ht="26.25" customHeight="1" x14ac:dyDescent="0.4">
      <c r="A39" s="78"/>
      <c r="B39" s="79">
        <v>1</v>
      </c>
      <c r="C39" s="110"/>
      <c r="D39" s="91">
        <v>21756655</v>
      </c>
      <c r="E39" s="92">
        <f t="shared" ref="E39:E44" si="0">IF(ISBLANK(D39),"-",$D$54/$D$51*D39)</f>
        <v>21322628.629716396</v>
      </c>
      <c r="F39" s="91">
        <v>20915855</v>
      </c>
      <c r="G39" s="93">
        <f t="shared" ref="G39:G43" si="1">IF(ISBLANK(F39),"-",$D$54/$F$51*F39)</f>
        <v>21025050.703332826</v>
      </c>
      <c r="I39" s="305"/>
      <c r="J39" s="66"/>
      <c r="K39" s="66"/>
      <c r="L39" s="71"/>
      <c r="M39" s="71"/>
      <c r="N39" s="72"/>
    </row>
    <row r="40" spans="1:14" s="16" customFormat="1" ht="26.25" customHeight="1" x14ac:dyDescent="0.4">
      <c r="A40" s="78"/>
      <c r="B40" s="79">
        <v>1</v>
      </c>
      <c r="C40" s="110"/>
      <c r="D40" s="91">
        <v>21744182</v>
      </c>
      <c r="E40" s="92">
        <f t="shared" si="0"/>
        <v>21310404.455232844</v>
      </c>
      <c r="F40" s="91">
        <v>20953433</v>
      </c>
      <c r="G40" s="93">
        <f t="shared" si="1"/>
        <v>21062824.887334861</v>
      </c>
      <c r="I40" s="305"/>
      <c r="J40" s="66"/>
      <c r="K40" s="66"/>
      <c r="L40" s="71"/>
      <c r="M40" s="71"/>
      <c r="N40" s="72"/>
    </row>
    <row r="41" spans="1:14" s="16" customFormat="1" ht="26.25" customHeight="1" x14ac:dyDescent="0.4">
      <c r="A41" s="78"/>
      <c r="B41" s="79">
        <v>1</v>
      </c>
      <c r="C41" s="110"/>
      <c r="D41" s="91"/>
      <c r="E41" s="92" t="str">
        <f t="shared" si="0"/>
        <v>-</v>
      </c>
      <c r="F41" s="91">
        <v>20972645</v>
      </c>
      <c r="G41" s="93">
        <f t="shared" si="1"/>
        <v>21082137.187698025</v>
      </c>
      <c r="I41" s="305"/>
      <c r="J41" s="66"/>
      <c r="K41" s="66"/>
      <c r="L41" s="71"/>
      <c r="M41" s="71"/>
      <c r="N41" s="72"/>
    </row>
    <row r="42" spans="1:14" s="16" customFormat="1" ht="26.25" customHeight="1" x14ac:dyDescent="0.4">
      <c r="A42" s="78"/>
      <c r="B42" s="79">
        <v>1</v>
      </c>
      <c r="C42" s="110"/>
      <c r="D42" s="91"/>
      <c r="E42" s="92" t="str">
        <f t="shared" si="0"/>
        <v>-</v>
      </c>
      <c r="F42" s="91">
        <v>20962243</v>
      </c>
      <c r="G42" s="93">
        <f t="shared" si="1"/>
        <v>21071680.881827857</v>
      </c>
      <c r="I42" s="305"/>
      <c r="J42" s="66"/>
      <c r="K42" s="66"/>
      <c r="L42" s="71"/>
      <c r="M42" s="71"/>
      <c r="N42" s="72"/>
    </row>
    <row r="43" spans="1:14" s="16" customFormat="1" ht="26.25" customHeight="1" x14ac:dyDescent="0.4">
      <c r="A43" s="78"/>
      <c r="B43" s="79">
        <v>1</v>
      </c>
      <c r="C43" s="110"/>
      <c r="D43" s="91"/>
      <c r="E43" s="92" t="str">
        <f t="shared" si="0"/>
        <v>-</v>
      </c>
      <c r="F43" s="91">
        <v>20978354</v>
      </c>
      <c r="G43" s="93">
        <f t="shared" si="1"/>
        <v>21087875.992755976</v>
      </c>
      <c r="I43" s="305"/>
      <c r="J43" s="66"/>
      <c r="K43" s="66"/>
      <c r="L43" s="71"/>
      <c r="M43" s="71"/>
      <c r="N43" s="72"/>
    </row>
    <row r="44" spans="1:14" s="16" customFormat="1" ht="26.25" customHeight="1" x14ac:dyDescent="0.4">
      <c r="A44" s="78"/>
      <c r="B44" s="79">
        <v>1</v>
      </c>
      <c r="C44" s="110"/>
      <c r="D44" s="91"/>
      <c r="E44" s="92" t="str">
        <f t="shared" si="0"/>
        <v>-</v>
      </c>
      <c r="F44" s="91">
        <v>20999142</v>
      </c>
      <c r="G44" s="93">
        <f>IF(ISBLANK(F44),"-",$D$54/$F$51*F44)</f>
        <v>21108772.52096488</v>
      </c>
      <c r="I44" s="305"/>
      <c r="J44" s="66"/>
      <c r="K44" s="66"/>
      <c r="L44" s="71"/>
      <c r="M44" s="71"/>
      <c r="N44" s="72"/>
    </row>
    <row r="45" spans="1:14" s="14" customFormat="1" ht="26.25" customHeight="1" x14ac:dyDescent="0.4">
      <c r="A45" s="78" t="s">
        <v>60</v>
      </c>
      <c r="B45" s="79">
        <v>1</v>
      </c>
      <c r="C45" s="90">
        <v>2</v>
      </c>
      <c r="D45" s="91"/>
      <c r="E45" s="92" t="str">
        <f>IF(ISBLANK(D45),"-",$D$54/$D$51*D45)</f>
        <v>-</v>
      </c>
      <c r="F45" s="91">
        <v>20999142</v>
      </c>
      <c r="G45" s="93">
        <f>IF(ISBLANK(F45),"-",$D$54/$F$51*F45)</f>
        <v>21108772.52096488</v>
      </c>
      <c r="I45" s="474">
        <f>ABS((F49/D49*D48)-F48)/D48</f>
        <v>1.1519838948808101E-2</v>
      </c>
      <c r="J45" s="66"/>
      <c r="K45" s="66"/>
      <c r="L45" s="71"/>
      <c r="M45" s="71"/>
      <c r="N45" s="72"/>
    </row>
    <row r="46" spans="1:14" ht="26.25" customHeight="1" x14ac:dyDescent="0.4">
      <c r="A46" s="78" t="s">
        <v>61</v>
      </c>
      <c r="B46" s="79">
        <v>1</v>
      </c>
      <c r="C46" s="90">
        <v>3</v>
      </c>
      <c r="D46" s="91"/>
      <c r="E46" s="92" t="str">
        <f>IF(ISBLANK(D46),"-",$D$54/$D$51*D46)</f>
        <v>-</v>
      </c>
      <c r="F46" s="91">
        <v>21007958</v>
      </c>
      <c r="G46" s="93">
        <f>IF(ISBLANK(F46),"-",$D$54/$F$51*F46)</f>
        <v>21117634.546782166</v>
      </c>
      <c r="I46" s="474"/>
      <c r="L46" s="71"/>
      <c r="M46" s="71"/>
      <c r="N46" s="94"/>
    </row>
    <row r="47" spans="1:14" ht="27" customHeight="1" x14ac:dyDescent="0.4">
      <c r="A47" s="78" t="s">
        <v>62</v>
      </c>
      <c r="B47" s="79">
        <v>1</v>
      </c>
      <c r="C47" s="95">
        <v>4</v>
      </c>
      <c r="D47" s="96"/>
      <c r="E47" s="97" t="str">
        <f>IF(ISBLANK(D47),"-",$D$54/$D$51*D47)</f>
        <v>-</v>
      </c>
      <c r="F47" s="96">
        <v>21005911</v>
      </c>
      <c r="G47" s="98">
        <f>IF(ISBLANK(F47),"-",$D$54/$F$51*F47)</f>
        <v>21115576.859979991</v>
      </c>
      <c r="I47" s="99"/>
      <c r="L47" s="71"/>
      <c r="M47" s="71"/>
      <c r="N47" s="94"/>
    </row>
    <row r="48" spans="1:14" ht="27" customHeight="1" x14ac:dyDescent="0.4">
      <c r="A48" s="78" t="s">
        <v>63</v>
      </c>
      <c r="B48" s="79">
        <v>1</v>
      </c>
      <c r="C48" s="100" t="s">
        <v>64</v>
      </c>
      <c r="D48" s="101">
        <f>AVERAGE(D38:D47)</f>
        <v>21767656.333333332</v>
      </c>
      <c r="E48" s="102">
        <f>AVERAGE(E38:E47)</f>
        <v>21333410.496005051</v>
      </c>
      <c r="F48" s="101">
        <f>AVERAGE(F38:F47)</f>
        <v>20971853.399999999</v>
      </c>
      <c r="G48" s="103">
        <f>AVERAGE(G38:G47)</f>
        <v>21081341.454980589</v>
      </c>
      <c r="H48" s="104"/>
    </row>
    <row r="49" spans="1:8" ht="26.25" customHeight="1" x14ac:dyDescent="0.4">
      <c r="A49" s="78" t="s">
        <v>65</v>
      </c>
      <c r="B49" s="79">
        <v>1</v>
      </c>
      <c r="C49" s="105" t="s">
        <v>66</v>
      </c>
      <c r="D49" s="106">
        <v>12.78</v>
      </c>
      <c r="E49" s="94"/>
      <c r="F49" s="106">
        <v>12.46</v>
      </c>
      <c r="H49" s="104"/>
    </row>
    <row r="50" spans="1:8" ht="26.25" customHeight="1" x14ac:dyDescent="0.4">
      <c r="A50" s="78" t="s">
        <v>67</v>
      </c>
      <c r="B50" s="79">
        <v>1</v>
      </c>
      <c r="C50" s="107" t="s">
        <v>68</v>
      </c>
      <c r="D50" s="108">
        <f>D49*$B$34</f>
        <v>12.78</v>
      </c>
      <c r="E50" s="109"/>
      <c r="F50" s="108">
        <f>F49*$B$34</f>
        <v>12.46</v>
      </c>
      <c r="H50" s="104"/>
    </row>
    <row r="51" spans="1:8" ht="19.5" customHeight="1" x14ac:dyDescent="0.3">
      <c r="A51" s="78" t="s">
        <v>69</v>
      </c>
      <c r="B51" s="110">
        <f>(B50/B49)*(B48/B47)*(B46/B45)*(B38/B37)*B36</f>
        <v>250</v>
      </c>
      <c r="C51" s="107" t="s">
        <v>70</v>
      </c>
      <c r="D51" s="111">
        <f>D50*$B$30/100</f>
        <v>12.754439999999999</v>
      </c>
      <c r="E51" s="112"/>
      <c r="F51" s="111">
        <f>F50*$B$30/100</f>
        <v>12.435080000000001</v>
      </c>
      <c r="H51" s="104"/>
    </row>
    <row r="52" spans="1:8" ht="19.5" customHeight="1" x14ac:dyDescent="0.3">
      <c r="A52" s="475" t="s">
        <v>71</v>
      </c>
      <c r="B52" s="476"/>
      <c r="C52" s="107" t="s">
        <v>72</v>
      </c>
      <c r="D52" s="113">
        <f>D51/$B$51</f>
        <v>5.1017759999999995E-2</v>
      </c>
      <c r="E52" s="114"/>
      <c r="F52" s="115">
        <f>F51/$B$51</f>
        <v>4.9740320000000005E-2</v>
      </c>
      <c r="H52" s="104"/>
    </row>
    <row r="53" spans="1:8" ht="27" customHeight="1" x14ac:dyDescent="0.4">
      <c r="A53" s="477"/>
      <c r="B53" s="478"/>
      <c r="C53" s="116" t="s">
        <v>73</v>
      </c>
      <c r="D53" s="117">
        <v>0.05</v>
      </c>
      <c r="E53" s="118"/>
      <c r="F53" s="114"/>
      <c r="H53" s="104"/>
    </row>
    <row r="54" spans="1:8" ht="18.75" x14ac:dyDescent="0.3">
      <c r="C54" s="119" t="s">
        <v>74</v>
      </c>
      <c r="D54" s="111">
        <f>D53*$B$51</f>
        <v>12.5</v>
      </c>
      <c r="F54" s="120"/>
      <c r="H54" s="104"/>
    </row>
    <row r="55" spans="1:8" ht="19.5" customHeight="1" x14ac:dyDescent="0.3">
      <c r="C55" s="121" t="s">
        <v>75</v>
      </c>
      <c r="D55" s="122">
        <f>D54/B34</f>
        <v>12.5</v>
      </c>
      <c r="F55" s="120"/>
      <c r="H55" s="104"/>
    </row>
    <row r="56" spans="1:8" ht="18.75" x14ac:dyDescent="0.3">
      <c r="C56" s="76" t="s">
        <v>76</v>
      </c>
      <c r="D56" s="123">
        <f>AVERAGE(E38:E47,G38:G47)</f>
        <v>21139511.233678542</v>
      </c>
      <c r="F56" s="124"/>
      <c r="H56" s="104"/>
    </row>
    <row r="57" spans="1:8" ht="18.75" x14ac:dyDescent="0.3">
      <c r="C57" s="78" t="s">
        <v>77</v>
      </c>
      <c r="D57" s="125">
        <f>STDEV(E38:E47,G38:G47)/D56</f>
        <v>5.4346631704458885E-3</v>
      </c>
      <c r="F57" s="124"/>
      <c r="H57" s="104"/>
    </row>
    <row r="58" spans="1:8" ht="19.5" customHeight="1" x14ac:dyDescent="0.3">
      <c r="C58" s="126" t="s">
        <v>20</v>
      </c>
      <c r="D58" s="127">
        <f>COUNT(E38:E47,G38:G47)</f>
        <v>13</v>
      </c>
      <c r="F58" s="124"/>
    </row>
    <row r="60" spans="1:8" ht="18.75" x14ac:dyDescent="0.3">
      <c r="A60" s="128" t="s">
        <v>1</v>
      </c>
      <c r="B60" s="129" t="s">
        <v>78</v>
      </c>
    </row>
    <row r="61" spans="1:8" ht="18.75" x14ac:dyDescent="0.3">
      <c r="A61" s="53" t="s">
        <v>79</v>
      </c>
      <c r="B61" s="130" t="str">
        <f>B21</f>
        <v>Each vials contains trimethoprim 500mg</v>
      </c>
    </row>
    <row r="62" spans="1:8" ht="26.25" customHeight="1" x14ac:dyDescent="0.4">
      <c r="A62" s="131" t="s">
        <v>80</v>
      </c>
      <c r="B62" s="132">
        <v>1</v>
      </c>
      <c r="C62" s="53" t="str">
        <f>B20</f>
        <v>TRIMETHOPRIM</v>
      </c>
      <c r="H62" s="133"/>
    </row>
    <row r="63" spans="1:8" ht="18.75" x14ac:dyDescent="0.3">
      <c r="A63" s="130" t="s">
        <v>81</v>
      </c>
      <c r="B63" s="201">
        <v>1</v>
      </c>
      <c r="H63" s="133"/>
    </row>
    <row r="64" spans="1:8" ht="19.5" customHeight="1" x14ac:dyDescent="0.3">
      <c r="H64" s="133"/>
    </row>
    <row r="65" spans="1:12" s="14" customFormat="1" ht="27" customHeight="1" x14ac:dyDescent="0.4">
      <c r="A65" s="76" t="s">
        <v>82</v>
      </c>
      <c r="B65" s="77">
        <v>25</v>
      </c>
      <c r="C65" s="53"/>
      <c r="D65" s="134" t="s">
        <v>83</v>
      </c>
      <c r="E65" s="135" t="s">
        <v>55</v>
      </c>
      <c r="F65" s="135" t="s">
        <v>56</v>
      </c>
      <c r="G65" s="135" t="s">
        <v>84</v>
      </c>
      <c r="H65" s="80" t="s">
        <v>85</v>
      </c>
      <c r="L65" s="66"/>
    </row>
    <row r="66" spans="1:12" s="14" customFormat="1" ht="26.25" customHeight="1" x14ac:dyDescent="0.4">
      <c r="A66" s="78" t="s">
        <v>86</v>
      </c>
      <c r="B66" s="79">
        <v>2</v>
      </c>
      <c r="C66" s="479" t="s">
        <v>87</v>
      </c>
      <c r="D66" s="482">
        <v>13.63</v>
      </c>
      <c r="E66" s="136">
        <v>1</v>
      </c>
      <c r="F66" s="137">
        <v>23379593</v>
      </c>
      <c r="G66" s="202">
        <f>IF(ISBLANK(F66),"-",(F66/$D$56*$D$53*$B$74)*($B$63/$D$66))</f>
        <v>1.0142760296629492</v>
      </c>
      <c r="H66" s="220">
        <f t="shared" ref="H66:H77" si="2">IF(ISBLANK(F66),"-",(G66/$B$62)*100)</f>
        <v>101.42760296629491</v>
      </c>
      <c r="L66" s="66"/>
    </row>
    <row r="67" spans="1:12" s="14" customFormat="1" ht="26.25" customHeight="1" x14ac:dyDescent="0.4">
      <c r="A67" s="78" t="s">
        <v>88</v>
      </c>
      <c r="B67" s="79">
        <v>20</v>
      </c>
      <c r="C67" s="480"/>
      <c r="D67" s="483"/>
      <c r="E67" s="138">
        <v>2</v>
      </c>
      <c r="F67" s="91">
        <v>23318576</v>
      </c>
      <c r="G67" s="203">
        <f>IF(ISBLANK(F67),"-",(F67/$D$56*$D$53*$B$74)*($B$63/$D$66))</f>
        <v>1.0116289313793332</v>
      </c>
      <c r="H67" s="221">
        <f t="shared" si="2"/>
        <v>101.16289313793332</v>
      </c>
      <c r="L67" s="66"/>
    </row>
    <row r="68" spans="1:12" s="14" customFormat="1" ht="26.25" customHeight="1" x14ac:dyDescent="0.4">
      <c r="A68" s="78" t="s">
        <v>89</v>
      </c>
      <c r="B68" s="79">
        <v>1</v>
      </c>
      <c r="C68" s="480"/>
      <c r="D68" s="483"/>
      <c r="E68" s="138">
        <v>3</v>
      </c>
      <c r="F68" s="139">
        <v>23308151</v>
      </c>
      <c r="G68" s="203">
        <f>IF(ISBLANK(F68),"-",(F68/$D$56*$D$53*$B$74)*($B$63/$D$66))</f>
        <v>1.0111766639848907</v>
      </c>
      <c r="H68" s="221">
        <f t="shared" si="2"/>
        <v>101.11766639848906</v>
      </c>
      <c r="L68" s="66"/>
    </row>
    <row r="69" spans="1:12" ht="27" customHeight="1" x14ac:dyDescent="0.4">
      <c r="A69" s="78" t="s">
        <v>90</v>
      </c>
      <c r="B69" s="79">
        <v>1</v>
      </c>
      <c r="C69" s="481"/>
      <c r="D69" s="484"/>
      <c r="E69" s="140">
        <v>4</v>
      </c>
      <c r="F69" s="141"/>
      <c r="G69" s="203" t="str">
        <f>IF(ISBLANK(F69),"-",(F69/$D$56*$D$53*$B$74)*($B$63/$D$66))</f>
        <v>-</v>
      </c>
      <c r="H69" s="221" t="str">
        <f t="shared" si="2"/>
        <v>-</v>
      </c>
    </row>
    <row r="70" spans="1:12" ht="26.25" customHeight="1" x14ac:dyDescent="0.4">
      <c r="A70" s="78" t="s">
        <v>91</v>
      </c>
      <c r="B70" s="79">
        <v>1</v>
      </c>
      <c r="C70" s="479" t="s">
        <v>92</v>
      </c>
      <c r="D70" s="482">
        <v>12.74</v>
      </c>
      <c r="E70" s="136">
        <v>1</v>
      </c>
      <c r="F70" s="137">
        <v>21246582</v>
      </c>
      <c r="G70" s="202">
        <f>IF(ISBLANK(F70),"-",(F70/$D$56*$D$53*$B$74)*($B$63/$D$70))</f>
        <v>0.98613123960836679</v>
      </c>
      <c r="H70" s="220">
        <f t="shared" si="2"/>
        <v>98.613123960836674</v>
      </c>
    </row>
    <row r="71" spans="1:12" ht="26.25" customHeight="1" x14ac:dyDescent="0.4">
      <c r="A71" s="78" t="s">
        <v>93</v>
      </c>
      <c r="B71" s="79">
        <v>1</v>
      </c>
      <c r="C71" s="480"/>
      <c r="D71" s="483"/>
      <c r="E71" s="138">
        <v>2</v>
      </c>
      <c r="F71" s="91">
        <v>21233291</v>
      </c>
      <c r="G71" s="203">
        <f>IF(ISBLANK(F71),"-",(F71/$D$56*$D$53*$B$74)*($B$63/$D$70))</f>
        <v>0.98551435589946579</v>
      </c>
      <c r="H71" s="221">
        <f t="shared" si="2"/>
        <v>98.551435589946578</v>
      </c>
    </row>
    <row r="72" spans="1:12" ht="26.25" customHeight="1" x14ac:dyDescent="0.4">
      <c r="A72" s="78" t="s">
        <v>94</v>
      </c>
      <c r="B72" s="79">
        <v>1</v>
      </c>
      <c r="C72" s="480"/>
      <c r="D72" s="483"/>
      <c r="E72" s="138">
        <v>3</v>
      </c>
      <c r="F72" s="91">
        <v>21250601</v>
      </c>
      <c r="G72" s="203">
        <f>IF(ISBLANK(F72),"-",(F72/$D$56*$D$53*$B$74)*($B$63/$D$70))</f>
        <v>0.98631777603347226</v>
      </c>
      <c r="H72" s="221">
        <f t="shared" si="2"/>
        <v>98.631777603347231</v>
      </c>
    </row>
    <row r="73" spans="1:12" ht="27" customHeight="1" x14ac:dyDescent="0.4">
      <c r="A73" s="78" t="s">
        <v>95</v>
      </c>
      <c r="B73" s="79">
        <v>1</v>
      </c>
      <c r="C73" s="481"/>
      <c r="D73" s="484"/>
      <c r="E73" s="140">
        <v>4</v>
      </c>
      <c r="F73" s="141"/>
      <c r="G73" s="219" t="str">
        <f>IF(ISBLANK(F73),"-",(F73/$D$56*$D$53*$B$74)*($B$63/$D$70))</f>
        <v>-</v>
      </c>
      <c r="H73" s="222" t="str">
        <f t="shared" si="2"/>
        <v>-</v>
      </c>
    </row>
    <row r="74" spans="1:12" ht="26.25" customHeight="1" x14ac:dyDescent="0.4">
      <c r="A74" s="78" t="s">
        <v>96</v>
      </c>
      <c r="B74" s="142">
        <f>(B73/B72)*(B71/B70)*(B69/B68)*(B67/B66)*B65</f>
        <v>250</v>
      </c>
      <c r="C74" s="479" t="s">
        <v>97</v>
      </c>
      <c r="D74" s="482">
        <v>12.69</v>
      </c>
      <c r="E74" s="136">
        <v>1</v>
      </c>
      <c r="F74" s="137">
        <v>21140910</v>
      </c>
      <c r="G74" s="202">
        <f>IF(ISBLANK(F74),"-",(F74/$D$56*$D$53*$B$74)*($B$63/$D$74))</f>
        <v>0.98509275841002553</v>
      </c>
      <c r="H74" s="221">
        <f t="shared" si="2"/>
        <v>98.509275841002548</v>
      </c>
    </row>
    <row r="75" spans="1:12" ht="27" customHeight="1" x14ac:dyDescent="0.4">
      <c r="A75" s="126" t="s">
        <v>98</v>
      </c>
      <c r="B75" s="143">
        <f>(D53*B74)/B62*B63</f>
        <v>12.5</v>
      </c>
      <c r="C75" s="480"/>
      <c r="D75" s="483"/>
      <c r="E75" s="138">
        <v>2</v>
      </c>
      <c r="F75" s="91">
        <v>21159879</v>
      </c>
      <c r="G75" s="203">
        <f>IF(ISBLANK(F75),"-",(F75/$D$56*$D$53*$B$74)*($B$63/$D$74))</f>
        <v>0.98597664772861582</v>
      </c>
      <c r="H75" s="221">
        <f t="shared" si="2"/>
        <v>98.597664772861577</v>
      </c>
    </row>
    <row r="76" spans="1:12" ht="26.25" customHeight="1" x14ac:dyDescent="0.4">
      <c r="A76" s="492" t="s">
        <v>71</v>
      </c>
      <c r="B76" s="493"/>
      <c r="C76" s="480"/>
      <c r="D76" s="483"/>
      <c r="E76" s="138">
        <v>3</v>
      </c>
      <c r="F76" s="91">
        <v>21150618</v>
      </c>
      <c r="G76" s="203">
        <f>IF(ISBLANK(F76),"-",(F76/$D$56*$D$53*$B$74)*($B$63/$D$74))</f>
        <v>0.98554511739072426</v>
      </c>
      <c r="H76" s="221">
        <f t="shared" si="2"/>
        <v>98.554511739072424</v>
      </c>
    </row>
    <row r="77" spans="1:12" ht="27" customHeight="1" x14ac:dyDescent="0.4">
      <c r="A77" s="494"/>
      <c r="B77" s="495"/>
      <c r="C77" s="491"/>
      <c r="D77" s="484"/>
      <c r="E77" s="140">
        <v>4</v>
      </c>
      <c r="F77" s="141"/>
      <c r="G77" s="219" t="str">
        <f>IF(ISBLANK(F77),"-",(F77/$D$56*$D$53*$B$74)*($B$63/$D$74))</f>
        <v>-</v>
      </c>
      <c r="H77" s="222" t="str">
        <f t="shared" si="2"/>
        <v>-</v>
      </c>
    </row>
    <row r="78" spans="1:12" ht="26.25" customHeight="1" x14ac:dyDescent="0.4">
      <c r="A78" s="144"/>
      <c r="B78" s="144"/>
      <c r="C78" s="144"/>
      <c r="D78" s="144"/>
      <c r="E78" s="144"/>
      <c r="F78" s="146" t="s">
        <v>64</v>
      </c>
      <c r="G78" s="208">
        <f>AVERAGE(G66:G77)</f>
        <v>0.99462883556642701</v>
      </c>
      <c r="H78" s="223">
        <f>AVERAGE(H66:H77)</f>
        <v>99.462883556642694</v>
      </c>
    </row>
    <row r="79" spans="1:12" ht="26.25" customHeight="1" x14ac:dyDescent="0.4">
      <c r="C79" s="144"/>
      <c r="D79" s="144"/>
      <c r="E79" s="144"/>
      <c r="F79" s="147" t="s">
        <v>77</v>
      </c>
      <c r="G79" s="207">
        <f>STDEV(G66:G77)/G78</f>
        <v>1.3401996347480058E-2</v>
      </c>
      <c r="H79" s="207">
        <f>STDEV(H66:H77)/H78</f>
        <v>1.340199634748006E-2</v>
      </c>
    </row>
    <row r="80" spans="1:12" ht="27" customHeight="1" x14ac:dyDescent="0.4">
      <c r="A80" s="144"/>
      <c r="B80" s="144"/>
      <c r="C80" s="145"/>
      <c r="D80" s="145"/>
      <c r="E80" s="148"/>
      <c r="F80" s="149" t="s">
        <v>20</v>
      </c>
      <c r="G80" s="150">
        <f>COUNT(G66:G77)</f>
        <v>9</v>
      </c>
      <c r="H80" s="150">
        <f>COUNT(H66:H77)</f>
        <v>9</v>
      </c>
    </row>
    <row r="82" spans="1:12" ht="26.25" customHeight="1" x14ac:dyDescent="0.4">
      <c r="A82" s="62" t="s">
        <v>99</v>
      </c>
      <c r="B82" s="151" t="s">
        <v>100</v>
      </c>
      <c r="C82" s="487" t="str">
        <f>B26</f>
        <v>TRIMETHOPRIM</v>
      </c>
      <c r="D82" s="487"/>
      <c r="E82" s="152" t="s">
        <v>101</v>
      </c>
      <c r="F82" s="152"/>
      <c r="G82" s="304">
        <f>H78</f>
        <v>99.462883556642694</v>
      </c>
      <c r="H82" s="154"/>
    </row>
    <row r="83" spans="1:12" ht="18.75" x14ac:dyDescent="0.3">
      <c r="A83" s="61" t="s">
        <v>102</v>
      </c>
      <c r="B83" s="61" t="s">
        <v>103</v>
      </c>
    </row>
    <row r="84" spans="1:12" ht="18.75" x14ac:dyDescent="0.3">
      <c r="A84" s="61"/>
      <c r="B84" s="61"/>
    </row>
    <row r="85" spans="1:12" ht="26.25" customHeight="1" x14ac:dyDescent="0.4">
      <c r="A85" s="62" t="s">
        <v>4</v>
      </c>
      <c r="B85" s="473"/>
      <c r="C85" s="473"/>
    </row>
    <row r="86" spans="1:12" ht="26.25" customHeight="1" x14ac:dyDescent="0.4">
      <c r="A86" s="63" t="s">
        <v>41</v>
      </c>
      <c r="B86" s="473"/>
      <c r="C86" s="473"/>
    </row>
    <row r="87" spans="1:12" ht="27" customHeight="1" x14ac:dyDescent="0.4">
      <c r="A87" s="63" t="s">
        <v>6</v>
      </c>
      <c r="B87" s="155"/>
    </row>
    <row r="88" spans="1:12" s="14" customFormat="1" ht="27" customHeight="1" x14ac:dyDescent="0.4">
      <c r="A88" s="63" t="s">
        <v>42</v>
      </c>
      <c r="B88" s="65">
        <v>0</v>
      </c>
      <c r="C88" s="464" t="s">
        <v>43</v>
      </c>
      <c r="D88" s="465"/>
      <c r="E88" s="465"/>
      <c r="F88" s="465"/>
      <c r="G88" s="466"/>
      <c r="I88" s="66"/>
      <c r="J88" s="66"/>
      <c r="K88" s="66"/>
      <c r="L88" s="66"/>
    </row>
    <row r="89" spans="1:12" s="14" customFormat="1" ht="19.5" customHeight="1" x14ac:dyDescent="0.3">
      <c r="A89" s="63" t="s">
        <v>44</v>
      </c>
      <c r="B89" s="67">
        <f>B87-B88</f>
        <v>0</v>
      </c>
      <c r="C89" s="68"/>
      <c r="D89" s="68"/>
      <c r="E89" s="68"/>
      <c r="F89" s="68"/>
      <c r="G89" s="69"/>
      <c r="I89" s="66"/>
      <c r="J89" s="66"/>
      <c r="K89" s="66"/>
      <c r="L89" s="66"/>
    </row>
    <row r="90" spans="1:12" s="14" customFormat="1" ht="27" customHeight="1" x14ac:dyDescent="0.4">
      <c r="A90" s="63" t="s">
        <v>45</v>
      </c>
      <c r="B90" s="70">
        <v>1</v>
      </c>
      <c r="C90" s="467" t="s">
        <v>104</v>
      </c>
      <c r="D90" s="468"/>
      <c r="E90" s="468"/>
      <c r="F90" s="468"/>
      <c r="G90" s="468"/>
      <c r="H90" s="469"/>
      <c r="I90" s="66"/>
      <c r="J90" s="66"/>
      <c r="K90" s="66"/>
      <c r="L90" s="66"/>
    </row>
    <row r="91" spans="1:12" s="14" customFormat="1" ht="27" customHeight="1" x14ac:dyDescent="0.4">
      <c r="A91" s="63" t="s">
        <v>47</v>
      </c>
      <c r="B91" s="70">
        <v>1</v>
      </c>
      <c r="C91" s="467" t="s">
        <v>105</v>
      </c>
      <c r="D91" s="468"/>
      <c r="E91" s="468"/>
      <c r="F91" s="468"/>
      <c r="G91" s="468"/>
      <c r="H91" s="469"/>
      <c r="I91" s="66"/>
      <c r="J91" s="66"/>
      <c r="K91" s="66"/>
      <c r="L91" s="66"/>
    </row>
    <row r="92" spans="1:12" s="14" customFormat="1" ht="18.75" x14ac:dyDescent="0.3">
      <c r="A92" s="63"/>
      <c r="B92" s="73"/>
      <c r="C92" s="74"/>
      <c r="D92" s="74"/>
      <c r="E92" s="74"/>
      <c r="F92" s="74"/>
      <c r="G92" s="74"/>
      <c r="H92" s="74"/>
      <c r="I92" s="66"/>
      <c r="J92" s="66"/>
      <c r="K92" s="66"/>
      <c r="L92" s="66"/>
    </row>
    <row r="93" spans="1:12" s="14" customFormat="1" ht="18.75" x14ac:dyDescent="0.3">
      <c r="A93" s="63" t="s">
        <v>49</v>
      </c>
      <c r="B93" s="75">
        <f>B90/B91</f>
        <v>1</v>
      </c>
      <c r="C93" s="53" t="s">
        <v>50</v>
      </c>
      <c r="D93" s="53"/>
      <c r="E93" s="53"/>
      <c r="F93" s="53"/>
      <c r="G93" s="53"/>
      <c r="I93" s="66"/>
      <c r="J93" s="66"/>
      <c r="K93" s="66"/>
      <c r="L93" s="66"/>
    </row>
    <row r="94" spans="1:12" ht="19.5" customHeight="1" x14ac:dyDescent="0.3">
      <c r="A94" s="61"/>
      <c r="B94" s="61"/>
    </row>
    <row r="95" spans="1:12" ht="27" customHeight="1" x14ac:dyDescent="0.4">
      <c r="A95" s="76" t="s">
        <v>51</v>
      </c>
      <c r="B95" s="77">
        <v>1</v>
      </c>
      <c r="D95" s="156" t="s">
        <v>52</v>
      </c>
      <c r="E95" s="157"/>
      <c r="F95" s="470" t="s">
        <v>53</v>
      </c>
      <c r="G95" s="472"/>
    </row>
    <row r="96" spans="1:12" ht="27" customHeight="1" x14ac:dyDescent="0.4">
      <c r="A96" s="78" t="s">
        <v>54</v>
      </c>
      <c r="B96" s="79">
        <v>1</v>
      </c>
      <c r="C96" s="158" t="s">
        <v>55</v>
      </c>
      <c r="D96" s="81" t="s">
        <v>56</v>
      </c>
      <c r="E96" s="82" t="s">
        <v>57</v>
      </c>
      <c r="F96" s="81" t="s">
        <v>56</v>
      </c>
      <c r="G96" s="159" t="s">
        <v>57</v>
      </c>
      <c r="I96" s="84" t="s">
        <v>58</v>
      </c>
    </row>
    <row r="97" spans="1:10" ht="26.25" customHeight="1" x14ac:dyDescent="0.4">
      <c r="A97" s="78" t="s">
        <v>59</v>
      </c>
      <c r="B97" s="79">
        <v>1</v>
      </c>
      <c r="C97" s="160">
        <v>1</v>
      </c>
      <c r="D97" s="86"/>
      <c r="E97" s="87" t="str">
        <f>IF(ISBLANK(D97),"-",$D$107/$D$104*D97)</f>
        <v>-</v>
      </c>
      <c r="F97" s="86"/>
      <c r="G97" s="88" t="str">
        <f>IF(ISBLANK(F97),"-",$D$107/$F$104*F97)</f>
        <v>-</v>
      </c>
      <c r="I97" s="89"/>
    </row>
    <row r="98" spans="1:10" ht="26.25" customHeight="1" x14ac:dyDescent="0.4">
      <c r="A98" s="78" t="s">
        <v>60</v>
      </c>
      <c r="B98" s="79">
        <v>1</v>
      </c>
      <c r="C98" s="145">
        <v>2</v>
      </c>
      <c r="D98" s="91"/>
      <c r="E98" s="92" t="str">
        <f>IF(ISBLANK(D98),"-",$D$107/$D$104*D98)</f>
        <v>-</v>
      </c>
      <c r="F98" s="91"/>
      <c r="G98" s="93" t="str">
        <f>IF(ISBLANK(F98),"-",$D$107/$F$104*F98)</f>
        <v>-</v>
      </c>
      <c r="I98" s="474" t="e">
        <f>ABS((F102/D102*D101)-F101)/D101</f>
        <v>#DIV/0!</v>
      </c>
    </row>
    <row r="99" spans="1:10" ht="26.25" customHeight="1" x14ac:dyDescent="0.4">
      <c r="A99" s="78" t="s">
        <v>61</v>
      </c>
      <c r="B99" s="79">
        <v>1</v>
      </c>
      <c r="C99" s="145">
        <v>3</v>
      </c>
      <c r="D99" s="91"/>
      <c r="E99" s="92" t="str">
        <f>IF(ISBLANK(D99),"-",$D$107/$D$104*D99)</f>
        <v>-</v>
      </c>
      <c r="F99" s="91"/>
      <c r="G99" s="93" t="str">
        <f>IF(ISBLANK(F99),"-",$D$107/$F$104*F99)</f>
        <v>-</v>
      </c>
      <c r="I99" s="474"/>
    </row>
    <row r="100" spans="1:10" ht="27" customHeight="1" x14ac:dyDescent="0.4">
      <c r="A100" s="78" t="s">
        <v>62</v>
      </c>
      <c r="B100" s="79">
        <v>1</v>
      </c>
      <c r="C100" s="161">
        <v>4</v>
      </c>
      <c r="D100" s="96"/>
      <c r="E100" s="97" t="str">
        <f>IF(ISBLANK(D100),"-",$D$107/$D$104*D100)</f>
        <v>-</v>
      </c>
      <c r="F100" s="162"/>
      <c r="G100" s="98" t="str">
        <f>IF(ISBLANK(F100),"-",$D$107/$F$104*F100)</f>
        <v>-</v>
      </c>
      <c r="I100" s="99"/>
    </row>
    <row r="101" spans="1:10" ht="27" customHeight="1" x14ac:dyDescent="0.4">
      <c r="A101" s="78" t="s">
        <v>63</v>
      </c>
      <c r="B101" s="79">
        <v>1</v>
      </c>
      <c r="C101" s="163" t="s">
        <v>64</v>
      </c>
      <c r="D101" s="164" t="e">
        <f>AVERAGE(D97:D100)</f>
        <v>#DIV/0!</v>
      </c>
      <c r="E101" s="102" t="e">
        <f>AVERAGE(E97:E100)</f>
        <v>#DIV/0!</v>
      </c>
      <c r="F101" s="165" t="e">
        <f>AVERAGE(F97:F100)</f>
        <v>#DIV/0!</v>
      </c>
      <c r="G101" s="166" t="e">
        <f>AVERAGE(G97:G100)</f>
        <v>#DIV/0!</v>
      </c>
    </row>
    <row r="102" spans="1:10" ht="26.25" customHeight="1" x14ac:dyDescent="0.4">
      <c r="A102" s="78" t="s">
        <v>65</v>
      </c>
      <c r="B102" s="64">
        <v>1</v>
      </c>
      <c r="C102" s="167" t="s">
        <v>106</v>
      </c>
      <c r="D102" s="168"/>
      <c r="E102" s="94"/>
      <c r="F102" s="106"/>
    </row>
    <row r="103" spans="1:10" ht="26.25" customHeight="1" x14ac:dyDescent="0.4">
      <c r="A103" s="78" t="s">
        <v>67</v>
      </c>
      <c r="B103" s="64">
        <v>1</v>
      </c>
      <c r="C103" s="169" t="s">
        <v>107</v>
      </c>
      <c r="D103" s="170">
        <f>D102*$B$93</f>
        <v>0</v>
      </c>
      <c r="E103" s="109"/>
      <c r="F103" s="108">
        <f>F102*$B$93</f>
        <v>0</v>
      </c>
    </row>
    <row r="104" spans="1:10" ht="19.5" customHeight="1" x14ac:dyDescent="0.3">
      <c r="A104" s="78" t="s">
        <v>69</v>
      </c>
      <c r="B104" s="171">
        <f>(B103/B102)*(B101/B100)*(B99/B98)*(B97/B96)*B95</f>
        <v>1</v>
      </c>
      <c r="C104" s="169" t="s">
        <v>108</v>
      </c>
      <c r="D104" s="172">
        <f>D103*$B$89/100</f>
        <v>0</v>
      </c>
      <c r="E104" s="112"/>
      <c r="F104" s="111">
        <f>F103*$B$89/100</f>
        <v>0</v>
      </c>
    </row>
    <row r="105" spans="1:10" ht="19.5" customHeight="1" x14ac:dyDescent="0.3">
      <c r="A105" s="475" t="s">
        <v>71</v>
      </c>
      <c r="B105" s="489"/>
      <c r="C105" s="169" t="s">
        <v>109</v>
      </c>
      <c r="D105" s="173">
        <f>D104/$B$104</f>
        <v>0</v>
      </c>
      <c r="E105" s="112"/>
      <c r="F105" s="115">
        <f>F104/$B$104</f>
        <v>0</v>
      </c>
      <c r="G105" s="174"/>
      <c r="H105" s="104"/>
    </row>
    <row r="106" spans="1:10" ht="19.5" customHeight="1" x14ac:dyDescent="0.3">
      <c r="A106" s="477"/>
      <c r="B106" s="490"/>
      <c r="C106" s="169" t="s">
        <v>73</v>
      </c>
      <c r="D106" s="175">
        <f>$B$62/$B$122</f>
        <v>1</v>
      </c>
      <c r="F106" s="120"/>
      <c r="G106" s="176"/>
      <c r="H106" s="104"/>
    </row>
    <row r="107" spans="1:10" ht="18.75" x14ac:dyDescent="0.3">
      <c r="C107" s="169" t="s">
        <v>74</v>
      </c>
      <c r="D107" s="170">
        <f>D106*$B$104</f>
        <v>1</v>
      </c>
      <c r="F107" s="120"/>
      <c r="G107" s="174"/>
      <c r="H107" s="104"/>
    </row>
    <row r="108" spans="1:10" ht="19.5" customHeight="1" x14ac:dyDescent="0.3">
      <c r="C108" s="177" t="s">
        <v>75</v>
      </c>
      <c r="D108" s="178">
        <f>D107/B34</f>
        <v>1</v>
      </c>
      <c r="F108" s="124"/>
      <c r="G108" s="174"/>
      <c r="H108" s="104"/>
      <c r="J108" s="179"/>
    </row>
    <row r="109" spans="1:10" ht="18.75" x14ac:dyDescent="0.3">
      <c r="C109" s="180" t="s">
        <v>110</v>
      </c>
      <c r="D109" s="181" t="e">
        <f>AVERAGE(E97:E100,G97:G100)</f>
        <v>#DIV/0!</v>
      </c>
      <c r="F109" s="124"/>
      <c r="G109" s="182"/>
      <c r="H109" s="104"/>
      <c r="J109" s="183"/>
    </row>
    <row r="110" spans="1:10" ht="18.75" x14ac:dyDescent="0.3">
      <c r="C110" s="147" t="s">
        <v>77</v>
      </c>
      <c r="D110" s="184" t="e">
        <f>STDEV(E97:E100,G97:G100)/D109</f>
        <v>#DIV/0!</v>
      </c>
      <c r="F110" s="124"/>
      <c r="G110" s="174"/>
      <c r="H110" s="104"/>
      <c r="J110" s="183"/>
    </row>
    <row r="111" spans="1:10" ht="19.5" customHeight="1" x14ac:dyDescent="0.3">
      <c r="C111" s="149" t="s">
        <v>20</v>
      </c>
      <c r="D111" s="185">
        <f>COUNT(E97:E100,G97:G100)</f>
        <v>0</v>
      </c>
      <c r="F111" s="124"/>
      <c r="G111" s="174"/>
      <c r="H111" s="104"/>
      <c r="J111" s="183"/>
    </row>
    <row r="112" spans="1:10" ht="19.5" customHeight="1" x14ac:dyDescent="0.3">
      <c r="A112" s="128"/>
      <c r="B112" s="128"/>
      <c r="C112" s="128"/>
      <c r="D112" s="128"/>
      <c r="E112" s="128"/>
    </row>
    <row r="113" spans="1:10" ht="27" customHeight="1" x14ac:dyDescent="0.4">
      <c r="A113" s="76" t="s">
        <v>111</v>
      </c>
      <c r="B113" s="77">
        <v>1</v>
      </c>
      <c r="C113" s="224" t="s">
        <v>112</v>
      </c>
      <c r="D113" s="224" t="s">
        <v>56</v>
      </c>
      <c r="E113" s="224" t="s">
        <v>113</v>
      </c>
      <c r="F113" s="186" t="s">
        <v>114</v>
      </c>
    </row>
    <row r="114" spans="1:10" ht="26.25" customHeight="1" x14ac:dyDescent="0.4">
      <c r="A114" s="78" t="s">
        <v>115</v>
      </c>
      <c r="B114" s="79">
        <v>1</v>
      </c>
      <c r="C114" s="229">
        <v>1</v>
      </c>
      <c r="D114" s="230"/>
      <c r="E114" s="204" t="str">
        <f t="shared" ref="E114:E119" si="3">IF(ISBLANK(D114),"-",D114/$D$109*$D$106*$B$122)</f>
        <v>-</v>
      </c>
      <c r="F114" s="231" t="str">
        <f t="shared" ref="F114:F119" si="4">IF(ISBLANK(D114), "-", (E114/$B$62)*100)</f>
        <v>-</v>
      </c>
    </row>
    <row r="115" spans="1:10" ht="26.25" customHeight="1" x14ac:dyDescent="0.4">
      <c r="A115" s="78" t="s">
        <v>88</v>
      </c>
      <c r="B115" s="79">
        <v>1</v>
      </c>
      <c r="C115" s="225">
        <v>2</v>
      </c>
      <c r="D115" s="227"/>
      <c r="E115" s="205" t="str">
        <f t="shared" si="3"/>
        <v>-</v>
      </c>
      <c r="F115" s="232" t="str">
        <f t="shared" si="4"/>
        <v>-</v>
      </c>
    </row>
    <row r="116" spans="1:10" ht="26.25" customHeight="1" x14ac:dyDescent="0.4">
      <c r="A116" s="78" t="s">
        <v>89</v>
      </c>
      <c r="B116" s="79">
        <v>1</v>
      </c>
      <c r="C116" s="225">
        <v>3</v>
      </c>
      <c r="D116" s="227"/>
      <c r="E116" s="205" t="str">
        <f t="shared" si="3"/>
        <v>-</v>
      </c>
      <c r="F116" s="232" t="str">
        <f t="shared" si="4"/>
        <v>-</v>
      </c>
    </row>
    <row r="117" spans="1:10" ht="26.25" customHeight="1" x14ac:dyDescent="0.4">
      <c r="A117" s="78" t="s">
        <v>90</v>
      </c>
      <c r="B117" s="79">
        <v>1</v>
      </c>
      <c r="C117" s="225">
        <v>4</v>
      </c>
      <c r="D117" s="227"/>
      <c r="E117" s="205" t="str">
        <f t="shared" si="3"/>
        <v>-</v>
      </c>
      <c r="F117" s="232" t="str">
        <f t="shared" si="4"/>
        <v>-</v>
      </c>
    </row>
    <row r="118" spans="1:10" ht="26.25" customHeight="1" x14ac:dyDescent="0.4">
      <c r="A118" s="78" t="s">
        <v>91</v>
      </c>
      <c r="B118" s="79">
        <v>1</v>
      </c>
      <c r="C118" s="225">
        <v>5</v>
      </c>
      <c r="D118" s="227"/>
      <c r="E118" s="205" t="str">
        <f t="shared" si="3"/>
        <v>-</v>
      </c>
      <c r="F118" s="232" t="str">
        <f t="shared" si="4"/>
        <v>-</v>
      </c>
    </row>
    <row r="119" spans="1:10" ht="27" customHeight="1" x14ac:dyDescent="0.4">
      <c r="A119" s="78" t="s">
        <v>93</v>
      </c>
      <c r="B119" s="79">
        <v>1</v>
      </c>
      <c r="C119" s="226">
        <v>6</v>
      </c>
      <c r="D119" s="228"/>
      <c r="E119" s="206" t="str">
        <f t="shared" si="3"/>
        <v>-</v>
      </c>
      <c r="F119" s="233" t="str">
        <f t="shared" si="4"/>
        <v>-</v>
      </c>
    </row>
    <row r="120" spans="1:10" ht="27" customHeight="1" x14ac:dyDescent="0.4">
      <c r="A120" s="78" t="s">
        <v>94</v>
      </c>
      <c r="B120" s="79">
        <v>1</v>
      </c>
      <c r="C120" s="187"/>
      <c r="D120" s="145"/>
      <c r="E120" s="52"/>
      <c r="F120" s="234"/>
    </row>
    <row r="121" spans="1:10" ht="26.25" customHeight="1" x14ac:dyDescent="0.4">
      <c r="A121" s="78" t="s">
        <v>95</v>
      </c>
      <c r="B121" s="79">
        <v>1</v>
      </c>
      <c r="C121" s="187"/>
      <c r="D121" s="211" t="s">
        <v>64</v>
      </c>
      <c r="E121" s="213" t="e">
        <f>AVERAGE(E114:E119)</f>
        <v>#DIV/0!</v>
      </c>
      <c r="F121" s="235" t="e">
        <f>AVERAGE(F114:F119)</f>
        <v>#DIV/0!</v>
      </c>
    </row>
    <row r="122" spans="1:10" ht="27" customHeight="1" x14ac:dyDescent="0.4">
      <c r="A122" s="78" t="s">
        <v>96</v>
      </c>
      <c r="B122" s="110">
        <f>(B121/B120)*(B119/B118)*(B117/B116)*(B115/B114)*B113</f>
        <v>1</v>
      </c>
      <c r="C122" s="188"/>
      <c r="D122" s="212" t="s">
        <v>77</v>
      </c>
      <c r="E122" s="210" t="e">
        <f>STDEV(E114:E119)/E121</f>
        <v>#DIV/0!</v>
      </c>
      <c r="F122" s="189" t="e">
        <f>STDEV(F114:F119)/F121</f>
        <v>#DIV/0!</v>
      </c>
      <c r="I122" s="52"/>
    </row>
    <row r="123" spans="1:10" ht="27" customHeight="1" x14ac:dyDescent="0.4">
      <c r="A123" s="475" t="s">
        <v>71</v>
      </c>
      <c r="B123" s="476"/>
      <c r="C123" s="190"/>
      <c r="D123" s="149" t="s">
        <v>20</v>
      </c>
      <c r="E123" s="215">
        <f>COUNT(E114:E119)</f>
        <v>0</v>
      </c>
      <c r="F123" s="216">
        <f>COUNT(F114:F119)</f>
        <v>0</v>
      </c>
      <c r="I123" s="52"/>
      <c r="J123" s="183"/>
    </row>
    <row r="124" spans="1:10" ht="26.25" customHeight="1" x14ac:dyDescent="0.3">
      <c r="A124" s="477"/>
      <c r="B124" s="478"/>
      <c r="C124" s="52"/>
      <c r="D124" s="214"/>
      <c r="E124" s="455" t="s">
        <v>116</v>
      </c>
      <c r="F124" s="456"/>
      <c r="G124" s="52"/>
      <c r="H124" s="52"/>
      <c r="I124" s="52"/>
    </row>
    <row r="125" spans="1:10" ht="25.5" customHeight="1" x14ac:dyDescent="0.4">
      <c r="A125" s="199"/>
      <c r="B125" s="74"/>
      <c r="C125" s="52"/>
      <c r="D125" s="212" t="s">
        <v>117</v>
      </c>
      <c r="E125" s="217">
        <f>MIN(E114:E119)</f>
        <v>0</v>
      </c>
      <c r="F125" s="236">
        <f>MIN(F114:F119)</f>
        <v>0</v>
      </c>
      <c r="G125" s="52"/>
      <c r="H125" s="52"/>
      <c r="I125" s="52"/>
    </row>
    <row r="126" spans="1:10" ht="24" customHeight="1" x14ac:dyDescent="0.4">
      <c r="A126" s="199"/>
      <c r="B126" s="74"/>
      <c r="C126" s="52"/>
      <c r="D126" s="121" t="s">
        <v>118</v>
      </c>
      <c r="E126" s="218">
        <f>MAX(E114:E119)</f>
        <v>0</v>
      </c>
      <c r="F126" s="237">
        <f>MAX(F114:F119)</f>
        <v>0</v>
      </c>
      <c r="G126" s="52"/>
      <c r="H126" s="52"/>
      <c r="I126" s="52"/>
    </row>
    <row r="127" spans="1:10" ht="27" customHeight="1" x14ac:dyDescent="0.3">
      <c r="A127" s="199"/>
      <c r="B127" s="74"/>
      <c r="C127" s="52"/>
      <c r="D127" s="52"/>
      <c r="E127" s="52"/>
      <c r="F127" s="145"/>
      <c r="G127" s="52"/>
      <c r="H127" s="52"/>
      <c r="I127" s="52"/>
    </row>
    <row r="128" spans="1:10" ht="25.5" customHeight="1" x14ac:dyDescent="0.3">
      <c r="A128" s="199"/>
      <c r="B128" s="74"/>
      <c r="C128" s="52"/>
      <c r="D128" s="52"/>
      <c r="E128" s="52"/>
      <c r="F128" s="145"/>
      <c r="G128" s="52"/>
      <c r="H128" s="52"/>
      <c r="I128" s="52"/>
    </row>
    <row r="129" spans="1:9" ht="18.75" x14ac:dyDescent="0.3">
      <c r="A129" s="199"/>
      <c r="B129" s="74"/>
      <c r="C129" s="52"/>
      <c r="D129" s="52"/>
      <c r="E129" s="52"/>
      <c r="F129" s="145"/>
      <c r="G129" s="52"/>
      <c r="H129" s="52"/>
      <c r="I129" s="52"/>
    </row>
    <row r="130" spans="1:9" ht="45.75" customHeight="1" x14ac:dyDescent="0.65">
      <c r="A130" s="62" t="s">
        <v>99</v>
      </c>
      <c r="B130" s="151" t="s">
        <v>119</v>
      </c>
      <c r="C130" s="487" t="str">
        <f>B26</f>
        <v>TRIMETHOPRIM</v>
      </c>
      <c r="D130" s="487"/>
      <c r="E130" s="152" t="s">
        <v>120</v>
      </c>
      <c r="F130" s="152"/>
      <c r="G130" s="238" t="e">
        <f>F121</f>
        <v>#DIV/0!</v>
      </c>
      <c r="H130" s="52"/>
      <c r="I130" s="52"/>
    </row>
    <row r="131" spans="1:9" ht="45.75" customHeight="1" x14ac:dyDescent="0.65">
      <c r="A131" s="62"/>
      <c r="B131" s="151" t="s">
        <v>121</v>
      </c>
      <c r="C131" s="63" t="s">
        <v>122</v>
      </c>
      <c r="D131" s="238">
        <f>MIN(F114:F119)</f>
        <v>0</v>
      </c>
      <c r="E131" s="163" t="s">
        <v>123</v>
      </c>
      <c r="F131" s="238">
        <f>MAX(F114:F119)</f>
        <v>0</v>
      </c>
      <c r="G131" s="153"/>
      <c r="H131" s="52"/>
      <c r="I131" s="52"/>
    </row>
    <row r="132" spans="1:9" ht="19.5" customHeight="1" x14ac:dyDescent="0.3">
      <c r="A132" s="191"/>
      <c r="B132" s="191"/>
      <c r="C132" s="192"/>
      <c r="D132" s="192"/>
      <c r="E132" s="192"/>
      <c r="F132" s="192"/>
      <c r="G132" s="192"/>
      <c r="H132" s="192"/>
    </row>
    <row r="133" spans="1:9" ht="18.75" x14ac:dyDescent="0.3">
      <c r="B133" s="488" t="s">
        <v>26</v>
      </c>
      <c r="C133" s="488"/>
      <c r="E133" s="158" t="s">
        <v>27</v>
      </c>
      <c r="F133" s="193"/>
      <c r="G133" s="488" t="s">
        <v>28</v>
      </c>
      <c r="H133" s="488"/>
    </row>
    <row r="134" spans="1:9" ht="69.95" customHeight="1" x14ac:dyDescent="0.3">
      <c r="A134" s="194" t="s">
        <v>29</v>
      </c>
      <c r="B134" s="195"/>
      <c r="C134" s="195"/>
      <c r="E134" s="195"/>
      <c r="F134" s="52"/>
      <c r="G134" s="196"/>
      <c r="H134" s="196"/>
    </row>
    <row r="135" spans="1:9" ht="69.95" customHeight="1" x14ac:dyDescent="0.3">
      <c r="A135" s="194" t="s">
        <v>30</v>
      </c>
      <c r="B135" s="197"/>
      <c r="C135" s="197"/>
      <c r="E135" s="197"/>
      <c r="F135" s="52"/>
      <c r="G135" s="198"/>
      <c r="H135" s="198"/>
    </row>
    <row r="136" spans="1:9" ht="18.75" x14ac:dyDescent="0.3">
      <c r="A136" s="144"/>
      <c r="B136" s="144"/>
      <c r="C136" s="145"/>
      <c r="D136" s="145"/>
      <c r="E136" s="145"/>
      <c r="F136" s="148"/>
      <c r="G136" s="145"/>
      <c r="H136" s="145"/>
      <c r="I136" s="52"/>
    </row>
    <row r="137" spans="1:9" ht="18.75" x14ac:dyDescent="0.3">
      <c r="A137" s="144"/>
      <c r="B137" s="144"/>
      <c r="C137" s="145"/>
      <c r="D137" s="145"/>
      <c r="E137" s="145"/>
      <c r="F137" s="148"/>
      <c r="G137" s="145"/>
      <c r="H137" s="145"/>
      <c r="I137" s="52"/>
    </row>
    <row r="138" spans="1:9" ht="18.75" x14ac:dyDescent="0.3">
      <c r="A138" s="144"/>
      <c r="B138" s="144"/>
      <c r="C138" s="145"/>
      <c r="D138" s="145"/>
      <c r="E138" s="145"/>
      <c r="F138" s="148"/>
      <c r="G138" s="145"/>
      <c r="H138" s="145"/>
      <c r="I138" s="52"/>
    </row>
    <row r="139" spans="1:9" ht="18.75" x14ac:dyDescent="0.3">
      <c r="A139" s="144"/>
      <c r="B139" s="144"/>
      <c r="C139" s="145"/>
      <c r="D139" s="145"/>
      <c r="E139" s="145"/>
      <c r="F139" s="148"/>
      <c r="G139" s="145"/>
      <c r="H139" s="145"/>
      <c r="I139" s="52"/>
    </row>
    <row r="140" spans="1:9" ht="18.75" x14ac:dyDescent="0.3">
      <c r="A140" s="144"/>
      <c r="B140" s="144"/>
      <c r="C140" s="145"/>
      <c r="D140" s="145"/>
      <c r="E140" s="145"/>
      <c r="F140" s="148"/>
      <c r="G140" s="145"/>
      <c r="H140" s="145"/>
      <c r="I140" s="52"/>
    </row>
    <row r="141" spans="1:9" ht="18.75" x14ac:dyDescent="0.3">
      <c r="A141" s="144"/>
      <c r="B141" s="144"/>
      <c r="C141" s="145"/>
      <c r="D141" s="145"/>
      <c r="E141" s="145"/>
      <c r="F141" s="148"/>
      <c r="G141" s="145"/>
      <c r="H141" s="145"/>
      <c r="I141" s="52"/>
    </row>
    <row r="142" spans="1:9" ht="18.75" x14ac:dyDescent="0.3">
      <c r="A142" s="144"/>
      <c r="B142" s="144"/>
      <c r="C142" s="145"/>
      <c r="D142" s="145"/>
      <c r="E142" s="145"/>
      <c r="F142" s="148"/>
      <c r="G142" s="145"/>
      <c r="H142" s="145"/>
      <c r="I142" s="52"/>
    </row>
    <row r="143" spans="1:9" ht="18.75" x14ac:dyDescent="0.3">
      <c r="A143" s="144"/>
      <c r="B143" s="144"/>
      <c r="C143" s="145"/>
      <c r="D143" s="145"/>
      <c r="E143" s="145"/>
      <c r="F143" s="148"/>
      <c r="G143" s="145"/>
      <c r="H143" s="145"/>
      <c r="I143" s="52"/>
    </row>
    <row r="144" spans="1:9" ht="18.75" x14ac:dyDescent="0.3">
      <c r="A144" s="144"/>
      <c r="B144" s="144"/>
      <c r="C144" s="145"/>
      <c r="D144" s="145"/>
      <c r="E144" s="145"/>
      <c r="F144" s="148"/>
      <c r="G144" s="145"/>
      <c r="H144" s="145"/>
      <c r="I144" s="52"/>
    </row>
    <row r="256" spans="1:1" x14ac:dyDescent="0.25">
      <c r="A256" s="2">
        <v>0</v>
      </c>
    </row>
  </sheetData>
  <sheetProtection formatCells="0" formatColumns="0"/>
  <mergeCells count="37">
    <mergeCell ref="A1:I7"/>
    <mergeCell ref="A8:I14"/>
    <mergeCell ref="A123:B124"/>
    <mergeCell ref="C130:D130"/>
    <mergeCell ref="B133:C133"/>
    <mergeCell ref="G133:H133"/>
    <mergeCell ref="C88:G88"/>
    <mergeCell ref="C90:H90"/>
    <mergeCell ref="C91:H91"/>
    <mergeCell ref="F95:G95"/>
    <mergeCell ref="I98:I99"/>
    <mergeCell ref="A105:B106"/>
    <mergeCell ref="C74:C77"/>
    <mergeCell ref="D74:D77"/>
    <mergeCell ref="A76:B77"/>
    <mergeCell ref="C82:D82"/>
    <mergeCell ref="I45:I46"/>
    <mergeCell ref="A52:B53"/>
    <mergeCell ref="C66:C69"/>
    <mergeCell ref="D66:D69"/>
    <mergeCell ref="C70:C73"/>
    <mergeCell ref="D70:D73"/>
    <mergeCell ref="E124:F124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85:C85"/>
    <mergeCell ref="B86:C86"/>
  </mergeCells>
  <conditionalFormatting sqref="E57">
    <cfRule type="cellIs" dxfId="8" priority="1" operator="greaterThan">
      <formula>0.02</formula>
    </cfRule>
  </conditionalFormatting>
  <conditionalFormatting sqref="D57">
    <cfRule type="cellIs" dxfId="7" priority="2" operator="greaterThan">
      <formula>0.02</formula>
    </cfRule>
  </conditionalFormatting>
  <conditionalFormatting sqref="G79">
    <cfRule type="cellIs" dxfId="6" priority="3" operator="greaterThan">
      <formula>0.02</formula>
    </cfRule>
  </conditionalFormatting>
  <conditionalFormatting sqref="H79">
    <cfRule type="cellIs" dxfId="5" priority="4" operator="greaterThan">
      <formula>0.02</formula>
    </cfRule>
  </conditionalFormatting>
  <conditionalFormatting sqref="D110">
    <cfRule type="cellIs" dxfId="4" priority="5" operator="greaterThan">
      <formula>0.02</formula>
    </cfRule>
  </conditionalFormatting>
  <conditionalFormatting sqref="I45">
    <cfRule type="cellIs" dxfId="3" priority="6" operator="lessThanOrEqual">
      <formula>0.02</formula>
    </cfRule>
  </conditionalFormatting>
  <conditionalFormatting sqref="I45">
    <cfRule type="cellIs" dxfId="2" priority="7" operator="greaterThan">
      <formula>0.02</formula>
    </cfRule>
  </conditionalFormatting>
  <conditionalFormatting sqref="I98">
    <cfRule type="cellIs" dxfId="1" priority="8" operator="lessThanOrEqual">
      <formula>0.02</formula>
    </cfRule>
  </conditionalFormatting>
  <conditionalFormatting sqref="I98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showWhiteSpace="0" view="pageBreakPreview" topLeftCell="A62" zoomScale="55" zoomScaleNormal="55" zoomScaleSheetLayoutView="55" workbookViewId="0">
      <selection activeCell="G55" sqref="G55"/>
    </sheetView>
  </sheetViews>
  <sheetFormatPr defaultRowHeight="15" x14ac:dyDescent="0.25"/>
  <cols>
    <col min="1" max="1" width="58.5703125" style="306" customWidth="1"/>
    <col min="2" max="2" width="34.28515625" style="306" customWidth="1"/>
    <col min="3" max="3" width="43.140625" style="306" customWidth="1"/>
    <col min="4" max="4" width="23.140625" style="306" customWidth="1"/>
    <col min="5" max="5" width="34.85546875" style="306" customWidth="1"/>
    <col min="6" max="6" width="21.5703125" style="306" customWidth="1"/>
    <col min="7" max="7" width="36.85546875" style="306" customWidth="1"/>
    <col min="8" max="8" width="23.85546875" style="306" customWidth="1"/>
    <col min="9" max="9" width="9.140625" style="306"/>
    <col min="10" max="10" width="9.140625" style="306" customWidth="1"/>
    <col min="11" max="16384" width="9.140625" style="306"/>
  </cols>
  <sheetData>
    <row r="1" spans="1:8" x14ac:dyDescent="0.25">
      <c r="A1" s="445" t="s">
        <v>31</v>
      </c>
      <c r="B1" s="445"/>
      <c r="C1" s="445"/>
      <c r="D1" s="445"/>
      <c r="E1" s="445"/>
      <c r="F1" s="445"/>
      <c r="G1" s="445"/>
      <c r="H1" s="445"/>
    </row>
    <row r="2" spans="1:8" x14ac:dyDescent="0.25">
      <c r="A2" s="445"/>
      <c r="B2" s="445"/>
      <c r="C2" s="445"/>
      <c r="D2" s="445"/>
      <c r="E2" s="445"/>
      <c r="F2" s="445"/>
      <c r="G2" s="445"/>
      <c r="H2" s="445"/>
    </row>
    <row r="3" spans="1:8" x14ac:dyDescent="0.25">
      <c r="A3" s="445"/>
      <c r="B3" s="445"/>
      <c r="C3" s="445"/>
      <c r="D3" s="445"/>
      <c r="E3" s="445"/>
      <c r="F3" s="445"/>
      <c r="G3" s="445"/>
      <c r="H3" s="445"/>
    </row>
    <row r="4" spans="1:8" x14ac:dyDescent="0.25">
      <c r="A4" s="445"/>
      <c r="B4" s="445"/>
      <c r="C4" s="445"/>
      <c r="D4" s="445"/>
      <c r="E4" s="445"/>
      <c r="F4" s="445"/>
      <c r="G4" s="445"/>
      <c r="H4" s="445"/>
    </row>
    <row r="5" spans="1:8" x14ac:dyDescent="0.25">
      <c r="A5" s="445"/>
      <c r="B5" s="445"/>
      <c r="C5" s="445"/>
      <c r="D5" s="445"/>
      <c r="E5" s="445"/>
      <c r="F5" s="445"/>
      <c r="G5" s="445"/>
      <c r="H5" s="445"/>
    </row>
    <row r="6" spans="1:8" x14ac:dyDescent="0.25">
      <c r="A6" s="445"/>
      <c r="B6" s="445"/>
      <c r="C6" s="445"/>
      <c r="D6" s="445"/>
      <c r="E6" s="445"/>
      <c r="F6" s="445"/>
      <c r="G6" s="445"/>
      <c r="H6" s="445"/>
    </row>
    <row r="7" spans="1:8" x14ac:dyDescent="0.25">
      <c r="A7" s="445"/>
      <c r="B7" s="445"/>
      <c r="C7" s="445"/>
      <c r="D7" s="445"/>
      <c r="E7" s="445"/>
      <c r="F7" s="445"/>
      <c r="G7" s="445"/>
      <c r="H7" s="445"/>
    </row>
    <row r="8" spans="1:8" x14ac:dyDescent="0.25">
      <c r="A8" s="446" t="s">
        <v>32</v>
      </c>
      <c r="B8" s="446"/>
      <c r="C8" s="446"/>
      <c r="D8" s="446"/>
      <c r="E8" s="446"/>
      <c r="F8" s="446"/>
      <c r="G8" s="446"/>
      <c r="H8" s="446"/>
    </row>
    <row r="9" spans="1:8" x14ac:dyDescent="0.25">
      <c r="A9" s="446"/>
      <c r="B9" s="446"/>
      <c r="C9" s="446"/>
      <c r="D9" s="446"/>
      <c r="E9" s="446"/>
      <c r="F9" s="446"/>
      <c r="G9" s="446"/>
      <c r="H9" s="446"/>
    </row>
    <row r="10" spans="1:8" x14ac:dyDescent="0.25">
      <c r="A10" s="446"/>
      <c r="B10" s="446"/>
      <c r="C10" s="446"/>
      <c r="D10" s="446"/>
      <c r="E10" s="446"/>
      <c r="F10" s="446"/>
      <c r="G10" s="446"/>
      <c r="H10" s="446"/>
    </row>
    <row r="11" spans="1:8" x14ac:dyDescent="0.25">
      <c r="A11" s="446"/>
      <c r="B11" s="446"/>
      <c r="C11" s="446"/>
      <c r="D11" s="446"/>
      <c r="E11" s="446"/>
      <c r="F11" s="446"/>
      <c r="G11" s="446"/>
      <c r="H11" s="446"/>
    </row>
    <row r="12" spans="1:8" x14ac:dyDescent="0.25">
      <c r="A12" s="446"/>
      <c r="B12" s="446"/>
      <c r="C12" s="446"/>
      <c r="D12" s="446"/>
      <c r="E12" s="446"/>
      <c r="F12" s="446"/>
      <c r="G12" s="446"/>
      <c r="H12" s="446"/>
    </row>
    <row r="13" spans="1:8" x14ac:dyDescent="0.25">
      <c r="A13" s="446"/>
      <c r="B13" s="446"/>
      <c r="C13" s="446"/>
      <c r="D13" s="446"/>
      <c r="E13" s="446"/>
      <c r="F13" s="446"/>
      <c r="G13" s="446"/>
      <c r="H13" s="446"/>
    </row>
    <row r="14" spans="1:8" x14ac:dyDescent="0.25">
      <c r="A14" s="446"/>
      <c r="B14" s="446"/>
      <c r="C14" s="446"/>
      <c r="D14" s="446"/>
      <c r="E14" s="446"/>
      <c r="F14" s="446"/>
      <c r="G14" s="446"/>
      <c r="H14" s="446"/>
    </row>
    <row r="15" spans="1:8" ht="19.5" thickBot="1" x14ac:dyDescent="0.35">
      <c r="A15" s="307"/>
      <c r="B15" s="307"/>
      <c r="C15" s="307"/>
      <c r="D15" s="307"/>
      <c r="E15" s="307"/>
      <c r="F15" s="307"/>
      <c r="G15" s="307"/>
      <c r="H15" s="307"/>
    </row>
    <row r="16" spans="1:8" ht="19.5" thickBot="1" x14ac:dyDescent="0.35">
      <c r="A16" s="447" t="s">
        <v>33</v>
      </c>
      <c r="B16" s="448"/>
      <c r="C16" s="448"/>
      <c r="D16" s="448"/>
      <c r="E16" s="448"/>
      <c r="F16" s="448"/>
      <c r="G16" s="448"/>
      <c r="H16" s="449"/>
    </row>
    <row r="17" spans="1:8" ht="18.75" x14ac:dyDescent="0.3">
      <c r="A17" s="308" t="s">
        <v>34</v>
      </c>
      <c r="B17" s="308"/>
      <c r="C17" s="307"/>
      <c r="D17" s="307"/>
      <c r="E17" s="307"/>
      <c r="F17" s="307"/>
      <c r="G17" s="307"/>
      <c r="H17" s="307"/>
    </row>
    <row r="18" spans="1:8" ht="26.25" x14ac:dyDescent="0.4">
      <c r="A18" s="309" t="s">
        <v>35</v>
      </c>
      <c r="B18" s="450" t="s">
        <v>173</v>
      </c>
      <c r="C18" s="450"/>
      <c r="D18" s="450"/>
      <c r="E18" s="450"/>
      <c r="F18" s="307"/>
      <c r="G18" s="307"/>
      <c r="H18" s="307"/>
    </row>
    <row r="19" spans="1:8" ht="26.25" x14ac:dyDescent="0.4">
      <c r="A19" s="309" t="s">
        <v>36</v>
      </c>
      <c r="B19" s="310" t="s">
        <v>7</v>
      </c>
      <c r="C19" s="311">
        <v>6</v>
      </c>
      <c r="D19" s="312"/>
      <c r="E19" s="312"/>
      <c r="F19" s="307"/>
      <c r="G19" s="307"/>
      <c r="H19" s="307"/>
    </row>
    <row r="20" spans="1:8" ht="26.25" x14ac:dyDescent="0.4">
      <c r="A20" s="309" t="s">
        <v>37</v>
      </c>
      <c r="B20" s="310" t="s">
        <v>174</v>
      </c>
      <c r="C20" s="312"/>
      <c r="D20" s="312"/>
      <c r="E20" s="312"/>
      <c r="F20" s="307"/>
      <c r="G20" s="307"/>
      <c r="H20" s="307"/>
    </row>
    <row r="21" spans="1:8" ht="26.25" x14ac:dyDescent="0.4">
      <c r="A21" s="309" t="s">
        <v>38</v>
      </c>
      <c r="B21" s="451"/>
      <c r="C21" s="451"/>
      <c r="D21" s="451"/>
      <c r="E21" s="451"/>
      <c r="F21" s="451"/>
      <c r="G21" s="451"/>
      <c r="H21" s="451"/>
    </row>
    <row r="22" spans="1:8" ht="26.25" x14ac:dyDescent="0.4">
      <c r="A22" s="309" t="s">
        <v>39</v>
      </c>
      <c r="B22" s="313"/>
      <c r="C22" s="312"/>
      <c r="D22" s="312"/>
      <c r="E22" s="312"/>
      <c r="F22" s="307"/>
      <c r="G22" s="307"/>
      <c r="H22" s="307"/>
    </row>
    <row r="23" spans="1:8" ht="26.25" x14ac:dyDescent="0.4">
      <c r="A23" s="309" t="s">
        <v>40</v>
      </c>
      <c r="B23" s="314"/>
      <c r="C23" s="312"/>
      <c r="D23" s="312"/>
      <c r="E23" s="312"/>
      <c r="F23" s="307"/>
      <c r="G23" s="307"/>
      <c r="H23" s="307"/>
    </row>
    <row r="24" spans="1:8" ht="18.75" x14ac:dyDescent="0.3">
      <c r="A24" s="309"/>
      <c r="B24" s="315"/>
      <c r="C24" s="307"/>
      <c r="D24" s="307"/>
      <c r="E24" s="307"/>
      <c r="F24" s="307"/>
      <c r="G24" s="307"/>
      <c r="H24" s="307"/>
    </row>
    <row r="25" spans="1:8" ht="18.75" x14ac:dyDescent="0.3">
      <c r="A25" s="316" t="s">
        <v>1</v>
      </c>
      <c r="B25" s="315"/>
      <c r="C25" s="307"/>
      <c r="D25" s="307"/>
      <c r="E25" s="307"/>
      <c r="F25" s="307"/>
      <c r="G25" s="307"/>
      <c r="H25" s="307"/>
    </row>
    <row r="26" spans="1:8" ht="26.25" x14ac:dyDescent="0.4">
      <c r="A26" s="317" t="s">
        <v>4</v>
      </c>
      <c r="B26" s="452" t="str">
        <f>TRIMETHOPRIM!B26</f>
        <v>TRIMETHOPRIM</v>
      </c>
      <c r="C26" s="452"/>
      <c r="D26" s="307"/>
      <c r="E26" s="307"/>
      <c r="F26" s="307"/>
      <c r="G26" s="307"/>
      <c r="H26" s="307"/>
    </row>
    <row r="27" spans="1:8" ht="26.25" x14ac:dyDescent="0.4">
      <c r="A27" s="318" t="s">
        <v>41</v>
      </c>
      <c r="B27" s="438" t="s">
        <v>175</v>
      </c>
      <c r="C27" s="438"/>
      <c r="D27" s="307"/>
      <c r="E27" s="307"/>
      <c r="F27" s="307"/>
      <c r="G27" s="307"/>
      <c r="H27" s="307"/>
    </row>
    <row r="28" spans="1:8" ht="27" thickBot="1" x14ac:dyDescent="0.45">
      <c r="A28" s="318" t="s">
        <v>6</v>
      </c>
      <c r="B28" s="319">
        <v>99.8</v>
      </c>
      <c r="C28" s="307"/>
      <c r="D28" s="307"/>
      <c r="E28" s="307"/>
      <c r="F28" s="307"/>
      <c r="G28" s="307"/>
      <c r="H28" s="307"/>
    </row>
    <row r="29" spans="1:8" ht="27" thickBot="1" x14ac:dyDescent="0.45">
      <c r="A29" s="318" t="s">
        <v>42</v>
      </c>
      <c r="B29" s="320">
        <v>0</v>
      </c>
      <c r="C29" s="439" t="s">
        <v>149</v>
      </c>
      <c r="D29" s="440"/>
      <c r="E29" s="440"/>
      <c r="F29" s="440"/>
      <c r="G29" s="441"/>
      <c r="H29" s="321"/>
    </row>
    <row r="30" spans="1:8" ht="19.5" thickBot="1" x14ac:dyDescent="0.35">
      <c r="A30" s="318" t="s">
        <v>44</v>
      </c>
      <c r="B30" s="322">
        <f>B28-B29</f>
        <v>99.8</v>
      </c>
      <c r="C30" s="323"/>
      <c r="D30" s="323"/>
      <c r="E30" s="323"/>
      <c r="F30" s="323"/>
      <c r="G30" s="323"/>
      <c r="H30" s="321"/>
    </row>
    <row r="31" spans="1:8" ht="27" thickBot="1" x14ac:dyDescent="0.45">
      <c r="A31" s="318" t="s">
        <v>45</v>
      </c>
      <c r="B31" s="324">
        <v>1</v>
      </c>
      <c r="C31" s="439" t="s">
        <v>46</v>
      </c>
      <c r="D31" s="440"/>
      <c r="E31" s="440"/>
      <c r="F31" s="440"/>
      <c r="G31" s="441"/>
      <c r="H31" s="325"/>
    </row>
    <row r="32" spans="1:8" ht="27" thickBot="1" x14ac:dyDescent="0.45">
      <c r="A32" s="318" t="s">
        <v>47</v>
      </c>
      <c r="B32" s="324">
        <v>1</v>
      </c>
      <c r="C32" s="439" t="s">
        <v>48</v>
      </c>
      <c r="D32" s="440"/>
      <c r="E32" s="440"/>
      <c r="F32" s="440"/>
      <c r="G32" s="441"/>
      <c r="H32" s="325"/>
    </row>
    <row r="33" spans="1:8" ht="18.75" x14ac:dyDescent="0.3">
      <c r="A33" s="318"/>
      <c r="B33" s="326"/>
      <c r="C33" s="327"/>
      <c r="D33" s="327"/>
      <c r="E33" s="327"/>
      <c r="F33" s="327"/>
      <c r="G33" s="327"/>
      <c r="H33" s="327"/>
    </row>
    <row r="34" spans="1:8" ht="18.75" x14ac:dyDescent="0.3">
      <c r="A34" s="318" t="s">
        <v>49</v>
      </c>
      <c r="B34" s="328">
        <f>B31/B32</f>
        <v>1</v>
      </c>
      <c r="C34" s="307" t="s">
        <v>50</v>
      </c>
      <c r="D34" s="307"/>
      <c r="E34" s="307"/>
      <c r="F34" s="307"/>
      <c r="G34" s="307"/>
      <c r="H34" s="321"/>
    </row>
    <row r="35" spans="1:8" ht="19.5" thickBot="1" x14ac:dyDescent="0.35">
      <c r="A35" s="318"/>
      <c r="B35" s="329"/>
      <c r="C35" s="321"/>
      <c r="D35" s="321"/>
      <c r="E35" s="321"/>
      <c r="F35" s="321"/>
      <c r="G35" s="307"/>
      <c r="H35" s="321"/>
    </row>
    <row r="36" spans="1:8" ht="27" thickBot="1" x14ac:dyDescent="0.45">
      <c r="A36" s="330" t="s">
        <v>150</v>
      </c>
      <c r="B36" s="331">
        <v>25</v>
      </c>
      <c r="C36" s="307"/>
      <c r="D36" s="442" t="s">
        <v>52</v>
      </c>
      <c r="E36" s="443"/>
      <c r="F36" s="444" t="s">
        <v>53</v>
      </c>
      <c r="G36" s="443"/>
      <c r="H36" s="321"/>
    </row>
    <row r="37" spans="1:8" ht="27" thickBot="1" x14ac:dyDescent="0.45">
      <c r="A37" s="332" t="s">
        <v>151</v>
      </c>
      <c r="B37" s="333">
        <v>2</v>
      </c>
      <c r="C37" s="334" t="s">
        <v>55</v>
      </c>
      <c r="D37" s="335" t="s">
        <v>56</v>
      </c>
      <c r="E37" s="336" t="s">
        <v>57</v>
      </c>
      <c r="F37" s="337" t="s">
        <v>56</v>
      </c>
      <c r="G37" s="336" t="s">
        <v>57</v>
      </c>
      <c r="H37" s="321"/>
    </row>
    <row r="38" spans="1:8" ht="26.25" x14ac:dyDescent="0.4">
      <c r="A38" s="332" t="s">
        <v>152</v>
      </c>
      <c r="B38" s="338">
        <v>20</v>
      </c>
      <c r="C38" s="339">
        <v>1</v>
      </c>
      <c r="D38" s="340">
        <v>21802132</v>
      </c>
      <c r="E38" s="341">
        <f>IF(ISBLANK(D38),"-",$D$54/$D$51*D38)</f>
        <v>21367198.403065912</v>
      </c>
      <c r="F38" s="340">
        <v>20923851</v>
      </c>
      <c r="G38" s="341">
        <f>IF(ISBLANK(F38),"-",$D$54/$F$51*F38)</f>
        <v>21033088.448164385</v>
      </c>
      <c r="H38" s="321"/>
    </row>
    <row r="39" spans="1:8" ht="26.25" x14ac:dyDescent="0.4">
      <c r="A39" s="332"/>
      <c r="B39" s="338">
        <v>1</v>
      </c>
      <c r="C39" s="342">
        <v>2</v>
      </c>
      <c r="D39" s="338">
        <v>21756655</v>
      </c>
      <c r="E39" s="343">
        <f t="shared" ref="E39:E44" si="0">IF(ISBLANK(D39),"-",$D$54/$D$51*D39)</f>
        <v>21322628.629716396</v>
      </c>
      <c r="F39" s="338">
        <v>20915855</v>
      </c>
      <c r="G39" s="343">
        <f t="shared" ref="G39:G44" si="1">IF(ISBLANK(F39),"-",$D$54/$F$51*F39)</f>
        <v>21025050.703332826</v>
      </c>
      <c r="H39" s="321"/>
    </row>
    <row r="40" spans="1:8" ht="26.25" x14ac:dyDescent="0.4">
      <c r="A40" s="332"/>
      <c r="B40" s="338">
        <v>1</v>
      </c>
      <c r="C40" s="342">
        <v>3</v>
      </c>
      <c r="D40" s="338">
        <v>21744182</v>
      </c>
      <c r="E40" s="343">
        <f t="shared" si="0"/>
        <v>21310404.455232844</v>
      </c>
      <c r="F40" s="338">
        <v>20953433</v>
      </c>
      <c r="G40" s="343">
        <f t="shared" si="1"/>
        <v>21062824.887334861</v>
      </c>
      <c r="H40" s="321"/>
    </row>
    <row r="41" spans="1:8" ht="26.25" x14ac:dyDescent="0.4">
      <c r="A41" s="332"/>
      <c r="B41" s="338">
        <v>1</v>
      </c>
      <c r="C41" s="342">
        <v>4</v>
      </c>
      <c r="D41" s="338"/>
      <c r="E41" s="343" t="str">
        <f t="shared" si="0"/>
        <v>-</v>
      </c>
      <c r="F41" s="338">
        <v>20972645</v>
      </c>
      <c r="G41" s="343">
        <f t="shared" si="1"/>
        <v>21082137.187698025</v>
      </c>
      <c r="H41" s="321"/>
    </row>
    <row r="42" spans="1:8" ht="26.25" x14ac:dyDescent="0.4">
      <c r="A42" s="332"/>
      <c r="B42" s="338">
        <v>1</v>
      </c>
      <c r="C42" s="342">
        <v>5</v>
      </c>
      <c r="D42" s="338"/>
      <c r="E42" s="343" t="str">
        <f t="shared" si="0"/>
        <v>-</v>
      </c>
      <c r="F42" s="338">
        <v>20962243</v>
      </c>
      <c r="G42" s="343">
        <f t="shared" si="1"/>
        <v>21071680.881827857</v>
      </c>
      <c r="H42" s="321"/>
    </row>
    <row r="43" spans="1:8" ht="26.25" x14ac:dyDescent="0.4">
      <c r="A43" s="332"/>
      <c r="B43" s="338">
        <v>1</v>
      </c>
      <c r="C43" s="342">
        <v>6</v>
      </c>
      <c r="D43" s="338"/>
      <c r="E43" s="343" t="str">
        <f t="shared" si="0"/>
        <v>-</v>
      </c>
      <c r="F43" s="338">
        <v>20978354</v>
      </c>
      <c r="G43" s="343">
        <f t="shared" si="1"/>
        <v>21087875.992755976</v>
      </c>
      <c r="H43" s="321"/>
    </row>
    <row r="44" spans="1:8" ht="26.25" x14ac:dyDescent="0.4">
      <c r="A44" s="332"/>
      <c r="B44" s="338">
        <v>1</v>
      </c>
      <c r="C44" s="342">
        <v>7</v>
      </c>
      <c r="D44" s="338"/>
      <c r="E44" s="343" t="str">
        <f t="shared" si="0"/>
        <v>-</v>
      </c>
      <c r="F44" s="338">
        <v>20999142</v>
      </c>
      <c r="G44" s="343">
        <f t="shared" si="1"/>
        <v>21108772.52096488</v>
      </c>
      <c r="H44" s="321"/>
    </row>
    <row r="45" spans="1:8" ht="26.25" x14ac:dyDescent="0.4">
      <c r="A45" s="332" t="s">
        <v>153</v>
      </c>
      <c r="B45" s="338">
        <v>1</v>
      </c>
      <c r="C45" s="342">
        <v>8</v>
      </c>
      <c r="D45" s="338"/>
      <c r="E45" s="343" t="str">
        <f>IF(ISBLANK(D45),"-",$D$54/$D$51*D45)</f>
        <v>-</v>
      </c>
      <c r="F45" s="338">
        <v>21007958</v>
      </c>
      <c r="G45" s="343">
        <f>IF(ISBLANK(F45),"-",$D$54/$F$51*F45)</f>
        <v>21117634.546782166</v>
      </c>
      <c r="H45" s="321"/>
    </row>
    <row r="46" spans="1:8" ht="26.25" x14ac:dyDescent="0.4">
      <c r="A46" s="332" t="s">
        <v>154</v>
      </c>
      <c r="B46" s="338">
        <v>1</v>
      </c>
      <c r="C46" s="342">
        <v>9</v>
      </c>
      <c r="D46" s="338"/>
      <c r="E46" s="343" t="str">
        <f>IF(ISBLANK(D46),"-",$D$54/$D$51*D46)</f>
        <v>-</v>
      </c>
      <c r="F46" s="338">
        <v>21005911</v>
      </c>
      <c r="G46" s="343">
        <f>IF(ISBLANK(F46),"-",$D$54/$F$51*F46)</f>
        <v>21115576.859979991</v>
      </c>
      <c r="H46" s="307"/>
    </row>
    <row r="47" spans="1:8" ht="27" thickBot="1" x14ac:dyDescent="0.45">
      <c r="A47" s="332" t="s">
        <v>155</v>
      </c>
      <c r="B47" s="338">
        <v>1</v>
      </c>
      <c r="C47" s="344">
        <v>10</v>
      </c>
      <c r="D47" s="345"/>
      <c r="E47" s="346" t="str">
        <f>IF(ISBLANK(D47),"-",$D$54/$D$51*D47)</f>
        <v>-</v>
      </c>
      <c r="F47" s="345"/>
      <c r="G47" s="346" t="str">
        <f>IF(ISBLANK(F47),"-",$D$54/$F$51*F47)</f>
        <v>-</v>
      </c>
      <c r="H47" s="307"/>
    </row>
    <row r="48" spans="1:8" ht="27" thickBot="1" x14ac:dyDescent="0.45">
      <c r="A48" s="332" t="s">
        <v>156</v>
      </c>
      <c r="B48" s="333">
        <v>1</v>
      </c>
      <c r="C48" s="347" t="s">
        <v>64</v>
      </c>
      <c r="D48" s="348">
        <f>AVERAGE(D38:D47)</f>
        <v>21767656.333333332</v>
      </c>
      <c r="E48" s="349">
        <f>AVERAGE(E38:E47)</f>
        <v>21333410.496005051</v>
      </c>
      <c r="F48" s="350">
        <f>AVERAGE(F38:F47)</f>
        <v>20968821.333333332</v>
      </c>
      <c r="G48" s="349">
        <f>AVERAGE(G38:G47)</f>
        <v>21078293.55876011</v>
      </c>
      <c r="H48" s="307"/>
    </row>
    <row r="49" spans="1:8" ht="26.25" x14ac:dyDescent="0.4">
      <c r="A49" s="332" t="s">
        <v>157</v>
      </c>
      <c r="B49" s="338">
        <v>1</v>
      </c>
      <c r="C49" s="351" t="s">
        <v>106</v>
      </c>
      <c r="D49" s="352">
        <v>12.78</v>
      </c>
      <c r="E49" s="353"/>
      <c r="F49" s="354">
        <v>12.46</v>
      </c>
      <c r="G49" s="307"/>
      <c r="H49" s="307"/>
    </row>
    <row r="50" spans="1:8" ht="26.25" x14ac:dyDescent="0.4">
      <c r="A50" s="332" t="s">
        <v>158</v>
      </c>
      <c r="B50" s="338">
        <v>1</v>
      </c>
      <c r="C50" s="355" t="s">
        <v>107</v>
      </c>
      <c r="D50" s="356">
        <f>D49*$B$34</f>
        <v>12.78</v>
      </c>
      <c r="E50" s="357"/>
      <c r="F50" s="356">
        <f>F49*$B$34</f>
        <v>12.46</v>
      </c>
      <c r="G50" s="307"/>
      <c r="H50" s="307"/>
    </row>
    <row r="51" spans="1:8" ht="19.5" thickBot="1" x14ac:dyDescent="0.35">
      <c r="A51" s="332" t="s">
        <v>69</v>
      </c>
      <c r="B51" s="357">
        <f>(B50/B49)*(B48/B47)*(B46/B45)*(B38/B37)*B36</f>
        <v>250</v>
      </c>
      <c r="C51" s="355" t="s">
        <v>70</v>
      </c>
      <c r="D51" s="358">
        <f>D50*$B$30/100</f>
        <v>12.754439999999999</v>
      </c>
      <c r="E51" s="359"/>
      <c r="F51" s="358">
        <f>F50*$B$30/100</f>
        <v>12.435080000000001</v>
      </c>
      <c r="G51" s="307"/>
      <c r="H51" s="307"/>
    </row>
    <row r="52" spans="1:8" ht="19.5" thickBot="1" x14ac:dyDescent="0.35">
      <c r="A52" s="422" t="s">
        <v>71</v>
      </c>
      <c r="B52" s="423"/>
      <c r="C52" s="355" t="s">
        <v>72</v>
      </c>
      <c r="D52" s="360">
        <f>D51/$B$51</f>
        <v>5.1017759999999995E-2</v>
      </c>
      <c r="E52" s="359"/>
      <c r="F52" s="361">
        <f>F51/$B$51</f>
        <v>4.9740320000000005E-2</v>
      </c>
      <c r="G52" s="307"/>
      <c r="H52" s="307"/>
    </row>
    <row r="53" spans="1:8" ht="27" thickBot="1" x14ac:dyDescent="0.45">
      <c r="A53" s="424"/>
      <c r="B53" s="425"/>
      <c r="C53" s="355" t="s">
        <v>159</v>
      </c>
      <c r="D53" s="362">
        <v>0.05</v>
      </c>
      <c r="E53" s="307"/>
      <c r="F53" s="363"/>
      <c r="G53" s="307"/>
      <c r="H53" s="307"/>
    </row>
    <row r="54" spans="1:8" ht="18.75" x14ac:dyDescent="0.3">
      <c r="A54" s="307"/>
      <c r="B54" s="307"/>
      <c r="C54" s="355" t="s">
        <v>74</v>
      </c>
      <c r="D54" s="358">
        <f>D53*$B$51</f>
        <v>12.5</v>
      </c>
      <c r="E54" s="307"/>
      <c r="F54" s="363"/>
      <c r="G54" s="307"/>
      <c r="H54" s="307"/>
    </row>
    <row r="55" spans="1:8" ht="19.5" thickBot="1" x14ac:dyDescent="0.35">
      <c r="A55" s="307"/>
      <c r="B55" s="307"/>
      <c r="C55" s="364" t="s">
        <v>75</v>
      </c>
      <c r="D55" s="365">
        <f>D54/B34</f>
        <v>12.5</v>
      </c>
      <c r="E55" s="307"/>
      <c r="F55" s="366"/>
      <c r="G55" s="307"/>
      <c r="H55" s="307"/>
    </row>
    <row r="56" spans="1:8" ht="18.75" x14ac:dyDescent="0.3">
      <c r="A56" s="307"/>
      <c r="B56" s="307"/>
      <c r="C56" s="367" t="s">
        <v>76</v>
      </c>
      <c r="D56" s="368">
        <f>AVERAGE(E48,G48)</f>
        <v>21205852.027382582</v>
      </c>
      <c r="E56" s="307"/>
      <c r="F56" s="366"/>
      <c r="G56" s="307"/>
      <c r="H56" s="307"/>
    </row>
    <row r="57" spans="1:8" ht="18.75" x14ac:dyDescent="0.3">
      <c r="A57" s="307"/>
      <c r="B57" s="307"/>
      <c r="C57" s="355" t="s">
        <v>77</v>
      </c>
      <c r="D57" s="369">
        <f>STDEV(E38:E47,G38:G47)/D56</f>
        <v>5.6402480796694686E-3</v>
      </c>
      <c r="E57" s="504">
        <f>D48/D52</f>
        <v>426668209.92010105</v>
      </c>
      <c r="F57" s="359">
        <f>F48/F52</f>
        <v>421565871.17520213</v>
      </c>
      <c r="G57" s="307"/>
      <c r="H57" s="307"/>
    </row>
    <row r="58" spans="1:8" ht="19.5" thickBot="1" x14ac:dyDescent="0.35">
      <c r="A58" s="307"/>
      <c r="B58" s="307"/>
      <c r="C58" s="364" t="s">
        <v>20</v>
      </c>
      <c r="D58" s="370">
        <f>COUNT(E38:E47,G38:G47)</f>
        <v>12</v>
      </c>
      <c r="E58" s="307"/>
      <c r="F58" s="307"/>
      <c r="G58" s="307"/>
      <c r="H58" s="307"/>
    </row>
    <row r="59" spans="1:8" ht="18.75" x14ac:dyDescent="0.3">
      <c r="A59" s="307"/>
      <c r="B59" s="307"/>
      <c r="C59" s="307"/>
      <c r="D59" s="307"/>
      <c r="E59" s="307"/>
      <c r="F59" s="307"/>
      <c r="G59" s="371"/>
      <c r="H59" s="307"/>
    </row>
    <row r="60" spans="1:8" ht="18.75" x14ac:dyDescent="0.3">
      <c r="A60" s="308" t="s">
        <v>1</v>
      </c>
      <c r="B60" s="372" t="s">
        <v>160</v>
      </c>
      <c r="C60" s="307"/>
      <c r="D60" s="307"/>
      <c r="E60" s="307"/>
      <c r="F60" s="307"/>
      <c r="G60" s="307"/>
      <c r="H60" s="307"/>
    </row>
    <row r="61" spans="1:8" ht="18.75" x14ac:dyDescent="0.3">
      <c r="A61" s="307" t="s">
        <v>79</v>
      </c>
      <c r="B61" s="373">
        <f>B21</f>
        <v>0</v>
      </c>
      <c r="C61" s="307"/>
      <c r="D61" s="307"/>
      <c r="E61" s="307"/>
      <c r="F61" s="307"/>
      <c r="G61" s="307"/>
      <c r="H61" s="307"/>
    </row>
    <row r="62" spans="1:8" ht="26.25" x14ac:dyDescent="0.4">
      <c r="A62" s="318" t="s">
        <v>161</v>
      </c>
      <c r="B62" s="374">
        <v>1</v>
      </c>
      <c r="C62" s="375" t="s">
        <v>162</v>
      </c>
      <c r="D62" s="374">
        <v>1</v>
      </c>
      <c r="E62" s="307" t="str">
        <f>B20</f>
        <v>Trimethoprim</v>
      </c>
      <c r="F62" s="307"/>
      <c r="G62" s="307"/>
      <c r="H62" s="375"/>
    </row>
    <row r="63" spans="1:8" ht="19.5" thickBot="1" x14ac:dyDescent="0.35">
      <c r="A63" s="307"/>
      <c r="B63" s="307"/>
      <c r="C63" s="307"/>
      <c r="D63" s="307"/>
      <c r="E63" s="307"/>
      <c r="F63" s="307"/>
      <c r="G63" s="307"/>
      <c r="H63" s="375"/>
    </row>
    <row r="64" spans="1:8" ht="27" thickBot="1" x14ac:dyDescent="0.45">
      <c r="A64" s="330" t="s">
        <v>163</v>
      </c>
      <c r="B64" s="331">
        <v>25</v>
      </c>
      <c r="C64" s="307"/>
      <c r="D64" s="376" t="s">
        <v>164</v>
      </c>
      <c r="E64" s="377" t="s">
        <v>55</v>
      </c>
      <c r="F64" s="377" t="s">
        <v>56</v>
      </c>
      <c r="G64" s="377" t="s">
        <v>84</v>
      </c>
      <c r="H64" s="334" t="s">
        <v>85</v>
      </c>
    </row>
    <row r="65" spans="1:8" ht="26.25" x14ac:dyDescent="0.4">
      <c r="A65" s="332" t="s">
        <v>165</v>
      </c>
      <c r="B65" s="333">
        <v>2</v>
      </c>
      <c r="C65" s="426" t="s">
        <v>87</v>
      </c>
      <c r="D65" s="429">
        <v>13.63</v>
      </c>
      <c r="E65" s="339">
        <v>1</v>
      </c>
      <c r="F65" s="378">
        <v>23379593</v>
      </c>
      <c r="G65" s="415">
        <f t="shared" ref="G65:G68" si="2">IF(ISBLANK(F65),"-",(F65/$D$56*$D$53*$B$73)*($B$62/$D$65))</f>
        <v>1.0111029491021712</v>
      </c>
      <c r="H65" s="379">
        <f>IF(ISBLANK(F65),"-",G65/$D$62)</f>
        <v>1.0111029491021712</v>
      </c>
    </row>
    <row r="66" spans="1:8" ht="26.25" x14ac:dyDescent="0.4">
      <c r="A66" s="332" t="s">
        <v>166</v>
      </c>
      <c r="B66" s="333">
        <v>20</v>
      </c>
      <c r="C66" s="427"/>
      <c r="D66" s="430"/>
      <c r="E66" s="342">
        <v>2</v>
      </c>
      <c r="F66" s="380">
        <v>23318576</v>
      </c>
      <c r="G66" s="416">
        <f t="shared" si="2"/>
        <v>1.0084641320515337</v>
      </c>
      <c r="H66" s="381">
        <f t="shared" ref="H66:H76" si="3">IF(ISBLANK(F66),"-",G66/$D$62)</f>
        <v>1.0084641320515337</v>
      </c>
    </row>
    <row r="67" spans="1:8" ht="26.25" x14ac:dyDescent="0.4">
      <c r="A67" s="332" t="s">
        <v>167</v>
      </c>
      <c r="B67" s="333">
        <v>1</v>
      </c>
      <c r="C67" s="427"/>
      <c r="D67" s="430"/>
      <c r="E67" s="342">
        <v>3</v>
      </c>
      <c r="F67" s="380">
        <v>23308151</v>
      </c>
      <c r="G67" s="416">
        <f t="shared" si="2"/>
        <v>1.0080132795390717</v>
      </c>
      <c r="H67" s="381">
        <f t="shared" si="3"/>
        <v>1.0080132795390717</v>
      </c>
    </row>
    <row r="68" spans="1:8" ht="27" thickBot="1" x14ac:dyDescent="0.45">
      <c r="A68" s="332" t="s">
        <v>168</v>
      </c>
      <c r="B68" s="333">
        <v>1</v>
      </c>
      <c r="C68" s="428"/>
      <c r="D68" s="431"/>
      <c r="E68" s="344">
        <v>4</v>
      </c>
      <c r="F68" s="382"/>
      <c r="G68" s="416" t="str">
        <f t="shared" si="2"/>
        <v>-</v>
      </c>
      <c r="H68" s="381" t="str">
        <f t="shared" si="3"/>
        <v>-</v>
      </c>
    </row>
    <row r="69" spans="1:8" ht="26.25" x14ac:dyDescent="0.4">
      <c r="A69" s="332" t="s">
        <v>169</v>
      </c>
      <c r="B69" s="333">
        <v>1</v>
      </c>
      <c r="C69" s="426" t="s">
        <v>92</v>
      </c>
      <c r="D69" s="432">
        <v>12.74</v>
      </c>
      <c r="E69" s="339">
        <v>1</v>
      </c>
      <c r="F69" s="378">
        <v>21246582</v>
      </c>
      <c r="G69" s="417">
        <f>IF(ISBLANK(F69),"-",(F69/$D$56*$D$53*$B$73)*($B$62/$D$69))</f>
        <v>0.98304620774794049</v>
      </c>
      <c r="H69" s="383">
        <f t="shared" si="3"/>
        <v>0.98304620774794049</v>
      </c>
    </row>
    <row r="70" spans="1:8" ht="26.25" x14ac:dyDescent="0.4">
      <c r="A70" s="332" t="s">
        <v>170</v>
      </c>
      <c r="B70" s="333">
        <v>1</v>
      </c>
      <c r="C70" s="427"/>
      <c r="D70" s="433"/>
      <c r="E70" s="342">
        <v>2</v>
      </c>
      <c r="F70" s="380">
        <v>21233291</v>
      </c>
      <c r="G70" s="418">
        <f t="shared" ref="G70:G72" si="4">IF(ISBLANK(F70),"-",(F70/$D$56*$D$53*$B$73)*($B$62/$D$69))</f>
        <v>0.98243125390985098</v>
      </c>
      <c r="H70" s="384">
        <f t="shared" si="3"/>
        <v>0.98243125390985098</v>
      </c>
    </row>
    <row r="71" spans="1:8" ht="26.25" x14ac:dyDescent="0.4">
      <c r="A71" s="332" t="s">
        <v>171</v>
      </c>
      <c r="B71" s="333">
        <v>1</v>
      </c>
      <c r="C71" s="427"/>
      <c r="D71" s="433"/>
      <c r="E71" s="342">
        <v>3</v>
      </c>
      <c r="F71" s="380">
        <v>21250601</v>
      </c>
      <c r="G71" s="418">
        <f t="shared" si="4"/>
        <v>0.98323216060891983</v>
      </c>
      <c r="H71" s="384">
        <f t="shared" si="3"/>
        <v>0.98323216060891983</v>
      </c>
    </row>
    <row r="72" spans="1:8" ht="27" thickBot="1" x14ac:dyDescent="0.45">
      <c r="A72" s="332" t="s">
        <v>172</v>
      </c>
      <c r="B72" s="333">
        <v>1</v>
      </c>
      <c r="C72" s="428"/>
      <c r="D72" s="434"/>
      <c r="E72" s="344">
        <v>4</v>
      </c>
      <c r="F72" s="382"/>
      <c r="G72" s="419" t="str">
        <f t="shared" si="4"/>
        <v>-</v>
      </c>
      <c r="H72" s="385" t="str">
        <f t="shared" si="3"/>
        <v>-</v>
      </c>
    </row>
    <row r="73" spans="1:8" ht="26.25" x14ac:dyDescent="0.4">
      <c r="A73" s="332" t="s">
        <v>96</v>
      </c>
      <c r="B73" s="386">
        <f>(B72/B71)*(B70/B69)*(B68/B67)*(B66/B65)*B64</f>
        <v>250</v>
      </c>
      <c r="C73" s="426" t="s">
        <v>97</v>
      </c>
      <c r="D73" s="429">
        <v>12.69</v>
      </c>
      <c r="E73" s="339">
        <v>1</v>
      </c>
      <c r="F73" s="378">
        <v>21140910</v>
      </c>
      <c r="G73" s="417">
        <f>IF(ISBLANK(F73),"-",(F73/$D$56*$D$53*$B$73)*($B$62/$D$73))</f>
        <v>0.982010975354073</v>
      </c>
      <c r="H73" s="384">
        <f t="shared" si="3"/>
        <v>0.982010975354073</v>
      </c>
    </row>
    <row r="74" spans="1:8" ht="27" thickBot="1" x14ac:dyDescent="0.45">
      <c r="A74" s="387" t="s">
        <v>98</v>
      </c>
      <c r="B74" s="388">
        <f>(D53*B73)/D62*B62</f>
        <v>12.5</v>
      </c>
      <c r="C74" s="427"/>
      <c r="D74" s="430"/>
      <c r="E74" s="342">
        <v>2</v>
      </c>
      <c r="F74" s="380">
        <v>21159879</v>
      </c>
      <c r="G74" s="418">
        <f t="shared" ref="G74:G76" si="5">IF(ISBLANK(F74),"-",(F74/$D$56*$D$53*$B$73)*($B$62/$D$73))</f>
        <v>0.98289209949638712</v>
      </c>
      <c r="H74" s="384">
        <f t="shared" si="3"/>
        <v>0.98289209949638712</v>
      </c>
    </row>
    <row r="75" spans="1:8" ht="26.25" x14ac:dyDescent="0.4">
      <c r="A75" s="422" t="s">
        <v>71</v>
      </c>
      <c r="B75" s="436"/>
      <c r="C75" s="427"/>
      <c r="D75" s="430"/>
      <c r="E75" s="342">
        <v>3</v>
      </c>
      <c r="F75" s="380">
        <v>21150618</v>
      </c>
      <c r="G75" s="418">
        <f t="shared" si="5"/>
        <v>0.98246191916627124</v>
      </c>
      <c r="H75" s="384">
        <f t="shared" si="3"/>
        <v>0.98246191916627124</v>
      </c>
    </row>
    <row r="76" spans="1:8" ht="27" thickBot="1" x14ac:dyDescent="0.45">
      <c r="A76" s="424"/>
      <c r="B76" s="437"/>
      <c r="C76" s="435"/>
      <c r="D76" s="431"/>
      <c r="E76" s="344">
        <v>4</v>
      </c>
      <c r="F76" s="382"/>
      <c r="G76" s="419" t="str">
        <f t="shared" si="5"/>
        <v>-</v>
      </c>
      <c r="H76" s="385" t="str">
        <f t="shared" si="3"/>
        <v>-</v>
      </c>
    </row>
    <row r="77" spans="1:8" ht="26.25" x14ac:dyDescent="0.4">
      <c r="A77" s="389"/>
      <c r="B77" s="389"/>
      <c r="C77" s="389"/>
      <c r="D77" s="389"/>
      <c r="E77" s="389"/>
      <c r="F77" s="390"/>
      <c r="G77" s="391" t="s">
        <v>64</v>
      </c>
      <c r="H77" s="392">
        <f>AVERAGE(AVERAGE(H65:H68),AVERAGE(H69:H72),AVERAGE(H73:H76))</f>
        <v>0.99151721966402429</v>
      </c>
    </row>
    <row r="78" spans="1:8" ht="26.25" x14ac:dyDescent="0.4">
      <c r="A78" s="307"/>
      <c r="B78" s="307"/>
      <c r="C78" s="389"/>
      <c r="D78" s="389"/>
      <c r="E78" s="389"/>
      <c r="F78" s="390"/>
      <c r="G78" s="393" t="s">
        <v>77</v>
      </c>
      <c r="H78" s="394">
        <f>STDEV(H65:H76)/H77</f>
        <v>1.3401996347480075E-2</v>
      </c>
    </row>
    <row r="79" spans="1:8" ht="27" thickBot="1" x14ac:dyDescent="0.45">
      <c r="A79" s="389"/>
      <c r="B79" s="389"/>
      <c r="C79" s="390"/>
      <c r="D79" s="390"/>
      <c r="E79" s="395"/>
      <c r="F79" s="390"/>
      <c r="G79" s="396" t="s">
        <v>20</v>
      </c>
      <c r="H79" s="397">
        <f>COUNT(H65:H76)</f>
        <v>9</v>
      </c>
    </row>
    <row r="80" spans="1:8" ht="18.75" x14ac:dyDescent="0.3">
      <c r="A80" s="389"/>
      <c r="B80" s="389"/>
      <c r="C80" s="390"/>
      <c r="D80" s="390"/>
      <c r="E80" s="390"/>
      <c r="F80" s="395"/>
      <c r="G80" s="390"/>
      <c r="H80" s="390"/>
    </row>
    <row r="81" spans="1:8" ht="26.25" x14ac:dyDescent="0.4">
      <c r="A81" s="398" t="s">
        <v>99</v>
      </c>
      <c r="B81" s="399" t="s">
        <v>100</v>
      </c>
      <c r="C81" s="420" t="str">
        <f>B20</f>
        <v>Trimethoprim</v>
      </c>
      <c r="D81" s="420"/>
      <c r="E81" s="400" t="s">
        <v>101</v>
      </c>
      <c r="F81" s="400"/>
      <c r="G81" s="401">
        <f>H77</f>
        <v>0.99151721966402429</v>
      </c>
      <c r="H81" s="390"/>
    </row>
    <row r="82" spans="1:8" ht="19.5" thickBot="1" x14ac:dyDescent="0.35">
      <c r="A82" s="402"/>
      <c r="B82" s="403"/>
      <c r="C82" s="403"/>
      <c r="D82" s="403"/>
      <c r="E82" s="403"/>
      <c r="F82" s="403"/>
      <c r="G82" s="403"/>
      <c r="H82" s="403"/>
    </row>
    <row r="83" spans="1:8" ht="18.75" x14ac:dyDescent="0.3">
      <c r="A83" s="307"/>
      <c r="B83" s="421" t="s">
        <v>26</v>
      </c>
      <c r="C83" s="421"/>
      <c r="D83" s="375"/>
      <c r="E83" s="404" t="s">
        <v>27</v>
      </c>
      <c r="F83" s="405"/>
      <c r="G83" s="421" t="s">
        <v>28</v>
      </c>
      <c r="H83" s="421"/>
    </row>
    <row r="84" spans="1:8" ht="60" customHeight="1" x14ac:dyDescent="0.3">
      <c r="A84" s="406" t="s">
        <v>29</v>
      </c>
      <c r="B84" s="407"/>
      <c r="C84" s="407"/>
      <c r="D84" s="408"/>
      <c r="E84" s="409"/>
      <c r="F84" s="307"/>
      <c r="G84" s="410"/>
      <c r="H84" s="410"/>
    </row>
    <row r="85" spans="1:8" ht="60" customHeight="1" x14ac:dyDescent="0.3">
      <c r="A85" s="406" t="s">
        <v>30</v>
      </c>
      <c r="B85" s="411"/>
      <c r="C85" s="411"/>
      <c r="D85" s="412"/>
      <c r="E85" s="413"/>
      <c r="F85" s="405"/>
      <c r="G85" s="414"/>
      <c r="H85" s="414"/>
    </row>
  </sheetData>
  <sheetProtection formatCells="0" formatColumns="0" formatRows="0"/>
  <mergeCells count="23">
    <mergeCell ref="B26:C26"/>
    <mergeCell ref="A1:H7"/>
    <mergeCell ref="A8:H14"/>
    <mergeCell ref="A16:H16"/>
    <mergeCell ref="B18:E18"/>
    <mergeCell ref="B21:H21"/>
    <mergeCell ref="B27:C27"/>
    <mergeCell ref="C29:G29"/>
    <mergeCell ref="C31:G31"/>
    <mergeCell ref="C32:G32"/>
    <mergeCell ref="D36:E36"/>
    <mergeCell ref="F36:G36"/>
    <mergeCell ref="C81:D81"/>
    <mergeCell ref="B83:C83"/>
    <mergeCell ref="G83:H83"/>
    <mergeCell ref="A52:B53"/>
    <mergeCell ref="C65:C68"/>
    <mergeCell ref="D65:D68"/>
    <mergeCell ref="C69:C72"/>
    <mergeCell ref="D69:D72"/>
    <mergeCell ref="C73:C76"/>
    <mergeCell ref="D73:D76"/>
    <mergeCell ref="A75:B76"/>
  </mergeCells>
  <conditionalFormatting sqref="D57">
    <cfRule type="cellIs" dxfId="10" priority="2" operator="greaterThan">
      <formula>0.02</formula>
    </cfRule>
  </conditionalFormatting>
  <conditionalFormatting sqref="H78">
    <cfRule type="cellIs" dxfId="9" priority="1" operator="greaterThan">
      <formula>0.02</formula>
    </cfRule>
  </conditionalFormatting>
  <pageMargins left="0.7" right="0.7" top="0.75" bottom="0.75" header="0.3" footer="0.3"/>
  <pageSetup scale="30" orientation="portrait" r:id="rId1"/>
  <headerFoot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2"/>
  <sheetViews>
    <sheetView tabSelected="1" view="pageBreakPreview" topLeftCell="A16" zoomScaleNormal="100" zoomScaleSheetLayoutView="100" workbookViewId="0">
      <selection activeCell="D31" sqref="D31"/>
    </sheetView>
  </sheetViews>
  <sheetFormatPr defaultRowHeight="15" x14ac:dyDescent="0.25"/>
  <cols>
    <col min="1" max="1" width="24.140625" style="243" customWidth="1"/>
    <col min="2" max="2" width="16.7109375" style="243" bestFit="1" customWidth="1"/>
    <col min="3" max="3" width="9.140625" style="243"/>
    <col min="4" max="4" width="15.28515625" style="243" bestFit="1" customWidth="1"/>
    <col min="5" max="5" width="14.140625" style="256" customWidth="1"/>
    <col min="6" max="6" width="17" style="243" customWidth="1"/>
    <col min="7" max="7" width="15.28515625" style="243" bestFit="1" customWidth="1"/>
    <col min="8" max="8" width="9.140625" style="243"/>
    <col min="9" max="9" width="15.28515625" style="243" bestFit="1" customWidth="1"/>
    <col min="10" max="10" width="9.140625" style="243"/>
    <col min="11" max="11" width="15.28515625" style="243" bestFit="1" customWidth="1"/>
    <col min="12" max="16384" width="9.140625" style="243"/>
  </cols>
  <sheetData>
    <row r="2" spans="1:11" x14ac:dyDescent="0.25">
      <c r="A2" s="239" t="s">
        <v>126</v>
      </c>
      <c r="B2" s="240" t="str">
        <f>TRIMETHOPRIM!B18</f>
        <v>TRIMETHOPRIM SECONDARY REFERENCE STANDARD</v>
      </c>
      <c r="C2" s="241"/>
      <c r="D2" s="241"/>
      <c r="E2" s="242"/>
      <c r="F2" s="241"/>
      <c r="G2" s="241"/>
      <c r="H2" s="241"/>
      <c r="I2" s="241"/>
      <c r="J2" s="241"/>
      <c r="K2" s="241"/>
    </row>
    <row r="3" spans="1:11" x14ac:dyDescent="0.25">
      <c r="A3" s="244" t="s">
        <v>127</v>
      </c>
      <c r="B3" s="245" t="str">
        <f>TRIMETHOPRIM!B19</f>
        <v>NDQF201804388</v>
      </c>
      <c r="C3" s="246"/>
      <c r="D3" s="246"/>
      <c r="E3" s="247"/>
      <c r="F3" s="246"/>
      <c r="G3" s="246"/>
      <c r="H3" s="246"/>
      <c r="I3" s="246"/>
      <c r="J3" s="246"/>
      <c r="K3" s="246"/>
    </row>
    <row r="4" spans="1:11" x14ac:dyDescent="0.25">
      <c r="A4" s="244" t="s">
        <v>128</v>
      </c>
      <c r="B4" s="248" t="str">
        <f>TRIMETHOPRIM!B26</f>
        <v>TRIMETHOPRIM</v>
      </c>
      <c r="C4" s="246"/>
      <c r="D4" s="246"/>
      <c r="E4" s="247"/>
      <c r="F4" s="246"/>
      <c r="G4" s="246"/>
      <c r="H4" s="246"/>
      <c r="I4" s="246"/>
      <c r="J4" s="246"/>
      <c r="K4" s="246"/>
    </row>
    <row r="5" spans="1:11" x14ac:dyDescent="0.25">
      <c r="A5" s="244" t="s">
        <v>129</v>
      </c>
      <c r="B5" s="249">
        <v>0.998</v>
      </c>
      <c r="C5" s="246"/>
      <c r="D5" s="246"/>
      <c r="E5" s="247"/>
      <c r="F5" s="246"/>
      <c r="G5" s="246"/>
      <c r="H5" s="246"/>
      <c r="I5" s="246"/>
      <c r="J5" s="246"/>
      <c r="K5" s="246"/>
    </row>
    <row r="6" spans="1:11" x14ac:dyDescent="0.25">
      <c r="A6" s="250"/>
      <c r="B6" s="251"/>
      <c r="C6" s="252"/>
      <c r="D6" s="252"/>
      <c r="E6" s="253"/>
      <c r="F6" s="252"/>
      <c r="G6" s="252"/>
      <c r="H6" s="252"/>
      <c r="I6" s="252"/>
      <c r="J6" s="252"/>
      <c r="K6" s="252"/>
    </row>
    <row r="7" spans="1:11" x14ac:dyDescent="0.25">
      <c r="A7" s="254"/>
      <c r="B7" s="255"/>
    </row>
    <row r="8" spans="1:11" x14ac:dyDescent="0.25">
      <c r="B8" s="257" t="s">
        <v>52</v>
      </c>
      <c r="C8" s="257"/>
      <c r="D8" s="257" t="s">
        <v>53</v>
      </c>
      <c r="E8" s="258"/>
      <c r="F8" s="257"/>
      <c r="G8" s="257" t="s">
        <v>130</v>
      </c>
      <c r="H8" s="257"/>
      <c r="I8" s="257" t="s">
        <v>131</v>
      </c>
      <c r="J8" s="257"/>
      <c r="K8" s="257" t="s">
        <v>132</v>
      </c>
    </row>
    <row r="9" spans="1:11" x14ac:dyDescent="0.25">
      <c r="A9" s="254" t="s">
        <v>133</v>
      </c>
      <c r="B9" s="259">
        <v>12.78</v>
      </c>
      <c r="C9" s="257"/>
      <c r="D9" s="259">
        <v>12.46</v>
      </c>
      <c r="E9" s="260"/>
      <c r="F9" s="257"/>
      <c r="G9" s="259">
        <v>13.63</v>
      </c>
      <c r="H9" s="257"/>
      <c r="I9" s="259">
        <v>12.74</v>
      </c>
      <c r="J9" s="257"/>
      <c r="K9" s="259">
        <v>12.69</v>
      </c>
    </row>
    <row r="10" spans="1:11" s="256" customFormat="1" x14ac:dyDescent="0.25">
      <c r="A10" s="261" t="s">
        <v>134</v>
      </c>
      <c r="B10" s="262">
        <f>20/2*25</f>
        <v>250</v>
      </c>
      <c r="C10" s="258"/>
      <c r="D10" s="260"/>
      <c r="E10" s="260"/>
      <c r="F10" s="258"/>
      <c r="G10" s="260"/>
      <c r="H10" s="258"/>
      <c r="I10" s="260"/>
      <c r="J10" s="258"/>
      <c r="K10" s="260"/>
    </row>
    <row r="11" spans="1:11" x14ac:dyDescent="0.25">
      <c r="A11" s="254" t="s">
        <v>135</v>
      </c>
      <c r="B11" s="263">
        <f>B9/$B$10*$B$5</f>
        <v>5.1017759999999995E-2</v>
      </c>
      <c r="C11" s="263"/>
      <c r="D11" s="263">
        <f>D9/$B$10*$B$5</f>
        <v>4.9740320000000005E-2</v>
      </c>
      <c r="E11" s="263"/>
      <c r="F11" s="263"/>
      <c r="G11" s="264">
        <f>G9/$B$10</f>
        <v>5.4520000000000006E-2</v>
      </c>
      <c r="H11" s="264"/>
      <c r="I11" s="264">
        <f>I9/$B$10</f>
        <v>5.0959999999999998E-2</v>
      </c>
      <c r="J11" s="264"/>
      <c r="K11" s="264">
        <f>K9/$B$10</f>
        <v>5.076E-2</v>
      </c>
    </row>
    <row r="12" spans="1:11" ht="15.75" thickBot="1" x14ac:dyDescent="0.3">
      <c r="A12" s="265"/>
      <c r="C12" s="257"/>
      <c r="D12" s="257"/>
      <c r="E12" s="258"/>
      <c r="F12" s="257"/>
      <c r="G12" s="257"/>
      <c r="H12" s="257"/>
      <c r="I12" s="257"/>
      <c r="J12" s="257"/>
      <c r="K12" s="257"/>
    </row>
    <row r="13" spans="1:11" x14ac:dyDescent="0.25">
      <c r="A13" s="254" t="s">
        <v>136</v>
      </c>
      <c r="B13" s="266">
        <v>21802132</v>
      </c>
      <c r="D13" s="266">
        <v>20999142</v>
      </c>
      <c r="E13" s="267"/>
      <c r="G13" s="266">
        <v>23379593</v>
      </c>
      <c r="H13" s="268"/>
      <c r="I13" s="266">
        <v>21246582</v>
      </c>
      <c r="J13" s="268"/>
      <c r="K13" s="266">
        <v>21140910</v>
      </c>
    </row>
    <row r="14" spans="1:11" x14ac:dyDescent="0.25">
      <c r="A14" s="254"/>
      <c r="B14" s="269">
        <v>21756655</v>
      </c>
      <c r="D14" s="269">
        <v>21007958</v>
      </c>
      <c r="E14" s="267"/>
      <c r="G14" s="269">
        <v>23318576</v>
      </c>
      <c r="H14" s="268"/>
      <c r="I14" s="269">
        <v>21233291</v>
      </c>
      <c r="J14" s="268"/>
      <c r="K14" s="269">
        <v>21159879</v>
      </c>
    </row>
    <row r="15" spans="1:11" ht="15.75" thickBot="1" x14ac:dyDescent="0.3">
      <c r="A15" s="254"/>
      <c r="B15" s="269">
        <v>21744182</v>
      </c>
      <c r="D15" s="270">
        <v>21005911</v>
      </c>
      <c r="E15" s="267"/>
      <c r="G15" s="270">
        <v>23308151</v>
      </c>
      <c r="H15" s="268"/>
      <c r="I15" s="270">
        <v>21250601</v>
      </c>
      <c r="J15" s="268"/>
      <c r="K15" s="270">
        <v>21150618</v>
      </c>
    </row>
    <row r="16" spans="1:11" x14ac:dyDescent="0.25">
      <c r="A16" s="254"/>
      <c r="B16" s="269"/>
      <c r="D16" s="271"/>
      <c r="E16" s="267"/>
      <c r="G16" s="268"/>
      <c r="H16" s="268"/>
      <c r="I16" s="268"/>
      <c r="J16" s="268"/>
      <c r="K16" s="268"/>
    </row>
    <row r="17" spans="1:11" ht="15.75" thickBot="1" x14ac:dyDescent="0.3">
      <c r="A17" s="254"/>
      <c r="B17" s="270"/>
      <c r="D17" s="246"/>
      <c r="E17" s="247"/>
    </row>
    <row r="18" spans="1:11" x14ac:dyDescent="0.25">
      <c r="A18" s="254" t="s">
        <v>137</v>
      </c>
      <c r="B18" s="272">
        <f>AVERAGE(B13:B17)</f>
        <v>21767656.333333332</v>
      </c>
      <c r="D18" s="272">
        <f>AVERAGE(D13:D15)</f>
        <v>21004337</v>
      </c>
      <c r="E18" s="273"/>
      <c r="F18" s="274" t="s">
        <v>138</v>
      </c>
      <c r="G18" s="275">
        <f>AVERAGE(G13:G17)</f>
        <v>23335440</v>
      </c>
      <c r="H18" s="265"/>
      <c r="I18" s="275">
        <f>AVERAGE(I13:I17)</f>
        <v>21243491.333333332</v>
      </c>
      <c r="J18" s="265"/>
      <c r="K18" s="275">
        <f>AVERAGE(K13:K17)</f>
        <v>21150469</v>
      </c>
    </row>
    <row r="19" spans="1:11" x14ac:dyDescent="0.25">
      <c r="A19" s="254" t="s">
        <v>139</v>
      </c>
      <c r="B19" s="276">
        <f>STDEV(B13:B17)/B18</f>
        <v>1.4012161027039058E-3</v>
      </c>
      <c r="D19" s="276">
        <f>STDEV(D13:D15)/D18</f>
        <v>2.1966672617597171E-4</v>
      </c>
      <c r="E19" s="277"/>
      <c r="F19" s="274" t="s">
        <v>140</v>
      </c>
      <c r="G19" s="276">
        <f>STDEV(G13:G17)/G18</f>
        <v>1.6537620342289624E-3</v>
      </c>
      <c r="I19" s="276">
        <f>STDEV(I13:I17)/I18</f>
        <v>4.2645652518776472E-4</v>
      </c>
      <c r="K19" s="276">
        <f>STDEV(K13:K17)/K18</f>
        <v>4.484712725201013E-4</v>
      </c>
    </row>
    <row r="20" spans="1:11" ht="15.75" thickBot="1" x14ac:dyDescent="0.3">
      <c r="A20" s="254"/>
      <c r="F20" s="278" t="s">
        <v>141</v>
      </c>
      <c r="G20" s="279">
        <f>G18/G11</f>
        <v>428016140.86573732</v>
      </c>
      <c r="I20" s="279">
        <f>I18/I11</f>
        <v>416865999.47671378</v>
      </c>
      <c r="K20" s="279">
        <f>K18/K11</f>
        <v>416675906.22537434</v>
      </c>
    </row>
    <row r="21" spans="1:11" ht="15.75" thickBot="1" x14ac:dyDescent="0.3">
      <c r="A21" s="254" t="s">
        <v>136</v>
      </c>
      <c r="B21" s="266"/>
      <c r="D21" s="266">
        <v>20923851</v>
      </c>
      <c r="E21" s="267"/>
      <c r="F21" s="274" t="s">
        <v>142</v>
      </c>
      <c r="G21" s="496">
        <f>AVERAGE(G20:K20)</f>
        <v>420519348.85594177</v>
      </c>
      <c r="H21" s="497"/>
      <c r="I21" s="497"/>
      <c r="J21" s="497"/>
      <c r="K21" s="498"/>
    </row>
    <row r="22" spans="1:11" x14ac:dyDescent="0.25">
      <c r="A22" s="254"/>
      <c r="B22" s="269"/>
      <c r="D22" s="269">
        <v>20915855</v>
      </c>
      <c r="E22" s="267"/>
    </row>
    <row r="23" spans="1:11" x14ac:dyDescent="0.25">
      <c r="A23" s="254"/>
      <c r="B23" s="269"/>
      <c r="D23" s="269">
        <v>20953433</v>
      </c>
      <c r="E23" s="267"/>
    </row>
    <row r="24" spans="1:11" x14ac:dyDescent="0.25">
      <c r="A24" s="254"/>
      <c r="B24" s="269"/>
      <c r="D24" s="269">
        <v>20972645</v>
      </c>
      <c r="E24" s="267"/>
    </row>
    <row r="25" spans="1:11" ht="15.75" thickBot="1" x14ac:dyDescent="0.3">
      <c r="A25" s="254"/>
      <c r="B25" s="269"/>
      <c r="D25" s="269">
        <v>20962243</v>
      </c>
      <c r="E25" s="267"/>
    </row>
    <row r="26" spans="1:11" ht="15.75" thickBot="1" x14ac:dyDescent="0.3">
      <c r="A26" s="254"/>
      <c r="B26" s="270"/>
      <c r="D26" s="270">
        <v>20978354</v>
      </c>
      <c r="E26" s="247"/>
      <c r="G26" s="499" t="s">
        <v>143</v>
      </c>
      <c r="H26" s="500"/>
      <c r="I26" s="280">
        <f>G21/B33</f>
        <v>0.99151721966402429</v>
      </c>
    </row>
    <row r="27" spans="1:11" x14ac:dyDescent="0.25">
      <c r="A27" s="254" t="s">
        <v>137</v>
      </c>
      <c r="B27" s="272" t="e">
        <f>AVERAGE(B21:B26)</f>
        <v>#DIV/0!</v>
      </c>
      <c r="D27" s="272">
        <f>AVERAGE(D21:D26)</f>
        <v>20951063.5</v>
      </c>
      <c r="E27" s="273"/>
    </row>
    <row r="28" spans="1:11" x14ac:dyDescent="0.25">
      <c r="A28" s="254" t="s">
        <v>139</v>
      </c>
      <c r="B28" s="276" t="e">
        <f>STDEV(B21:B26)/B27</f>
        <v>#DIV/0!</v>
      </c>
      <c r="D28" s="276">
        <f>STDEV(D21:D26)/D27</f>
        <v>1.2301614738919528E-3</v>
      </c>
      <c r="E28" s="277"/>
    </row>
    <row r="29" spans="1:11" x14ac:dyDescent="0.25">
      <c r="A29" s="254"/>
    </row>
    <row r="30" spans="1:11" x14ac:dyDescent="0.25">
      <c r="A30" s="254"/>
    </row>
    <row r="31" spans="1:11" x14ac:dyDescent="0.25">
      <c r="A31" s="281" t="s">
        <v>144</v>
      </c>
      <c r="B31" s="282">
        <f>AVERAGE(B13:B17,B21:B26)</f>
        <v>21767656.333333332</v>
      </c>
      <c r="C31" s="283"/>
      <c r="D31" s="282">
        <f>AVERAGE(D13:D17,D21:D26)</f>
        <v>20968821.333333332</v>
      </c>
      <c r="E31" s="284"/>
    </row>
    <row r="32" spans="1:11" ht="15.75" thickBot="1" x14ac:dyDescent="0.3">
      <c r="A32" s="281" t="s">
        <v>141</v>
      </c>
      <c r="B32" s="279">
        <f>B31/B11</f>
        <v>426668209.92010105</v>
      </c>
      <c r="C32" s="279"/>
      <c r="D32" s="279">
        <f>D31/D11</f>
        <v>421565871.17520213</v>
      </c>
      <c r="E32" s="285"/>
    </row>
    <row r="33" spans="1:11" ht="15.75" thickBot="1" x14ac:dyDescent="0.3">
      <c r="A33" s="281" t="s">
        <v>142</v>
      </c>
      <c r="B33" s="496">
        <f>AVERAGE(B32:D32)</f>
        <v>424117040.54765159</v>
      </c>
      <c r="C33" s="497"/>
      <c r="D33" s="498"/>
      <c r="E33" s="286"/>
      <c r="G33" s="265"/>
    </row>
    <row r="34" spans="1:11" ht="15.75" thickBot="1" x14ac:dyDescent="0.3">
      <c r="A34" s="281" t="s">
        <v>145</v>
      </c>
      <c r="B34" s="287">
        <f>STDEV(B13:B17,B21:B26)/B31</f>
        <v>1.4012161027039058E-3</v>
      </c>
      <c r="C34" s="287"/>
      <c r="D34" s="287">
        <f>STDEV(D13:D17,D21:D26)/D31</f>
        <v>1.6031165519821409E-3</v>
      </c>
      <c r="E34" s="288"/>
    </row>
    <row r="35" spans="1:11" ht="15.75" thickBot="1" x14ac:dyDescent="0.3">
      <c r="A35" s="254" t="s">
        <v>146</v>
      </c>
      <c r="B35" s="501">
        <f>(B32-D32)/B32</f>
        <v>1.1958563179230981E-2</v>
      </c>
      <c r="C35" s="502"/>
      <c r="D35" s="503"/>
      <c r="E35" s="289"/>
    </row>
    <row r="36" spans="1:11" x14ac:dyDescent="0.25">
      <c r="F36" s="290"/>
      <c r="G36" s="291"/>
      <c r="H36" s="291"/>
      <c r="I36" s="291"/>
      <c r="J36" s="291"/>
      <c r="K36" s="292"/>
    </row>
    <row r="37" spans="1:11" x14ac:dyDescent="0.25">
      <c r="F37" s="293" t="s">
        <v>147</v>
      </c>
      <c r="G37" s="294"/>
      <c r="H37" s="294"/>
      <c r="I37" s="295"/>
      <c r="J37" s="244" t="s">
        <v>148</v>
      </c>
      <c r="K37" s="296"/>
    </row>
    <row r="38" spans="1:11" x14ac:dyDescent="0.25">
      <c r="F38" s="297"/>
      <c r="G38" s="298"/>
      <c r="H38" s="298"/>
      <c r="I38" s="298"/>
      <c r="J38" s="298"/>
      <c r="K38" s="299"/>
    </row>
    <row r="39" spans="1:11" x14ac:dyDescent="0.25">
      <c r="F39" s="297"/>
      <c r="G39" s="298"/>
      <c r="H39" s="298"/>
      <c r="I39" s="298"/>
      <c r="J39" s="298"/>
      <c r="K39" s="299"/>
    </row>
    <row r="40" spans="1:11" x14ac:dyDescent="0.25">
      <c r="F40" s="297"/>
      <c r="G40" s="295"/>
      <c r="H40" s="298"/>
      <c r="I40" s="298"/>
      <c r="J40" s="298"/>
      <c r="K40" s="299"/>
    </row>
    <row r="41" spans="1:11" x14ac:dyDescent="0.25">
      <c r="F41" s="293" t="s">
        <v>30</v>
      </c>
      <c r="G41" s="300"/>
      <c r="H41" s="300"/>
      <c r="I41" s="298"/>
      <c r="J41" s="244" t="s">
        <v>148</v>
      </c>
      <c r="K41" s="296"/>
    </row>
    <row r="42" spans="1:11" x14ac:dyDescent="0.25">
      <c r="F42" s="301"/>
      <c r="G42" s="302"/>
      <c r="H42" s="302"/>
      <c r="I42" s="302"/>
      <c r="J42" s="302"/>
      <c r="K42" s="303"/>
    </row>
  </sheetData>
  <mergeCells count="4">
    <mergeCell ref="G21:K21"/>
    <mergeCell ref="G26:H26"/>
    <mergeCell ref="B33:D33"/>
    <mergeCell ref="B35:D35"/>
  </mergeCells>
  <pageMargins left="0.7" right="0.7" top="0.75" bottom="0.75" header="0.3" footer="0.3"/>
  <pageSetup scale="77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TRIMETHOPRIM</vt:lpstr>
      <vt:lpstr>temp</vt:lpstr>
      <vt:lpstr>Sheet1</vt:lpstr>
      <vt:lpstr>Sheet1!Print_Area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Dr. Ernest Mbae</cp:lastModifiedBy>
  <cp:lastPrinted>2018-05-21T10:16:17Z</cp:lastPrinted>
  <dcterms:created xsi:type="dcterms:W3CDTF">2005-07-05T10:19:27Z</dcterms:created>
  <dcterms:modified xsi:type="dcterms:W3CDTF">2018-05-21T10:32:02Z</dcterms:modified>
</cp:coreProperties>
</file>