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4940" windowHeight="8640" activeTab="2"/>
  </bookViews>
  <sheets>
    <sheet name="Uniformity" sheetId="35" r:id="rId1"/>
    <sheet name="SST" sheetId="34" r:id="rId2"/>
    <sheet name="Component 1" sheetId="33" r:id="rId3"/>
    <sheet name="Sheet1" sheetId="36" r:id="rId4"/>
  </sheets>
  <definedNames>
    <definedName name="_xlnm.Print_Area" localSheetId="2">'Component 1'!$A$1:$H$124</definedName>
    <definedName name="_xlnm.Print_Area" localSheetId="1">SST!$A$1:$F$66</definedName>
    <definedName name="_xlnm.Print_Area" localSheetId="0">Uniformity!$A$1:$G$51</definedName>
  </definedNames>
  <calcPr calcId="145621"/>
</workbook>
</file>

<file path=xl/calcChain.xml><?xml version="1.0" encoding="utf-8"?>
<calcChain xmlns="http://schemas.openxmlformats.org/spreadsheetml/2006/main">
  <c r="J29" i="36" l="1"/>
  <c r="M20" i="36"/>
  <c r="J22" i="36"/>
  <c r="J21" i="36"/>
  <c r="J20" i="36"/>
  <c r="B16" i="34" l="1"/>
  <c r="B17" i="34"/>
  <c r="B18" i="34"/>
  <c r="B19" i="34"/>
  <c r="B20" i="34"/>
  <c r="B15" i="34"/>
  <c r="C11" i="35" l="1"/>
  <c r="C12" i="35"/>
  <c r="C13" i="35"/>
  <c r="C14" i="35"/>
  <c r="C15" i="35"/>
  <c r="C10" i="35"/>
  <c r="D38" i="35"/>
  <c r="D36" i="35"/>
  <c r="F97" i="33"/>
  <c r="D97" i="33"/>
  <c r="B87" i="33"/>
  <c r="G94" i="33" l="1"/>
  <c r="B80" i="33" l="1"/>
  <c r="B81" i="33"/>
  <c r="B79" i="33"/>
  <c r="C120" i="33" l="1"/>
  <c r="C76" i="33"/>
  <c r="C42" i="35" l="1"/>
  <c r="B42" i="35"/>
  <c r="C41" i="35"/>
  <c r="B41" i="35"/>
  <c r="D39" i="35"/>
  <c r="D37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41" i="35" l="1"/>
  <c r="D42" i="35"/>
  <c r="B46" i="35" l="1"/>
  <c r="C47" i="35"/>
  <c r="C46" i="35"/>
  <c r="B57" i="33"/>
  <c r="E34" i="35"/>
  <c r="D47" i="35"/>
  <c r="D46" i="35"/>
  <c r="E30" i="35"/>
  <c r="E33" i="35"/>
  <c r="E36" i="35"/>
  <c r="E39" i="35"/>
  <c r="E23" i="35"/>
  <c r="E20" i="35"/>
  <c r="E26" i="35"/>
  <c r="E29" i="35"/>
  <c r="E32" i="35"/>
  <c r="E35" i="35"/>
  <c r="E37" i="35"/>
  <c r="E21" i="35"/>
  <c r="E24" i="35"/>
  <c r="E27" i="35"/>
  <c r="E38" i="35"/>
  <c r="E22" i="35"/>
  <c r="E25" i="35"/>
  <c r="E28" i="35"/>
  <c r="E31" i="35"/>
  <c r="B46" i="34" l="1"/>
  <c r="B44" i="34"/>
  <c r="B83" i="33"/>
  <c r="D98" i="33" s="1"/>
  <c r="B58" i="34"/>
  <c r="E56" i="34"/>
  <c r="D56" i="34"/>
  <c r="C56" i="34"/>
  <c r="B56" i="34"/>
  <c r="B57" i="34" s="1"/>
  <c r="B25" i="34"/>
  <c r="B23" i="34"/>
  <c r="B37" i="34"/>
  <c r="E35" i="34"/>
  <c r="D35" i="34"/>
  <c r="C35" i="34"/>
  <c r="B35" i="34"/>
  <c r="B36" i="34" s="1"/>
  <c r="B45" i="34" l="1"/>
  <c r="F98" i="33"/>
  <c r="B55" i="33"/>
  <c r="G71" i="33" l="1"/>
  <c r="G67" i="33"/>
  <c r="H63" i="33" l="1"/>
  <c r="H67" i="33"/>
  <c r="H71" i="33"/>
  <c r="G63" i="33"/>
  <c r="C56" i="33" l="1"/>
  <c r="G41" i="33" l="1"/>
  <c r="E41" i="33"/>
  <c r="E94" i="33"/>
  <c r="B116" i="33"/>
  <c r="D100" i="33" l="1"/>
  <c r="F95" i="33"/>
  <c r="B98" i="33"/>
  <c r="B47" i="34" s="1"/>
  <c r="D95" i="33"/>
  <c r="B68" i="33"/>
  <c r="B69" i="33" s="1"/>
  <c r="F42" i="33"/>
  <c r="D42" i="33"/>
  <c r="B45" i="33"/>
  <c r="B34" i="33"/>
  <c r="B30" i="33"/>
  <c r="B24" i="34" l="1"/>
  <c r="D48" i="33"/>
  <c r="D49" i="33" s="1"/>
  <c r="B26" i="34"/>
  <c r="D101" i="33"/>
  <c r="D102" i="33" s="1"/>
  <c r="F44" i="33"/>
  <c r="F45" i="33" s="1"/>
  <c r="D44" i="33"/>
  <c r="D45" i="33" s="1"/>
  <c r="D99" i="33" l="1"/>
  <c r="F99" i="33"/>
  <c r="G93" i="33"/>
  <c r="G91" i="33"/>
  <c r="G92" i="33"/>
  <c r="F46" i="33"/>
  <c r="G39" i="33"/>
  <c r="G40" i="33"/>
  <c r="G38" i="33"/>
  <c r="D46" i="33"/>
  <c r="E39" i="33"/>
  <c r="E40" i="33"/>
  <c r="E38" i="33"/>
  <c r="E92" i="33"/>
  <c r="E93" i="33"/>
  <c r="E91" i="33"/>
  <c r="D50" i="33" l="1"/>
  <c r="G66" i="33" s="1"/>
  <c r="H66" i="33" s="1"/>
  <c r="G95" i="33"/>
  <c r="E95" i="33"/>
  <c r="D105" i="33"/>
  <c r="D103" i="33"/>
  <c r="G42" i="33"/>
  <c r="D52" i="33"/>
  <c r="E42" i="33"/>
  <c r="D51" i="33" l="1"/>
  <c r="G61" i="33"/>
  <c r="H61" i="33" s="1"/>
  <c r="G68" i="33"/>
  <c r="H68" i="33" s="1"/>
  <c r="G65" i="33"/>
  <c r="H65" i="33" s="1"/>
  <c r="G70" i="33"/>
  <c r="H70" i="33" s="1"/>
  <c r="G60" i="33"/>
  <c r="H60" i="33" s="1"/>
  <c r="G69" i="33"/>
  <c r="H69" i="33" s="1"/>
  <c r="G64" i="33"/>
  <c r="H64" i="33" s="1"/>
  <c r="G62" i="33"/>
  <c r="H62" i="33" s="1"/>
  <c r="E108" i="33"/>
  <c r="F108" i="33" s="1"/>
  <c r="E110" i="33"/>
  <c r="F110" i="33" s="1"/>
  <c r="E111" i="33"/>
  <c r="F111" i="33" s="1"/>
  <c r="E113" i="33"/>
  <c r="F113" i="33" s="1"/>
  <c r="E112" i="33"/>
  <c r="F112" i="33" s="1"/>
  <c r="E109" i="33"/>
  <c r="F109" i="33" s="1"/>
  <c r="D104" i="33"/>
  <c r="F117" i="33" l="1"/>
  <c r="F115" i="33"/>
  <c r="H74" i="33"/>
  <c r="H72" i="33"/>
  <c r="F116" i="33" l="1"/>
  <c r="G120" i="33"/>
  <c r="H73" i="33"/>
  <c r="G76" i="33"/>
</calcChain>
</file>

<file path=xl/sharedStrings.xml><?xml version="1.0" encoding="utf-8"?>
<sst xmlns="http://schemas.openxmlformats.org/spreadsheetml/2006/main" count="230" uniqueCount="119">
  <si>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</si>
  <si>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</si>
  <si>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</si>
  <si>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</si>
  <si>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</si>
  <si>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</si>
  <si>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</si>
  <si>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</si>
  <si>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</si>
  <si>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</si>
  <si>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</si>
  <si>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</si>
  <si>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</si>
  <si>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</si>
  <si>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</si>
  <si>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</si>
  <si>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</t>
  </si>
  <si>
    <t>Amt of RS (mg):</t>
  </si>
  <si>
    <t>Purity correction:</t>
  </si>
  <si>
    <t>Conc (mg/mL):</t>
  </si>
  <si>
    <t>Injection</t>
  </si>
  <si>
    <t>Assay Smp A</t>
  </si>
  <si>
    <t>Assay Smp B</t>
  </si>
  <si>
    <t>Assay Smp C</t>
  </si>
  <si>
    <t>Average Normalised Peak Area: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</si>
  <si>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</si>
  <si>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</si>
  <si>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</si>
  <si>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</si>
  <si>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</si>
  <si>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</si>
  <si>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Amt of RS as free base (mg):</t>
  </si>
  <si>
    <t>If there are no serial dilutions, or only one dilution, enter 1 in all boxes not used.</t>
  </si>
  <si>
    <t>RSD:</t>
  </si>
  <si>
    <t>If correction for water content is not needed please enter 0</t>
  </si>
  <si>
    <t xml:space="preserve"> Mwt of compound in free base form:</t>
  </si>
  <si>
    <t>Mwt of compound in salt form:</t>
  </si>
  <si>
    <t xml:space="preserve">Enter name of compound in salt form. If salt convertion is not needed enter 1. </t>
  </si>
  <si>
    <t xml:space="preserve">Enter name of compound in free base form. If salt convertion is not needed enter 1. </t>
  </si>
  <si>
    <t>Standard Dilution Factor</t>
  </si>
  <si>
    <t>Powder Weight (mg)</t>
  </si>
  <si>
    <t>% Assay</t>
  </si>
  <si>
    <t>DISSOLUTION:</t>
  </si>
  <si>
    <t>Medium Volume (mL):</t>
  </si>
  <si>
    <t>Response:</t>
  </si>
  <si>
    <t>Determination of Active Ingredient Dissolved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</si>
  <si>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</si>
  <si>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</si>
  <si>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</si>
  <si>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</si>
  <si>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</si>
  <si>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</si>
  <si>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</si>
  <si>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</si>
  <si>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</si>
  <si>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</si>
  <si>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</si>
  <si>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</si>
  <si>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</si>
  <si>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</si>
  <si>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</si>
  <si>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</si>
  <si>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</si>
  <si>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</si>
  <si>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</si>
  <si>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</si>
  <si>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Determination of Content of Active Ingredient in the Sample</t>
  </si>
  <si>
    <t>Normalised Response:</t>
  </si>
  <si>
    <t>Average Normalised Response:</t>
  </si>
  <si>
    <t>Desired Concetration (mg/mL):</t>
  </si>
  <si>
    <t>Amt Released (mg):</t>
  </si>
  <si>
    <t>%age Released: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</si>
  <si>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</si>
  <si>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</si>
  <si>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</si>
  <si>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</si>
  <si>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</si>
  <si>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</si>
  <si>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</si>
  <si>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</si>
  <si>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</si>
  <si>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</si>
  <si>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</si>
  <si>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</si>
  <si>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</si>
  <si>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t>Dissolution</t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</si>
  <si>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</si>
  <si>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t>Each Capsule contains</t>
  </si>
  <si>
    <t>Average Capsule Content Weight (mg):</t>
  </si>
  <si>
    <t>Capsule No.</t>
  </si>
  <si>
    <t>Desired Weight as free base (mg):</t>
  </si>
  <si>
    <t>Desired Weight as salt (mg):</t>
  </si>
  <si>
    <t>Desired Sample Weight (mg):</t>
  </si>
  <si>
    <t>Determined Amt (mg)</t>
  </si>
  <si>
    <t xml:space="preserve">The content of </t>
  </si>
  <si>
    <t xml:space="preserve">in the sample as a percentage of the stated  label claim is </t>
  </si>
  <si>
    <t>Comment:</t>
  </si>
  <si>
    <t xml:space="preserve">The amount  of </t>
  </si>
  <si>
    <t xml:space="preserve">dissolved as a percentage of the stated  label claim is </t>
  </si>
  <si>
    <t>Average</t>
  </si>
  <si>
    <t>Total</t>
  </si>
  <si>
    <t>% Deviation from mean</t>
  </si>
  <si>
    <t>Intact Capsule (mg)</t>
  </si>
  <si>
    <t>Empty Shell (mg)</t>
  </si>
  <si>
    <t>Capsule Content (mg)</t>
  </si>
  <si>
    <t>Uniformity of weight</t>
  </si>
  <si>
    <t>% Deviation</t>
  </si>
  <si>
    <t>Please enter the required information in the cells highlighted in green</t>
  </si>
  <si>
    <t>HPLC System Suitability Test Report</t>
  </si>
  <si>
    <t>Uniformity of Weight Test Report</t>
  </si>
  <si>
    <t>Initial Standard dilution (mL):</t>
  </si>
  <si>
    <t>Initial Sample dilution (mL):</t>
  </si>
  <si>
    <t>Bugigi</t>
  </si>
  <si>
    <t>26th Feb 2015</t>
  </si>
  <si>
    <t>Temozolamide</t>
  </si>
  <si>
    <t>T22 1</t>
  </si>
  <si>
    <t xml:space="preserve">Temetero 250 Capsules </t>
  </si>
  <si>
    <t>NDQD201411935</t>
  </si>
  <si>
    <t>Temozolamide 250mg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</si>
</sst>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dd\-mmm\-yy"/>
    <numFmt numFmtId="166" formatCode="0.000"/>
    <numFmt numFmtId="167" formatCode="0.00000"/>
    <numFmt numFmtId="168" formatCode="0.0000\ &quot;mg&quot;"/>
    <numFmt numFmtId="169" formatCode="0.0%"/>
    <numFmt numFmtId="170" formatCode="0.0\ &quot;mg&quot;"/>
    <numFmt numFmtId="171" formatCode="[$-409]d/mmm/yy;@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u/>
      <sz val="14"/>
      <name val="Book Antiqua"/>
      <family val="1"/>
    </font>
    <font>
      <sz val="12"/>
      <name val="Book Antiqua"/>
      <family val="1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u/>
      <sz val="12"/>
      <name val="Book Antiqua"/>
      <family val="1"/>
    </font>
    <font>
      <b/>
      <sz val="12"/>
      <name val="Book Antiqua"/>
      <family val="1"/>
    </font>
    <font>
      <sz val="11"/>
      <name val="Book Antiqua"/>
      <family val="1"/>
    </font>
    <font>
      <b/>
      <u/>
      <sz val="10"/>
      <name val="Book Antiqua"/>
      <family val="1"/>
    </font>
    <font>
      <b/>
      <i/>
      <sz val="10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6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7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37">
    <xf numFmtId="0" fontId="0" fillId="0" borderId="0" xfId="0"/>
    <xf numFmtId="0" fontId="1" fillId="0" borderId="0" xfId="42"/>
    <xf numFmtId="167" fontId="3" fillId="0" borderId="0" xfId="42" applyNumberFormat="1" applyFont="1" applyAlignment="1">
      <alignment horizontal="center"/>
    </xf>
    <xf numFmtId="0" fontId="3" fillId="0" borderId="0" xfId="42" applyFont="1" applyAlignment="1">
      <alignment horizontal="center"/>
    </xf>
    <xf numFmtId="2" fontId="3" fillId="0" borderId="0" xfId="42" applyNumberFormat="1" applyFont="1" applyAlignment="1">
      <alignment horizontal="center"/>
    </xf>
    <xf numFmtId="164" fontId="3" fillId="0" borderId="0" xfId="42" applyNumberFormat="1" applyFont="1" applyAlignment="1">
      <alignment horizontal="center"/>
    </xf>
    <xf numFmtId="10" fontId="3" fillId="0" borderId="0" xfId="42" applyNumberFormat="1" applyFont="1" applyAlignment="1">
      <alignment horizontal="center"/>
    </xf>
    <xf numFmtId="164" fontId="6" fillId="0" borderId="0" xfId="42" applyNumberFormat="1" applyFont="1" applyAlignment="1">
      <alignment horizontal="center"/>
    </xf>
    <xf numFmtId="167" fontId="6" fillId="0" borderId="0" xfId="42" applyNumberFormat="1" applyFont="1" applyAlignment="1">
      <alignment horizontal="center"/>
    </xf>
    <xf numFmtId="2" fontId="1" fillId="0" borderId="0" xfId="42" applyNumberFormat="1" applyAlignment="1">
      <alignment horizontal="center"/>
    </xf>
    <xf numFmtId="2" fontId="1" fillId="0" borderId="0" xfId="42" applyNumberFormat="1"/>
    <xf numFmtId="0" fontId="4" fillId="0" borderId="0" xfId="42" applyFont="1"/>
    <xf numFmtId="0" fontId="24" fillId="0" borderId="0" xfId="42" applyFont="1"/>
    <xf numFmtId="0" fontId="25" fillId="0" borderId="0" xfId="42" applyFont="1"/>
    <xf numFmtId="0" fontId="24" fillId="0" borderId="0" xfId="42" applyFont="1" applyAlignment="1">
      <alignment horizontal="left"/>
    </xf>
    <xf numFmtId="0" fontId="24" fillId="0" borderId="0" xfId="42" quotePrefix="1" applyFont="1" applyAlignment="1">
      <alignment horizontal="left"/>
    </xf>
    <xf numFmtId="165" fontId="24" fillId="0" borderId="0" xfId="42" applyNumberFormat="1" applyFont="1" applyAlignment="1">
      <alignment horizontal="left"/>
    </xf>
    <xf numFmtId="0" fontId="4" fillId="0" borderId="0" xfId="42" applyFont="1" applyAlignment="1">
      <alignment horizontal="left"/>
    </xf>
    <xf numFmtId="0" fontId="25" fillId="0" borderId="0" xfId="42" applyFont="1" applyAlignment="1">
      <alignment horizontal="right"/>
    </xf>
    <xf numFmtId="0" fontId="25" fillId="0" borderId="0" xfId="42" applyFont="1" applyAlignment="1">
      <alignment horizontal="center"/>
    </xf>
    <xf numFmtId="0" fontId="24" fillId="0" borderId="0" xfId="42" applyFont="1" applyAlignment="1">
      <alignment horizontal="right"/>
    </xf>
    <xf numFmtId="0" fontId="24" fillId="0" borderId="0" xfId="42" applyFont="1" applyAlignment="1">
      <alignment horizontal="center"/>
    </xf>
    <xf numFmtId="0" fontId="27" fillId="0" borderId="0" xfId="0" applyFont="1"/>
    <xf numFmtId="0" fontId="28" fillId="0" borderId="0" xfId="0" applyFont="1" applyFill="1" applyBorder="1" applyAlignment="1">
      <alignment vertical="center" wrapText="1"/>
    </xf>
    <xf numFmtId="0" fontId="29" fillId="0" borderId="0" xfId="0" applyFont="1" applyFill="1"/>
    <xf numFmtId="0" fontId="30" fillId="0" borderId="0" xfId="42" applyFont="1" applyFill="1"/>
    <xf numFmtId="2" fontId="25" fillId="0" borderId="0" xfId="42" applyNumberFormat="1" applyFont="1" applyAlignment="1">
      <alignment horizontal="center"/>
    </xf>
    <xf numFmtId="0" fontId="25" fillId="0" borderId="0" xfId="42" applyFont="1" applyFill="1" applyBorder="1" applyAlignment="1">
      <alignment vertical="center" wrapText="1"/>
    </xf>
    <xf numFmtId="0" fontId="27" fillId="0" borderId="0" xfId="0" applyFont="1" applyFill="1" applyBorder="1"/>
    <xf numFmtId="0" fontId="26" fillId="0" borderId="0" xfId="42" applyFont="1" applyFill="1" applyBorder="1" applyAlignment="1">
      <alignment horizontal="left" vertical="center" wrapText="1"/>
    </xf>
    <xf numFmtId="168" fontId="25" fillId="0" borderId="0" xfId="42" applyNumberFormat="1" applyFont="1" applyAlignment="1">
      <alignment horizontal="center"/>
    </xf>
    <xf numFmtId="0" fontId="24" fillId="0" borderId="18" xfId="42" applyFont="1" applyBorder="1" applyAlignment="1">
      <alignment horizontal="right"/>
    </xf>
    <xf numFmtId="0" fontId="24" fillId="0" borderId="20" xfId="42" applyFont="1" applyBorder="1" applyAlignment="1">
      <alignment horizontal="right"/>
    </xf>
    <xf numFmtId="0" fontId="24" fillId="0" borderId="21" xfId="42" applyFont="1" applyBorder="1" applyAlignment="1">
      <alignment horizontal="center"/>
    </xf>
    <xf numFmtId="0" fontId="25" fillId="0" borderId="19" xfId="42" applyFont="1" applyBorder="1" applyAlignment="1">
      <alignment horizontal="center"/>
    </xf>
    <xf numFmtId="0" fontId="25" fillId="0" borderId="31" xfId="42" applyFont="1" applyBorder="1" applyAlignment="1">
      <alignment horizontal="center"/>
    </xf>
    <xf numFmtId="0" fontId="25" fillId="0" borderId="32" xfId="42" applyFont="1" applyBorder="1" applyAlignment="1">
      <alignment horizontal="center"/>
    </xf>
    <xf numFmtId="0" fontId="24" fillId="0" borderId="45" xfId="42" applyFont="1" applyBorder="1" applyAlignment="1">
      <alignment horizontal="center"/>
    </xf>
    <xf numFmtId="0" fontId="24" fillId="0" borderId="20" xfId="42" applyFont="1" applyFill="1" applyBorder="1" applyAlignment="1">
      <alignment horizontal="center"/>
    </xf>
    <xf numFmtId="0" fontId="24" fillId="0" borderId="0" xfId="42" applyFont="1" applyFill="1" applyBorder="1"/>
    <xf numFmtId="0" fontId="24" fillId="0" borderId="46" xfId="42" applyFont="1" applyBorder="1" applyAlignment="1">
      <alignment horizontal="center"/>
    </xf>
    <xf numFmtId="0" fontId="24" fillId="0" borderId="35" xfId="42" applyFont="1" applyFill="1" applyBorder="1" applyAlignment="1">
      <alignment horizontal="center"/>
    </xf>
    <xf numFmtId="0" fontId="24" fillId="0" borderId="21" xfId="42" applyFont="1" applyBorder="1" applyAlignment="1">
      <alignment horizontal="right"/>
    </xf>
    <xf numFmtId="1" fontId="25" fillId="24" borderId="37" xfId="42" applyNumberFormat="1" applyFont="1" applyFill="1" applyBorder="1" applyAlignment="1">
      <alignment horizontal="center"/>
    </xf>
    <xf numFmtId="166" fontId="25" fillId="24" borderId="38" xfId="42" applyNumberFormat="1" applyFont="1" applyFill="1" applyBorder="1" applyAlignment="1">
      <alignment horizontal="center"/>
    </xf>
    <xf numFmtId="2" fontId="24" fillId="24" borderId="40" xfId="42" applyNumberFormat="1" applyFont="1" applyFill="1" applyBorder="1" applyAlignment="1">
      <alignment horizontal="center"/>
    </xf>
    <xf numFmtId="0" fontId="24" fillId="0" borderId="0" xfId="42" applyFont="1" applyFill="1" applyBorder="1" applyAlignment="1">
      <alignment horizontal="center"/>
    </xf>
    <xf numFmtId="2" fontId="24" fillId="25" borderId="40" xfId="42" applyNumberFormat="1" applyFont="1" applyFill="1" applyBorder="1" applyAlignment="1">
      <alignment horizontal="center"/>
    </xf>
    <xf numFmtId="2" fontId="24" fillId="0" borderId="0" xfId="42" applyNumberFormat="1" applyFont="1" applyFill="1" applyBorder="1" applyAlignment="1">
      <alignment horizontal="center"/>
    </xf>
    <xf numFmtId="0" fontId="24" fillId="0" borderId="40" xfId="42" applyFont="1" applyBorder="1" applyAlignment="1">
      <alignment horizontal="right"/>
    </xf>
    <xf numFmtId="1" fontId="24" fillId="0" borderId="0" xfId="42" applyNumberFormat="1" applyFont="1" applyFill="1" applyBorder="1" applyAlignment="1">
      <alignment horizontal="center"/>
    </xf>
    <xf numFmtId="0" fontId="24" fillId="0" borderId="41" xfId="42" applyFont="1" applyBorder="1" applyAlignment="1">
      <alignment horizontal="right"/>
    </xf>
    <xf numFmtId="0" fontId="24" fillId="0" borderId="44" xfId="42" applyFont="1" applyBorder="1" applyAlignment="1">
      <alignment horizontal="right"/>
    </xf>
    <xf numFmtId="166" fontId="24" fillId="0" borderId="0" xfId="42" applyNumberFormat="1" applyFont="1" applyFill="1" applyBorder="1" applyAlignment="1">
      <alignment horizontal="center"/>
    </xf>
    <xf numFmtId="10" fontId="24" fillId="24" borderId="40" xfId="42" applyNumberFormat="1" applyFont="1" applyFill="1" applyBorder="1" applyAlignment="1">
      <alignment horizontal="center"/>
    </xf>
    <xf numFmtId="0" fontId="25" fillId="0" borderId="0" xfId="42" quotePrefix="1" applyFont="1" applyAlignment="1">
      <alignment horizontal="left"/>
    </xf>
    <xf numFmtId="0" fontId="25" fillId="0" borderId="42" xfId="42" applyFont="1" applyBorder="1" applyAlignment="1">
      <alignment horizontal="center"/>
    </xf>
    <xf numFmtId="2" fontId="25" fillId="0" borderId="42" xfId="42" applyNumberFormat="1" applyFont="1" applyBorder="1" applyAlignment="1">
      <alignment horizontal="center"/>
    </xf>
    <xf numFmtId="0" fontId="24" fillId="0" borderId="42" xfId="42" applyFont="1" applyBorder="1" applyAlignment="1">
      <alignment horizontal="center"/>
    </xf>
    <xf numFmtId="0" fontId="24" fillId="0" borderId="43" xfId="42" applyFont="1" applyBorder="1" applyAlignment="1">
      <alignment horizontal="center"/>
    </xf>
    <xf numFmtId="0" fontId="24" fillId="0" borderId="51" xfId="42" applyFont="1" applyBorder="1" applyAlignment="1">
      <alignment horizontal="center"/>
    </xf>
    <xf numFmtId="0" fontId="24" fillId="0" borderId="0" xfId="42" quotePrefix="1" applyFont="1" applyBorder="1" applyAlignment="1">
      <alignment horizontal="center"/>
    </xf>
    <xf numFmtId="0" fontId="24" fillId="0" borderId="0" xfId="42" applyFont="1" applyBorder="1" applyAlignment="1">
      <alignment horizontal="center"/>
    </xf>
    <xf numFmtId="2" fontId="24" fillId="0" borderId="0" xfId="42" applyNumberFormat="1" applyFont="1" applyBorder="1" applyAlignment="1">
      <alignment horizontal="center"/>
    </xf>
    <xf numFmtId="0" fontId="24" fillId="0" borderId="0" xfId="42" applyFont="1" applyBorder="1"/>
    <xf numFmtId="166" fontId="25" fillId="24" borderId="50" xfId="42" applyNumberFormat="1" applyFont="1" applyFill="1" applyBorder="1" applyAlignment="1">
      <alignment horizontal="center"/>
    </xf>
    <xf numFmtId="0" fontId="25" fillId="0" borderId="0" xfId="42" applyFont="1" applyFill="1" applyBorder="1" applyAlignment="1">
      <alignment horizontal="center" wrapText="1"/>
    </xf>
    <xf numFmtId="10" fontId="25" fillId="24" borderId="40" xfId="42" applyNumberFormat="1" applyFont="1" applyFill="1" applyBorder="1" applyAlignment="1">
      <alignment horizontal="center"/>
    </xf>
    <xf numFmtId="10" fontId="24" fillId="0" borderId="0" xfId="42" applyNumberFormat="1" applyFont="1" applyFill="1" applyBorder="1" applyAlignment="1">
      <alignment horizontal="center"/>
    </xf>
    <xf numFmtId="0" fontId="25" fillId="25" borderId="41" xfId="42" applyFont="1" applyFill="1" applyBorder="1" applyAlignment="1">
      <alignment horizontal="center"/>
    </xf>
    <xf numFmtId="0" fontId="25" fillId="0" borderId="29" xfId="42" applyFont="1" applyFill="1" applyBorder="1" applyAlignment="1">
      <alignment horizontal="center"/>
    </xf>
    <xf numFmtId="0" fontId="25" fillId="0" borderId="48" xfId="42" applyFont="1" applyFill="1" applyBorder="1" applyAlignment="1">
      <alignment horizontal="center"/>
    </xf>
    <xf numFmtId="0" fontId="25" fillId="0" borderId="19" xfId="42" applyFont="1" applyFill="1" applyBorder="1" applyAlignment="1">
      <alignment horizontal="center" wrapText="1"/>
    </xf>
    <xf numFmtId="2" fontId="24" fillId="0" borderId="16" xfId="42" applyNumberFormat="1" applyFont="1" applyBorder="1" applyAlignment="1">
      <alignment horizontal="center"/>
    </xf>
    <xf numFmtId="10" fontId="24" fillId="0" borderId="32" xfId="42" applyNumberFormat="1" applyFont="1" applyBorder="1" applyAlignment="1" applyProtection="1">
      <alignment horizontal="center"/>
    </xf>
    <xf numFmtId="2" fontId="24" fillId="0" borderId="12" xfId="42" applyNumberFormat="1" applyFont="1" applyBorder="1" applyAlignment="1">
      <alignment horizontal="center"/>
    </xf>
    <xf numFmtId="2" fontId="24" fillId="0" borderId="13" xfId="42" applyNumberFormat="1" applyFont="1" applyBorder="1" applyAlignment="1">
      <alignment horizontal="center"/>
    </xf>
    <xf numFmtId="2" fontId="24" fillId="0" borderId="21" xfId="42" applyNumberFormat="1" applyFont="1" applyBorder="1" applyAlignment="1">
      <alignment horizontal="center"/>
    </xf>
    <xf numFmtId="166" fontId="25" fillId="0" borderId="0" xfId="42" applyNumberFormat="1" applyFont="1" applyFill="1" applyBorder="1" applyAlignment="1">
      <alignment horizontal="center"/>
    </xf>
    <xf numFmtId="166" fontId="24" fillId="0" borderId="17" xfId="42" quotePrefix="1" applyNumberFormat="1" applyFont="1" applyBorder="1" applyAlignment="1">
      <alignment horizontal="right"/>
    </xf>
    <xf numFmtId="0" fontId="24" fillId="0" borderId="20" xfId="42" applyFont="1" applyBorder="1"/>
    <xf numFmtId="0" fontId="24" fillId="0" borderId="14" xfId="42" applyFont="1" applyBorder="1"/>
    <xf numFmtId="0" fontId="24" fillId="0" borderId="0" xfId="42" applyFont="1" applyBorder="1" applyAlignment="1">
      <alignment horizontal="right"/>
    </xf>
    <xf numFmtId="0" fontId="24" fillId="0" borderId="22" xfId="42" applyFont="1" applyBorder="1"/>
    <xf numFmtId="0" fontId="24" fillId="0" borderId="53" xfId="42" applyFont="1" applyBorder="1" applyAlignment="1">
      <alignment horizontal="center"/>
    </xf>
    <xf numFmtId="0" fontId="24" fillId="0" borderId="24" xfId="42" applyFont="1" applyBorder="1" applyAlignment="1">
      <alignment horizontal="right"/>
    </xf>
    <xf numFmtId="0" fontId="24" fillId="0" borderId="11" xfId="42" applyFont="1" applyBorder="1" applyAlignment="1">
      <alignment horizontal="center"/>
    </xf>
    <xf numFmtId="1" fontId="25" fillId="24" borderId="56" xfId="42" applyNumberFormat="1" applyFont="1" applyFill="1" applyBorder="1" applyAlignment="1">
      <alignment horizontal="center"/>
    </xf>
    <xf numFmtId="0" fontId="25" fillId="0" borderId="25" xfId="42" applyFont="1" applyBorder="1" applyAlignment="1">
      <alignment horizontal="center"/>
    </xf>
    <xf numFmtId="0" fontId="25" fillId="0" borderId="16" xfId="42" applyFont="1" applyBorder="1" applyAlignment="1">
      <alignment horizontal="center"/>
    </xf>
    <xf numFmtId="0" fontId="24" fillId="0" borderId="10" xfId="42" applyFont="1" applyBorder="1" applyAlignment="1">
      <alignment horizontal="center"/>
    </xf>
    <xf numFmtId="0" fontId="25" fillId="0" borderId="29" xfId="42" applyFont="1" applyBorder="1" applyAlignment="1">
      <alignment horizontal="center"/>
    </xf>
    <xf numFmtId="0" fontId="25" fillId="0" borderId="54" xfId="42" applyFont="1" applyBorder="1" applyAlignment="1">
      <alignment horizontal="center"/>
    </xf>
    <xf numFmtId="2" fontId="24" fillId="0" borderId="18" xfId="42" applyNumberFormat="1" applyFont="1" applyBorder="1" applyAlignment="1">
      <alignment horizontal="center"/>
    </xf>
    <xf numFmtId="2" fontId="24" fillId="0" borderId="20" xfId="42" applyNumberFormat="1" applyFont="1" applyBorder="1" applyAlignment="1">
      <alignment horizontal="center"/>
    </xf>
    <xf numFmtId="10" fontId="24" fillId="0" borderId="42" xfId="42" applyNumberFormat="1" applyFont="1" applyBorder="1" applyAlignment="1">
      <alignment horizontal="center" vertical="center"/>
    </xf>
    <xf numFmtId="10" fontId="24" fillId="0" borderId="43" xfId="42" applyNumberFormat="1" applyFont="1" applyBorder="1" applyAlignment="1">
      <alignment horizontal="center" vertical="center"/>
    </xf>
    <xf numFmtId="10" fontId="24" fillId="0" borderId="51" xfId="42" applyNumberFormat="1" applyFont="1" applyBorder="1" applyAlignment="1">
      <alignment horizontal="center" vertical="center"/>
    </xf>
    <xf numFmtId="10" fontId="24" fillId="0" borderId="34" xfId="42" applyNumberFormat="1" applyFont="1" applyBorder="1" applyAlignment="1" applyProtection="1">
      <alignment horizontal="center"/>
    </xf>
    <xf numFmtId="10" fontId="24" fillId="0" borderId="36" xfId="42" applyNumberFormat="1" applyFont="1" applyBorder="1" applyAlignment="1" applyProtection="1">
      <alignment horizontal="center"/>
    </xf>
    <xf numFmtId="0" fontId="26" fillId="0" borderId="15" xfId="42" applyFont="1" applyFill="1" applyBorder="1" applyAlignment="1">
      <alignment horizontal="left" vertical="center" wrapText="1"/>
    </xf>
    <xf numFmtId="0" fontId="24" fillId="0" borderId="15" xfId="42" applyFont="1" applyBorder="1"/>
    <xf numFmtId="166" fontId="24" fillId="0" borderId="16" xfId="42" applyNumberFormat="1" applyFont="1" applyBorder="1" applyAlignment="1">
      <alignment horizontal="center"/>
    </xf>
    <xf numFmtId="166" fontId="24" fillId="0" borderId="12" xfId="42" applyNumberFormat="1" applyFont="1" applyBorder="1" applyAlignment="1">
      <alignment horizontal="center"/>
    </xf>
    <xf numFmtId="166" fontId="24" fillId="0" borderId="13" xfId="42" applyNumberFormat="1" applyFont="1" applyBorder="1" applyAlignment="1">
      <alignment horizontal="center"/>
    </xf>
    <xf numFmtId="166" fontId="24" fillId="0" borderId="32" xfId="42" applyNumberFormat="1" applyFont="1" applyBorder="1" applyAlignment="1">
      <alignment horizontal="center"/>
    </xf>
    <xf numFmtId="166" fontId="24" fillId="0" borderId="34" xfId="42" applyNumberFormat="1" applyFont="1" applyBorder="1" applyAlignment="1">
      <alignment horizontal="center"/>
    </xf>
    <xf numFmtId="166" fontId="24" fillId="0" borderId="36" xfId="42" applyNumberFormat="1" applyFont="1" applyBorder="1" applyAlignment="1">
      <alignment horizontal="center"/>
    </xf>
    <xf numFmtId="0" fontId="24" fillId="0" borderId="10" xfId="42" quotePrefix="1" applyFont="1" applyBorder="1" applyAlignment="1"/>
    <xf numFmtId="0" fontId="25" fillId="0" borderId="57" xfId="42" applyFont="1" applyBorder="1" applyAlignment="1"/>
    <xf numFmtId="0" fontId="24" fillId="0" borderId="10" xfId="42" applyFont="1" applyBorder="1" applyAlignment="1"/>
    <xf numFmtId="0" fontId="24" fillId="0" borderId="57" xfId="42" applyFont="1" applyBorder="1" applyAlignment="1"/>
    <xf numFmtId="0" fontId="24" fillId="0" borderId="25" xfId="42" applyFont="1" applyBorder="1" applyAlignment="1">
      <alignment horizontal="center"/>
    </xf>
    <xf numFmtId="0" fontId="25" fillId="0" borderId="0" xfId="42" applyFont="1" applyBorder="1" applyAlignment="1">
      <alignment horizontal="right"/>
    </xf>
    <xf numFmtId="10" fontId="24" fillId="0" borderId="19" xfId="42" applyNumberFormat="1" applyFont="1" applyBorder="1" applyAlignment="1">
      <alignment horizontal="center" vertical="center"/>
    </xf>
    <xf numFmtId="10" fontId="24" fillId="0" borderId="21" xfId="42" applyNumberFormat="1" applyFont="1" applyBorder="1" applyAlignment="1">
      <alignment horizontal="center" vertical="center"/>
    </xf>
    <xf numFmtId="10" fontId="24" fillId="0" borderId="23" xfId="42" applyNumberFormat="1" applyFont="1" applyBorder="1" applyAlignment="1">
      <alignment horizontal="center" vertical="center"/>
    </xf>
    <xf numFmtId="2" fontId="24" fillId="0" borderId="42" xfId="42" applyNumberFormat="1" applyFont="1" applyBorder="1" applyAlignment="1">
      <alignment horizontal="center"/>
    </xf>
    <xf numFmtId="2" fontId="24" fillId="0" borderId="43" xfId="42" applyNumberFormat="1" applyFont="1" applyBorder="1" applyAlignment="1">
      <alignment horizontal="center"/>
    </xf>
    <xf numFmtId="2" fontId="24" fillId="0" borderId="51" xfId="42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4" fillId="26" borderId="0" xfId="42" quotePrefix="1" applyFont="1" applyFill="1" applyAlignment="1" applyProtection="1">
      <protection locked="0"/>
    </xf>
    <xf numFmtId="164" fontId="25" fillId="0" borderId="0" xfId="42" applyNumberFormat="1" applyFont="1" applyFill="1" applyBorder="1" applyAlignment="1">
      <alignment horizontal="center"/>
    </xf>
    <xf numFmtId="0" fontId="24" fillId="0" borderId="21" xfId="42" applyFont="1" applyFill="1" applyBorder="1" applyAlignment="1" applyProtection="1">
      <alignment horizontal="center"/>
    </xf>
    <xf numFmtId="0" fontId="2" fillId="0" borderId="0" xfId="42" applyFont="1"/>
    <xf numFmtId="0" fontId="3" fillId="0" borderId="0" xfId="42" applyFont="1" applyBorder="1"/>
    <xf numFmtId="0" fontId="3" fillId="0" borderId="0" xfId="42" applyFont="1" applyAlignment="1">
      <alignment horizontal="right"/>
    </xf>
    <xf numFmtId="0" fontId="3" fillId="0" borderId="0" xfId="42" applyFont="1"/>
    <xf numFmtId="0" fontId="3" fillId="0" borderId="0" xfId="42" applyFont="1" applyFill="1" applyBorder="1" applyAlignment="1">
      <alignment horizontal="right"/>
    </xf>
    <xf numFmtId="0" fontId="32" fillId="0" borderId="0" xfId="42" applyFont="1"/>
    <xf numFmtId="0" fontId="32" fillId="0" borderId="0" xfId="42" applyFont="1" applyAlignment="1">
      <alignment horizontal="left"/>
    </xf>
    <xf numFmtId="0" fontId="33" fillId="0" borderId="0" xfId="42" quotePrefix="1" applyFont="1" applyAlignment="1">
      <alignment horizontal="left"/>
    </xf>
    <xf numFmtId="0" fontId="33" fillId="0" borderId="0" xfId="42" applyFont="1" applyAlignment="1">
      <alignment horizontal="left"/>
    </xf>
    <xf numFmtId="0" fontId="5" fillId="0" borderId="0" xfId="42" applyFont="1"/>
    <xf numFmtId="0" fontId="33" fillId="0" borderId="0" xfId="42" applyFont="1"/>
    <xf numFmtId="2" fontId="33" fillId="0" borderId="0" xfId="42" applyNumberFormat="1" applyFont="1" applyAlignment="1">
      <alignment horizontal="center"/>
    </xf>
    <xf numFmtId="167" fontId="33" fillId="0" borderId="0" xfId="42" applyNumberFormat="1" applyFont="1" applyAlignment="1">
      <alignment horizontal="center"/>
    </xf>
    <xf numFmtId="0" fontId="33" fillId="0" borderId="58" xfId="42" applyFont="1" applyBorder="1" applyAlignment="1">
      <alignment horizontal="center"/>
    </xf>
    <xf numFmtId="0" fontId="5" fillId="0" borderId="59" xfId="42" applyFont="1" applyBorder="1" applyAlignment="1">
      <alignment horizontal="center"/>
    </xf>
    <xf numFmtId="0" fontId="5" fillId="0" borderId="60" xfId="42" applyFont="1" applyBorder="1"/>
    <xf numFmtId="1" fontId="33" fillId="27" borderId="17" xfId="42" applyNumberFormat="1" applyFont="1" applyFill="1" applyBorder="1" applyAlignment="1">
      <alignment horizontal="center"/>
    </xf>
    <xf numFmtId="1" fontId="33" fillId="27" borderId="58" xfId="42" applyNumberFormat="1" applyFont="1" applyFill="1" applyBorder="1" applyAlignment="1">
      <alignment horizontal="center"/>
    </xf>
    <xf numFmtId="2" fontId="33" fillId="27" borderId="58" xfId="42" applyNumberFormat="1" applyFont="1" applyFill="1" applyBorder="1" applyAlignment="1">
      <alignment horizontal="center"/>
    </xf>
    <xf numFmtId="0" fontId="5" fillId="0" borderId="59" xfId="42" applyFont="1" applyBorder="1"/>
    <xf numFmtId="10" fontId="33" fillId="28" borderId="58" xfId="42" applyNumberFormat="1" applyFont="1" applyFill="1" applyBorder="1" applyAlignment="1">
      <alignment horizontal="center"/>
    </xf>
    <xf numFmtId="169" fontId="33" fillId="0" borderId="0" xfId="42" applyNumberFormat="1" applyFont="1" applyFill="1" applyBorder="1" applyAlignment="1">
      <alignment horizontal="center"/>
    </xf>
    <xf numFmtId="0" fontId="5" fillId="0" borderId="14" xfId="42" applyFont="1" applyBorder="1"/>
    <xf numFmtId="0" fontId="5" fillId="0" borderId="61" xfId="42" applyFont="1" applyBorder="1"/>
    <xf numFmtId="0" fontId="33" fillId="27" borderId="58" xfId="42" applyFont="1" applyFill="1" applyBorder="1" applyAlignment="1">
      <alignment horizontal="center"/>
    </xf>
    <xf numFmtId="0" fontId="33" fillId="0" borderId="10" xfId="42" applyFont="1" applyFill="1" applyBorder="1" applyAlignment="1">
      <alignment horizontal="center"/>
    </xf>
    <xf numFmtId="0" fontId="5" fillId="0" borderId="10" xfId="42" applyFont="1" applyBorder="1"/>
    <xf numFmtId="0" fontId="5" fillId="0" borderId="62" xfId="42" applyFont="1" applyBorder="1"/>
    <xf numFmtId="0" fontId="5" fillId="0" borderId="0" xfId="42" applyFont="1" applyBorder="1"/>
    <xf numFmtId="0" fontId="34" fillId="26" borderId="59" xfId="42" applyFont="1" applyFill="1" applyBorder="1" applyAlignment="1" applyProtection="1">
      <alignment horizontal="center"/>
      <protection locked="0"/>
    </xf>
    <xf numFmtId="2" fontId="34" fillId="26" borderId="59" xfId="42" applyNumberFormat="1" applyFont="1" applyFill="1" applyBorder="1" applyAlignment="1" applyProtection="1">
      <alignment horizontal="center"/>
      <protection locked="0"/>
    </xf>
    <xf numFmtId="2" fontId="34" fillId="26" borderId="60" xfId="42" applyNumberFormat="1" applyFont="1" applyFill="1" applyBorder="1" applyAlignment="1" applyProtection="1">
      <alignment horizontal="center"/>
      <protection locked="0"/>
    </xf>
    <xf numFmtId="0" fontId="34" fillId="26" borderId="61" xfId="42" applyFont="1" applyFill="1" applyBorder="1" applyAlignment="1" applyProtection="1">
      <alignment horizontal="center"/>
      <protection locked="0"/>
    </xf>
    <xf numFmtId="2" fontId="34" fillId="26" borderId="61" xfId="42" applyNumberFormat="1" applyFont="1" applyFill="1" applyBorder="1" applyAlignment="1" applyProtection="1">
      <alignment horizontal="center"/>
      <protection locked="0"/>
    </xf>
    <xf numFmtId="0" fontId="5" fillId="0" borderId="0" xfId="42" quotePrefix="1" applyFont="1" applyAlignment="1" applyProtection="1">
      <alignment horizontal="left"/>
      <protection locked="0"/>
    </xf>
    <xf numFmtId="0" fontId="5" fillId="0" borderId="0" xfId="42" applyFont="1" applyProtection="1">
      <protection locked="0"/>
    </xf>
    <xf numFmtId="0" fontId="5" fillId="0" borderId="0" xfId="42" applyFont="1" applyBorder="1" applyProtection="1">
      <protection locked="0"/>
    </xf>
    <xf numFmtId="0" fontId="5" fillId="0" borderId="0" xfId="42" applyFont="1" applyAlignment="1" applyProtection="1">
      <alignment horizontal="left"/>
      <protection locked="0"/>
    </xf>
    <xf numFmtId="10" fontId="3" fillId="0" borderId="0" xfId="43" applyNumberFormat="1" applyFont="1" applyAlignment="1">
      <alignment horizontal="center"/>
    </xf>
    <xf numFmtId="2" fontId="3" fillId="0" borderId="0" xfId="42" applyNumberFormat="1" applyFont="1" applyAlignment="1">
      <alignment horizontal="center" wrapText="1"/>
    </xf>
    <xf numFmtId="10" fontId="6" fillId="0" borderId="0" xfId="43" applyNumberFormat="1" applyFont="1" applyAlignment="1">
      <alignment horizontal="center"/>
    </xf>
    <xf numFmtId="167" fontId="1" fillId="0" borderId="0" xfId="42" applyNumberFormat="1"/>
    <xf numFmtId="10" fontId="0" fillId="0" borderId="0" xfId="43" applyNumberFormat="1" applyFont="1"/>
    <xf numFmtId="0" fontId="1" fillId="0" borderId="0" xfId="42" applyAlignment="1">
      <alignment horizontal="right"/>
    </xf>
    <xf numFmtId="0" fontId="24" fillId="0" borderId="22" xfId="42" applyFont="1" applyBorder="1" applyAlignment="1">
      <alignment horizontal="right"/>
    </xf>
    <xf numFmtId="0" fontId="24" fillId="0" borderId="54" xfId="42" applyFont="1" applyBorder="1" applyAlignment="1">
      <alignment horizontal="right"/>
    </xf>
    <xf numFmtId="0" fontId="24" fillId="0" borderId="57" xfId="42" applyFont="1" applyBorder="1" applyAlignment="1">
      <alignment horizontal="right"/>
    </xf>
    <xf numFmtId="0" fontId="24" fillId="0" borderId="63" xfId="42" applyFont="1" applyBorder="1" applyAlignment="1">
      <alignment horizontal="right"/>
    </xf>
    <xf numFmtId="0" fontId="24" fillId="0" borderId="33" xfId="42" applyFont="1" applyBorder="1" applyAlignment="1">
      <alignment horizontal="right"/>
    </xf>
    <xf numFmtId="2" fontId="24" fillId="24" borderId="51" xfId="42" applyNumberFormat="1" applyFont="1" applyFill="1" applyBorder="1" applyAlignment="1">
      <alignment horizontal="center"/>
    </xf>
    <xf numFmtId="166" fontId="25" fillId="25" borderId="42" xfId="42" applyNumberFormat="1" applyFont="1" applyFill="1" applyBorder="1" applyAlignment="1">
      <alignment horizontal="center"/>
    </xf>
    <xf numFmtId="0" fontId="24" fillId="25" borderId="51" xfId="42" applyFont="1" applyFill="1" applyBorder="1" applyAlignment="1">
      <alignment horizontal="center"/>
    </xf>
    <xf numFmtId="0" fontId="24" fillId="0" borderId="0" xfId="42" applyFont="1" applyFill="1" applyBorder="1" applyAlignment="1" applyProtection="1">
      <alignment horizontal="center"/>
    </xf>
    <xf numFmtId="1" fontId="25" fillId="24" borderId="64" xfId="42" applyNumberFormat="1" applyFont="1" applyFill="1" applyBorder="1" applyAlignment="1">
      <alignment horizontal="center"/>
    </xf>
    <xf numFmtId="0" fontId="24" fillId="0" borderId="65" xfId="42" applyFont="1" applyBorder="1" applyAlignment="1">
      <alignment horizontal="right"/>
    </xf>
    <xf numFmtId="0" fontId="24" fillId="0" borderId="31" xfId="42" applyFont="1" applyBorder="1" applyAlignment="1">
      <alignment horizontal="right"/>
    </xf>
    <xf numFmtId="2" fontId="24" fillId="24" borderId="52" xfId="42" applyNumberFormat="1" applyFont="1" applyFill="1" applyBorder="1" applyAlignment="1">
      <alignment horizontal="center"/>
    </xf>
    <xf numFmtId="2" fontId="24" fillId="25" borderId="52" xfId="42" applyNumberFormat="1" applyFont="1" applyFill="1" applyBorder="1" applyAlignment="1">
      <alignment horizontal="center"/>
    </xf>
    <xf numFmtId="0" fontId="24" fillId="0" borderId="67" xfId="42" applyFont="1" applyBorder="1" applyAlignment="1">
      <alignment horizontal="right"/>
    </xf>
    <xf numFmtId="2" fontId="24" fillId="25" borderId="32" xfId="42" applyNumberFormat="1" applyFont="1" applyFill="1" applyBorder="1" applyAlignment="1" applyProtection="1">
      <alignment horizontal="center"/>
    </xf>
    <xf numFmtId="0" fontId="24" fillId="0" borderId="39" xfId="42" applyFont="1" applyBorder="1" applyAlignment="1">
      <alignment horizontal="right"/>
    </xf>
    <xf numFmtId="166" fontId="25" fillId="25" borderId="39" xfId="42" applyNumberFormat="1" applyFont="1" applyFill="1" applyBorder="1" applyAlignment="1">
      <alignment horizontal="center"/>
    </xf>
    <xf numFmtId="0" fontId="25" fillId="0" borderId="49" xfId="42" applyFont="1" applyFill="1" applyBorder="1" applyAlignment="1">
      <alignment horizontal="center"/>
    </xf>
    <xf numFmtId="0" fontId="25" fillId="0" borderId="0" xfId="42" applyFont="1" applyFill="1" applyBorder="1" applyAlignment="1">
      <alignment horizontal="center"/>
    </xf>
    <xf numFmtId="0" fontId="24" fillId="0" borderId="0" xfId="42" quotePrefix="1" applyFont="1" applyBorder="1" applyAlignment="1">
      <alignment horizontal="right"/>
    </xf>
    <xf numFmtId="0" fontId="24" fillId="0" borderId="0" xfId="42" applyFont="1" applyBorder="1" applyAlignment="1"/>
    <xf numFmtId="166" fontId="25" fillId="24" borderId="51" xfId="42" applyNumberFormat="1" applyFont="1" applyFill="1" applyBorder="1" applyAlignment="1">
      <alignment horizontal="center"/>
    </xf>
    <xf numFmtId="164" fontId="24" fillId="24" borderId="40" xfId="42" applyNumberFormat="1" applyFont="1" applyFill="1" applyBorder="1" applyAlignment="1">
      <alignment horizontal="center"/>
    </xf>
    <xf numFmtId="164" fontId="24" fillId="0" borderId="0" xfId="42" applyNumberFormat="1" applyFont="1" applyFill="1" applyBorder="1" applyAlignment="1">
      <alignment horizontal="center"/>
    </xf>
    <xf numFmtId="164" fontId="24" fillId="24" borderId="41" xfId="42" applyNumberFormat="1" applyFont="1" applyFill="1" applyBorder="1" applyAlignment="1">
      <alignment horizontal="center"/>
    </xf>
    <xf numFmtId="164" fontId="24" fillId="0" borderId="0" xfId="42" applyNumberFormat="1" applyFont="1"/>
    <xf numFmtId="164" fontId="24" fillId="24" borderId="52" xfId="42" applyNumberFormat="1" applyFont="1" applyFill="1" applyBorder="1" applyAlignment="1">
      <alignment horizontal="center"/>
    </xf>
    <xf numFmtId="164" fontId="24" fillId="25" borderId="52" xfId="42" applyNumberFormat="1" applyFont="1" applyFill="1" applyBorder="1" applyAlignment="1" applyProtection="1">
      <alignment horizontal="center"/>
    </xf>
    <xf numFmtId="167" fontId="3" fillId="0" borderId="0" xfId="42" applyNumberFormat="1" applyFont="1" applyBorder="1"/>
    <xf numFmtId="0" fontId="3" fillId="0" borderId="15" xfId="42" applyFont="1" applyBorder="1"/>
    <xf numFmtId="164" fontId="3" fillId="0" borderId="48" xfId="42" applyNumberFormat="1" applyFont="1" applyBorder="1" applyAlignment="1">
      <alignment horizontal="center"/>
    </xf>
    <xf numFmtId="164" fontId="3" fillId="0" borderId="66" xfId="42" applyNumberFormat="1" applyFont="1" applyBorder="1" applyAlignment="1">
      <alignment horizontal="center"/>
    </xf>
    <xf numFmtId="164" fontId="2" fillId="0" borderId="69" xfId="42" applyNumberFormat="1" applyFont="1" applyBorder="1" applyAlignment="1">
      <alignment horizontal="center"/>
    </xf>
    <xf numFmtId="164" fontId="2" fillId="0" borderId="70" xfId="42" applyNumberFormat="1" applyFont="1" applyBorder="1" applyAlignment="1">
      <alignment horizontal="center"/>
    </xf>
    <xf numFmtId="0" fontId="2" fillId="0" borderId="68" xfId="42" applyFont="1" applyBorder="1" applyAlignment="1">
      <alignment horizontal="center"/>
    </xf>
    <xf numFmtId="0" fontId="2" fillId="0" borderId="68" xfId="42" applyFont="1" applyBorder="1" applyAlignment="1">
      <alignment horizontal="center" wrapText="1"/>
    </xf>
    <xf numFmtId="0" fontId="2" fillId="0" borderId="68" xfId="42" applyFont="1" applyBorder="1" applyAlignment="1">
      <alignment horizontal="center" vertical="center"/>
    </xf>
    <xf numFmtId="2" fontId="2" fillId="0" borderId="30" xfId="42" applyNumberFormat="1" applyFont="1" applyBorder="1" applyAlignment="1">
      <alignment horizontal="center" vertical="center"/>
    </xf>
    <xf numFmtId="2" fontId="2" fillId="0" borderId="55" xfId="42" applyNumberFormat="1" applyFont="1" applyBorder="1" applyAlignment="1">
      <alignment horizontal="center" vertical="center"/>
    </xf>
    <xf numFmtId="2" fontId="3" fillId="26" borderId="44" xfId="42" applyNumberFormat="1" applyFont="1" applyFill="1" applyBorder="1" applyAlignment="1" applyProtection="1">
      <alignment horizontal="center"/>
      <protection locked="0"/>
    </xf>
    <xf numFmtId="2" fontId="3" fillId="26" borderId="40" xfId="42" applyNumberFormat="1" applyFont="1" applyFill="1" applyBorder="1" applyAlignment="1" applyProtection="1">
      <alignment horizontal="center"/>
      <protection locked="0"/>
    </xf>
    <xf numFmtId="2" fontId="3" fillId="26" borderId="40" xfId="42" applyNumberFormat="1" applyFont="1" applyFill="1" applyBorder="1" applyAlignment="1" applyProtection="1">
      <alignment horizontal="center" wrapText="1"/>
      <protection locked="0"/>
    </xf>
    <xf numFmtId="2" fontId="3" fillId="26" borderId="41" xfId="42" applyNumberFormat="1" applyFont="1" applyFill="1" applyBorder="1" applyAlignment="1" applyProtection="1">
      <alignment horizontal="center" wrapText="1"/>
      <protection locked="0"/>
    </xf>
    <xf numFmtId="0" fontId="3" fillId="26" borderId="44" xfId="42" applyFont="1" applyFill="1" applyBorder="1" applyAlignment="1" applyProtection="1">
      <alignment horizontal="center"/>
      <protection locked="0"/>
    </xf>
    <xf numFmtId="0" fontId="3" fillId="26" borderId="40" xfId="42" applyFont="1" applyFill="1" applyBorder="1" applyAlignment="1" applyProtection="1">
      <alignment horizontal="center"/>
      <protection locked="0"/>
    </xf>
    <xf numFmtId="0" fontId="3" fillId="26" borderId="41" xfId="42" applyFont="1" applyFill="1" applyBorder="1" applyAlignment="1" applyProtection="1">
      <alignment horizontal="center"/>
      <protection locked="0"/>
    </xf>
    <xf numFmtId="2" fontId="3" fillId="0" borderId="44" xfId="42" applyNumberFormat="1" applyFont="1" applyBorder="1" applyAlignment="1">
      <alignment horizontal="center"/>
    </xf>
    <xf numFmtId="2" fontId="3" fillId="0" borderId="40" xfId="42" applyNumberFormat="1" applyFont="1" applyBorder="1" applyAlignment="1">
      <alignment horizontal="center"/>
    </xf>
    <xf numFmtId="2" fontId="3" fillId="0" borderId="41" xfId="42" applyNumberFormat="1" applyFont="1" applyBorder="1" applyAlignment="1">
      <alignment horizontal="center"/>
    </xf>
    <xf numFmtId="167" fontId="2" fillId="0" borderId="68" xfId="42" applyNumberFormat="1" applyFont="1" applyBorder="1" applyAlignment="1">
      <alignment horizontal="center"/>
    </xf>
    <xf numFmtId="0" fontId="35" fillId="0" borderId="0" xfId="42" applyFont="1" applyAlignment="1">
      <alignment horizontal="left"/>
    </xf>
    <xf numFmtId="10" fontId="3" fillId="0" borderId="0" xfId="43" applyNumberFormat="1" applyFont="1"/>
    <xf numFmtId="171" fontId="3" fillId="0" borderId="0" xfId="42" applyNumberFormat="1" applyFont="1"/>
    <xf numFmtId="10" fontId="3" fillId="0" borderId="47" xfId="42" applyNumberFormat="1" applyFont="1" applyBorder="1" applyAlignment="1">
      <alignment horizontal="center"/>
    </xf>
    <xf numFmtId="10" fontId="3" fillId="0" borderId="55" xfId="42" applyNumberFormat="1" applyFont="1" applyBorder="1" applyAlignment="1">
      <alignment horizontal="center"/>
    </xf>
    <xf numFmtId="169" fontId="2" fillId="0" borderId="39" xfId="42" applyNumberFormat="1" applyFont="1" applyBorder="1" applyAlignment="1">
      <alignment horizontal="center"/>
    </xf>
    <xf numFmtId="169" fontId="2" fillId="0" borderId="41" xfId="42" applyNumberFormat="1" applyFont="1" applyBorder="1" applyAlignment="1">
      <alignment horizontal="center"/>
    </xf>
    <xf numFmtId="0" fontId="2" fillId="0" borderId="27" xfId="42" applyFont="1" applyBorder="1" applyAlignment="1">
      <alignment horizontal="center"/>
    </xf>
    <xf numFmtId="0" fontId="3" fillId="0" borderId="0" xfId="42" applyFont="1" applyBorder="1" applyAlignment="1">
      <alignment horizontal="center"/>
    </xf>
    <xf numFmtId="2" fontId="3" fillId="0" borderId="0" xfId="42" applyNumberFormat="1" applyFont="1" applyBorder="1" applyAlignment="1">
      <alignment horizontal="center"/>
    </xf>
    <xf numFmtId="0" fontId="2" fillId="0" borderId="25" xfId="42" applyFont="1" applyBorder="1" applyAlignment="1">
      <alignment horizontal="center"/>
    </xf>
    <xf numFmtId="0" fontId="3" fillId="0" borderId="25" xfId="42" applyFont="1" applyBorder="1" applyAlignment="1">
      <alignment horizontal="center"/>
    </xf>
    <xf numFmtId="0" fontId="2" fillId="0" borderId="0" xfId="42" applyFont="1" applyBorder="1" applyAlignment="1">
      <alignment horizontal="right"/>
    </xf>
    <xf numFmtId="0" fontId="3" fillId="0" borderId="10" xfId="42" quotePrefix="1" applyFont="1" applyBorder="1" applyAlignment="1"/>
    <xf numFmtId="0" fontId="3" fillId="0" borderId="10" xfId="42" applyFont="1" applyBorder="1" applyAlignment="1"/>
    <xf numFmtId="0" fontId="2" fillId="0" borderId="57" xfId="42" applyFont="1" applyBorder="1" applyAlignment="1"/>
    <xf numFmtId="0" fontId="3" fillId="0" borderId="57" xfId="42" applyFont="1" applyBorder="1" applyAlignment="1"/>
    <xf numFmtId="10" fontId="3" fillId="0" borderId="28" xfId="43" applyNumberFormat="1" applyFont="1" applyBorder="1"/>
    <xf numFmtId="0" fontId="3" fillId="0" borderId="29" xfId="42" applyFont="1" applyBorder="1" applyAlignment="1">
      <alignment horizontal="right"/>
    </xf>
    <xf numFmtId="0" fontId="3" fillId="0" borderId="71" xfId="42" applyFont="1" applyBorder="1" applyAlignment="1">
      <alignment horizontal="right"/>
    </xf>
    <xf numFmtId="164" fontId="3" fillId="0" borderId="65" xfId="42" applyNumberFormat="1" applyFont="1" applyBorder="1" applyAlignment="1">
      <alignment horizontal="center"/>
    </xf>
    <xf numFmtId="164" fontId="2" fillId="0" borderId="37" xfId="42" applyNumberFormat="1" applyFont="1" applyBorder="1" applyAlignment="1">
      <alignment horizontal="center"/>
    </xf>
    <xf numFmtId="10" fontId="3" fillId="0" borderId="15" xfId="43" applyNumberFormat="1" applyFont="1" applyBorder="1"/>
    <xf numFmtId="0" fontId="2" fillId="0" borderId="25" xfId="42" applyFont="1" applyBorder="1" applyAlignment="1"/>
    <xf numFmtId="0" fontId="3" fillId="0" borderId="0" xfId="42" quotePrefix="1" applyFont="1" applyBorder="1" applyAlignment="1"/>
    <xf numFmtId="0" fontId="2" fillId="0" borderId="0" xfId="42" applyFont="1" applyBorder="1" applyAlignment="1"/>
    <xf numFmtId="0" fontId="33" fillId="0" borderId="17" xfId="42" quotePrefix="1" applyFont="1" applyBorder="1" applyAlignment="1">
      <alignment horizontal="center" vertical="center" wrapText="1"/>
    </xf>
    <xf numFmtId="0" fontId="33" fillId="0" borderId="58" xfId="42" applyFont="1" applyBorder="1" applyAlignment="1">
      <alignment horizontal="center" vertical="center" wrapText="1"/>
    </xf>
    <xf numFmtId="0" fontId="33" fillId="0" borderId="58" xfId="42" quotePrefix="1" applyFont="1" applyBorder="1" applyAlignment="1">
      <alignment horizontal="center" vertical="center" wrapText="1"/>
    </xf>
    <xf numFmtId="10" fontId="37" fillId="25" borderId="46" xfId="42" applyNumberFormat="1" applyFont="1" applyFill="1" applyBorder="1" applyAlignment="1">
      <alignment horizontal="center"/>
    </xf>
    <xf numFmtId="10" fontId="37" fillId="24" borderId="47" xfId="42" applyNumberFormat="1" applyFont="1" applyFill="1" applyBorder="1" applyAlignment="1">
      <alignment horizontal="center"/>
    </xf>
    <xf numFmtId="0" fontId="37" fillId="25" borderId="55" xfId="42" applyFont="1" applyFill="1" applyBorder="1" applyAlignment="1">
      <alignment horizontal="center"/>
    </xf>
    <xf numFmtId="10" fontId="37" fillId="25" borderId="52" xfId="42" applyNumberFormat="1" applyFont="1" applyFill="1" applyBorder="1" applyAlignment="1">
      <alignment horizontal="center"/>
    </xf>
    <xf numFmtId="10" fontId="37" fillId="24" borderId="52" xfId="42" applyNumberFormat="1" applyFont="1" applyFill="1" applyBorder="1" applyAlignment="1">
      <alignment horizontal="center"/>
    </xf>
    <xf numFmtId="0" fontId="37" fillId="25" borderId="41" xfId="42" applyFont="1" applyFill="1" applyBorder="1" applyAlignment="1">
      <alignment horizontal="center"/>
    </xf>
    <xf numFmtId="169" fontId="37" fillId="0" borderId="0" xfId="42" applyNumberFormat="1" applyFont="1" applyFill="1" applyBorder="1" applyAlignment="1">
      <alignment horizontal="center"/>
    </xf>
    <xf numFmtId="0" fontId="37" fillId="0" borderId="0" xfId="42" applyFont="1" applyFill="1" applyAlignment="1" applyProtection="1">
      <alignment horizontal="left"/>
      <protection locked="0"/>
    </xf>
    <xf numFmtId="0" fontId="38" fillId="0" borderId="0" xfId="42" applyFont="1"/>
    <xf numFmtId="0" fontId="38" fillId="26" borderId="0" xfId="42" applyFont="1" applyFill="1" applyAlignment="1" applyProtection="1">
      <alignment horizontal="left"/>
      <protection locked="0"/>
    </xf>
    <xf numFmtId="165" fontId="38" fillId="26" borderId="0" xfId="42" applyNumberFormat="1" applyFont="1" applyFill="1" applyAlignment="1" applyProtection="1">
      <alignment horizontal="left"/>
      <protection locked="0"/>
    </xf>
    <xf numFmtId="0" fontId="38" fillId="26" borderId="0" xfId="42" applyFont="1" applyFill="1" applyAlignment="1" applyProtection="1">
      <alignment horizontal="center"/>
      <protection locked="0"/>
    </xf>
    <xf numFmtId="0" fontId="37" fillId="26" borderId="0" xfId="42" applyFont="1" applyFill="1" applyBorder="1" applyAlignment="1" applyProtection="1">
      <alignment horizontal="center"/>
      <protection locked="0"/>
    </xf>
    <xf numFmtId="2" fontId="37" fillId="26" borderId="0" xfId="42" applyNumberFormat="1" applyFont="1" applyFill="1" applyAlignment="1" applyProtection="1">
      <alignment horizontal="center"/>
      <protection locked="0"/>
    </xf>
    <xf numFmtId="0" fontId="37" fillId="26" borderId="19" xfId="42" applyFont="1" applyFill="1" applyBorder="1" applyAlignment="1" applyProtection="1">
      <alignment horizontal="center"/>
      <protection locked="0"/>
    </xf>
    <xf numFmtId="0" fontId="37" fillId="26" borderId="21" xfId="42" applyFont="1" applyFill="1" applyBorder="1" applyAlignment="1" applyProtection="1">
      <alignment horizontal="center"/>
      <protection locked="0"/>
    </xf>
    <xf numFmtId="0" fontId="37" fillId="26" borderId="33" xfId="42" applyFont="1" applyFill="1" applyBorder="1" applyAlignment="1" applyProtection="1">
      <alignment horizontal="center"/>
      <protection locked="0"/>
    </xf>
    <xf numFmtId="0" fontId="37" fillId="26" borderId="20" xfId="42" applyFont="1" applyFill="1" applyBorder="1" applyAlignment="1" applyProtection="1">
      <alignment horizontal="center"/>
      <protection locked="0"/>
    </xf>
    <xf numFmtId="0" fontId="37" fillId="26" borderId="35" xfId="42" applyFont="1" applyFill="1" applyBorder="1" applyAlignment="1" applyProtection="1">
      <alignment horizontal="center"/>
      <protection locked="0"/>
    </xf>
    <xf numFmtId="0" fontId="37" fillId="26" borderId="39" xfId="42" applyFont="1" applyFill="1" applyBorder="1" applyAlignment="1" applyProtection="1">
      <alignment horizontal="center"/>
      <protection locked="0"/>
    </xf>
    <xf numFmtId="164" fontId="37" fillId="26" borderId="40" xfId="42" applyNumberFormat="1" applyFont="1" applyFill="1" applyBorder="1" applyAlignment="1" applyProtection="1">
      <alignment horizontal="center"/>
      <protection locked="0"/>
    </xf>
    <xf numFmtId="170" fontId="37" fillId="26" borderId="0" xfId="42" applyNumberFormat="1" applyFont="1" applyFill="1" applyAlignment="1" applyProtection="1">
      <alignment horizontal="center"/>
      <protection locked="0"/>
    </xf>
    <xf numFmtId="0" fontId="38" fillId="0" borderId="21" xfId="42" applyFont="1" applyFill="1" applyBorder="1" applyAlignment="1">
      <alignment horizontal="center"/>
    </xf>
    <xf numFmtId="2" fontId="38" fillId="0" borderId="23" xfId="42" applyNumberFormat="1" applyFont="1" applyBorder="1" applyAlignment="1">
      <alignment horizontal="center"/>
    </xf>
    <xf numFmtId="0" fontId="37" fillId="26" borderId="18" xfId="42" applyFont="1" applyFill="1" applyBorder="1" applyAlignment="1" applyProtection="1">
      <alignment horizontal="center"/>
      <protection locked="0"/>
    </xf>
    <xf numFmtId="1" fontId="37" fillId="26" borderId="20" xfId="42" applyNumberFormat="1" applyFont="1" applyFill="1" applyBorder="1" applyAlignment="1" applyProtection="1">
      <alignment horizontal="center"/>
      <protection locked="0"/>
    </xf>
    <xf numFmtId="0" fontId="37" fillId="26" borderId="22" xfId="42" applyFont="1" applyFill="1" applyBorder="1" applyAlignment="1" applyProtection="1">
      <alignment horizontal="center"/>
      <protection locked="0"/>
    </xf>
    <xf numFmtId="0" fontId="37" fillId="26" borderId="0" xfId="42" applyFont="1" applyFill="1" applyAlignment="1" applyProtection="1">
      <alignment horizontal="center"/>
      <protection locked="0"/>
    </xf>
    <xf numFmtId="166" fontId="37" fillId="26" borderId="35" xfId="42" applyNumberFormat="1" applyFont="1" applyFill="1" applyBorder="1" applyAlignment="1" applyProtection="1">
      <alignment horizontal="center"/>
      <protection locked="0"/>
    </xf>
    <xf numFmtId="0" fontId="37" fillId="26" borderId="66" xfId="42" applyFont="1" applyFill="1" applyBorder="1" applyAlignment="1" applyProtection="1">
      <alignment horizontal="center"/>
      <protection locked="0"/>
    </xf>
    <xf numFmtId="166" fontId="37" fillId="26" borderId="12" xfId="42" applyNumberFormat="1" applyFont="1" applyFill="1" applyBorder="1" applyAlignment="1" applyProtection="1">
      <alignment horizontal="center"/>
      <protection locked="0"/>
    </xf>
    <xf numFmtId="166" fontId="37" fillId="26" borderId="13" xfId="42" applyNumberFormat="1" applyFont="1" applyFill="1" applyBorder="1" applyAlignment="1" applyProtection="1">
      <alignment horizontal="center"/>
      <protection locked="0"/>
    </xf>
    <xf numFmtId="0" fontId="4" fillId="0" borderId="0" xfId="42" quotePrefix="1" applyFont="1" applyAlignment="1">
      <alignment horizontal="center"/>
    </xf>
    <xf numFmtId="0" fontId="33" fillId="0" borderId="0" xfId="42" quotePrefix="1" applyFont="1" applyAlignment="1">
      <alignment horizontal="right"/>
    </xf>
    <xf numFmtId="0" fontId="5" fillId="0" borderId="0" xfId="42" quotePrefix="1" applyFont="1" applyAlignment="1">
      <alignment horizontal="left"/>
    </xf>
    <xf numFmtId="171" fontId="5" fillId="0" borderId="0" xfId="42" quotePrefix="1" applyNumberFormat="1" applyFont="1" applyAlignment="1">
      <alignment horizontal="left"/>
    </xf>
    <xf numFmtId="0" fontId="36" fillId="0" borderId="20" xfId="42" applyFont="1" applyBorder="1" applyAlignment="1">
      <alignment horizontal="center" wrapText="1"/>
    </xf>
    <xf numFmtId="0" fontId="36" fillId="0" borderId="0" xfId="42" applyFont="1" applyBorder="1" applyAlignment="1">
      <alignment horizontal="center" wrapText="1"/>
    </xf>
    <xf numFmtId="0" fontId="2" fillId="0" borderId="25" xfId="42" applyFont="1" applyBorder="1" applyAlignment="1">
      <alignment horizontal="center"/>
    </xf>
    <xf numFmtId="0" fontId="3" fillId="0" borderId="0" xfId="42" applyFont="1" applyAlignment="1">
      <alignment horizontal="left" wrapText="1"/>
    </xf>
    <xf numFmtId="164" fontId="2" fillId="0" borderId="42" xfId="42" applyNumberFormat="1" applyFont="1" applyBorder="1" applyAlignment="1">
      <alignment horizontal="center" vertical="center"/>
    </xf>
    <xf numFmtId="164" fontId="2" fillId="0" borderId="51" xfId="42" applyNumberFormat="1" applyFont="1" applyBorder="1" applyAlignment="1">
      <alignment horizontal="center" vertical="center"/>
    </xf>
    <xf numFmtId="0" fontId="35" fillId="0" borderId="0" xfId="42" applyFont="1" applyAlignment="1">
      <alignment horizontal="center"/>
    </xf>
    <xf numFmtId="0" fontId="2" fillId="0" borderId="0" xfId="42" applyFont="1" applyAlignment="1">
      <alignment horizontal="right"/>
    </xf>
    <xf numFmtId="0" fontId="32" fillId="0" borderId="0" xfId="42" applyFont="1" applyAlignment="1">
      <alignment horizontal="center"/>
    </xf>
    <xf numFmtId="0" fontId="4" fillId="0" borderId="25" xfId="42" quotePrefix="1" applyFont="1" applyBorder="1" applyAlignment="1">
      <alignment horizontal="center"/>
    </xf>
    <xf numFmtId="0" fontId="36" fillId="0" borderId="26" xfId="42" applyFont="1" applyBorder="1" applyAlignment="1">
      <alignment horizontal="center" wrapText="1"/>
    </xf>
    <xf numFmtId="0" fontId="36" fillId="0" borderId="28" xfId="42" applyFont="1" applyBorder="1" applyAlignment="1">
      <alignment horizontal="center" wrapText="1"/>
    </xf>
    <xf numFmtId="0" fontId="36" fillId="0" borderId="27" xfId="42" applyFont="1" applyBorder="1" applyAlignment="1">
      <alignment horizontal="center" wrapText="1"/>
    </xf>
    <xf numFmtId="0" fontId="26" fillId="0" borderId="26" xfId="42" applyFont="1" applyBorder="1" applyAlignment="1">
      <alignment horizontal="center"/>
    </xf>
    <xf numFmtId="0" fontId="26" fillId="0" borderId="28" xfId="42" applyFont="1" applyBorder="1" applyAlignment="1">
      <alignment horizontal="center"/>
    </xf>
    <xf numFmtId="0" fontId="26" fillId="0" borderId="27" xfId="42" applyFont="1" applyBorder="1" applyAlignment="1">
      <alignment horizontal="center"/>
    </xf>
    <xf numFmtId="0" fontId="26" fillId="0" borderId="26" xfId="42" applyFont="1" applyFill="1" applyBorder="1" applyAlignment="1">
      <alignment horizontal="left" vertical="center" wrapText="1"/>
    </xf>
    <xf numFmtId="0" fontId="26" fillId="0" borderId="28" xfId="42" applyFont="1" applyFill="1" applyBorder="1" applyAlignment="1">
      <alignment horizontal="left" vertical="center" wrapText="1"/>
    </xf>
    <xf numFmtId="0" fontId="26" fillId="0" borderId="27" xfId="42" applyFont="1" applyFill="1" applyBorder="1" applyAlignment="1">
      <alignment horizontal="left" vertical="center" wrapText="1"/>
    </xf>
    <xf numFmtId="0" fontId="38" fillId="26" borderId="0" xfId="42" quotePrefix="1" applyFont="1" applyFill="1" applyAlignment="1" applyProtection="1">
      <alignment horizontal="left" wrapText="1"/>
      <protection locked="0"/>
    </xf>
    <xf numFmtId="0" fontId="38" fillId="26" borderId="0" xfId="42" applyFont="1" applyFill="1" applyAlignment="1" applyProtection="1">
      <alignment horizontal="left" wrapText="1"/>
      <protection locked="0"/>
    </xf>
    <xf numFmtId="0" fontId="37" fillId="26" borderId="0" xfId="42" applyFont="1" applyFill="1" applyAlignment="1" applyProtection="1">
      <alignment horizontal="left" wrapText="1"/>
      <protection locked="0"/>
    </xf>
    <xf numFmtId="0" fontId="37" fillId="26" borderId="0" xfId="42" applyFont="1" applyFill="1" applyAlignment="1" applyProtection="1">
      <alignment horizontal="left"/>
      <protection locked="0"/>
    </xf>
    <xf numFmtId="0" fontId="38" fillId="26" borderId="0" xfId="42" applyFont="1" applyFill="1" applyAlignment="1" applyProtection="1">
      <alignment horizontal="left"/>
      <protection locked="0"/>
    </xf>
    <xf numFmtId="0" fontId="39" fillId="0" borderId="25" xfId="42" applyFont="1" applyBorder="1" applyAlignment="1">
      <alignment horizontal="center" vertical="center"/>
    </xf>
    <xf numFmtId="0" fontId="26" fillId="0" borderId="18" xfId="42" applyFont="1" applyFill="1" applyBorder="1" applyAlignment="1">
      <alignment horizontal="left" vertical="center" wrapText="1"/>
    </xf>
    <xf numFmtId="0" fontId="26" fillId="0" borderId="25" xfId="42" applyFont="1" applyFill="1" applyBorder="1" applyAlignment="1">
      <alignment horizontal="left" vertical="center" wrapText="1"/>
    </xf>
    <xf numFmtId="0" fontId="26" fillId="0" borderId="22" xfId="42" applyFont="1" applyFill="1" applyBorder="1" applyAlignment="1">
      <alignment horizontal="left" vertical="center" wrapText="1"/>
    </xf>
    <xf numFmtId="0" fontId="26" fillId="0" borderId="15" xfId="42" applyFont="1" applyFill="1" applyBorder="1" applyAlignment="1">
      <alignment horizontal="left" vertical="center" wrapText="1"/>
    </xf>
    <xf numFmtId="0" fontId="26" fillId="0" borderId="19" xfId="42" applyFont="1" applyFill="1" applyBorder="1" applyAlignment="1">
      <alignment horizontal="left" vertical="center" wrapText="1"/>
    </xf>
    <xf numFmtId="0" fontId="26" fillId="0" borderId="23" xfId="42" applyFont="1" applyFill="1" applyBorder="1" applyAlignment="1">
      <alignment horizontal="left" vertical="center" wrapText="1"/>
    </xf>
    <xf numFmtId="0" fontId="26" fillId="0" borderId="26" xfId="42" applyFont="1" applyFill="1" applyBorder="1" applyAlignment="1">
      <alignment horizontal="justify" vertical="center" wrapText="1"/>
    </xf>
    <xf numFmtId="0" fontId="26" fillId="0" borderId="28" xfId="42" applyFont="1" applyFill="1" applyBorder="1" applyAlignment="1">
      <alignment horizontal="justify" vertical="center" wrapText="1"/>
    </xf>
    <xf numFmtId="0" fontId="26" fillId="0" borderId="27" xfId="42" applyFont="1" applyFill="1" applyBorder="1" applyAlignment="1">
      <alignment horizontal="justify" vertical="center" wrapText="1"/>
    </xf>
    <xf numFmtId="0" fontId="25" fillId="0" borderId="0" xfId="42" quotePrefix="1" applyFont="1" applyBorder="1" applyAlignment="1">
      <alignment horizontal="center"/>
    </xf>
    <xf numFmtId="0" fontId="25" fillId="0" borderId="25" xfId="42" applyFont="1" applyBorder="1" applyAlignment="1">
      <alignment horizontal="center"/>
    </xf>
    <xf numFmtId="0" fontId="25" fillId="0" borderId="29" xfId="42" applyFont="1" applyBorder="1" applyAlignment="1">
      <alignment horizontal="center"/>
    </xf>
    <xf numFmtId="0" fontId="25" fillId="0" borderId="30" xfId="42" applyFont="1" applyBorder="1" applyAlignment="1">
      <alignment horizontal="center"/>
    </xf>
    <xf numFmtId="0" fontId="25" fillId="0" borderId="25" xfId="42" applyFont="1" applyBorder="1" applyAlignment="1">
      <alignment horizontal="center" vertical="center"/>
    </xf>
    <xf numFmtId="0" fontId="25" fillId="0" borderId="0" xfId="42" applyFont="1" applyBorder="1" applyAlignment="1">
      <alignment horizontal="center" vertical="center"/>
    </xf>
    <xf numFmtId="0" fontId="25" fillId="0" borderId="15" xfId="42" applyFont="1" applyBorder="1" applyAlignment="1">
      <alignment horizontal="center" vertical="center"/>
    </xf>
    <xf numFmtId="0" fontId="25" fillId="0" borderId="22" xfId="42" applyFont="1" applyBorder="1" applyAlignment="1">
      <alignment horizontal="center" vertical="center"/>
    </xf>
    <xf numFmtId="2" fontId="37" fillId="26" borderId="42" xfId="42" applyNumberFormat="1" applyFont="1" applyFill="1" applyBorder="1" applyAlignment="1" applyProtection="1">
      <alignment horizontal="center" vertical="center"/>
      <protection locked="0"/>
    </xf>
    <xf numFmtId="2" fontId="37" fillId="26" borderId="43" xfId="42" applyNumberFormat="1" applyFont="1" applyFill="1" applyBorder="1" applyAlignment="1" applyProtection="1">
      <alignment horizontal="center" vertical="center"/>
      <protection locked="0"/>
    </xf>
    <xf numFmtId="2" fontId="37" fillId="26" borderId="51" xfId="42" applyNumberFormat="1" applyFont="1" applyFill="1" applyBorder="1" applyAlignment="1" applyProtection="1">
      <alignment horizontal="center" vertical="center"/>
      <protection locked="0"/>
    </xf>
    <xf numFmtId="0" fontId="25" fillId="0" borderId="54" xfId="42" applyFont="1" applyBorder="1" applyAlignment="1">
      <alignment horizontal="center"/>
    </xf>
    <xf numFmtId="0" fontId="26" fillId="0" borderId="18" xfId="42" applyFont="1" applyFill="1" applyBorder="1" applyAlignment="1">
      <alignment horizontal="center" vertical="center" wrapText="1"/>
    </xf>
    <xf numFmtId="0" fontId="26" fillId="0" borderId="19" xfId="42" applyFont="1" applyFill="1" applyBorder="1" applyAlignment="1">
      <alignment horizontal="center" vertical="center" wrapText="1"/>
    </xf>
    <xf numFmtId="0" fontId="26" fillId="0" borderId="22" xfId="42" applyFont="1" applyFill="1" applyBorder="1" applyAlignment="1">
      <alignment horizontal="center" vertical="center" wrapText="1"/>
    </xf>
    <xf numFmtId="0" fontId="26" fillId="0" borderId="23" xfId="42" applyFont="1" applyFill="1" applyBorder="1" applyAlignment="1">
      <alignment horizontal="center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b/>
        <i/>
        <strike/>
      </font>
      <fill>
        <patternFill>
          <bgColor theme="0"/>
        </patternFill>
      </fill>
    </dxf>
    <dxf>
      <font>
        <b/>
        <i/>
        <strike/>
      </font>
      <fill>
        <patternFill>
          <bgColor theme="0"/>
        </patternFill>
      </fill>
    </dxf>
    <dxf>
      <font>
        <b/>
        <i/>
        <strike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7</xdr:col>
      <xdr:colOff>28575</xdr:colOff>
      <xdr:row>6</xdr:row>
      <xdr:rowOff>123825</xdr:rowOff>
    </xdr:to>
    <xdr:pic>
      <xdr:nvPicPr>
        <xdr:cNvPr id="3" name="Picture 2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7848599" cy="11525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1533525</xdr:colOff>
      <xdr:row>10</xdr:row>
      <xdr:rowOff>19050</xdr:rowOff>
    </xdr:to>
    <xdr:pic>
      <xdr:nvPicPr>
        <xdr:cNvPr id="3" name="Picture 2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705975" cy="1733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28574</xdr:rowOff>
    </xdr:from>
    <xdr:to>
      <xdr:col>7</xdr:col>
      <xdr:colOff>1974272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1" y="28574"/>
          <a:ext cx="20085626" cy="35435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view="pageBreakPreview" topLeftCell="A13" zoomScaleNormal="100" zoomScaleSheetLayoutView="100" workbookViewId="0">
      <selection activeCell="C40" sqref="C40"/>
    </sheetView>
  </sheetViews>
  <sheetFormatPr defaultRowHeight="13.5" x14ac:dyDescent="0.25"/>
  <cols>
    <col min="1" max="1" width="13.140625" style="130" bestFit="1" customWidth="1"/>
    <col min="2" max="2" width="17.85546875" style="3" bestFit="1" customWidth="1"/>
    <col min="3" max="3" width="18.85546875" style="130" customWidth="1"/>
    <col min="4" max="4" width="19.7109375" style="223" bestFit="1" customWidth="1"/>
    <col min="5" max="5" width="18.42578125" style="130" customWidth="1"/>
    <col min="6" max="6" width="6.42578125" style="1" customWidth="1"/>
    <col min="7" max="7" width="17.140625" style="1" customWidth="1"/>
    <col min="8" max="8" width="13.140625" style="1" bestFit="1" customWidth="1"/>
    <col min="9" max="9" width="11" style="1" bestFit="1" customWidth="1"/>
    <col min="10" max="10" width="15" style="1" bestFit="1" customWidth="1"/>
    <col min="11" max="11" width="7.5703125" style="1" bestFit="1" customWidth="1"/>
    <col min="12" max="12" width="13.140625" style="1" bestFit="1" customWidth="1"/>
    <col min="13" max="13" width="11" style="1" bestFit="1" customWidth="1"/>
    <col min="14" max="14" width="12.28515625" style="1" bestFit="1" customWidth="1"/>
    <col min="15" max="15" width="6.5703125" style="1" bestFit="1" customWidth="1"/>
    <col min="16" max="16384" width="9.140625" style="1"/>
  </cols>
  <sheetData>
    <row r="1" spans="1:15" x14ac:dyDescent="0.25">
      <c r="E1" s="2"/>
      <c r="F1" s="3"/>
      <c r="G1" s="2"/>
      <c r="H1" s="2"/>
      <c r="I1" s="3"/>
      <c r="J1" s="2"/>
      <c r="K1" s="165"/>
      <c r="L1" s="2"/>
      <c r="M1" s="3"/>
      <c r="N1" s="2"/>
      <c r="O1" s="3"/>
    </row>
    <row r="2" spans="1:15" x14ac:dyDescent="0.25">
      <c r="E2" s="4"/>
      <c r="F2" s="3"/>
      <c r="G2" s="4"/>
      <c r="H2" s="4"/>
      <c r="I2" s="3"/>
      <c r="J2" s="4"/>
      <c r="K2" s="165"/>
      <c r="L2" s="4"/>
      <c r="M2" s="165"/>
      <c r="N2" s="4"/>
      <c r="O2" s="165"/>
    </row>
    <row r="3" spans="1:15" x14ac:dyDescent="0.25">
      <c r="E3" s="4"/>
      <c r="F3" s="3"/>
      <c r="G3" s="4"/>
      <c r="H3" s="4"/>
      <c r="I3" s="3"/>
      <c r="J3" s="4"/>
      <c r="K3" s="165"/>
      <c r="L3" s="4"/>
      <c r="M3" s="165"/>
      <c r="N3" s="4"/>
      <c r="O3" s="165"/>
    </row>
    <row r="4" spans="1:15" x14ac:dyDescent="0.25">
      <c r="E4" s="4"/>
      <c r="F4" s="3"/>
      <c r="G4" s="4"/>
      <c r="H4" s="4"/>
      <c r="I4" s="3"/>
      <c r="J4" s="4"/>
      <c r="K4" s="165"/>
      <c r="L4" s="4"/>
      <c r="M4" s="165"/>
      <c r="N4" s="4"/>
      <c r="O4" s="165"/>
    </row>
    <row r="5" spans="1:15" x14ac:dyDescent="0.25">
      <c r="E5" s="4"/>
      <c r="F5" s="3"/>
      <c r="G5" s="4"/>
      <c r="H5" s="4"/>
      <c r="I5" s="3"/>
      <c r="J5" s="4"/>
      <c r="K5" s="165"/>
      <c r="L5" s="4"/>
      <c r="M5" s="165"/>
      <c r="N5" s="4"/>
      <c r="O5" s="165"/>
    </row>
    <row r="6" spans="1:15" x14ac:dyDescent="0.25">
      <c r="E6" s="4"/>
      <c r="F6" s="230"/>
      <c r="G6" s="231"/>
      <c r="H6" s="4"/>
      <c r="I6" s="3"/>
      <c r="J6" s="4"/>
      <c r="K6" s="165"/>
      <c r="L6" s="4"/>
      <c r="M6" s="165"/>
      <c r="N6" s="4"/>
      <c r="O6" s="165"/>
    </row>
    <row r="7" spans="1:15" x14ac:dyDescent="0.25">
      <c r="E7" s="4"/>
      <c r="F7" s="230"/>
      <c r="G7" s="231"/>
      <c r="H7" s="4"/>
      <c r="I7" s="3"/>
      <c r="J7" s="4"/>
      <c r="K7" s="165"/>
      <c r="L7" s="4"/>
      <c r="M7" s="165"/>
      <c r="N7" s="4"/>
      <c r="O7" s="165"/>
    </row>
    <row r="8" spans="1:15" ht="19.5" customHeight="1" x14ac:dyDescent="0.25">
      <c r="A8" s="287" t="s">
        <v>107</v>
      </c>
      <c r="B8" s="288"/>
      <c r="C8" s="288"/>
      <c r="D8" s="288"/>
      <c r="E8" s="288"/>
      <c r="F8" s="288"/>
      <c r="G8" s="288"/>
      <c r="H8" s="4"/>
      <c r="I8" s="3"/>
      <c r="J8" s="4"/>
      <c r="K8" s="165"/>
      <c r="L8" s="4"/>
      <c r="M8" s="165"/>
      <c r="N8" s="4"/>
      <c r="O8" s="165"/>
    </row>
    <row r="9" spans="1:15" ht="16.5" x14ac:dyDescent="0.3">
      <c r="A9" s="295" t="s">
        <v>109</v>
      </c>
      <c r="B9" s="295"/>
      <c r="C9" s="295"/>
      <c r="D9" s="295"/>
      <c r="E9" s="295"/>
      <c r="F9" s="295"/>
      <c r="G9" s="295"/>
      <c r="H9" s="4"/>
      <c r="I9" s="3"/>
      <c r="J9" s="4"/>
      <c r="K9" s="165"/>
      <c r="L9" s="4"/>
      <c r="M9" s="165"/>
      <c r="N9" s="4"/>
      <c r="O9" s="165"/>
    </row>
    <row r="10" spans="1:15" ht="15" x14ac:dyDescent="0.3">
      <c r="A10" s="294" t="s">
        <v>1</v>
      </c>
      <c r="B10" s="294"/>
      <c r="C10" s="130" t="str">
        <f>'Component 1'!B18</f>
        <v xml:space="preserve">Temetero 250 Capsules </v>
      </c>
      <c r="E10" s="4"/>
      <c r="F10" s="3"/>
      <c r="G10" s="4"/>
      <c r="H10" s="4"/>
      <c r="I10" s="3"/>
      <c r="J10" s="4"/>
      <c r="K10" s="165"/>
      <c r="L10" s="4"/>
      <c r="M10" s="165"/>
      <c r="N10" s="4"/>
      <c r="O10" s="165"/>
    </row>
    <row r="11" spans="1:15" ht="15" x14ac:dyDescent="0.3">
      <c r="A11" s="294" t="s">
        <v>2</v>
      </c>
      <c r="B11" s="294"/>
      <c r="C11" s="130" t="str">
        <f>'Component 1'!B19</f>
        <v>NDQD201411935</v>
      </c>
      <c r="E11" s="4"/>
      <c r="F11" s="3"/>
      <c r="G11" s="4"/>
      <c r="H11" s="4"/>
      <c r="I11" s="3"/>
      <c r="J11" s="4"/>
      <c r="K11" s="165"/>
      <c r="L11" s="4"/>
      <c r="M11" s="165"/>
      <c r="N11" s="4"/>
      <c r="O11" s="165"/>
    </row>
    <row r="12" spans="1:15" ht="15" x14ac:dyDescent="0.3">
      <c r="A12" s="294" t="s">
        <v>3</v>
      </c>
      <c r="B12" s="294"/>
      <c r="C12" s="130" t="str">
        <f>'Component 1'!B20</f>
        <v>Temozolamide</v>
      </c>
      <c r="E12" s="4"/>
      <c r="F12" s="3"/>
      <c r="G12" s="4"/>
      <c r="H12" s="4"/>
      <c r="I12" s="3"/>
      <c r="J12" s="4"/>
      <c r="K12" s="165"/>
      <c r="L12" s="4"/>
      <c r="M12" s="165"/>
      <c r="N12" s="4"/>
      <c r="O12" s="165"/>
    </row>
    <row r="13" spans="1:15" ht="15" customHeight="1" x14ac:dyDescent="0.3">
      <c r="A13" s="294" t="s">
        <v>4</v>
      </c>
      <c r="B13" s="294"/>
      <c r="C13" s="290" t="str">
        <f>'Component 1'!B21</f>
        <v>Temozolamide 250mg</v>
      </c>
      <c r="D13" s="290"/>
      <c r="E13" s="290"/>
      <c r="F13" s="290"/>
      <c r="G13" s="290"/>
      <c r="H13" s="4"/>
      <c r="I13" s="3"/>
      <c r="J13" s="4"/>
      <c r="K13" s="165"/>
      <c r="L13" s="4"/>
      <c r="M13" s="165"/>
      <c r="N13" s="4"/>
      <c r="O13" s="165"/>
    </row>
    <row r="14" spans="1:15" ht="15" x14ac:dyDescent="0.3">
      <c r="A14" s="294" t="s">
        <v>15</v>
      </c>
      <c r="B14" s="294"/>
      <c r="C14" s="224">
        <f>'Component 1'!B22</f>
        <v>42061</v>
      </c>
      <c r="D14" s="130"/>
      <c r="E14" s="4"/>
      <c r="F14" s="3"/>
      <c r="G14" s="4"/>
      <c r="H14" s="4"/>
      <c r="I14" s="3"/>
      <c r="J14" s="4"/>
      <c r="K14" s="165"/>
      <c r="L14" s="4"/>
      <c r="M14" s="165"/>
      <c r="N14" s="4"/>
      <c r="O14" s="165"/>
    </row>
    <row r="15" spans="1:15" ht="15" x14ac:dyDescent="0.3">
      <c r="A15" s="294" t="s">
        <v>5</v>
      </c>
      <c r="B15" s="294"/>
      <c r="C15" s="224">
        <f>'Component 1'!B23</f>
        <v>42066</v>
      </c>
      <c r="D15" s="130"/>
      <c r="E15" s="4"/>
      <c r="F15" s="3"/>
      <c r="G15" s="4"/>
      <c r="H15" s="4"/>
      <c r="I15" s="3"/>
      <c r="J15" s="4"/>
      <c r="K15" s="165"/>
      <c r="L15" s="4"/>
      <c r="M15" s="165"/>
      <c r="N15" s="4"/>
      <c r="O15" s="165"/>
    </row>
    <row r="16" spans="1:15" x14ac:dyDescent="0.25">
      <c r="B16" s="130"/>
      <c r="D16" s="130"/>
      <c r="E16" s="4"/>
      <c r="F16" s="3"/>
      <c r="G16" s="4"/>
      <c r="H16" s="4"/>
      <c r="I16" s="3"/>
      <c r="J16" s="4"/>
      <c r="K16" s="165"/>
      <c r="L16" s="4"/>
      <c r="M16" s="165"/>
      <c r="N16" s="4"/>
      <c r="O16" s="165"/>
    </row>
    <row r="17" spans="1:15" ht="15" x14ac:dyDescent="0.3">
      <c r="A17" s="293" t="s">
        <v>7</v>
      </c>
      <c r="B17" s="293"/>
      <c r="C17" s="222" t="s">
        <v>105</v>
      </c>
      <c r="D17" s="130"/>
      <c r="E17" s="4"/>
      <c r="F17" s="3"/>
      <c r="G17" s="4"/>
      <c r="H17" s="4"/>
      <c r="I17" s="3"/>
      <c r="J17" s="4"/>
      <c r="K17" s="165"/>
      <c r="L17" s="4"/>
      <c r="M17" s="165"/>
      <c r="N17" s="4"/>
      <c r="O17" s="165"/>
    </row>
    <row r="18" spans="1:15" ht="15.75" thickBot="1" x14ac:dyDescent="0.35">
      <c r="A18" s="127"/>
      <c r="B18" s="130"/>
      <c r="D18" s="130"/>
      <c r="E18" s="4"/>
      <c r="F18" s="3"/>
      <c r="G18" s="4"/>
      <c r="H18" s="4"/>
      <c r="I18" s="3"/>
      <c r="J18" s="4"/>
      <c r="K18" s="165"/>
      <c r="L18" s="4"/>
      <c r="M18" s="165"/>
      <c r="N18" s="4"/>
      <c r="O18" s="165"/>
    </row>
    <row r="19" spans="1:15" ht="15.75" thickBot="1" x14ac:dyDescent="0.35">
      <c r="B19" s="221" t="s">
        <v>102</v>
      </c>
      <c r="C19" s="206" t="s">
        <v>103</v>
      </c>
      <c r="D19" s="221" t="s">
        <v>104</v>
      </c>
      <c r="E19" s="229" t="s">
        <v>106</v>
      </c>
      <c r="G19" s="4"/>
      <c r="H19" s="166"/>
      <c r="I19" s="3"/>
      <c r="J19" s="4"/>
      <c r="K19" s="165"/>
      <c r="L19" s="166"/>
      <c r="M19" s="165"/>
      <c r="N19" s="166"/>
      <c r="O19" s="165"/>
    </row>
    <row r="20" spans="1:15" x14ac:dyDescent="0.25">
      <c r="B20" s="211">
        <v>607.85</v>
      </c>
      <c r="C20" s="215">
        <v>99.15</v>
      </c>
      <c r="D20" s="218">
        <f>B20-C20</f>
        <v>508.70000000000005</v>
      </c>
      <c r="E20" s="225">
        <f t="shared" ref="E20:E39" si="0">(D20-$D$42)/$D$42</f>
        <v>7.4893274855251058E-3</v>
      </c>
      <c r="G20" s="4"/>
      <c r="H20" s="166"/>
      <c r="I20" s="3"/>
      <c r="J20" s="4"/>
      <c r="K20" s="165"/>
      <c r="L20" s="166"/>
      <c r="M20" s="165"/>
      <c r="N20" s="166"/>
      <c r="O20" s="165"/>
    </row>
    <row r="21" spans="1:15" x14ac:dyDescent="0.25">
      <c r="B21" s="212">
        <v>618.1</v>
      </c>
      <c r="C21" s="216">
        <v>101.02</v>
      </c>
      <c r="D21" s="219">
        <f t="shared" ref="D21:D39" si="1">B21-C21</f>
        <v>517.08000000000004</v>
      </c>
      <c r="E21" s="225">
        <f t="shared" si="0"/>
        <v>2.4086065374907248E-2</v>
      </c>
      <c r="G21" s="4"/>
      <c r="H21" s="166"/>
      <c r="I21" s="3"/>
      <c r="J21" s="4"/>
      <c r="K21" s="165"/>
      <c r="L21" s="166"/>
      <c r="M21" s="165"/>
      <c r="N21" s="166"/>
      <c r="O21" s="165"/>
    </row>
    <row r="22" spans="1:15" x14ac:dyDescent="0.25">
      <c r="B22" s="212">
        <v>602.39</v>
      </c>
      <c r="C22" s="216">
        <v>99.42</v>
      </c>
      <c r="D22" s="219">
        <f t="shared" si="1"/>
        <v>502.96999999999997</v>
      </c>
      <c r="E22" s="225">
        <f t="shared" si="0"/>
        <v>-3.8590386369284696E-3</v>
      </c>
      <c r="G22" s="4"/>
      <c r="H22" s="166"/>
      <c r="I22" s="3"/>
      <c r="J22" s="4"/>
      <c r="K22" s="165"/>
      <c r="L22" s="166"/>
      <c r="M22" s="165"/>
      <c r="N22" s="166"/>
      <c r="O22" s="165"/>
    </row>
    <row r="23" spans="1:15" x14ac:dyDescent="0.25">
      <c r="B23" s="212">
        <v>608.41999999999996</v>
      </c>
      <c r="C23" s="216">
        <v>98.5</v>
      </c>
      <c r="D23" s="219">
        <f t="shared" si="1"/>
        <v>509.91999999999996</v>
      </c>
      <c r="E23" s="225">
        <f t="shared" si="0"/>
        <v>9.9055590159600453E-3</v>
      </c>
      <c r="G23" s="4"/>
      <c r="H23" s="166"/>
      <c r="I23" s="3"/>
      <c r="J23" s="4"/>
      <c r="K23" s="165"/>
      <c r="L23" s="166"/>
      <c r="M23" s="165"/>
      <c r="N23" s="166"/>
      <c r="O23" s="165"/>
    </row>
    <row r="24" spans="1:15" x14ac:dyDescent="0.25">
      <c r="B24" s="212">
        <v>601.58000000000004</v>
      </c>
      <c r="C24" s="216">
        <v>98.79</v>
      </c>
      <c r="D24" s="219">
        <f t="shared" si="1"/>
        <v>502.79</v>
      </c>
      <c r="E24" s="225">
        <f t="shared" si="0"/>
        <v>-4.2155318135499442E-3</v>
      </c>
      <c r="G24" s="4"/>
      <c r="H24" s="166"/>
      <c r="I24" s="3"/>
      <c r="J24" s="4"/>
      <c r="K24" s="165"/>
      <c r="L24" s="166"/>
      <c r="M24" s="165"/>
      <c r="N24" s="166"/>
      <c r="O24" s="165"/>
    </row>
    <row r="25" spans="1:15" x14ac:dyDescent="0.25">
      <c r="B25" s="212">
        <v>600.6</v>
      </c>
      <c r="C25" s="216">
        <v>99.67</v>
      </c>
      <c r="D25" s="219">
        <f t="shared" si="1"/>
        <v>500.93</v>
      </c>
      <c r="E25" s="225">
        <f t="shared" si="0"/>
        <v>-7.899294638639566E-3</v>
      </c>
      <c r="G25" s="4"/>
      <c r="H25" s="166"/>
      <c r="I25" s="3"/>
      <c r="J25" s="4"/>
      <c r="K25" s="165"/>
      <c r="L25" s="166"/>
      <c r="M25" s="165"/>
      <c r="N25" s="166"/>
      <c r="O25" s="165"/>
    </row>
    <row r="26" spans="1:15" x14ac:dyDescent="0.25">
      <c r="B26" s="212">
        <v>596.79999999999995</v>
      </c>
      <c r="C26" s="216">
        <v>98.36</v>
      </c>
      <c r="D26" s="219">
        <f t="shared" si="1"/>
        <v>498.43999999999994</v>
      </c>
      <c r="E26" s="225">
        <f t="shared" si="0"/>
        <v>-1.2830783581904797E-2</v>
      </c>
      <c r="G26" s="4"/>
      <c r="H26" s="166"/>
      <c r="I26" s="3"/>
      <c r="J26" s="4"/>
      <c r="K26" s="165"/>
      <c r="L26" s="166"/>
      <c r="M26" s="165"/>
      <c r="N26" s="166"/>
      <c r="O26" s="165"/>
    </row>
    <row r="27" spans="1:15" x14ac:dyDescent="0.25">
      <c r="B27" s="212">
        <v>603.08000000000004</v>
      </c>
      <c r="C27" s="216">
        <v>96.18</v>
      </c>
      <c r="D27" s="219">
        <f t="shared" si="1"/>
        <v>506.90000000000003</v>
      </c>
      <c r="E27" s="225">
        <f t="shared" si="0"/>
        <v>3.9243957193093471E-3</v>
      </c>
      <c r="G27" s="4"/>
      <c r="H27" s="166"/>
      <c r="I27" s="3"/>
      <c r="J27" s="4"/>
      <c r="K27" s="165"/>
      <c r="L27" s="166"/>
      <c r="M27" s="165"/>
      <c r="N27" s="166"/>
      <c r="O27" s="165"/>
    </row>
    <row r="28" spans="1:15" x14ac:dyDescent="0.25">
      <c r="B28" s="212">
        <v>606.85</v>
      </c>
      <c r="C28" s="216">
        <v>99.54</v>
      </c>
      <c r="D28" s="219">
        <f t="shared" si="1"/>
        <v>507.31</v>
      </c>
      <c r="E28" s="225">
        <f t="shared" si="0"/>
        <v>4.7364079549473128E-3</v>
      </c>
      <c r="G28" s="4"/>
      <c r="H28" s="166"/>
      <c r="I28" s="3"/>
      <c r="J28" s="4"/>
      <c r="K28" s="165"/>
      <c r="L28" s="166"/>
      <c r="M28" s="165"/>
      <c r="N28" s="166"/>
      <c r="O28" s="165"/>
    </row>
    <row r="29" spans="1:15" x14ac:dyDescent="0.25">
      <c r="B29" s="213">
        <v>607.85</v>
      </c>
      <c r="C29" s="216">
        <v>99.27</v>
      </c>
      <c r="D29" s="219">
        <f t="shared" si="1"/>
        <v>508.58000000000004</v>
      </c>
      <c r="E29" s="225">
        <f t="shared" si="0"/>
        <v>7.2516653677773815E-3</v>
      </c>
      <c r="G29" s="4"/>
      <c r="H29" s="166"/>
      <c r="I29" s="3"/>
      <c r="J29" s="4"/>
      <c r="K29" s="165"/>
      <c r="L29" s="166"/>
      <c r="M29" s="165"/>
      <c r="N29" s="166"/>
      <c r="O29" s="165"/>
    </row>
    <row r="30" spans="1:15" x14ac:dyDescent="0.25">
      <c r="B30" s="213">
        <v>609.75</v>
      </c>
      <c r="C30" s="216">
        <v>101.34</v>
      </c>
      <c r="D30" s="219">
        <f t="shared" si="1"/>
        <v>508.40999999999997</v>
      </c>
      <c r="E30" s="225">
        <f t="shared" si="0"/>
        <v>6.9149773676346398E-3</v>
      </c>
      <c r="G30" s="5"/>
      <c r="H30" s="5"/>
      <c r="I30" s="5"/>
      <c r="J30" s="5"/>
      <c r="K30" s="165"/>
      <c r="L30" s="5"/>
      <c r="M30" s="6"/>
      <c r="N30" s="5"/>
      <c r="O30" s="6"/>
    </row>
    <row r="31" spans="1:15" x14ac:dyDescent="0.25">
      <c r="B31" s="213">
        <v>595.14</v>
      </c>
      <c r="C31" s="216">
        <v>96.79</v>
      </c>
      <c r="D31" s="219">
        <f t="shared" si="1"/>
        <v>498.34999999999997</v>
      </c>
      <c r="E31" s="225">
        <f t="shared" si="0"/>
        <v>-1.3009030170215536E-2</v>
      </c>
      <c r="G31" s="5"/>
      <c r="H31" s="5"/>
      <c r="I31" s="5"/>
      <c r="J31" s="5"/>
      <c r="K31" s="165"/>
      <c r="L31" s="5"/>
      <c r="M31" s="5"/>
      <c r="N31" s="5"/>
      <c r="O31" s="5"/>
    </row>
    <row r="32" spans="1:15" x14ac:dyDescent="0.25">
      <c r="B32" s="213">
        <v>607.5</v>
      </c>
      <c r="C32" s="216">
        <v>98.58</v>
      </c>
      <c r="D32" s="219">
        <f t="shared" si="1"/>
        <v>508.92</v>
      </c>
      <c r="E32" s="225">
        <f t="shared" si="0"/>
        <v>7.9250413680625256E-3</v>
      </c>
      <c r="G32" s="7"/>
      <c r="H32" s="7"/>
      <c r="I32" s="7"/>
      <c r="J32" s="7"/>
      <c r="K32" s="167"/>
      <c r="L32" s="7"/>
      <c r="M32" s="7"/>
      <c r="N32" s="8"/>
      <c r="O32" s="7"/>
    </row>
    <row r="33" spans="1:15" x14ac:dyDescent="0.25">
      <c r="B33" s="213">
        <v>609.16999999999996</v>
      </c>
      <c r="C33" s="216">
        <v>97.62</v>
      </c>
      <c r="D33" s="219">
        <f t="shared" si="1"/>
        <v>511.54999999999995</v>
      </c>
      <c r="E33" s="225">
        <f t="shared" si="0"/>
        <v>1.3133802782033174E-2</v>
      </c>
      <c r="G33" s="9"/>
      <c r="H33" s="168"/>
      <c r="I33" s="168"/>
      <c r="J33" s="9"/>
      <c r="K33" s="169"/>
      <c r="L33" s="10"/>
      <c r="M33" s="168"/>
      <c r="N33" s="10"/>
      <c r="O33" s="168"/>
    </row>
    <row r="34" spans="1:15" x14ac:dyDescent="0.25">
      <c r="B34" s="213">
        <v>594.04999999999995</v>
      </c>
      <c r="C34" s="216">
        <v>98.94</v>
      </c>
      <c r="D34" s="219">
        <f t="shared" si="1"/>
        <v>495.10999999999996</v>
      </c>
      <c r="E34" s="225">
        <f t="shared" si="0"/>
        <v>-1.9425907349403877E-2</v>
      </c>
      <c r="G34" s="9"/>
      <c r="J34" s="9"/>
      <c r="K34" s="169"/>
      <c r="L34" s="10"/>
      <c r="N34" s="10"/>
    </row>
    <row r="35" spans="1:15" x14ac:dyDescent="0.25">
      <c r="B35" s="213">
        <v>591.22</v>
      </c>
      <c r="C35" s="216">
        <v>98.11</v>
      </c>
      <c r="D35" s="219">
        <f t="shared" si="1"/>
        <v>493.11</v>
      </c>
      <c r="E35" s="225">
        <f t="shared" si="0"/>
        <v>-2.3386942645199027E-2</v>
      </c>
      <c r="G35" s="170"/>
      <c r="H35" s="170"/>
    </row>
    <row r="36" spans="1:15" x14ac:dyDescent="0.25">
      <c r="B36" s="213">
        <v>601.38</v>
      </c>
      <c r="C36" s="216">
        <v>95.31</v>
      </c>
      <c r="D36" s="219">
        <f t="shared" si="1"/>
        <v>506.07</v>
      </c>
      <c r="E36" s="225">
        <f t="shared" si="0"/>
        <v>2.2805660715542321E-3</v>
      </c>
    </row>
    <row r="37" spans="1:15" x14ac:dyDescent="0.25">
      <c r="B37" s="213">
        <v>596.41</v>
      </c>
      <c r="C37" s="216">
        <v>96.12</v>
      </c>
      <c r="D37" s="219">
        <f t="shared" si="1"/>
        <v>500.28999999999996</v>
      </c>
      <c r="E37" s="225">
        <f t="shared" si="0"/>
        <v>-9.1668259332941347E-3</v>
      </c>
    </row>
    <row r="38" spans="1:15" x14ac:dyDescent="0.25">
      <c r="B38" s="213">
        <v>602</v>
      </c>
      <c r="C38" s="216">
        <v>97.52</v>
      </c>
      <c r="D38" s="219">
        <f t="shared" si="1"/>
        <v>504.48</v>
      </c>
      <c r="E38" s="225">
        <f t="shared" si="0"/>
        <v>-8.6845698860295187E-4</v>
      </c>
    </row>
    <row r="39" spans="1:15" ht="14.25" thickBot="1" x14ac:dyDescent="0.3">
      <c r="A39" s="5"/>
      <c r="B39" s="214">
        <v>606.21</v>
      </c>
      <c r="C39" s="217">
        <v>97.75</v>
      </c>
      <c r="D39" s="220">
        <f t="shared" si="1"/>
        <v>508.46000000000004</v>
      </c>
      <c r="E39" s="226">
        <f t="shared" si="0"/>
        <v>7.0140032500296563E-3</v>
      </c>
    </row>
    <row r="40" spans="1:15" ht="14.25" thickBot="1" x14ac:dyDescent="0.3">
      <c r="B40" s="130"/>
      <c r="D40" s="165"/>
      <c r="G40" s="4"/>
    </row>
    <row r="41" spans="1:15" x14ac:dyDescent="0.25">
      <c r="A41" s="240" t="s">
        <v>100</v>
      </c>
      <c r="B41" s="242">
        <f>SUM(B20:B39)</f>
        <v>12066.349999999999</v>
      </c>
      <c r="C41" s="202">
        <f>SUM(C20:C39)</f>
        <v>1967.98</v>
      </c>
      <c r="D41" s="203">
        <f>SUM(D20:D39)</f>
        <v>10098.369999999999</v>
      </c>
    </row>
    <row r="42" spans="1:15" ht="15.75" thickBot="1" x14ac:dyDescent="0.35">
      <c r="A42" s="241" t="s">
        <v>99</v>
      </c>
      <c r="B42" s="243">
        <f>AVERAGE(B20:B39)</f>
        <v>603.31749999999988</v>
      </c>
      <c r="C42" s="204">
        <f>AVERAGE(C20:C39)</f>
        <v>98.399000000000001</v>
      </c>
      <c r="D42" s="205">
        <f>AVERAGE(D20:D39)</f>
        <v>504.91849999999994</v>
      </c>
    </row>
    <row r="43" spans="1:15" x14ac:dyDescent="0.25">
      <c r="A43" s="128"/>
      <c r="B43" s="200"/>
      <c r="C43" s="200"/>
      <c r="D43" s="130"/>
    </row>
    <row r="44" spans="1:15" ht="14.25" thickBot="1" x14ac:dyDescent="0.3">
      <c r="A44" s="128"/>
      <c r="B44" s="128"/>
      <c r="C44" s="128"/>
      <c r="D44" s="130"/>
    </row>
    <row r="45" spans="1:15" ht="30.75" thickBot="1" x14ac:dyDescent="0.35">
      <c r="B45" s="208" t="s">
        <v>99</v>
      </c>
      <c r="C45" s="207" t="s">
        <v>101</v>
      </c>
    </row>
    <row r="46" spans="1:15" ht="15" x14ac:dyDescent="0.3">
      <c r="B46" s="291">
        <f>D42</f>
        <v>504.91849999999994</v>
      </c>
      <c r="C46" s="227">
        <f>-(IF(D42&gt;300, 7.5%, 10%))</f>
        <v>-7.4999999999999997E-2</v>
      </c>
      <c r="D46" s="209">
        <f>IF(D42&lt;300, D42*0.9, D42*0.925)</f>
        <v>467.04961249999997</v>
      </c>
    </row>
    <row r="47" spans="1:15" ht="15.75" thickBot="1" x14ac:dyDescent="0.35">
      <c r="B47" s="292"/>
      <c r="C47" s="228">
        <f>+(IF(D42&gt;300, 7.5%, 10%))</f>
        <v>7.4999999999999997E-2</v>
      </c>
      <c r="D47" s="210">
        <f>IF(D42&lt;300, D42*1.1, D42*1.075)</f>
        <v>542.78738749999991</v>
      </c>
    </row>
    <row r="48" spans="1:15" ht="14.25" thickBot="1" x14ac:dyDescent="0.3">
      <c r="A48" s="201"/>
      <c r="D48" s="239"/>
    </row>
    <row r="49" spans="1:7" ht="15" x14ac:dyDescent="0.3">
      <c r="B49" s="289" t="s">
        <v>62</v>
      </c>
      <c r="C49" s="289"/>
      <c r="D49" s="130"/>
      <c r="E49" s="232" t="s">
        <v>64</v>
      </c>
      <c r="F49" s="233"/>
      <c r="G49" s="232" t="s">
        <v>63</v>
      </c>
    </row>
    <row r="50" spans="1:7" ht="50.25" customHeight="1" x14ac:dyDescent="0.3">
      <c r="A50" s="234" t="s">
        <v>11</v>
      </c>
      <c r="B50" s="235" t="s">
        <v>112</v>
      </c>
      <c r="C50" s="235"/>
      <c r="D50" s="130"/>
      <c r="E50" s="235" t="s">
        <v>113</v>
      </c>
      <c r="F50" s="128"/>
      <c r="G50" s="236"/>
    </row>
    <row r="51" spans="1:7" ht="50.25" customHeight="1" x14ac:dyDescent="0.3">
      <c r="A51" s="234" t="s">
        <v>65</v>
      </c>
      <c r="B51" s="237"/>
      <c r="C51" s="237"/>
      <c r="D51" s="130"/>
      <c r="E51" s="237"/>
      <c r="F51" s="128"/>
      <c r="G51" s="238"/>
    </row>
  </sheetData>
  <sheetProtection formatCells="0" formatColumns="0"/>
  <mergeCells count="12">
    <mergeCell ref="A8:G8"/>
    <mergeCell ref="B49:C49"/>
    <mergeCell ref="C13:G13"/>
    <mergeCell ref="B46:B47"/>
    <mergeCell ref="A17:B17"/>
    <mergeCell ref="A15:B15"/>
    <mergeCell ref="A10:B10"/>
    <mergeCell ref="A11:B11"/>
    <mergeCell ref="A12:B12"/>
    <mergeCell ref="A13:B13"/>
    <mergeCell ref="A14:B14"/>
    <mergeCell ref="A9:G9"/>
  </mergeCells>
  <conditionalFormatting sqref="E20:E39">
    <cfRule type="cellIs" dxfId="4" priority="6" operator="notBetween">
      <formula>IF(+$D$42&lt;300, -10.5%, -7.5%)</formula>
      <formula>IF(+$D$42&lt;300, 10.5%, 7.5%)</formula>
    </cfRule>
  </conditionalFormatting>
  <pageMargins left="0.75" right="0.75" top="1" bottom="1" header="0.5" footer="0.5"/>
  <pageSetup scale="78" orientation="portrait" r:id="rId1"/>
  <headerFooter alignWithMargins="0">
    <oddFooter>&amp;CPage &amp;P of &amp;N&amp;R&amp;D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2:G67"/>
  <sheetViews>
    <sheetView view="pageBreakPreview" topLeftCell="A25" zoomScaleNormal="100" zoomScaleSheetLayoutView="100" workbookViewId="0">
      <selection activeCell="B50" sqref="B50:E55"/>
    </sheetView>
  </sheetViews>
  <sheetFormatPr defaultRowHeight="13.5" x14ac:dyDescent="0.25"/>
  <cols>
    <col min="1" max="1" width="27.140625" style="130" bestFit="1" customWidth="1"/>
    <col min="2" max="2" width="25.140625" style="130" customWidth="1"/>
    <col min="3" max="3" width="20.5703125" style="130" customWidth="1"/>
    <col min="4" max="5" width="24.85546875" style="130" bestFit="1" customWidth="1"/>
    <col min="6" max="6" width="23.140625" style="130" customWidth="1"/>
    <col min="7" max="7" width="28.42578125" style="130" customWidth="1"/>
    <col min="8" max="8" width="21.5703125" style="130" customWidth="1"/>
    <col min="9" max="16384" width="9.140625" style="130"/>
  </cols>
  <sheetData>
    <row r="12" spans="1:6" ht="15.75" thickBot="1" x14ac:dyDescent="0.35">
      <c r="A12" s="127"/>
      <c r="B12" s="128"/>
      <c r="C12" s="129"/>
      <c r="D12" s="128"/>
      <c r="F12" s="131"/>
    </row>
    <row r="13" spans="1:6" ht="14.25" customHeight="1" thickBot="1" x14ac:dyDescent="0.3">
      <c r="A13" s="297" t="s">
        <v>107</v>
      </c>
      <c r="B13" s="298"/>
      <c r="C13" s="298"/>
      <c r="D13" s="298"/>
      <c r="E13" s="298"/>
      <c r="F13" s="299"/>
    </row>
    <row r="14" spans="1:6" ht="20.100000000000001" customHeight="1" x14ac:dyDescent="0.3">
      <c r="A14" s="296" t="s">
        <v>108</v>
      </c>
      <c r="B14" s="296"/>
      <c r="C14" s="296"/>
      <c r="D14" s="296"/>
      <c r="E14" s="296"/>
      <c r="F14" s="296"/>
    </row>
    <row r="15" spans="1:6" ht="20.100000000000001" customHeight="1" x14ac:dyDescent="0.3">
      <c r="A15" s="284" t="s">
        <v>1</v>
      </c>
      <c r="B15" s="285" t="str">
        <f>'Component 1'!B18:C18</f>
        <v xml:space="preserve">Temetero 250 Capsules </v>
      </c>
      <c r="C15" s="283"/>
      <c r="D15" s="283"/>
      <c r="E15" s="283"/>
    </row>
    <row r="16" spans="1:6" ht="20.100000000000001" customHeight="1" x14ac:dyDescent="0.3">
      <c r="A16" s="284" t="s">
        <v>2</v>
      </c>
      <c r="B16" s="285" t="str">
        <f>'Component 1'!B19:C19</f>
        <v>NDQD201411935</v>
      </c>
      <c r="C16" s="283"/>
      <c r="D16" s="283"/>
      <c r="E16" s="283"/>
    </row>
    <row r="17" spans="1:5" ht="20.100000000000001" customHeight="1" x14ac:dyDescent="0.3">
      <c r="A17" s="284" t="s">
        <v>3</v>
      </c>
      <c r="B17" s="285" t="str">
        <f>'Component 1'!B20:C20</f>
        <v>Temozolamide</v>
      </c>
      <c r="C17" s="283"/>
      <c r="D17" s="283"/>
      <c r="E17" s="283"/>
    </row>
    <row r="18" spans="1:5" ht="20.100000000000001" customHeight="1" x14ac:dyDescent="0.3">
      <c r="A18" s="284" t="s">
        <v>4</v>
      </c>
      <c r="B18" s="285" t="str">
        <f>'Component 1'!B21:C21</f>
        <v>Temozolamide 250mg</v>
      </c>
      <c r="C18" s="283"/>
      <c r="D18" s="283"/>
      <c r="E18" s="283"/>
    </row>
    <row r="19" spans="1:5" ht="20.100000000000001" customHeight="1" x14ac:dyDescent="0.3">
      <c r="A19" s="284" t="s">
        <v>15</v>
      </c>
      <c r="B19" s="286">
        <f>'Component 1'!B22:C22</f>
        <v>42061</v>
      </c>
      <c r="C19" s="283"/>
      <c r="D19" s="283"/>
      <c r="E19" s="283"/>
    </row>
    <row r="20" spans="1:5" ht="20.100000000000001" customHeight="1" x14ac:dyDescent="0.3">
      <c r="A20" s="284" t="s">
        <v>5</v>
      </c>
      <c r="B20" s="286">
        <f>'Component 1'!B23:C23</f>
        <v>42066</v>
      </c>
      <c r="C20" s="283"/>
      <c r="D20" s="283"/>
      <c r="E20" s="283"/>
    </row>
    <row r="21" spans="1:5" ht="20.100000000000001" customHeight="1" x14ac:dyDescent="0.3">
      <c r="A21" s="284"/>
      <c r="B21" s="286"/>
      <c r="C21" s="283"/>
      <c r="D21" s="283"/>
      <c r="E21" s="283"/>
    </row>
    <row r="22" spans="1:5" ht="16.5" x14ac:dyDescent="0.3">
      <c r="A22" s="132" t="s">
        <v>7</v>
      </c>
      <c r="B22" s="133" t="s">
        <v>72</v>
      </c>
    </row>
    <row r="23" spans="1:5" ht="16.5" x14ac:dyDescent="0.3">
      <c r="A23" s="137" t="s">
        <v>9</v>
      </c>
      <c r="B23" s="135" t="str">
        <f>'Component 1'!B26</f>
        <v>Temozolamide</v>
      </c>
      <c r="C23" s="136"/>
      <c r="D23" s="136"/>
      <c r="E23" s="136"/>
    </row>
    <row r="24" spans="1:5" ht="16.5" x14ac:dyDescent="0.3">
      <c r="A24" s="137" t="s">
        <v>10</v>
      </c>
      <c r="B24" s="138">
        <f>'Component 1'!B30</f>
        <v>100</v>
      </c>
      <c r="C24" s="136"/>
      <c r="D24" s="136"/>
      <c r="E24" s="136"/>
    </row>
    <row r="25" spans="1:5" ht="16.5" x14ac:dyDescent="0.3">
      <c r="A25" s="134" t="s">
        <v>73</v>
      </c>
      <c r="B25" s="138">
        <f>'Component 1'!D43</f>
        <v>17.66</v>
      </c>
      <c r="C25" s="136"/>
      <c r="D25" s="136"/>
      <c r="E25" s="136"/>
    </row>
    <row r="26" spans="1:5" ht="16.5" x14ac:dyDescent="0.3">
      <c r="A26" s="134" t="s">
        <v>74</v>
      </c>
      <c r="B26" s="139">
        <f>B25/'Component 1'!B45</f>
        <v>7.0639999999999994E-2</v>
      </c>
      <c r="C26" s="136"/>
      <c r="D26" s="136"/>
      <c r="E26" s="136"/>
    </row>
    <row r="27" spans="1:5" ht="15.75" x14ac:dyDescent="0.25">
      <c r="A27" s="136"/>
      <c r="B27" s="136"/>
      <c r="C27" s="136"/>
      <c r="D27" s="136"/>
      <c r="E27" s="136"/>
    </row>
    <row r="28" spans="1:5" ht="33" x14ac:dyDescent="0.3">
      <c r="A28" s="140" t="s">
        <v>75</v>
      </c>
      <c r="B28" s="248" t="s">
        <v>76</v>
      </c>
      <c r="C28" s="249" t="s">
        <v>77</v>
      </c>
      <c r="D28" s="249" t="s">
        <v>78</v>
      </c>
      <c r="E28" s="250" t="s">
        <v>79</v>
      </c>
    </row>
    <row r="29" spans="1:5" ht="16.5" x14ac:dyDescent="0.3">
      <c r="A29" s="141">
        <v>1</v>
      </c>
      <c r="B29" s="156">
        <v>32565532</v>
      </c>
      <c r="C29" s="156">
        <v>11540.08</v>
      </c>
      <c r="D29" s="157">
        <v>1.1200000000000001</v>
      </c>
      <c r="E29" s="158">
        <v>3.52</v>
      </c>
    </row>
    <row r="30" spans="1:5" ht="16.5" x14ac:dyDescent="0.3">
      <c r="A30" s="141">
        <v>2</v>
      </c>
      <c r="B30" s="156">
        <v>32939322</v>
      </c>
      <c r="C30" s="156">
        <v>11575.87</v>
      </c>
      <c r="D30" s="157">
        <v>1.1100000000000001</v>
      </c>
      <c r="E30" s="157">
        <v>3.52</v>
      </c>
    </row>
    <row r="31" spans="1:5" ht="16.5" x14ac:dyDescent="0.3">
      <c r="A31" s="141">
        <v>3</v>
      </c>
      <c r="B31" s="156">
        <v>32633040</v>
      </c>
      <c r="C31" s="156">
        <v>11568.46</v>
      </c>
      <c r="D31" s="157">
        <v>1.1499999999999999</v>
      </c>
      <c r="E31" s="157">
        <v>3.51</v>
      </c>
    </row>
    <row r="32" spans="1:5" ht="16.5" x14ac:dyDescent="0.3">
      <c r="A32" s="141">
        <v>4</v>
      </c>
      <c r="B32" s="156">
        <v>32492441</v>
      </c>
      <c r="C32" s="156">
        <v>11536.2</v>
      </c>
      <c r="D32" s="157">
        <v>1.1299999999999999</v>
      </c>
      <c r="E32" s="157">
        <v>3.51</v>
      </c>
    </row>
    <row r="33" spans="1:6" ht="16.5" x14ac:dyDescent="0.3">
      <c r="A33" s="141">
        <v>5</v>
      </c>
      <c r="B33" s="156">
        <v>32634066</v>
      </c>
      <c r="C33" s="156">
        <v>11587.75</v>
      </c>
      <c r="D33" s="157">
        <v>1.1599999999999999</v>
      </c>
      <c r="E33" s="157">
        <v>3.51</v>
      </c>
    </row>
    <row r="34" spans="1:6" ht="16.5" x14ac:dyDescent="0.3">
      <c r="A34" s="141">
        <v>6</v>
      </c>
      <c r="B34" s="159">
        <v>32281250</v>
      </c>
      <c r="C34" s="159">
        <v>11556.76</v>
      </c>
      <c r="D34" s="160">
        <v>1.1100000000000001</v>
      </c>
      <c r="E34" s="160">
        <v>3.51</v>
      </c>
    </row>
    <row r="35" spans="1:6" ht="16.5" x14ac:dyDescent="0.3">
      <c r="A35" s="142" t="s">
        <v>80</v>
      </c>
      <c r="B35" s="143">
        <f>AVERAGE(B29:B34)</f>
        <v>32590941.833333332</v>
      </c>
      <c r="C35" s="144">
        <f>AVERAGE(C29:C34)</f>
        <v>11560.853333333333</v>
      </c>
      <c r="D35" s="145">
        <f>AVERAGE(D29:D34)</f>
        <v>1.1300000000000001</v>
      </c>
      <c r="E35" s="145">
        <f>AVERAGE(E29:E34)</f>
        <v>3.5133333333333332</v>
      </c>
    </row>
    <row r="36" spans="1:6" ht="16.5" x14ac:dyDescent="0.3">
      <c r="A36" s="146" t="s">
        <v>81</v>
      </c>
      <c r="B36" s="147">
        <f>(STDEV(B29:B34)/B35)</f>
        <v>6.5988199269306934E-3</v>
      </c>
      <c r="C36" s="148"/>
      <c r="D36" s="148"/>
      <c r="E36" s="149"/>
      <c r="F36" s="128"/>
    </row>
    <row r="37" spans="1:6" s="128" customFormat="1" ht="16.5" x14ac:dyDescent="0.3">
      <c r="A37" s="150" t="s">
        <v>6</v>
      </c>
      <c r="B37" s="151">
        <f>COUNT(B29:B34)</f>
        <v>6</v>
      </c>
      <c r="C37" s="152"/>
      <c r="D37" s="153"/>
      <c r="E37" s="154"/>
    </row>
    <row r="38" spans="1:6" s="128" customFormat="1" ht="15.75" x14ac:dyDescent="0.25">
      <c r="A38" s="136"/>
      <c r="B38" s="136"/>
      <c r="C38" s="136"/>
      <c r="D38" s="136"/>
      <c r="E38" s="155"/>
    </row>
    <row r="39" spans="1:6" s="128" customFormat="1" ht="16.5" x14ac:dyDescent="0.3">
      <c r="A39" s="137" t="s">
        <v>82</v>
      </c>
      <c r="B39" s="161" t="s">
        <v>83</v>
      </c>
      <c r="C39" s="162"/>
      <c r="D39" s="162"/>
      <c r="E39" s="163"/>
    </row>
    <row r="40" spans="1:6" ht="16.5" x14ac:dyDescent="0.3">
      <c r="A40" s="137"/>
      <c r="B40" s="161" t="s">
        <v>84</v>
      </c>
      <c r="C40" s="162"/>
      <c r="D40" s="162"/>
      <c r="E40" s="163"/>
      <c r="F40" s="128"/>
    </row>
    <row r="41" spans="1:6" ht="16.5" x14ac:dyDescent="0.3">
      <c r="A41" s="137"/>
      <c r="B41" s="164" t="s">
        <v>86</v>
      </c>
      <c r="C41" s="162"/>
      <c r="D41" s="162"/>
      <c r="E41" s="162"/>
    </row>
    <row r="42" spans="1:6" ht="15.75" x14ac:dyDescent="0.25">
      <c r="A42" s="136"/>
      <c r="B42" s="136"/>
      <c r="C42" s="136"/>
      <c r="D42" s="136"/>
      <c r="E42" s="136"/>
    </row>
    <row r="43" spans="1:6" ht="16.5" x14ac:dyDescent="0.3">
      <c r="A43" s="132" t="s">
        <v>7</v>
      </c>
      <c r="B43" s="133" t="s">
        <v>85</v>
      </c>
    </row>
    <row r="44" spans="1:6" ht="16.5" x14ac:dyDescent="0.3">
      <c r="A44" s="137" t="s">
        <v>9</v>
      </c>
      <c r="B44" s="135" t="str">
        <f>'Component 1'!B79</f>
        <v>Temozolamide</v>
      </c>
      <c r="C44" s="136"/>
      <c r="D44" s="136"/>
      <c r="E44" s="136"/>
    </row>
    <row r="45" spans="1:6" ht="16.5" x14ac:dyDescent="0.3">
      <c r="A45" s="137" t="s">
        <v>10</v>
      </c>
      <c r="B45" s="138">
        <f>'Component 1'!B83</f>
        <v>100</v>
      </c>
      <c r="C45" s="136"/>
      <c r="D45" s="136"/>
      <c r="E45" s="136"/>
    </row>
    <row r="46" spans="1:6" ht="16.5" x14ac:dyDescent="0.3">
      <c r="A46" s="134" t="s">
        <v>73</v>
      </c>
      <c r="B46" s="138">
        <f>'Component 1'!D96</f>
        <v>17.66</v>
      </c>
      <c r="C46" s="136"/>
      <c r="D46" s="136"/>
      <c r="E46" s="136"/>
    </row>
    <row r="47" spans="1:6" ht="16.5" x14ac:dyDescent="0.3">
      <c r="A47" s="134" t="s">
        <v>74</v>
      </c>
      <c r="B47" s="139">
        <f>B46/'Component 1'!B98</f>
        <v>1.7659999999999999E-2</v>
      </c>
      <c r="C47" s="136"/>
      <c r="D47" s="136"/>
      <c r="E47" s="136"/>
    </row>
    <row r="48" spans="1:6" ht="15.75" x14ac:dyDescent="0.25">
      <c r="A48" s="136"/>
      <c r="B48" s="136"/>
      <c r="C48" s="136"/>
      <c r="D48" s="136"/>
      <c r="E48" s="136"/>
    </row>
    <row r="49" spans="1:7" ht="33" x14ac:dyDescent="0.3">
      <c r="A49" s="140" t="s">
        <v>75</v>
      </c>
      <c r="B49" s="248" t="s">
        <v>76</v>
      </c>
      <c r="C49" s="249" t="s">
        <v>77</v>
      </c>
      <c r="D49" s="249" t="s">
        <v>78</v>
      </c>
      <c r="E49" s="250" t="s">
        <v>79</v>
      </c>
    </row>
    <row r="50" spans="1:7" ht="16.5" x14ac:dyDescent="0.3">
      <c r="A50" s="141">
        <v>1</v>
      </c>
      <c r="B50" s="156">
        <v>32565532</v>
      </c>
      <c r="C50" s="156">
        <v>11540.08</v>
      </c>
      <c r="D50" s="157">
        <v>1.1200000000000001</v>
      </c>
      <c r="E50" s="158">
        <v>3.52</v>
      </c>
    </row>
    <row r="51" spans="1:7" ht="16.5" x14ac:dyDescent="0.3">
      <c r="A51" s="141">
        <v>2</v>
      </c>
      <c r="B51" s="156">
        <v>32939322</v>
      </c>
      <c r="C51" s="156">
        <v>11575.87</v>
      </c>
      <c r="D51" s="157">
        <v>1.1100000000000001</v>
      </c>
      <c r="E51" s="157">
        <v>3.52</v>
      </c>
    </row>
    <row r="52" spans="1:7" ht="16.5" x14ac:dyDescent="0.3">
      <c r="A52" s="141">
        <v>3</v>
      </c>
      <c r="B52" s="156">
        <v>32633040</v>
      </c>
      <c r="C52" s="156">
        <v>11568.46</v>
      </c>
      <c r="D52" s="157">
        <v>1.1499999999999999</v>
      </c>
      <c r="E52" s="157">
        <v>3.51</v>
      </c>
    </row>
    <row r="53" spans="1:7" ht="16.5" x14ac:dyDescent="0.3">
      <c r="A53" s="141">
        <v>4</v>
      </c>
      <c r="B53" s="156">
        <v>32492441</v>
      </c>
      <c r="C53" s="156">
        <v>11536.2</v>
      </c>
      <c r="D53" s="157">
        <v>1.1299999999999999</v>
      </c>
      <c r="E53" s="157">
        <v>3.51</v>
      </c>
    </row>
    <row r="54" spans="1:7" ht="16.5" x14ac:dyDescent="0.3">
      <c r="A54" s="141">
        <v>5</v>
      </c>
      <c r="B54" s="156">
        <v>32634066</v>
      </c>
      <c r="C54" s="156">
        <v>11587.75</v>
      </c>
      <c r="D54" s="157">
        <v>1.1599999999999999</v>
      </c>
      <c r="E54" s="157">
        <v>3.51</v>
      </c>
    </row>
    <row r="55" spans="1:7" ht="16.5" x14ac:dyDescent="0.3">
      <c r="A55" s="141">
        <v>6</v>
      </c>
      <c r="B55" s="159">
        <v>32281250</v>
      </c>
      <c r="C55" s="159">
        <v>11556.76</v>
      </c>
      <c r="D55" s="160">
        <v>1.1100000000000001</v>
      </c>
      <c r="E55" s="160">
        <v>3.51</v>
      </c>
    </row>
    <row r="56" spans="1:7" ht="16.5" x14ac:dyDescent="0.3">
      <c r="A56" s="142" t="s">
        <v>80</v>
      </c>
      <c r="B56" s="143">
        <f>AVERAGE(B50:B55)</f>
        <v>32590941.833333332</v>
      </c>
      <c r="C56" s="144">
        <f>AVERAGE(C50:C55)</f>
        <v>11560.853333333333</v>
      </c>
      <c r="D56" s="145">
        <f>AVERAGE(D50:D55)</f>
        <v>1.1300000000000001</v>
      </c>
      <c r="E56" s="145">
        <f>AVERAGE(E50:E55)</f>
        <v>3.5133333333333332</v>
      </c>
    </row>
    <row r="57" spans="1:7" ht="16.5" x14ac:dyDescent="0.3">
      <c r="A57" s="146" t="s">
        <v>81</v>
      </c>
      <c r="B57" s="147">
        <f>(STDEV(B50:B55)/B56)</f>
        <v>6.5988199269306934E-3</v>
      </c>
      <c r="C57" s="148"/>
      <c r="D57" s="148"/>
      <c r="E57" s="149"/>
      <c r="F57" s="128"/>
    </row>
    <row r="58" spans="1:7" s="128" customFormat="1" ht="16.5" x14ac:dyDescent="0.3">
      <c r="A58" s="150" t="s">
        <v>6</v>
      </c>
      <c r="B58" s="151">
        <f>COUNT(B50:B55)</f>
        <v>6</v>
      </c>
      <c r="C58" s="152"/>
      <c r="D58" s="153"/>
      <c r="E58" s="154"/>
    </row>
    <row r="59" spans="1:7" s="128" customFormat="1" ht="15.75" x14ac:dyDescent="0.25">
      <c r="A59" s="136"/>
      <c r="B59" s="136"/>
      <c r="C59" s="136"/>
      <c r="D59" s="136"/>
      <c r="E59" s="155"/>
    </row>
    <row r="60" spans="1:7" s="128" customFormat="1" ht="16.5" x14ac:dyDescent="0.3">
      <c r="A60" s="137" t="s">
        <v>82</v>
      </c>
      <c r="B60" s="161" t="s">
        <v>83</v>
      </c>
      <c r="C60" s="162"/>
      <c r="D60" s="162"/>
      <c r="E60" s="163"/>
    </row>
    <row r="61" spans="1:7" ht="16.5" x14ac:dyDescent="0.3">
      <c r="A61" s="137"/>
      <c r="B61" s="161" t="s">
        <v>84</v>
      </c>
      <c r="C61" s="162"/>
      <c r="D61" s="162"/>
      <c r="E61" s="163"/>
      <c r="F61" s="128"/>
    </row>
    <row r="62" spans="1:7" ht="16.5" x14ac:dyDescent="0.3">
      <c r="A62" s="137"/>
      <c r="B62" s="164" t="s">
        <v>86</v>
      </c>
      <c r="C62" s="162"/>
      <c r="D62" s="163"/>
      <c r="E62" s="162"/>
    </row>
    <row r="63" spans="1:7" ht="14.25" thickBot="1" x14ac:dyDescent="0.3">
      <c r="A63" s="201"/>
      <c r="B63" s="3"/>
      <c r="D63" s="244"/>
      <c r="F63" s="1"/>
      <c r="G63" s="1"/>
    </row>
    <row r="64" spans="1:7" ht="15" x14ac:dyDescent="0.3">
      <c r="B64" s="245" t="s">
        <v>62</v>
      </c>
      <c r="C64" s="245"/>
      <c r="D64" s="232" t="s">
        <v>64</v>
      </c>
      <c r="E64" s="233"/>
      <c r="F64" s="232" t="s">
        <v>63</v>
      </c>
    </row>
    <row r="65" spans="1:6" ht="34.5" customHeight="1" x14ac:dyDescent="0.3">
      <c r="A65" s="234" t="s">
        <v>11</v>
      </c>
      <c r="B65" s="235"/>
      <c r="C65" s="246"/>
      <c r="D65" s="235"/>
      <c r="E65" s="128"/>
      <c r="F65" s="236"/>
    </row>
    <row r="66" spans="1:6" ht="36.75" customHeight="1" x14ac:dyDescent="0.3">
      <c r="A66" s="234" t="s">
        <v>65</v>
      </c>
      <c r="B66" s="237"/>
      <c r="C66" s="247"/>
      <c r="D66" s="237"/>
      <c r="E66" s="128"/>
      <c r="F66" s="238"/>
    </row>
    <row r="67" spans="1:6" x14ac:dyDescent="0.25">
      <c r="C67" s="128"/>
    </row>
  </sheetData>
  <sheetProtection password="AD9C" sheet="1" objects="1" scenarios="1" formatCells="0" formatColumns="0" formatRows="0"/>
  <mergeCells count="2">
    <mergeCell ref="A14:F14"/>
    <mergeCell ref="A13:F13"/>
  </mergeCells>
  <printOptions horizontalCentered="1"/>
  <pageMargins left="0.75" right="0.75" top="0.49" bottom="1" header="0.5" footer="0.5"/>
  <pageSetup scale="61" orientation="portrait" r:id="rId1"/>
  <headerFooter alignWithMargins="0">
    <oddFooter xml:space="preserve">&amp;CPage &amp;P of &amp;N&amp;R&amp;D &amp;T </oddFooter>
  </headerFooter>
  <colBreaks count="1" manualBreakCount="1">
    <brk id="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33"/>
  <sheetViews>
    <sheetView tabSelected="1" view="pageBreakPreview" topLeftCell="A79" zoomScale="55" zoomScaleNormal="75" zoomScaleSheetLayoutView="55" zoomScalePageLayoutView="55" workbookViewId="0">
      <selection activeCell="B95" sqref="B95"/>
    </sheetView>
  </sheetViews>
  <sheetFormatPr defaultRowHeight="18.75" x14ac:dyDescent="0.3"/>
  <cols>
    <col min="1" max="1" width="55.42578125" style="12" customWidth="1"/>
    <col min="2" max="2" width="33.7109375" style="12" customWidth="1"/>
    <col min="3" max="3" width="42.28515625" style="12" bestFit="1" customWidth="1"/>
    <col min="4" max="4" width="30.5703125" style="12" customWidth="1"/>
    <col min="5" max="5" width="39.85546875" style="12" customWidth="1"/>
    <col min="6" max="6" width="30.7109375" style="12" customWidth="1"/>
    <col min="7" max="7" width="39.85546875" style="12" customWidth="1"/>
    <col min="8" max="8" width="30" style="12" customWidth="1"/>
    <col min="9" max="9" width="30.28515625" style="12" bestFit="1" customWidth="1"/>
    <col min="10" max="10" width="30.42578125" style="12" customWidth="1"/>
    <col min="11" max="11" width="21.28515625" style="12" customWidth="1"/>
    <col min="12" max="16384" width="9.140625" style="12"/>
  </cols>
  <sheetData>
    <row r="15" spans="1:8" ht="19.5" thickBot="1" x14ac:dyDescent="0.35"/>
    <row r="16" spans="1:8" ht="19.5" thickBot="1" x14ac:dyDescent="0.35">
      <c r="A16" s="300" t="s">
        <v>107</v>
      </c>
      <c r="B16" s="301"/>
      <c r="C16" s="301"/>
      <c r="D16" s="301"/>
      <c r="E16" s="301"/>
      <c r="F16" s="301"/>
      <c r="G16" s="301"/>
      <c r="H16" s="302"/>
    </row>
    <row r="17" spans="1:14" ht="20.25" x14ac:dyDescent="0.3">
      <c r="A17" s="311" t="s">
        <v>0</v>
      </c>
      <c r="B17" s="311"/>
      <c r="C17" s="311"/>
      <c r="D17" s="311"/>
      <c r="E17" s="311"/>
      <c r="F17" s="311"/>
      <c r="G17" s="311"/>
      <c r="H17" s="311"/>
    </row>
    <row r="18" spans="1:14" ht="26.25" x14ac:dyDescent="0.4">
      <c r="A18" s="13" t="s">
        <v>1</v>
      </c>
      <c r="B18" s="308" t="s">
        <v>116</v>
      </c>
      <c r="C18" s="308"/>
      <c r="D18" s="258"/>
      <c r="E18" s="258"/>
      <c r="F18" s="259"/>
      <c r="G18" s="259"/>
      <c r="H18" s="259"/>
    </row>
    <row r="19" spans="1:14" ht="26.25" x14ac:dyDescent="0.4">
      <c r="A19" s="13" t="s">
        <v>2</v>
      </c>
      <c r="B19" s="260" t="s">
        <v>117</v>
      </c>
      <c r="C19" s="259"/>
      <c r="D19" s="259"/>
      <c r="E19" s="259"/>
      <c r="F19" s="259"/>
      <c r="G19" s="259"/>
      <c r="H19" s="259"/>
    </row>
    <row r="20" spans="1:14" ht="26.25" x14ac:dyDescent="0.4">
      <c r="A20" s="13" t="s">
        <v>3</v>
      </c>
      <c r="B20" s="307" t="s">
        <v>114</v>
      </c>
      <c r="C20" s="307"/>
      <c r="D20" s="259"/>
      <c r="E20" s="259"/>
      <c r="F20" s="259"/>
      <c r="G20" s="259"/>
      <c r="H20" s="259"/>
    </row>
    <row r="21" spans="1:14" ht="26.25" x14ac:dyDescent="0.4">
      <c r="A21" s="13" t="s">
        <v>4</v>
      </c>
      <c r="B21" s="306" t="s">
        <v>118</v>
      </c>
      <c r="C21" s="306"/>
      <c r="D21" s="306"/>
      <c r="E21" s="306"/>
      <c r="F21" s="306"/>
      <c r="G21" s="306"/>
      <c r="H21" s="306"/>
      <c r="I21" s="124"/>
    </row>
    <row r="22" spans="1:14" ht="26.25" x14ac:dyDescent="0.4">
      <c r="A22" s="13" t="s">
        <v>15</v>
      </c>
      <c r="B22" s="261">
        <v>42061</v>
      </c>
      <c r="C22" s="259"/>
      <c r="D22" s="259"/>
      <c r="E22" s="259"/>
      <c r="F22" s="259"/>
      <c r="G22" s="259"/>
      <c r="H22" s="259"/>
    </row>
    <row r="23" spans="1:14" ht="26.25" x14ac:dyDescent="0.4">
      <c r="A23" s="13" t="s">
        <v>5</v>
      </c>
      <c r="B23" s="261">
        <v>42066</v>
      </c>
      <c r="C23" s="259"/>
      <c r="D23" s="259"/>
      <c r="E23" s="259"/>
      <c r="F23" s="259"/>
      <c r="G23" s="259"/>
      <c r="H23" s="259"/>
    </row>
    <row r="24" spans="1:14" x14ac:dyDescent="0.3">
      <c r="A24" s="13"/>
      <c r="B24" s="16"/>
    </row>
    <row r="25" spans="1:14" x14ac:dyDescent="0.3">
      <c r="A25" s="17" t="s">
        <v>7</v>
      </c>
      <c r="B25" s="16"/>
    </row>
    <row r="26" spans="1:14" ht="26.25" x14ac:dyDescent="0.4">
      <c r="A26" s="18" t="s">
        <v>9</v>
      </c>
      <c r="B26" s="308" t="s">
        <v>114</v>
      </c>
      <c r="C26" s="308"/>
    </row>
    <row r="27" spans="1:14" ht="26.25" x14ac:dyDescent="0.4">
      <c r="A27" s="20" t="s">
        <v>26</v>
      </c>
      <c r="B27" s="310" t="s">
        <v>115</v>
      </c>
      <c r="C27" s="310"/>
    </row>
    <row r="28" spans="1:14" ht="27" thickBot="1" x14ac:dyDescent="0.45">
      <c r="A28" s="20" t="s">
        <v>10</v>
      </c>
      <c r="B28" s="263">
        <v>100</v>
      </c>
    </row>
    <row r="29" spans="1:14" s="22" customFormat="1" ht="27" thickBot="1" x14ac:dyDescent="0.45">
      <c r="A29" s="20" t="s">
        <v>28</v>
      </c>
      <c r="B29" s="262">
        <v>0</v>
      </c>
      <c r="C29" s="318" t="s">
        <v>34</v>
      </c>
      <c r="D29" s="319"/>
      <c r="E29" s="319"/>
      <c r="F29" s="319"/>
      <c r="G29" s="320"/>
      <c r="I29" s="23"/>
      <c r="J29" s="23"/>
      <c r="K29" s="23"/>
      <c r="L29" s="23"/>
    </row>
    <row r="30" spans="1:14" s="22" customFormat="1" ht="19.5" thickBot="1" x14ac:dyDescent="0.35">
      <c r="A30" s="20" t="s">
        <v>27</v>
      </c>
      <c r="B30" s="19">
        <f>B28-B29</f>
        <v>100</v>
      </c>
      <c r="C30" s="24"/>
      <c r="D30" s="24"/>
      <c r="E30" s="24"/>
      <c r="F30" s="24"/>
      <c r="G30" s="25"/>
      <c r="I30" s="23"/>
      <c r="J30" s="23"/>
      <c r="K30" s="23"/>
      <c r="L30" s="23"/>
    </row>
    <row r="31" spans="1:14" s="22" customFormat="1" ht="27" thickBot="1" x14ac:dyDescent="0.45">
      <c r="A31" s="20" t="s">
        <v>35</v>
      </c>
      <c r="B31" s="264">
        <v>1</v>
      </c>
      <c r="C31" s="303" t="s">
        <v>38</v>
      </c>
      <c r="D31" s="304"/>
      <c r="E31" s="304"/>
      <c r="F31" s="304"/>
      <c r="G31" s="304"/>
      <c r="H31" s="305"/>
      <c r="I31" s="23"/>
      <c r="J31" s="23"/>
      <c r="K31" s="23"/>
      <c r="L31" s="23"/>
    </row>
    <row r="32" spans="1:14" s="22" customFormat="1" ht="27" thickBot="1" x14ac:dyDescent="0.45">
      <c r="A32" s="20" t="s">
        <v>36</v>
      </c>
      <c r="B32" s="264">
        <v>1</v>
      </c>
      <c r="C32" s="303" t="s">
        <v>37</v>
      </c>
      <c r="D32" s="304"/>
      <c r="E32" s="304"/>
      <c r="F32" s="304"/>
      <c r="G32" s="304"/>
      <c r="H32" s="305"/>
      <c r="I32" s="23"/>
      <c r="J32" s="23"/>
      <c r="K32" s="23"/>
      <c r="L32" s="27"/>
      <c r="M32" s="27"/>
      <c r="N32" s="28"/>
    </row>
    <row r="33" spans="1:14" s="22" customFormat="1" ht="17.25" customHeight="1" x14ac:dyDescent="0.3">
      <c r="A33" s="20"/>
      <c r="B33" s="26"/>
      <c r="C33" s="29"/>
      <c r="D33" s="29"/>
      <c r="E33" s="29"/>
      <c r="F33" s="29"/>
      <c r="G33" s="29"/>
      <c r="H33" s="29"/>
      <c r="I33" s="23"/>
      <c r="J33" s="23"/>
      <c r="K33" s="23"/>
      <c r="L33" s="27"/>
      <c r="M33" s="27"/>
      <c r="N33" s="28"/>
    </row>
    <row r="34" spans="1:14" s="22" customFormat="1" x14ac:dyDescent="0.3">
      <c r="A34" s="20" t="s">
        <v>29</v>
      </c>
      <c r="B34" s="30">
        <f>B31/B32</f>
        <v>1</v>
      </c>
      <c r="C34" s="12" t="s">
        <v>30</v>
      </c>
      <c r="D34" s="12"/>
      <c r="E34" s="12"/>
      <c r="F34" s="12"/>
      <c r="G34" s="12"/>
      <c r="I34" s="23"/>
      <c r="J34" s="23"/>
      <c r="K34" s="23"/>
      <c r="L34" s="27"/>
      <c r="M34" s="27"/>
      <c r="N34" s="28"/>
    </row>
    <row r="35" spans="1:14" s="22" customFormat="1" ht="19.5" thickBot="1" x14ac:dyDescent="0.35">
      <c r="A35" s="20"/>
      <c r="B35" s="19"/>
      <c r="G35" s="12"/>
      <c r="I35" s="23"/>
      <c r="J35" s="23"/>
      <c r="K35" s="23"/>
      <c r="L35" s="27"/>
      <c r="M35" s="27"/>
      <c r="N35" s="28"/>
    </row>
    <row r="36" spans="1:14" s="22" customFormat="1" ht="27" thickBot="1" x14ac:dyDescent="0.45">
      <c r="A36" s="31" t="s">
        <v>110</v>
      </c>
      <c r="B36" s="265">
        <v>20</v>
      </c>
      <c r="C36" s="12"/>
      <c r="D36" s="323" t="s">
        <v>13</v>
      </c>
      <c r="E36" s="332"/>
      <c r="F36" s="323" t="s">
        <v>14</v>
      </c>
      <c r="G36" s="324"/>
      <c r="J36" s="23"/>
      <c r="K36" s="23"/>
      <c r="L36" s="27"/>
      <c r="M36" s="27"/>
      <c r="N36" s="28"/>
    </row>
    <row r="37" spans="1:14" s="22" customFormat="1" ht="26.25" x14ac:dyDescent="0.4">
      <c r="A37" s="32" t="s">
        <v>46</v>
      </c>
      <c r="B37" s="266">
        <v>4</v>
      </c>
      <c r="C37" s="34" t="s">
        <v>16</v>
      </c>
      <c r="D37" s="35" t="s">
        <v>44</v>
      </c>
      <c r="E37" s="89" t="s">
        <v>67</v>
      </c>
      <c r="F37" s="35" t="s">
        <v>44</v>
      </c>
      <c r="G37" s="36" t="s">
        <v>67</v>
      </c>
      <c r="J37" s="23"/>
      <c r="K37" s="23"/>
      <c r="L37" s="27"/>
      <c r="M37" s="27"/>
      <c r="N37" s="28"/>
    </row>
    <row r="38" spans="1:14" s="22" customFormat="1" ht="26.25" x14ac:dyDescent="0.4">
      <c r="A38" s="32" t="s">
        <v>47</v>
      </c>
      <c r="B38" s="266">
        <v>50</v>
      </c>
      <c r="C38" s="37">
        <v>1</v>
      </c>
      <c r="D38" s="267">
        <v>32928023</v>
      </c>
      <c r="E38" s="102">
        <f>IF(ISBLANK(D38),"-",$D$48/$D$45*D38)</f>
        <v>37291079.275198191</v>
      </c>
      <c r="F38" s="267">
        <v>35906914</v>
      </c>
      <c r="G38" s="105">
        <f>IF(ISBLANK(F38),"-",$D$48/$F$45*F38)</f>
        <v>36979314.109165803</v>
      </c>
      <c r="J38" s="23"/>
      <c r="K38" s="23"/>
      <c r="L38" s="27"/>
      <c r="M38" s="27"/>
      <c r="N38" s="28"/>
    </row>
    <row r="39" spans="1:14" s="22" customFormat="1" ht="26.25" x14ac:dyDescent="0.4">
      <c r="A39" s="32" t="s">
        <v>48</v>
      </c>
      <c r="B39" s="266">
        <v>1</v>
      </c>
      <c r="C39" s="33">
        <v>2</v>
      </c>
      <c r="D39" s="268">
        <v>32519556</v>
      </c>
      <c r="E39" s="103">
        <f>IF(ISBLANK(D39),"-",$D$48/$D$45*D39)</f>
        <v>36828489.241223104</v>
      </c>
      <c r="F39" s="268">
        <v>35781383</v>
      </c>
      <c r="G39" s="106">
        <f>IF(ISBLANK(F39),"-",$D$48/$F$45*F39)</f>
        <v>36850033.985581867</v>
      </c>
      <c r="J39" s="23"/>
      <c r="K39" s="23"/>
      <c r="L39" s="27"/>
      <c r="M39" s="27"/>
      <c r="N39" s="28"/>
    </row>
    <row r="40" spans="1:14" ht="26.25" x14ac:dyDescent="0.4">
      <c r="A40" s="32" t="s">
        <v>49</v>
      </c>
      <c r="B40" s="266">
        <v>1</v>
      </c>
      <c r="C40" s="33">
        <v>3</v>
      </c>
      <c r="D40" s="268">
        <v>31965449</v>
      </c>
      <c r="E40" s="103">
        <f>IF(ISBLANK(D40),"-",$D$48/$D$45*D40)</f>
        <v>36200961.494903736</v>
      </c>
      <c r="F40" s="268">
        <v>35570196</v>
      </c>
      <c r="G40" s="106">
        <f>IF(ISBLANK(F40),"-",$D$48/$F$45*F40)</f>
        <v>36632539.649845511</v>
      </c>
      <c r="L40" s="27"/>
      <c r="M40" s="27"/>
      <c r="N40" s="39"/>
    </row>
    <row r="41" spans="1:14" ht="26.25" x14ac:dyDescent="0.4">
      <c r="A41" s="32" t="s">
        <v>50</v>
      </c>
      <c r="B41" s="266">
        <v>1</v>
      </c>
      <c r="C41" s="40">
        <v>4</v>
      </c>
      <c r="D41" s="269"/>
      <c r="E41" s="104" t="str">
        <f>IF(ISBLANK(D41),"-",$D$48/$D$45*D41)</f>
        <v>-</v>
      </c>
      <c r="F41" s="269"/>
      <c r="G41" s="107" t="str">
        <f>IF(ISBLANK(F41),"-",$D$48/$F$45*F41)</f>
        <v>-</v>
      </c>
      <c r="L41" s="27"/>
      <c r="M41" s="27"/>
      <c r="N41" s="39"/>
    </row>
    <row r="42" spans="1:14" ht="27" thickBot="1" x14ac:dyDescent="0.45">
      <c r="A42" s="32" t="s">
        <v>51</v>
      </c>
      <c r="B42" s="266">
        <v>1</v>
      </c>
      <c r="C42" s="42" t="s">
        <v>12</v>
      </c>
      <c r="D42" s="43">
        <f>AVERAGE(D38:D41)</f>
        <v>32471009.333333332</v>
      </c>
      <c r="E42" s="65">
        <f>AVERAGE(E38:E41)</f>
        <v>36773510.003775008</v>
      </c>
      <c r="F42" s="43">
        <f>AVERAGE(F38:F41)</f>
        <v>35752831</v>
      </c>
      <c r="G42" s="44">
        <f>AVERAGE(G38:G41)</f>
        <v>36820629.248197727</v>
      </c>
      <c r="H42" s="121"/>
    </row>
    <row r="43" spans="1:14" ht="26.25" x14ac:dyDescent="0.4">
      <c r="A43" s="32" t="s">
        <v>52</v>
      </c>
      <c r="B43" s="266">
        <v>1</v>
      </c>
      <c r="C43" s="172" t="s">
        <v>17</v>
      </c>
      <c r="D43" s="270">
        <v>17.66</v>
      </c>
      <c r="E43" s="39"/>
      <c r="F43" s="270">
        <v>19.420000000000002</v>
      </c>
      <c r="H43" s="121"/>
    </row>
    <row r="44" spans="1:14" ht="26.25" x14ac:dyDescent="0.4">
      <c r="A44" s="32" t="s">
        <v>53</v>
      </c>
      <c r="B44" s="266">
        <v>1</v>
      </c>
      <c r="C44" s="173" t="s">
        <v>31</v>
      </c>
      <c r="D44" s="45">
        <f>D43*$B$34</f>
        <v>17.66</v>
      </c>
      <c r="E44" s="46"/>
      <c r="F44" s="45">
        <f>F43*$B$34</f>
        <v>19.420000000000002</v>
      </c>
      <c r="H44" s="121"/>
    </row>
    <row r="45" spans="1:14" ht="19.5" thickBot="1" x14ac:dyDescent="0.35">
      <c r="A45" s="32" t="s">
        <v>39</v>
      </c>
      <c r="B45" s="126">
        <f>(B44/B43)*(B42/B41)*(B40/B39)*(B38/B37)*B36</f>
        <v>250</v>
      </c>
      <c r="C45" s="173" t="s">
        <v>18</v>
      </c>
      <c r="D45" s="47">
        <f>D44*$B$30/100</f>
        <v>17.66</v>
      </c>
      <c r="E45" s="48"/>
      <c r="F45" s="47">
        <f>F44*$B$30/100</f>
        <v>19.420000000000002</v>
      </c>
      <c r="H45" s="121"/>
    </row>
    <row r="46" spans="1:14" ht="19.5" thickBot="1" x14ac:dyDescent="0.35">
      <c r="A46" s="312" t="s">
        <v>32</v>
      </c>
      <c r="B46" s="316"/>
      <c r="C46" s="173" t="s">
        <v>19</v>
      </c>
      <c r="D46" s="194">
        <f>D45/$B$45</f>
        <v>7.0639999999999994E-2</v>
      </c>
      <c r="E46" s="195"/>
      <c r="F46" s="196">
        <f>F45/$B$45</f>
        <v>7.7680000000000013E-2</v>
      </c>
      <c r="H46" s="121"/>
    </row>
    <row r="47" spans="1:14" ht="27" thickBot="1" x14ac:dyDescent="0.45">
      <c r="A47" s="314"/>
      <c r="B47" s="317"/>
      <c r="C47" s="174" t="s">
        <v>69</v>
      </c>
      <c r="D47" s="271">
        <v>0.08</v>
      </c>
      <c r="E47" s="197"/>
      <c r="F47" s="195"/>
      <c r="H47" s="121"/>
    </row>
    <row r="48" spans="1:14" x14ac:dyDescent="0.3">
      <c r="C48" s="175" t="s">
        <v>90</v>
      </c>
      <c r="D48" s="47">
        <f>D47*$B$45</f>
        <v>20</v>
      </c>
      <c r="F48" s="50"/>
      <c r="H48" s="121"/>
    </row>
    <row r="49" spans="1:12" ht="19.5" thickBot="1" x14ac:dyDescent="0.35">
      <c r="C49" s="82" t="s">
        <v>91</v>
      </c>
      <c r="D49" s="176">
        <f>D48/B34</f>
        <v>20</v>
      </c>
      <c r="F49" s="50"/>
      <c r="H49" s="121"/>
    </row>
    <row r="50" spans="1:12" x14ac:dyDescent="0.3">
      <c r="C50" s="31" t="s">
        <v>68</v>
      </c>
      <c r="D50" s="177">
        <f>AVERAGE(E38:E41,G38:G41)</f>
        <v>36797069.625986375</v>
      </c>
      <c r="F50" s="53"/>
      <c r="H50" s="121"/>
    </row>
    <row r="51" spans="1:12" x14ac:dyDescent="0.3">
      <c r="C51" s="32" t="s">
        <v>33</v>
      </c>
      <c r="D51" s="54">
        <f>STDEV(E38:E41,G38:G41)/D50</f>
        <v>9.8994508797722678E-3</v>
      </c>
      <c r="F51" s="53"/>
      <c r="H51" s="121"/>
    </row>
    <row r="52" spans="1:12" ht="19.5" thickBot="1" x14ac:dyDescent="0.35">
      <c r="C52" s="171" t="s">
        <v>6</v>
      </c>
      <c r="D52" s="178">
        <f>COUNT(E38:E41,G38:G41)</f>
        <v>6</v>
      </c>
      <c r="F52" s="53"/>
    </row>
    <row r="54" spans="1:12" x14ac:dyDescent="0.3">
      <c r="A54" s="11" t="s">
        <v>7</v>
      </c>
      <c r="B54" s="55" t="s">
        <v>66</v>
      </c>
    </row>
    <row r="55" spans="1:12" x14ac:dyDescent="0.3">
      <c r="A55" s="12" t="s">
        <v>8</v>
      </c>
      <c r="B55" s="15" t="str">
        <f>B21</f>
        <v>Temozolamide 250mg</v>
      </c>
    </row>
    <row r="56" spans="1:12" ht="26.25" x14ac:dyDescent="0.4">
      <c r="A56" s="14" t="s">
        <v>87</v>
      </c>
      <c r="B56" s="272">
        <v>250</v>
      </c>
      <c r="C56" s="12" t="str">
        <f>B20</f>
        <v>Temozolamide</v>
      </c>
      <c r="H56" s="21"/>
    </row>
    <row r="57" spans="1:12" x14ac:dyDescent="0.3">
      <c r="A57" s="15" t="s">
        <v>88</v>
      </c>
      <c r="B57" s="125">
        <f>Uniformity!D42</f>
        <v>504.91849999999994</v>
      </c>
      <c r="H57" s="21"/>
    </row>
    <row r="58" spans="1:12" ht="19.5" thickBot="1" x14ac:dyDescent="0.35">
      <c r="H58" s="21"/>
    </row>
    <row r="59" spans="1:12" s="22" customFormat="1" ht="27" thickBot="1" x14ac:dyDescent="0.45">
      <c r="A59" s="31" t="s">
        <v>111</v>
      </c>
      <c r="B59" s="265">
        <v>100</v>
      </c>
      <c r="C59" s="12"/>
      <c r="D59" s="57" t="s">
        <v>40</v>
      </c>
      <c r="E59" s="56" t="s">
        <v>20</v>
      </c>
      <c r="F59" s="56" t="s">
        <v>44</v>
      </c>
      <c r="G59" s="56" t="s">
        <v>93</v>
      </c>
      <c r="H59" s="34" t="s">
        <v>41</v>
      </c>
      <c r="L59" s="23"/>
    </row>
    <row r="60" spans="1:12" s="22" customFormat="1" ht="26.25" x14ac:dyDescent="0.4">
      <c r="A60" s="32" t="s">
        <v>54</v>
      </c>
      <c r="B60" s="266">
        <v>4</v>
      </c>
      <c r="C60" s="325" t="s">
        <v>21</v>
      </c>
      <c r="D60" s="329">
        <v>199.5</v>
      </c>
      <c r="E60" s="58">
        <v>1</v>
      </c>
      <c r="F60" s="275">
        <v>36671799</v>
      </c>
      <c r="G60" s="93">
        <f>IF(ISBLANK(F60),"-",(F60/$D$50*$D$47*$B$68)*($B$57/$D$60))</f>
        <v>252.23036267755626</v>
      </c>
      <c r="H60" s="95">
        <f>IF(ISBLANK(F60),"-",G60/$B$56)</f>
        <v>1.0089214507102251</v>
      </c>
      <c r="L60" s="23"/>
    </row>
    <row r="61" spans="1:12" s="22" customFormat="1" ht="26.25" x14ac:dyDescent="0.4">
      <c r="A61" s="32" t="s">
        <v>55</v>
      </c>
      <c r="B61" s="266">
        <v>50</v>
      </c>
      <c r="C61" s="326"/>
      <c r="D61" s="330"/>
      <c r="E61" s="59">
        <v>2</v>
      </c>
      <c r="F61" s="268">
        <v>36826280</v>
      </c>
      <c r="G61" s="94">
        <f t="shared" ref="G61:G63" si="0">IF(ISBLANK(F61),"-",(F61/$D$50*$D$47*$B$68)*($B$57/$D$60))</f>
        <v>253.2928902796734</v>
      </c>
      <c r="H61" s="96">
        <f t="shared" ref="H61:H71" si="1">IF(ISBLANK(F61),"-",G61/$B$56)</f>
        <v>1.0131715611186936</v>
      </c>
      <c r="L61" s="23"/>
    </row>
    <row r="62" spans="1:12" s="22" customFormat="1" ht="26.25" x14ac:dyDescent="0.4">
      <c r="A62" s="32" t="s">
        <v>56</v>
      </c>
      <c r="B62" s="266">
        <v>1</v>
      </c>
      <c r="C62" s="326"/>
      <c r="D62" s="330"/>
      <c r="E62" s="59">
        <v>3</v>
      </c>
      <c r="F62" s="276"/>
      <c r="G62" s="94" t="str">
        <f t="shared" si="0"/>
        <v>-</v>
      </c>
      <c r="H62" s="96" t="str">
        <f t="shared" si="1"/>
        <v>-</v>
      </c>
      <c r="L62" s="23"/>
    </row>
    <row r="63" spans="1:12" ht="27" thickBot="1" x14ac:dyDescent="0.45">
      <c r="A63" s="32" t="s">
        <v>57</v>
      </c>
      <c r="B63" s="266">
        <v>1</v>
      </c>
      <c r="C63" s="327"/>
      <c r="D63" s="331"/>
      <c r="E63" s="60">
        <v>4</v>
      </c>
      <c r="F63" s="277"/>
      <c r="G63" s="94" t="str">
        <f t="shared" si="0"/>
        <v>-</v>
      </c>
      <c r="H63" s="96" t="str">
        <f t="shared" si="1"/>
        <v>-</v>
      </c>
    </row>
    <row r="64" spans="1:12" ht="26.25" x14ac:dyDescent="0.4">
      <c r="A64" s="32" t="s">
        <v>58</v>
      </c>
      <c r="B64" s="266">
        <v>1</v>
      </c>
      <c r="C64" s="325" t="s">
        <v>22</v>
      </c>
      <c r="D64" s="329">
        <v>215.54</v>
      </c>
      <c r="E64" s="58">
        <v>1</v>
      </c>
      <c r="F64" s="275">
        <v>38604682</v>
      </c>
      <c r="G64" s="117">
        <f>IF(ISBLANK(F64),"-",(F64/$D$50*$D$47*$B$68)*($B$57/$D$64))</f>
        <v>245.76506544816795</v>
      </c>
      <c r="H64" s="114">
        <f t="shared" si="1"/>
        <v>0.98306026179267181</v>
      </c>
    </row>
    <row r="65" spans="1:8" ht="26.25" x14ac:dyDescent="0.4">
      <c r="A65" s="32" t="s">
        <v>59</v>
      </c>
      <c r="B65" s="266">
        <v>1</v>
      </c>
      <c r="C65" s="326"/>
      <c r="D65" s="330"/>
      <c r="E65" s="59">
        <v>2</v>
      </c>
      <c r="F65" s="268">
        <v>38752569</v>
      </c>
      <c r="G65" s="118">
        <f t="shared" ref="G65:G67" si="2">IF(ISBLANK(F65),"-",(F65/$D$50*$D$47*$B$68)*($B$57/$D$64))</f>
        <v>246.70654343350486</v>
      </c>
      <c r="H65" s="115">
        <f t="shared" si="1"/>
        <v>0.98682617373401949</v>
      </c>
    </row>
    <row r="66" spans="1:8" ht="26.25" x14ac:dyDescent="0.4">
      <c r="A66" s="32" t="s">
        <v>60</v>
      </c>
      <c r="B66" s="266">
        <v>1</v>
      </c>
      <c r="C66" s="326"/>
      <c r="D66" s="330"/>
      <c r="E66" s="59">
        <v>3</v>
      </c>
      <c r="F66" s="268">
        <v>38752084</v>
      </c>
      <c r="G66" s="118">
        <f t="shared" si="2"/>
        <v>246.70345582727248</v>
      </c>
      <c r="H66" s="115">
        <f t="shared" si="1"/>
        <v>0.98681382330908995</v>
      </c>
    </row>
    <row r="67" spans="1:8" ht="27" thickBot="1" x14ac:dyDescent="0.45">
      <c r="A67" s="32" t="s">
        <v>61</v>
      </c>
      <c r="B67" s="266">
        <v>1</v>
      </c>
      <c r="C67" s="327"/>
      <c r="D67" s="331"/>
      <c r="E67" s="60">
        <v>4</v>
      </c>
      <c r="F67" s="277"/>
      <c r="G67" s="119" t="str">
        <f t="shared" si="2"/>
        <v>-</v>
      </c>
      <c r="H67" s="116" t="str">
        <f t="shared" si="1"/>
        <v>-</v>
      </c>
    </row>
    <row r="68" spans="1:8" ht="26.25" x14ac:dyDescent="0.4">
      <c r="A68" s="32" t="s">
        <v>25</v>
      </c>
      <c r="B68" s="273">
        <f>(B67/B66)*(B65/B64)*(B63/B62)*(B61/B60)*B59</f>
        <v>1250</v>
      </c>
      <c r="C68" s="325" t="s">
        <v>23</v>
      </c>
      <c r="D68" s="329">
        <v>207.98</v>
      </c>
      <c r="E68" s="58">
        <v>1</v>
      </c>
      <c r="F68" s="275">
        <v>36935865</v>
      </c>
      <c r="G68" s="117">
        <f>IF(ISBLANK(F68),"-",(F68/$D$50*$D$47*$B$68)*($B$57/$D$68))</f>
        <v>243.68833976743326</v>
      </c>
      <c r="H68" s="96">
        <f t="shared" si="1"/>
        <v>0.97475335906973304</v>
      </c>
    </row>
    <row r="69" spans="1:8" ht="27" thickBot="1" x14ac:dyDescent="0.45">
      <c r="A69" s="171" t="s">
        <v>92</v>
      </c>
      <c r="B69" s="274">
        <f>(D47*B68)/B56*B57</f>
        <v>201.9674</v>
      </c>
      <c r="C69" s="326"/>
      <c r="D69" s="330"/>
      <c r="E69" s="59">
        <v>2</v>
      </c>
      <c r="F69" s="268">
        <v>36799201</v>
      </c>
      <c r="G69" s="118">
        <f t="shared" ref="G69:G71" si="3">IF(ISBLANK(F69),"-",(F69/$D$50*$D$47*$B$68)*($B$57/$D$68))</f>
        <v>242.78668433670282</v>
      </c>
      <c r="H69" s="96">
        <f t="shared" si="1"/>
        <v>0.97114673734681123</v>
      </c>
    </row>
    <row r="70" spans="1:8" ht="22.5" customHeight="1" x14ac:dyDescent="0.4">
      <c r="A70" s="333" t="s">
        <v>32</v>
      </c>
      <c r="B70" s="334"/>
      <c r="C70" s="326"/>
      <c r="D70" s="330"/>
      <c r="E70" s="59">
        <v>3</v>
      </c>
      <c r="F70" s="268">
        <v>36627420</v>
      </c>
      <c r="G70" s="118">
        <f t="shared" si="3"/>
        <v>241.65334072356174</v>
      </c>
      <c r="H70" s="96">
        <f t="shared" si="1"/>
        <v>0.96661336289424693</v>
      </c>
    </row>
    <row r="71" spans="1:8" ht="21.75" customHeight="1" thickBot="1" x14ac:dyDescent="0.45">
      <c r="A71" s="335"/>
      <c r="B71" s="336"/>
      <c r="C71" s="328"/>
      <c r="D71" s="331"/>
      <c r="E71" s="60">
        <v>4</v>
      </c>
      <c r="F71" s="277"/>
      <c r="G71" s="119" t="str">
        <f t="shared" si="3"/>
        <v>-</v>
      </c>
      <c r="H71" s="97" t="str">
        <f t="shared" si="1"/>
        <v>-</v>
      </c>
    </row>
    <row r="72" spans="1:8" ht="26.25" x14ac:dyDescent="0.4">
      <c r="A72" s="61"/>
      <c r="B72" s="61"/>
      <c r="C72" s="61"/>
      <c r="D72" s="61"/>
      <c r="E72" s="61"/>
      <c r="F72" s="62"/>
      <c r="G72" s="52" t="s">
        <v>12</v>
      </c>
      <c r="H72" s="251">
        <f>AVERAGE(H60:H71)</f>
        <v>0.98641334124693625</v>
      </c>
    </row>
    <row r="73" spans="1:8" ht="26.25" x14ac:dyDescent="0.4">
      <c r="C73" s="61"/>
      <c r="D73" s="61"/>
      <c r="E73" s="61"/>
      <c r="F73" s="62"/>
      <c r="G73" s="49" t="s">
        <v>33</v>
      </c>
      <c r="H73" s="252">
        <f>STDEV(H60:H71)/H72</f>
        <v>1.7115564399993274E-2</v>
      </c>
    </row>
    <row r="74" spans="1:8" ht="27" thickBot="1" x14ac:dyDescent="0.45">
      <c r="A74" s="61"/>
      <c r="B74" s="61"/>
      <c r="C74" s="62"/>
      <c r="D74" s="62"/>
      <c r="E74" s="63"/>
      <c r="F74" s="62"/>
      <c r="G74" s="51" t="s">
        <v>6</v>
      </c>
      <c r="H74" s="253">
        <f>COUNT(H60:H71)</f>
        <v>8</v>
      </c>
    </row>
    <row r="76" spans="1:8" ht="26.25" x14ac:dyDescent="0.4">
      <c r="A76" s="18" t="s">
        <v>96</v>
      </c>
      <c r="B76" s="191" t="s">
        <v>94</v>
      </c>
      <c r="C76" s="321" t="str">
        <f>B20</f>
        <v>Temozolamide</v>
      </c>
      <c r="D76" s="321"/>
      <c r="E76" s="192" t="s">
        <v>95</v>
      </c>
      <c r="F76" s="192"/>
      <c r="G76" s="257">
        <f>H72</f>
        <v>0.98641334124693625</v>
      </c>
      <c r="H76" s="190"/>
    </row>
    <row r="77" spans="1:8" x14ac:dyDescent="0.3">
      <c r="A77" s="17" t="s">
        <v>42</v>
      </c>
      <c r="B77" s="17" t="s">
        <v>45</v>
      </c>
    </row>
    <row r="78" spans="1:8" x14ac:dyDescent="0.3">
      <c r="A78" s="17"/>
      <c r="B78" s="17"/>
    </row>
    <row r="79" spans="1:8" ht="26.25" x14ac:dyDescent="0.4">
      <c r="A79" s="18" t="s">
        <v>9</v>
      </c>
      <c r="B79" s="309" t="str">
        <f>B26</f>
        <v>Temozolamide</v>
      </c>
      <c r="C79" s="309"/>
    </row>
    <row r="80" spans="1:8" ht="26.25" x14ac:dyDescent="0.4">
      <c r="A80" s="20" t="s">
        <v>26</v>
      </c>
      <c r="B80" s="309" t="str">
        <f>B27</f>
        <v>T22 1</v>
      </c>
      <c r="C80" s="309"/>
    </row>
    <row r="81" spans="1:12" ht="27" thickBot="1" x14ac:dyDescent="0.45">
      <c r="A81" s="20" t="s">
        <v>10</v>
      </c>
      <c r="B81" s="278">
        <f>B28</f>
        <v>100</v>
      </c>
    </row>
    <row r="82" spans="1:12" s="22" customFormat="1" ht="27" thickBot="1" x14ac:dyDescent="0.45">
      <c r="A82" s="20" t="s">
        <v>28</v>
      </c>
      <c r="B82" s="262">
        <v>0</v>
      </c>
      <c r="C82" s="318" t="s">
        <v>34</v>
      </c>
      <c r="D82" s="319"/>
      <c r="E82" s="319"/>
      <c r="F82" s="319"/>
      <c r="G82" s="320"/>
      <c r="I82" s="23"/>
      <c r="J82" s="23"/>
      <c r="K82" s="23"/>
      <c r="L82" s="23"/>
    </row>
    <row r="83" spans="1:12" s="22" customFormat="1" ht="19.5" thickBot="1" x14ac:dyDescent="0.35">
      <c r="A83" s="20" t="s">
        <v>27</v>
      </c>
      <c r="B83" s="19">
        <f>B81-B82</f>
        <v>100</v>
      </c>
      <c r="C83" s="24"/>
      <c r="D83" s="24"/>
      <c r="E83" s="24"/>
      <c r="F83" s="24"/>
      <c r="G83" s="25"/>
      <c r="I83" s="23"/>
      <c r="J83" s="23"/>
      <c r="K83" s="23"/>
      <c r="L83" s="23"/>
    </row>
    <row r="84" spans="1:12" s="22" customFormat="1" ht="27" thickBot="1" x14ac:dyDescent="0.45">
      <c r="A84" s="20" t="s">
        <v>35</v>
      </c>
      <c r="B84" s="264">
        <v>1</v>
      </c>
      <c r="C84" s="303" t="s">
        <v>38</v>
      </c>
      <c r="D84" s="304"/>
      <c r="E84" s="304"/>
      <c r="F84" s="304"/>
      <c r="G84" s="304"/>
      <c r="H84" s="305"/>
      <c r="I84" s="23"/>
      <c r="J84" s="23"/>
      <c r="K84" s="23"/>
      <c r="L84" s="23"/>
    </row>
    <row r="85" spans="1:12" s="22" customFormat="1" ht="27" thickBot="1" x14ac:dyDescent="0.45">
      <c r="A85" s="20" t="s">
        <v>36</v>
      </c>
      <c r="B85" s="264">
        <v>1</v>
      </c>
      <c r="C85" s="303" t="s">
        <v>37</v>
      </c>
      <c r="D85" s="304"/>
      <c r="E85" s="304"/>
      <c r="F85" s="304"/>
      <c r="G85" s="304"/>
      <c r="H85" s="305"/>
      <c r="I85" s="23"/>
      <c r="J85" s="23"/>
      <c r="K85" s="23"/>
      <c r="L85" s="23"/>
    </row>
    <row r="86" spans="1:12" s="22" customFormat="1" x14ac:dyDescent="0.3">
      <c r="A86" s="20"/>
      <c r="B86" s="26"/>
      <c r="C86" s="29"/>
      <c r="D86" s="29"/>
      <c r="E86" s="29"/>
      <c r="F86" s="29"/>
      <c r="G86" s="29"/>
      <c r="H86" s="29"/>
      <c r="I86" s="23"/>
      <c r="J86" s="23"/>
      <c r="K86" s="23"/>
      <c r="L86" s="23"/>
    </row>
    <row r="87" spans="1:12" s="22" customFormat="1" x14ac:dyDescent="0.3">
      <c r="A87" s="20" t="s">
        <v>29</v>
      </c>
      <c r="B87" s="30">
        <f>B84/B85</f>
        <v>1</v>
      </c>
      <c r="C87" s="12" t="s">
        <v>30</v>
      </c>
      <c r="D87" s="12"/>
      <c r="E87" s="12"/>
      <c r="F87" s="12"/>
      <c r="G87" s="12"/>
      <c r="I87" s="23"/>
      <c r="J87" s="23"/>
      <c r="K87" s="23"/>
      <c r="L87" s="23"/>
    </row>
    <row r="88" spans="1:12" ht="19.5" thickBot="1" x14ac:dyDescent="0.35">
      <c r="A88" s="17"/>
      <c r="B88" s="17"/>
    </row>
    <row r="89" spans="1:12" ht="27" thickBot="1" x14ac:dyDescent="0.45">
      <c r="A89" s="31" t="s">
        <v>110</v>
      </c>
      <c r="B89" s="265">
        <v>20</v>
      </c>
      <c r="D89" s="91" t="s">
        <v>13</v>
      </c>
      <c r="E89" s="92"/>
      <c r="F89" s="323" t="s">
        <v>14</v>
      </c>
      <c r="G89" s="324"/>
    </row>
    <row r="90" spans="1:12" ht="26.25" x14ac:dyDescent="0.4">
      <c r="A90" s="32" t="s">
        <v>46</v>
      </c>
      <c r="B90" s="266">
        <v>2</v>
      </c>
      <c r="C90" s="88" t="s">
        <v>16</v>
      </c>
      <c r="D90" s="35" t="s">
        <v>44</v>
      </c>
      <c r="E90" s="89" t="s">
        <v>67</v>
      </c>
      <c r="F90" s="35" t="s">
        <v>44</v>
      </c>
      <c r="G90" s="36" t="s">
        <v>67</v>
      </c>
    </row>
    <row r="91" spans="1:12" ht="26.25" x14ac:dyDescent="0.4">
      <c r="A91" s="32" t="s">
        <v>47</v>
      </c>
      <c r="B91" s="266">
        <v>100</v>
      </c>
      <c r="C91" s="86">
        <v>1</v>
      </c>
      <c r="D91" s="267">
        <v>16711522</v>
      </c>
      <c r="E91" s="102">
        <f>IF(ISBLANK(D91),"-",$D$101/$D$98*D91)</f>
        <v>21028717.755127721</v>
      </c>
      <c r="F91" s="267">
        <v>17523979</v>
      </c>
      <c r="G91" s="105">
        <f>IF(ISBLANK(F91),"-",$D$101/$F$98*F91)</f>
        <v>20052613.571346831</v>
      </c>
    </row>
    <row r="92" spans="1:12" ht="26.25" x14ac:dyDescent="0.4">
      <c r="A92" s="32" t="s">
        <v>48</v>
      </c>
      <c r="B92" s="266">
        <v>1</v>
      </c>
      <c r="C92" s="62">
        <v>2</v>
      </c>
      <c r="D92" s="268">
        <v>16205529</v>
      </c>
      <c r="E92" s="103">
        <f>IF(ISBLANK(D92),"-",$D$101/$D$98*D92)</f>
        <v>20392008.305020764</v>
      </c>
      <c r="F92" s="268">
        <v>17679624</v>
      </c>
      <c r="G92" s="106">
        <f t="shared" ref="G92" si="4">IF(ISBLANK(F92),"-",$D$101/$F$98*F92)</f>
        <v>20230717.47339512</v>
      </c>
    </row>
    <row r="93" spans="1:12" ht="26.25" x14ac:dyDescent="0.4">
      <c r="A93" s="32" t="s">
        <v>49</v>
      </c>
      <c r="B93" s="266">
        <v>1</v>
      </c>
      <c r="C93" s="62">
        <v>3</v>
      </c>
      <c r="D93" s="268">
        <v>16537385</v>
      </c>
      <c r="E93" s="103">
        <f>IF(ISBLANK(D93),"-",$D$101/$D$98*D93)</f>
        <v>20809594.815653708</v>
      </c>
      <c r="F93" s="268">
        <v>17999770</v>
      </c>
      <c r="G93" s="106">
        <f>IF(ISBLANK(F93),"-",$D$101/$F$98*F93)</f>
        <v>20597059.160086963</v>
      </c>
    </row>
    <row r="94" spans="1:12" ht="26.25" x14ac:dyDescent="0.4">
      <c r="A94" s="32" t="s">
        <v>50</v>
      </c>
      <c r="B94" s="266">
        <v>1</v>
      </c>
      <c r="C94" s="90">
        <v>4</v>
      </c>
      <c r="D94" s="269"/>
      <c r="E94" s="104" t="str">
        <f>IF(ISBLANK(D94),"-",$D$101/$D$98*D94)</f>
        <v>-</v>
      </c>
      <c r="F94" s="279"/>
      <c r="G94" s="107" t="str">
        <f>IF(ISBLANK(F94),"-",$D$101/$F$98*F94)</f>
        <v>-</v>
      </c>
    </row>
    <row r="95" spans="1:12" ht="27" thickBot="1" x14ac:dyDescent="0.45">
      <c r="A95" s="32" t="s">
        <v>51</v>
      </c>
      <c r="B95" s="266">
        <v>1</v>
      </c>
      <c r="C95" s="82" t="s">
        <v>12</v>
      </c>
      <c r="D95" s="180">
        <f>AVERAGE(D91:D94)</f>
        <v>16484812</v>
      </c>
      <c r="E95" s="65">
        <f>AVERAGE(E91:E94)</f>
        <v>20743440.291934062</v>
      </c>
      <c r="F95" s="87">
        <f>AVERAGE(F91:F94)</f>
        <v>17734457.666666668</v>
      </c>
      <c r="G95" s="193">
        <f>AVERAGE(G91:G94)</f>
        <v>20293463.401609641</v>
      </c>
    </row>
    <row r="96" spans="1:12" ht="26.25" x14ac:dyDescent="0.4">
      <c r="A96" s="32" t="s">
        <v>52</v>
      </c>
      <c r="B96" s="263">
        <v>1</v>
      </c>
      <c r="C96" s="181" t="s">
        <v>17</v>
      </c>
      <c r="D96" s="280">
        <v>17.66</v>
      </c>
      <c r="E96" s="39"/>
      <c r="F96" s="270">
        <v>19.420000000000002</v>
      </c>
    </row>
    <row r="97" spans="1:10" ht="26.25" x14ac:dyDescent="0.4">
      <c r="A97" s="32" t="s">
        <v>53</v>
      </c>
      <c r="B97" s="263">
        <v>1</v>
      </c>
      <c r="C97" s="182" t="s">
        <v>31</v>
      </c>
      <c r="D97" s="183">
        <f>D96*$B$87</f>
        <v>17.66</v>
      </c>
      <c r="E97" s="46"/>
      <c r="F97" s="45">
        <f>F96*$B$87</f>
        <v>19.420000000000002</v>
      </c>
    </row>
    <row r="98" spans="1:10" ht="19.5" thickBot="1" x14ac:dyDescent="0.35">
      <c r="A98" s="32" t="s">
        <v>39</v>
      </c>
      <c r="B98" s="179">
        <f>(B97/B96)*(B95/B94)*(B93/B92)*(B91/B90)*B89</f>
        <v>1000</v>
      </c>
      <c r="C98" s="182" t="s">
        <v>18</v>
      </c>
      <c r="D98" s="184">
        <f>D97*$B$83/100</f>
        <v>17.66</v>
      </c>
      <c r="E98" s="48"/>
      <c r="F98" s="47">
        <f>F97*$B$83/100</f>
        <v>19.420000000000002</v>
      </c>
    </row>
    <row r="99" spans="1:10" ht="19.5" thickBot="1" x14ac:dyDescent="0.35">
      <c r="A99" s="312" t="s">
        <v>32</v>
      </c>
      <c r="B99" s="313"/>
      <c r="C99" s="182" t="s">
        <v>19</v>
      </c>
      <c r="D99" s="198">
        <f>D98/$B$98</f>
        <v>1.7659999999999999E-2</v>
      </c>
      <c r="E99" s="48"/>
      <c r="F99" s="196">
        <f>F98/$B$98</f>
        <v>1.9420000000000003E-2</v>
      </c>
      <c r="G99" s="120"/>
      <c r="H99" s="121"/>
    </row>
    <row r="100" spans="1:10" ht="19.5" thickBot="1" x14ac:dyDescent="0.35">
      <c r="A100" s="314"/>
      <c r="B100" s="315"/>
      <c r="C100" s="182" t="s">
        <v>69</v>
      </c>
      <c r="D100" s="199">
        <f>$B$56/$B$116</f>
        <v>2.2222222222222223E-2</v>
      </c>
      <c r="F100" s="50"/>
      <c r="G100" s="122"/>
      <c r="H100" s="121"/>
    </row>
    <row r="101" spans="1:10" x14ac:dyDescent="0.3">
      <c r="C101" s="182" t="s">
        <v>90</v>
      </c>
      <c r="D101" s="183">
        <f>D100*$B$98</f>
        <v>22.222222222222221</v>
      </c>
      <c r="F101" s="50"/>
      <c r="G101" s="120"/>
      <c r="H101" s="121"/>
    </row>
    <row r="102" spans="1:10" ht="19.5" thickBot="1" x14ac:dyDescent="0.35">
      <c r="C102" s="185" t="s">
        <v>91</v>
      </c>
      <c r="D102" s="186">
        <f>D101/B34</f>
        <v>22.222222222222221</v>
      </c>
      <c r="F102" s="53"/>
      <c r="G102" s="120"/>
      <c r="H102" s="121"/>
      <c r="J102" s="66"/>
    </row>
    <row r="103" spans="1:10" x14ac:dyDescent="0.3">
      <c r="C103" s="187" t="s">
        <v>24</v>
      </c>
      <c r="D103" s="188">
        <f>AVERAGE(E91:E94,G91:G94)</f>
        <v>20518451.846771851</v>
      </c>
      <c r="F103" s="53"/>
      <c r="G103" s="123"/>
      <c r="H103" s="121"/>
      <c r="J103" s="68"/>
    </row>
    <row r="104" spans="1:10" x14ac:dyDescent="0.3">
      <c r="C104" s="49" t="s">
        <v>33</v>
      </c>
      <c r="D104" s="67">
        <f>STDEV(E91:E94,G91:G94)/D103</f>
        <v>1.7801866689239582E-2</v>
      </c>
      <c r="F104" s="53"/>
      <c r="G104" s="120"/>
      <c r="H104" s="121"/>
      <c r="J104" s="68"/>
    </row>
    <row r="105" spans="1:10" ht="19.5" thickBot="1" x14ac:dyDescent="0.35">
      <c r="C105" s="51" t="s">
        <v>6</v>
      </c>
      <c r="D105" s="69">
        <f>COUNT(E91:E94,G91:G94)</f>
        <v>6</v>
      </c>
      <c r="F105" s="53"/>
      <c r="G105" s="120"/>
      <c r="H105" s="121"/>
      <c r="J105" s="68"/>
    </row>
    <row r="106" spans="1:10" ht="19.5" thickBot="1" x14ac:dyDescent="0.35">
      <c r="A106" s="11"/>
      <c r="B106" s="11"/>
      <c r="C106" s="11"/>
      <c r="D106" s="11"/>
      <c r="E106" s="11"/>
    </row>
    <row r="107" spans="1:10" ht="26.25" x14ac:dyDescent="0.4">
      <c r="A107" s="31" t="s">
        <v>43</v>
      </c>
      <c r="B107" s="265">
        <v>900</v>
      </c>
      <c r="C107" s="70" t="s">
        <v>89</v>
      </c>
      <c r="D107" s="71" t="s">
        <v>44</v>
      </c>
      <c r="E107" s="189" t="s">
        <v>70</v>
      </c>
      <c r="F107" s="72" t="s">
        <v>71</v>
      </c>
    </row>
    <row r="108" spans="1:10" ht="26.25" x14ac:dyDescent="0.4">
      <c r="A108" s="32" t="s">
        <v>54</v>
      </c>
      <c r="B108" s="266">
        <v>4</v>
      </c>
      <c r="C108" s="38">
        <v>1</v>
      </c>
      <c r="D108" s="281">
        <v>18340873</v>
      </c>
      <c r="E108" s="73">
        <f t="shared" ref="E108:E113" si="5">IF(ISBLANK(D108),"-",D108/$D$103*$D$100*$B$116)</f>
        <v>223.46804155798861</v>
      </c>
      <c r="F108" s="74">
        <f>IF(ISBLANK(D108), "-", E108/$B$56)</f>
        <v>0.89387216623195442</v>
      </c>
    </row>
    <row r="109" spans="1:10" ht="26.25" x14ac:dyDescent="0.4">
      <c r="A109" s="32" t="s">
        <v>55</v>
      </c>
      <c r="B109" s="266">
        <v>50</v>
      </c>
      <c r="C109" s="38">
        <v>2</v>
      </c>
      <c r="D109" s="281">
        <v>18342189</v>
      </c>
      <c r="E109" s="75">
        <f t="shared" si="5"/>
        <v>223.48407590611862</v>
      </c>
      <c r="F109" s="98">
        <f t="shared" ref="F109:F113" si="6">IF(ISBLANK(D109), "-", E109/$B$56)</f>
        <v>0.89393630362447452</v>
      </c>
    </row>
    <row r="110" spans="1:10" ht="26.25" x14ac:dyDescent="0.4">
      <c r="A110" s="32" t="s">
        <v>56</v>
      </c>
      <c r="B110" s="266">
        <v>1</v>
      </c>
      <c r="C110" s="38">
        <v>3</v>
      </c>
      <c r="D110" s="281">
        <v>18742784</v>
      </c>
      <c r="E110" s="75">
        <f t="shared" si="5"/>
        <v>228.36498752400738</v>
      </c>
      <c r="F110" s="98">
        <f t="shared" si="6"/>
        <v>0.91345995009602954</v>
      </c>
    </row>
    <row r="111" spans="1:10" ht="26.25" x14ac:dyDescent="0.4">
      <c r="A111" s="32" t="s">
        <v>57</v>
      </c>
      <c r="B111" s="266">
        <v>1</v>
      </c>
      <c r="C111" s="38">
        <v>4</v>
      </c>
      <c r="D111" s="281">
        <v>18897015</v>
      </c>
      <c r="E111" s="75">
        <f t="shared" si="5"/>
        <v>230.24416195139315</v>
      </c>
      <c r="F111" s="98">
        <f t="shared" si="6"/>
        <v>0.92097664780557265</v>
      </c>
    </row>
    <row r="112" spans="1:10" ht="26.25" x14ac:dyDescent="0.4">
      <c r="A112" s="32" t="s">
        <v>58</v>
      </c>
      <c r="B112" s="266">
        <v>1</v>
      </c>
      <c r="C112" s="38">
        <v>5</v>
      </c>
      <c r="D112" s="281">
        <v>18543024</v>
      </c>
      <c r="E112" s="75">
        <f t="shared" si="5"/>
        <v>225.93108069843677</v>
      </c>
      <c r="F112" s="98">
        <f t="shared" si="6"/>
        <v>0.90372432279374704</v>
      </c>
    </row>
    <row r="113" spans="1:10" ht="26.25" x14ac:dyDescent="0.4">
      <c r="A113" s="32" t="s">
        <v>59</v>
      </c>
      <c r="B113" s="266">
        <v>1</v>
      </c>
      <c r="C113" s="41">
        <v>6</v>
      </c>
      <c r="D113" s="282">
        <v>18350785</v>
      </c>
      <c r="E113" s="76">
        <f t="shared" si="5"/>
        <v>223.58881090347847</v>
      </c>
      <c r="F113" s="99">
        <f t="shared" si="6"/>
        <v>0.89435524361391394</v>
      </c>
    </row>
    <row r="114" spans="1:10" ht="26.25" x14ac:dyDescent="0.4">
      <c r="A114" s="32" t="s">
        <v>60</v>
      </c>
      <c r="B114" s="266">
        <v>1</v>
      </c>
      <c r="C114" s="38"/>
      <c r="D114" s="62"/>
      <c r="E114" s="64"/>
      <c r="F114" s="77"/>
    </row>
    <row r="115" spans="1:10" ht="26.25" x14ac:dyDescent="0.4">
      <c r="A115" s="32" t="s">
        <v>61</v>
      </c>
      <c r="B115" s="266">
        <v>1</v>
      </c>
      <c r="C115" s="38"/>
      <c r="D115" s="78"/>
      <c r="E115" s="79" t="s">
        <v>12</v>
      </c>
      <c r="F115" s="254">
        <f>AVERAGE(F108:F113)</f>
        <v>0.90338743902761542</v>
      </c>
    </row>
    <row r="116" spans="1:10" ht="27" thickBot="1" x14ac:dyDescent="0.45">
      <c r="A116" s="32" t="s">
        <v>25</v>
      </c>
      <c r="B116" s="126">
        <f>(B115/B114)*(B113/B112)*(B111/B110)*(B109/B108)*B107</f>
        <v>11250</v>
      </c>
      <c r="C116" s="80"/>
      <c r="D116" s="81"/>
      <c r="E116" s="82" t="s">
        <v>33</v>
      </c>
      <c r="F116" s="255">
        <f>STDEV(F108:F113)/F115</f>
        <v>1.2836686014453523E-2</v>
      </c>
      <c r="I116" s="64"/>
    </row>
    <row r="117" spans="1:10" ht="27" thickBot="1" x14ac:dyDescent="0.45">
      <c r="A117" s="312" t="s">
        <v>32</v>
      </c>
      <c r="B117" s="316"/>
      <c r="C117" s="83"/>
      <c r="D117" s="84"/>
      <c r="E117" s="85" t="s">
        <v>6</v>
      </c>
      <c r="F117" s="256">
        <f>COUNT(F108:F113)</f>
        <v>6</v>
      </c>
      <c r="I117" s="64"/>
      <c r="J117" s="68"/>
    </row>
    <row r="118" spans="1:10" ht="19.5" thickBot="1" x14ac:dyDescent="0.35">
      <c r="A118" s="314"/>
      <c r="B118" s="317"/>
      <c r="C118" s="64"/>
      <c r="D118" s="64"/>
      <c r="E118" s="64"/>
      <c r="F118" s="62"/>
      <c r="G118" s="64"/>
      <c r="H118" s="64"/>
      <c r="I118" s="64"/>
    </row>
    <row r="119" spans="1:10" x14ac:dyDescent="0.3">
      <c r="A119" s="29"/>
      <c r="B119" s="29"/>
      <c r="C119" s="64"/>
      <c r="D119" s="64"/>
      <c r="E119" s="64"/>
      <c r="F119" s="62"/>
      <c r="G119" s="64"/>
      <c r="H119" s="64"/>
      <c r="I119" s="64"/>
    </row>
    <row r="120" spans="1:10" ht="26.25" x14ac:dyDescent="0.4">
      <c r="A120" s="18" t="s">
        <v>96</v>
      </c>
      <c r="B120" s="191" t="s">
        <v>97</v>
      </c>
      <c r="C120" s="321" t="str">
        <f>B20</f>
        <v>Temozolamide</v>
      </c>
      <c r="D120" s="321"/>
      <c r="E120" s="192" t="s">
        <v>98</v>
      </c>
      <c r="F120" s="192"/>
      <c r="G120" s="257">
        <f>F115</f>
        <v>0.90338743902761542</v>
      </c>
      <c r="H120" s="64"/>
      <c r="I120" s="64"/>
    </row>
    <row r="121" spans="1:10" ht="19.5" thickBot="1" x14ac:dyDescent="0.35">
      <c r="A121" s="100"/>
      <c r="B121" s="100"/>
      <c r="C121" s="101"/>
      <c r="D121" s="101"/>
      <c r="E121" s="101"/>
      <c r="F121" s="101"/>
      <c r="G121" s="101"/>
      <c r="H121" s="101"/>
    </row>
    <row r="122" spans="1:10" x14ac:dyDescent="0.3">
      <c r="B122" s="322" t="s">
        <v>62</v>
      </c>
      <c r="C122" s="322"/>
      <c r="E122" s="88" t="s">
        <v>64</v>
      </c>
      <c r="F122" s="112"/>
      <c r="G122" s="322" t="s">
        <v>63</v>
      </c>
      <c r="H122" s="322"/>
    </row>
    <row r="123" spans="1:10" ht="82.5" customHeight="1" x14ac:dyDescent="0.3">
      <c r="A123" s="113" t="s">
        <v>11</v>
      </c>
      <c r="B123" s="108"/>
      <c r="C123" s="108"/>
      <c r="E123" s="108"/>
      <c r="F123" s="64"/>
      <c r="G123" s="110"/>
      <c r="H123" s="110"/>
    </row>
    <row r="124" spans="1:10" ht="83.1" customHeight="1" x14ac:dyDescent="0.3">
      <c r="A124" s="113" t="s">
        <v>65</v>
      </c>
      <c r="B124" s="109"/>
      <c r="C124" s="109"/>
      <c r="E124" s="109"/>
      <c r="F124" s="64"/>
      <c r="G124" s="111"/>
      <c r="H124" s="111"/>
    </row>
    <row r="125" spans="1:10" x14ac:dyDescent="0.3">
      <c r="A125" s="61"/>
      <c r="B125" s="61"/>
      <c r="C125" s="62"/>
      <c r="D125" s="62"/>
      <c r="E125" s="62"/>
      <c r="F125" s="63"/>
      <c r="G125" s="62"/>
      <c r="H125" s="62"/>
      <c r="I125" s="64"/>
    </row>
    <row r="126" spans="1:10" x14ac:dyDescent="0.3">
      <c r="A126" s="61"/>
      <c r="B126" s="61"/>
      <c r="C126" s="62"/>
      <c r="D126" s="62"/>
      <c r="E126" s="62"/>
      <c r="F126" s="63"/>
      <c r="G126" s="62"/>
      <c r="H126" s="62"/>
      <c r="I126" s="64"/>
    </row>
    <row r="127" spans="1:10" x14ac:dyDescent="0.3">
      <c r="A127" s="61"/>
      <c r="B127" s="61"/>
      <c r="C127" s="62"/>
      <c r="D127" s="62"/>
      <c r="E127" s="62"/>
      <c r="F127" s="63"/>
      <c r="G127" s="62"/>
      <c r="H127" s="62"/>
      <c r="I127" s="64"/>
    </row>
    <row r="128" spans="1:10" x14ac:dyDescent="0.3">
      <c r="A128" s="61"/>
      <c r="B128" s="61"/>
      <c r="C128" s="62"/>
      <c r="D128" s="62"/>
      <c r="E128" s="62"/>
      <c r="F128" s="63"/>
      <c r="G128" s="62"/>
      <c r="H128" s="62"/>
      <c r="I128" s="64"/>
    </row>
    <row r="129" spans="1:9" x14ac:dyDescent="0.3">
      <c r="A129" s="61"/>
      <c r="B129" s="61"/>
      <c r="C129" s="62"/>
      <c r="D129" s="62"/>
      <c r="E129" s="62"/>
      <c r="F129" s="63"/>
      <c r="G129" s="62"/>
      <c r="H129" s="62"/>
      <c r="I129" s="64"/>
    </row>
    <row r="130" spans="1:9" x14ac:dyDescent="0.3">
      <c r="A130" s="61"/>
      <c r="B130" s="61"/>
      <c r="C130" s="62"/>
      <c r="D130" s="62"/>
      <c r="E130" s="62"/>
      <c r="F130" s="63"/>
      <c r="G130" s="62"/>
      <c r="H130" s="62"/>
      <c r="I130" s="64"/>
    </row>
    <row r="131" spans="1:9" x14ac:dyDescent="0.3">
      <c r="A131" s="61"/>
      <c r="B131" s="61"/>
      <c r="C131" s="62"/>
      <c r="D131" s="62"/>
      <c r="E131" s="62"/>
      <c r="F131" s="63"/>
      <c r="G131" s="62"/>
      <c r="H131" s="62"/>
      <c r="I131" s="64"/>
    </row>
    <row r="132" spans="1:9" x14ac:dyDescent="0.3">
      <c r="A132" s="61"/>
      <c r="B132" s="61"/>
      <c r="C132" s="62"/>
      <c r="D132" s="62"/>
      <c r="E132" s="62"/>
      <c r="F132" s="63"/>
      <c r="G132" s="62"/>
      <c r="H132" s="62"/>
      <c r="I132" s="64"/>
    </row>
    <row r="133" spans="1:9" x14ac:dyDescent="0.3">
      <c r="A133" s="61"/>
      <c r="B133" s="61"/>
      <c r="C133" s="62"/>
      <c r="D133" s="62"/>
      <c r="E133" s="62"/>
      <c r="F133" s="63"/>
      <c r="G133" s="62"/>
      <c r="H133" s="62"/>
      <c r="I133" s="64"/>
    </row>
  </sheetData>
  <sheetProtection password="AD9C" sheet="1" objects="1" scenarios="1" formatCells="0" formatColumns="0" formatRows="0"/>
  <mergeCells count="32">
    <mergeCell ref="B122:C122"/>
    <mergeCell ref="G122:H122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70:B71"/>
    <mergeCell ref="C120:D120"/>
    <mergeCell ref="F89:G89"/>
    <mergeCell ref="A99:B100"/>
    <mergeCell ref="A117:B118"/>
    <mergeCell ref="A46:B47"/>
    <mergeCell ref="C82:G82"/>
    <mergeCell ref="C76:D76"/>
    <mergeCell ref="A16:H16"/>
    <mergeCell ref="C84:H84"/>
    <mergeCell ref="C85:H85"/>
    <mergeCell ref="B21:H21"/>
    <mergeCell ref="B20:C20"/>
    <mergeCell ref="B26:C26"/>
    <mergeCell ref="B79:C79"/>
    <mergeCell ref="B80:C80"/>
    <mergeCell ref="B27:C27"/>
    <mergeCell ref="B18:C18"/>
    <mergeCell ref="A17:H17"/>
  </mergeCells>
  <conditionalFormatting sqref="E51">
    <cfRule type="aboveAverage" priority="4"/>
    <cfRule type="cellIs" dxfId="3" priority="5" operator="greaterThan">
      <formula>0.02</formula>
    </cfRule>
  </conditionalFormatting>
  <conditionalFormatting sqref="D51">
    <cfRule type="cellIs" dxfId="2" priority="3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76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0:M29"/>
  <sheetViews>
    <sheetView workbookViewId="0">
      <selection activeCell="J20" sqref="J20"/>
    </sheetView>
  </sheetViews>
  <sheetFormatPr defaultRowHeight="12.75" x14ac:dyDescent="0.2"/>
  <sheetData>
    <row r="20" spans="10:13" x14ac:dyDescent="0.2">
      <c r="J20">
        <f>100/900*5/100</f>
        <v>5.5555555555555558E-3</v>
      </c>
      <c r="M20">
        <f>250/900*4/50</f>
        <v>2.2222222222222223E-2</v>
      </c>
    </row>
    <row r="21" spans="10:13" x14ac:dyDescent="0.2">
      <c r="J21">
        <f>250/900*2/100</f>
        <v>5.5555555555555558E-3</v>
      </c>
    </row>
    <row r="22" spans="10:13" x14ac:dyDescent="0.2">
      <c r="J22">
        <f>20/900</f>
        <v>2.2222222222222223E-2</v>
      </c>
    </row>
    <row r="29" spans="10:13" x14ac:dyDescent="0.2">
      <c r="J29">
        <f>20/20*2/100</f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Uniformity</vt:lpstr>
      <vt:lpstr>SST</vt:lpstr>
      <vt:lpstr>Component 1</vt:lpstr>
      <vt:lpstr>Sheet1</vt:lpstr>
      <vt:lpstr>'Component 1'!Print_Area</vt:lpstr>
      <vt:lpstr>SST!Print_Area</vt:lpstr>
      <vt:lpstr>Uniformity!Print_Area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Michael</cp:lastModifiedBy>
  <cp:lastPrinted>2015-01-12T15:54:52Z</cp:lastPrinted>
  <dcterms:created xsi:type="dcterms:W3CDTF">2005-07-05T10:19:27Z</dcterms:created>
  <dcterms:modified xsi:type="dcterms:W3CDTF">2015-03-03T10:00:03Z</dcterms:modified>
</cp:coreProperties>
</file>