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1"/>
  </bookViews>
  <sheets>
    <sheet name="SST" sheetId="1" r:id="rId1"/>
    <sheet name="Salbutamol Sulphate" sheetId="4" r:id="rId2"/>
  </sheets>
  <definedNames>
    <definedName name="_xlnm.Print_Area" localSheetId="1">'Salbutamol Sulphate'!$A$1:$H$79</definedName>
    <definedName name="_xlnm.Print_Area" localSheetId="0">SST!$A$15:$E$63</definedName>
  </definedNames>
  <calcPr calcId="145621"/>
</workbook>
</file>

<file path=xl/calcChain.xml><?xml version="1.0" encoding="utf-8"?>
<calcChain xmlns="http://schemas.openxmlformats.org/spreadsheetml/2006/main">
  <c r="B40" i="1" l="1"/>
  <c r="B41" i="1"/>
  <c r="B42" i="1"/>
  <c r="B39" i="1"/>
  <c r="B21" i="1" l="1"/>
  <c r="B31" i="4" l="1"/>
  <c r="C75" i="4"/>
  <c r="H70" i="4"/>
  <c r="G70" i="4"/>
  <c r="B68" i="4"/>
  <c r="B67" i="4"/>
  <c r="H66" i="4"/>
  <c r="G66" i="4"/>
  <c r="H62" i="4"/>
  <c r="G62" i="4"/>
  <c r="E56" i="4"/>
  <c r="B55" i="4"/>
  <c r="B45" i="4"/>
  <c r="D48" i="4" s="1"/>
  <c r="F42" i="4"/>
  <c r="D42" i="4"/>
  <c r="G41" i="4"/>
  <c r="E41" i="4"/>
  <c r="B34" i="4"/>
  <c r="B30" i="4"/>
  <c r="D49" i="4" l="1"/>
  <c r="F44" i="4"/>
  <c r="F45" i="4" s="1"/>
  <c r="D44" i="4"/>
  <c r="D45" i="4" s="1"/>
  <c r="E39" i="4" s="1"/>
  <c r="E40" i="4" l="1"/>
  <c r="D46" i="4"/>
  <c r="E38" i="4"/>
  <c r="G39" i="4"/>
  <c r="F46" i="4"/>
  <c r="G40" i="4"/>
  <c r="G38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G42" i="4" l="1"/>
  <c r="D52" i="4"/>
  <c r="D50" i="4"/>
  <c r="E42" i="4"/>
  <c r="G63" i="4" l="1"/>
  <c r="H63" i="4" s="1"/>
  <c r="G65" i="4"/>
  <c r="H65" i="4" s="1"/>
  <c r="G64" i="4"/>
  <c r="H64" i="4" s="1"/>
  <c r="G69" i="4"/>
  <c r="H69" i="4" s="1"/>
  <c r="G60" i="4"/>
  <c r="H60" i="4" s="1"/>
  <c r="G67" i="4"/>
  <c r="H67" i="4" s="1"/>
  <c r="G68" i="4"/>
  <c r="H68" i="4" s="1"/>
  <c r="G61" i="4"/>
  <c r="H61" i="4" s="1"/>
  <c r="G59" i="4"/>
  <c r="H59" i="4" s="1"/>
  <c r="D51" i="4"/>
  <c r="H71" i="4" l="1"/>
  <c r="H73" i="4"/>
  <c r="G75" i="4" l="1"/>
  <c r="H72" i="4"/>
</calcChain>
</file>

<file path=xl/sharedStrings.xml><?xml version="1.0" encoding="utf-8"?>
<sst xmlns="http://schemas.openxmlformats.org/spreadsheetml/2006/main" count="142" uniqueCount="104">
  <si>
    <t>HPLC System Suitability Report</t>
  </si>
  <si>
    <t>Analysis Data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</si>
  <si>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</si>
  <si>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</si>
  <si>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</si>
  <si>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</si>
  <si>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</si>
  <si>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</si>
  <si>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</si>
  <si>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</si>
  <si>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</si>
  <si>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</si>
  <si>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</si>
  <si>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</si>
  <si>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</si>
  <si>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</si>
  <si>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</si>
  <si>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</si>
  <si>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</si>
  <si>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</si>
  <si>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</si>
  <si>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</si>
  <si>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</si>
  <si>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</si>
  <si>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</si>
  <si>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</si>
  <si>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</si>
  <si>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</si>
  <si>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</si>
  <si>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</si>
  <si>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</si>
  <si>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</si>
  <si>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</si>
  <si>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</si>
  <si>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</si>
  <si>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</si>
  <si>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</si>
  <si>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</si>
  <si>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</si>
  <si>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</si>
  <si>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</si>
  <si>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</si>
  <si>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</si>
  <si>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</si>
  <si>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</si>
  <si>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</si>
  <si>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</si>
  <si>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</si>
  <si>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</si>
  <si>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</si>
  <si>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</si>
  <si>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</si>
  <si>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</si>
  <si>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</si>
  <si>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</si>
  <si>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</si>
  <si>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</si>
  <si>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</si>
  <si>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</si>
  <si>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</si>
  <si>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</si>
  <si>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</si>
  <si>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</si>
  <si>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</si>
  <si>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</si>
  <si>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</si>
  <si>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</si>
  <si>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</si>
  <si>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</si>
  <si>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 xml:space="preserve">Label Claim: </t>
  </si>
  <si>
    <t>Initial Sample dilution (mL):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</si>
  <si>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</si>
  <si>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</si>
  <si>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</si>
  <si>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</si>
  <si>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</si>
  <si>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</si>
  <si>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</si>
  <si>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</si>
  <si>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</si>
  <si>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</si>
  <si>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</si>
  <si>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</si>
  <si>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</si>
  <si>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</si>
  <si>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</si>
  <si>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</si>
  <si>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</si>
  <si>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t>Initial Standard dilution (mL):</t>
  </si>
  <si>
    <t>Each</t>
  </si>
  <si>
    <t>Salbutamol Sulphate</t>
  </si>
  <si>
    <t>SALBOGET INHALER</t>
  </si>
  <si>
    <t>S8-12</t>
  </si>
  <si>
    <t>RUTTO  KENNEDY</t>
  </si>
  <si>
    <t>31ST JUL 2018</t>
  </si>
  <si>
    <t>NDQD201807026</t>
  </si>
  <si>
    <t>SALBUTAMOL (as Sulphate)</t>
  </si>
  <si>
    <t>Each metered dose contains: Salbutamol 100 mcg (as Salbutamol Sulfate Ph. Eur.)</t>
  </si>
  <si>
    <t>Determination of Active Ingredient Content in Sample</t>
  </si>
  <si>
    <t>delivers</t>
  </si>
  <si>
    <t>Actuations</t>
  </si>
  <si>
    <t>Desired Sample Actuations:</t>
  </si>
  <si>
    <t>Pre-Assay</t>
  </si>
  <si>
    <t>Post-Assay 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</si>
</sst>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71" formatCode="0.0\ &quot;mg&quot;"/>
    <numFmt numFmtId="172" formatCode="0.0"/>
    <numFmt numFmtId="174" formatCode="[$-409]d/mmm/yyyy;@"/>
    <numFmt numFmtId="176" formatCode="0\ &quot;actuation&quot;"/>
  </numFmts>
  <fonts count="1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8" fillId="2" borderId="0"/>
    <xf numFmtId="0" fontId="18" fillId="2" borderId="0"/>
  </cellStyleXfs>
  <cellXfs count="18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1" fillId="3" borderId="19" xfId="0" applyFont="1" applyFill="1" applyBorder="1" applyAlignment="1" applyProtection="1">
      <alignment horizontal="center"/>
      <protection locked="0"/>
    </xf>
    <xf numFmtId="0" fontId="11" fillId="3" borderId="14" xfId="0" applyFont="1" applyFill="1" applyBorder="1" applyAlignment="1" applyProtection="1">
      <alignment horizontal="center"/>
      <protection locked="0"/>
    </xf>
    <xf numFmtId="0" fontId="11" fillId="3" borderId="26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3" fillId="2" borderId="0" xfId="0" applyFont="1" applyFill="1"/>
    <xf numFmtId="0" fontId="9" fillId="2" borderId="0" xfId="0" applyFont="1" applyFill="1"/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14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168" fontId="8" fillId="2" borderId="20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1" xfId="0" applyFont="1" applyFill="1" applyBorder="1" applyAlignment="1">
      <alignment horizontal="center"/>
    </xf>
    <xf numFmtId="0" fontId="10" fillId="3" borderId="22" xfId="0" applyFont="1" applyFill="1" applyBorder="1" applyAlignment="1" applyProtection="1">
      <alignment horizontal="center"/>
      <protection locked="0"/>
    </xf>
    <xf numFmtId="168" fontId="8" fillId="2" borderId="23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44" xfId="0" applyNumberFormat="1" applyFont="1" applyFill="1" applyBorder="1" applyAlignment="1">
      <alignment horizontal="center"/>
    </xf>
    <xf numFmtId="168" fontId="9" fillId="6" borderId="24" xfId="0" applyNumberFormat="1" applyFont="1" applyFill="1" applyBorder="1" applyAlignment="1">
      <alignment horizontal="center"/>
    </xf>
    <xf numFmtId="1" fontId="9" fillId="6" borderId="45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0" fontId="10" fillId="3" borderId="26" xfId="0" applyFont="1" applyFill="1" applyBorder="1" applyAlignment="1" applyProtection="1">
      <alignment horizontal="center"/>
      <protection locked="0"/>
    </xf>
    <xf numFmtId="0" fontId="8" fillId="2" borderId="29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2" fontId="8" fillId="6" borderId="28" xfId="0" applyNumberFormat="1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46" xfId="0" applyFont="1" applyFill="1" applyBorder="1" applyAlignment="1">
      <alignment horizontal="right"/>
    </xf>
    <xf numFmtId="2" fontId="8" fillId="6" borderId="47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0" fontId="8" fillId="2" borderId="22" xfId="0" applyFont="1" applyFill="1" applyBorder="1" applyAlignment="1">
      <alignment horizontal="right"/>
    </xf>
    <xf numFmtId="168" fontId="9" fillId="7" borderId="26" xfId="0" applyNumberFormat="1" applyFont="1" applyFill="1" applyBorder="1" applyAlignment="1">
      <alignment horizontal="center"/>
    </xf>
    <xf numFmtId="10" fontId="8" fillId="6" borderId="27" xfId="0" applyNumberFormat="1" applyFont="1" applyFill="1" applyBorder="1" applyAlignment="1">
      <alignment horizontal="center"/>
    </xf>
    <xf numFmtId="0" fontId="8" fillId="7" borderId="28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2" fontId="9" fillId="2" borderId="31" xfId="0" applyNumberFormat="1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10" fontId="8" fillId="2" borderId="31" xfId="0" applyNumberFormat="1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/>
    </xf>
    <xf numFmtId="10" fontId="8" fillId="2" borderId="33" xfId="0" applyNumberFormat="1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right"/>
    </xf>
    <xf numFmtId="0" fontId="11" fillId="2" borderId="3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5" xfId="0" applyFont="1" applyFill="1" applyBorder="1" applyAlignment="1">
      <alignment horizontal="right"/>
    </xf>
    <xf numFmtId="10" fontId="11" fillId="7" borderId="21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right"/>
    </xf>
    <xf numFmtId="10" fontId="11" fillId="6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28" xfId="0" applyFont="1" applyFill="1" applyBorder="1" applyAlignment="1">
      <alignment horizontal="right"/>
    </xf>
    <xf numFmtId="0" fontId="11" fillId="7" borderId="3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65" fontId="11" fillId="2" borderId="0" xfId="0" applyNumberFormat="1" applyFont="1" applyFill="1" applyAlignment="1">
      <alignment horizontal="center"/>
    </xf>
    <xf numFmtId="0" fontId="13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left" vertical="center" wrapText="1"/>
    </xf>
    <xf numFmtId="0" fontId="13" fillId="2" borderId="13" xfId="0" applyFont="1" applyFill="1" applyBorder="1" applyAlignment="1">
      <alignment horizontal="left" vertical="center" wrapText="1"/>
    </xf>
    <xf numFmtId="0" fontId="13" fillId="2" borderId="32" xfId="0" applyFont="1" applyFill="1" applyBorder="1" applyAlignment="1">
      <alignment horizontal="left" vertical="center" wrapText="1"/>
    </xf>
    <xf numFmtId="0" fontId="13" fillId="2" borderId="34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3" fillId="2" borderId="10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3" fillId="2" borderId="38" xfId="0" applyFont="1" applyFill="1" applyBorder="1" applyAlignment="1">
      <alignment horizontal="center"/>
    </xf>
    <xf numFmtId="0" fontId="13" fillId="2" borderId="39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3" fillId="2" borderId="38" xfId="0" applyFont="1" applyFill="1" applyBorder="1" applyAlignment="1">
      <alignment horizontal="left" vertical="center" wrapText="1"/>
    </xf>
    <xf numFmtId="0" fontId="13" fillId="2" borderId="39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horizontal="left" vertical="center" wrapText="1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10" fillId="3" borderId="0" xfId="2" applyFont="1" applyFill="1" applyAlignment="1" applyProtection="1">
      <alignment horizontal="left"/>
      <protection locked="0"/>
    </xf>
    <xf numFmtId="172" fontId="7" fillId="3" borderId="3" xfId="0" applyNumberFormat="1" applyFont="1" applyFill="1" applyBorder="1" applyAlignment="1" applyProtection="1">
      <alignment horizontal="center"/>
      <protection locked="0"/>
    </xf>
    <xf numFmtId="172" fontId="7" fillId="3" borderId="5" xfId="0" applyNumberFormat="1" applyFont="1" applyFill="1" applyBorder="1" applyAlignment="1" applyProtection="1">
      <alignment horizontal="center"/>
      <protection locked="0"/>
    </xf>
    <xf numFmtId="172" fontId="7" fillId="3" borderId="4" xfId="0" applyNumberFormat="1" applyFont="1" applyFill="1" applyBorder="1" applyAlignment="1" applyProtection="1">
      <alignment horizontal="center"/>
      <protection locked="0"/>
    </xf>
    <xf numFmtId="172" fontId="5" fillId="4" borderId="1" xfId="0" applyNumberFormat="1" applyFont="1" applyFill="1" applyBorder="1" applyAlignment="1">
      <alignment horizontal="center"/>
    </xf>
    <xf numFmtId="174" fontId="10" fillId="3" borderId="0" xfId="0" applyNumberFormat="1" applyFont="1" applyFill="1" applyAlignment="1" applyProtection="1">
      <alignment horizontal="left"/>
      <protection locked="0"/>
    </xf>
    <xf numFmtId="176" fontId="11" fillId="3" borderId="0" xfId="0" applyNumberFormat="1" applyFont="1" applyFill="1" applyAlignment="1" applyProtection="1">
      <alignment horizontal="center"/>
      <protection locked="0"/>
    </xf>
    <xf numFmtId="1" fontId="10" fillId="3" borderId="12" xfId="0" applyNumberFormat="1" applyFont="1" applyFill="1" applyBorder="1" applyAlignment="1" applyProtection="1">
      <alignment horizontal="center" vertical="center"/>
      <protection locked="0"/>
    </xf>
    <xf numFmtId="1" fontId="10" fillId="3" borderId="14" xfId="0" applyNumberFormat="1" applyFont="1" applyFill="1" applyBorder="1" applyAlignment="1" applyProtection="1">
      <alignment horizontal="center" vertical="center"/>
      <protection locked="0"/>
    </xf>
    <xf numFmtId="1" fontId="10" fillId="3" borderId="32" xfId="0" applyNumberFormat="1" applyFont="1" applyFill="1" applyBorder="1" applyAlignment="1" applyProtection="1">
      <alignment horizontal="center" vertical="center"/>
      <protection locked="0"/>
    </xf>
    <xf numFmtId="1" fontId="10" fillId="3" borderId="31" xfId="0" applyNumberFormat="1" applyFont="1" applyFill="1" applyBorder="1" applyAlignment="1" applyProtection="1">
      <alignment horizontal="center" vertical="center"/>
      <protection locked="0"/>
    </xf>
    <xf numFmtId="1" fontId="10" fillId="3" borderId="33" xfId="0" applyNumberFormat="1" applyFont="1" applyFill="1" applyBorder="1" applyAlignment="1" applyProtection="1">
      <alignment horizontal="center" vertical="center"/>
      <protection locked="0"/>
    </xf>
    <xf numFmtId="1" fontId="10" fillId="3" borderId="30" xfId="0" applyNumberFormat="1" applyFont="1" applyFill="1" applyBorder="1" applyAlignment="1" applyProtection="1">
      <alignment horizontal="center" vertical="center"/>
      <protection locked="0"/>
    </xf>
    <xf numFmtId="168" fontId="8" fillId="2" borderId="12" xfId="0" applyNumberFormat="1" applyFont="1" applyFill="1" applyBorder="1" applyAlignment="1">
      <alignment horizontal="center"/>
    </xf>
    <xf numFmtId="168" fontId="8" fillId="2" borderId="14" xfId="0" applyNumberFormat="1" applyFont="1" applyFill="1" applyBorder="1" applyAlignment="1">
      <alignment horizontal="center"/>
    </xf>
    <xf numFmtId="168" fontId="8" fillId="2" borderId="32" xfId="0" applyNumberFormat="1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0" fontId="1" fillId="2" borderId="48" xfId="0" applyFont="1" applyFill="1" applyBorder="1"/>
    <xf numFmtId="0" fontId="2" fillId="2" borderId="48" xfId="0" applyFont="1" applyFill="1" applyBorder="1"/>
  </cellXfs>
  <cellStyles count="3">
    <cellStyle name="Normal" xfId="0" builtinId="0"/>
    <cellStyle name="Normal 2" xfId="1"/>
    <cellStyle name="Normal 3" xfId="2"/>
  </cellStyles>
  <dxfs count="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view="pageBreakPreview" zoomScale="60" zoomScaleNormal="100" workbookViewId="0">
      <selection activeCell="H48" sqref="H48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136" t="s">
        <v>0</v>
      </c>
      <c r="B15" s="136"/>
      <c r="C15" s="136"/>
      <c r="D15" s="136"/>
      <c r="E15" s="136"/>
    </row>
    <row r="16" spans="1:6" ht="16.5" customHeight="1" x14ac:dyDescent="0.3">
      <c r="A16" s="5" t="s">
        <v>1</v>
      </c>
      <c r="B16" s="6" t="s">
        <v>102</v>
      </c>
    </row>
    <row r="17" spans="1:6" ht="16.5" customHeight="1" x14ac:dyDescent="0.3">
      <c r="A17" s="7" t="s">
        <v>2</v>
      </c>
      <c r="B17" s="8" t="s">
        <v>91</v>
      </c>
      <c r="D17" s="9"/>
      <c r="E17" s="10"/>
    </row>
    <row r="18" spans="1:6" ht="16.5" customHeight="1" x14ac:dyDescent="0.3">
      <c r="A18" s="11" t="s">
        <v>3</v>
      </c>
      <c r="B18" s="8" t="s">
        <v>90</v>
      </c>
      <c r="C18" s="10"/>
      <c r="D18" s="10"/>
      <c r="E18" s="10"/>
    </row>
    <row r="19" spans="1:6" ht="16.5" customHeight="1" x14ac:dyDescent="0.3">
      <c r="A19" s="11" t="s">
        <v>4</v>
      </c>
      <c r="B19" s="12">
        <v>99.58</v>
      </c>
      <c r="C19" s="10"/>
      <c r="D19" s="10"/>
      <c r="E19" s="10"/>
    </row>
    <row r="20" spans="1:6" ht="16.5" customHeight="1" x14ac:dyDescent="0.3">
      <c r="A20" s="7" t="s">
        <v>5</v>
      </c>
      <c r="B20" s="12">
        <v>19.12</v>
      </c>
      <c r="C20" s="10"/>
      <c r="D20" s="10"/>
      <c r="E20" s="10"/>
    </row>
    <row r="21" spans="1:6" ht="16.5" customHeight="1" x14ac:dyDescent="0.3">
      <c r="A21" s="7" t="s">
        <v>6</v>
      </c>
      <c r="B21" s="13">
        <f>B20/100*5/50</f>
        <v>1.9120000000000002E-2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7</v>
      </c>
      <c r="B23" s="15" t="s">
        <v>8</v>
      </c>
      <c r="C23" s="14" t="s">
        <v>9</v>
      </c>
      <c r="D23" s="14" t="s">
        <v>10</v>
      </c>
      <c r="E23" s="16" t="s">
        <v>11</v>
      </c>
    </row>
    <row r="24" spans="1:6" ht="16.5" customHeight="1" x14ac:dyDescent="0.3">
      <c r="A24" s="17">
        <v>1</v>
      </c>
      <c r="B24" s="18">
        <v>1205145</v>
      </c>
      <c r="C24" s="18">
        <v>2098</v>
      </c>
      <c r="D24" s="164">
        <v>1.9</v>
      </c>
      <c r="E24" s="166">
        <v>3.6</v>
      </c>
    </row>
    <row r="25" spans="1:6" ht="16.5" customHeight="1" x14ac:dyDescent="0.3">
      <c r="A25" s="17">
        <v>2</v>
      </c>
      <c r="B25" s="18">
        <v>1199654</v>
      </c>
      <c r="C25" s="18">
        <v>2093</v>
      </c>
      <c r="D25" s="164">
        <v>1.9</v>
      </c>
      <c r="E25" s="164">
        <v>3.6</v>
      </c>
    </row>
    <row r="26" spans="1:6" ht="16.5" customHeight="1" x14ac:dyDescent="0.3">
      <c r="A26" s="17">
        <v>3</v>
      </c>
      <c r="B26" s="18">
        <v>1198474</v>
      </c>
      <c r="C26" s="18">
        <v>2095</v>
      </c>
      <c r="D26" s="164">
        <v>2</v>
      </c>
      <c r="E26" s="164">
        <v>3.6</v>
      </c>
    </row>
    <row r="27" spans="1:6" ht="16.5" customHeight="1" x14ac:dyDescent="0.3">
      <c r="A27" s="17">
        <v>4</v>
      </c>
      <c r="B27" s="18">
        <v>1190110</v>
      </c>
      <c r="C27" s="18">
        <v>2102</v>
      </c>
      <c r="D27" s="164">
        <v>2</v>
      </c>
      <c r="E27" s="164">
        <v>3.6</v>
      </c>
    </row>
    <row r="28" spans="1:6" ht="16.5" customHeight="1" x14ac:dyDescent="0.3">
      <c r="A28" s="17">
        <v>5</v>
      </c>
      <c r="B28" s="18">
        <v>1204261</v>
      </c>
      <c r="C28" s="18">
        <v>2067</v>
      </c>
      <c r="D28" s="164">
        <v>1.9</v>
      </c>
      <c r="E28" s="164">
        <v>3.6</v>
      </c>
    </row>
    <row r="29" spans="1:6" ht="16.5" customHeight="1" x14ac:dyDescent="0.3">
      <c r="A29" s="17">
        <v>6</v>
      </c>
      <c r="B29" s="19">
        <v>1197278</v>
      </c>
      <c r="C29" s="19">
        <v>2069</v>
      </c>
      <c r="D29" s="165">
        <v>1.9</v>
      </c>
      <c r="E29" s="165">
        <v>3.6</v>
      </c>
    </row>
    <row r="30" spans="1:6" ht="16.5" customHeight="1" x14ac:dyDescent="0.3">
      <c r="A30" s="20" t="s">
        <v>12</v>
      </c>
      <c r="B30" s="21">
        <f>AVERAGE(B24:B29)</f>
        <v>1199153.6666666667</v>
      </c>
      <c r="C30" s="22">
        <f>AVERAGE(C24:C29)</f>
        <v>2087.3333333333335</v>
      </c>
      <c r="D30" s="23">
        <f>AVERAGE(D24:D29)</f>
        <v>1.9333333333333333</v>
      </c>
      <c r="E30" s="167">
        <f>AVERAGE(E24:E29)</f>
        <v>3.6</v>
      </c>
    </row>
    <row r="31" spans="1:6" ht="16.5" customHeight="1" x14ac:dyDescent="0.3">
      <c r="A31" s="24" t="s">
        <v>13</v>
      </c>
      <c r="B31" s="25">
        <f>(STDEV(B24:B29)/B30)</f>
        <v>4.5370117359762692E-3</v>
      </c>
      <c r="C31" s="26"/>
      <c r="D31" s="26"/>
      <c r="E31" s="27"/>
      <c r="F31" s="2"/>
    </row>
    <row r="32" spans="1:6" s="2" customFormat="1" ht="16.5" customHeight="1" x14ac:dyDescent="0.3">
      <c r="A32" s="28" t="s">
        <v>14</v>
      </c>
      <c r="B32" s="29">
        <f>COUNT(B24:B29)</f>
        <v>6</v>
      </c>
      <c r="C32" s="30"/>
      <c r="D32" s="31"/>
      <c r="E32" s="32"/>
    </row>
    <row r="33" spans="1:6" s="2" customFormat="1" ht="15.75" customHeight="1" x14ac:dyDescent="0.3">
      <c r="A33" s="10"/>
      <c r="B33" s="10"/>
      <c r="C33" s="10"/>
      <c r="D33" s="10"/>
      <c r="E33" s="33"/>
    </row>
    <row r="34" spans="1:6" s="2" customFormat="1" ht="16.5" customHeight="1" x14ac:dyDescent="0.3">
      <c r="A34" s="11" t="s">
        <v>15</v>
      </c>
      <c r="B34" s="34" t="s">
        <v>16</v>
      </c>
      <c r="C34" s="35"/>
      <c r="D34" s="35"/>
      <c r="E34" s="36"/>
    </row>
    <row r="35" spans="1:6" ht="16.5" customHeight="1" x14ac:dyDescent="0.3">
      <c r="A35" s="11"/>
      <c r="B35" s="34" t="s">
        <v>17</v>
      </c>
      <c r="C35" s="35"/>
      <c r="D35" s="35"/>
      <c r="E35" s="36"/>
      <c r="F35" s="2"/>
    </row>
    <row r="36" spans="1:6" ht="16.5" customHeight="1" x14ac:dyDescent="0.3">
      <c r="A36" s="11"/>
      <c r="B36" s="37" t="s">
        <v>18</v>
      </c>
      <c r="C36" s="35"/>
      <c r="D36" s="35"/>
      <c r="E36" s="35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103</v>
      </c>
    </row>
    <row r="39" spans="1:6" ht="16.5" customHeight="1" x14ac:dyDescent="0.3">
      <c r="A39" s="11" t="s">
        <v>3</v>
      </c>
      <c r="B39" s="8" t="str">
        <f>B18</f>
        <v>Salbutamol Sulphate</v>
      </c>
      <c r="C39" s="10"/>
      <c r="D39" s="10"/>
      <c r="E39" s="10"/>
    </row>
    <row r="40" spans="1:6" ht="16.5" customHeight="1" x14ac:dyDescent="0.3">
      <c r="A40" s="11" t="s">
        <v>4</v>
      </c>
      <c r="B40" s="9">
        <f t="shared" ref="B40:B42" si="0">B19</f>
        <v>99.58</v>
      </c>
      <c r="C40" s="10"/>
      <c r="D40" s="10"/>
      <c r="E40" s="10"/>
    </row>
    <row r="41" spans="1:6" ht="16.5" customHeight="1" x14ac:dyDescent="0.3">
      <c r="A41" s="7" t="s">
        <v>5</v>
      </c>
      <c r="B41" s="9">
        <f t="shared" si="0"/>
        <v>19.12</v>
      </c>
      <c r="C41" s="10"/>
      <c r="D41" s="10"/>
      <c r="E41" s="10"/>
    </row>
    <row r="42" spans="1:6" ht="16.5" customHeight="1" x14ac:dyDescent="0.3">
      <c r="A42" s="7" t="s">
        <v>6</v>
      </c>
      <c r="B42" s="9">
        <f t="shared" si="0"/>
        <v>1.9120000000000002E-2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7</v>
      </c>
      <c r="B44" s="15" t="s">
        <v>8</v>
      </c>
      <c r="C44" s="14" t="s">
        <v>9</v>
      </c>
      <c r="D44" s="14" t="s">
        <v>10</v>
      </c>
      <c r="E44" s="16" t="s">
        <v>11</v>
      </c>
    </row>
    <row r="45" spans="1:6" ht="16.5" customHeight="1" x14ac:dyDescent="0.3">
      <c r="A45" s="17">
        <v>1</v>
      </c>
      <c r="B45" s="18">
        <v>1205649</v>
      </c>
      <c r="C45" s="18">
        <v>2026</v>
      </c>
      <c r="D45" s="164">
        <v>2</v>
      </c>
      <c r="E45" s="166">
        <v>3.6</v>
      </c>
    </row>
    <row r="46" spans="1:6" ht="16.5" customHeight="1" x14ac:dyDescent="0.3">
      <c r="A46" s="17">
        <v>2</v>
      </c>
      <c r="B46" s="18">
        <v>1189587</v>
      </c>
      <c r="C46" s="18">
        <v>2036</v>
      </c>
      <c r="D46" s="164">
        <v>2</v>
      </c>
      <c r="E46" s="164">
        <v>3.6</v>
      </c>
    </row>
    <row r="47" spans="1:6" ht="16.5" customHeight="1" x14ac:dyDescent="0.3">
      <c r="A47" s="17">
        <v>3</v>
      </c>
      <c r="B47" s="18">
        <v>1192580</v>
      </c>
      <c r="C47" s="18">
        <v>2028</v>
      </c>
      <c r="D47" s="164">
        <v>2</v>
      </c>
      <c r="E47" s="164">
        <v>3.6</v>
      </c>
    </row>
    <row r="48" spans="1:6" ht="16.5" customHeight="1" x14ac:dyDescent="0.3">
      <c r="A48" s="17">
        <v>4</v>
      </c>
      <c r="B48" s="18">
        <v>1204062</v>
      </c>
      <c r="C48" s="18">
        <v>2027</v>
      </c>
      <c r="D48" s="164">
        <v>2</v>
      </c>
      <c r="E48" s="164">
        <v>3.6</v>
      </c>
    </row>
    <row r="49" spans="1:6" ht="16.5" customHeight="1" x14ac:dyDescent="0.3">
      <c r="A49" s="17">
        <v>5</v>
      </c>
      <c r="B49" s="18">
        <v>1198011</v>
      </c>
      <c r="C49" s="18">
        <v>2034</v>
      </c>
      <c r="D49" s="164">
        <v>2</v>
      </c>
      <c r="E49" s="164">
        <v>3.6</v>
      </c>
    </row>
    <row r="50" spans="1:6" ht="16.5" customHeight="1" x14ac:dyDescent="0.3">
      <c r="A50" s="17">
        <v>6</v>
      </c>
      <c r="B50" s="19">
        <v>1196713</v>
      </c>
      <c r="C50" s="19">
        <v>2019</v>
      </c>
      <c r="D50" s="165">
        <v>2</v>
      </c>
      <c r="E50" s="165">
        <v>3.6</v>
      </c>
    </row>
    <row r="51" spans="1:6" ht="16.5" customHeight="1" x14ac:dyDescent="0.3">
      <c r="A51" s="20" t="s">
        <v>12</v>
      </c>
      <c r="B51" s="21">
        <f>AVERAGE(B45:B50)</f>
        <v>1197767</v>
      </c>
      <c r="C51" s="22">
        <f>AVERAGE(C45:C50)</f>
        <v>2028.3333333333333</v>
      </c>
      <c r="D51" s="23">
        <f>AVERAGE(D45:D50)</f>
        <v>2</v>
      </c>
      <c r="E51" s="23">
        <f>AVERAGE(E45:E50)</f>
        <v>3.6</v>
      </c>
    </row>
    <row r="52" spans="1:6" ht="16.5" customHeight="1" x14ac:dyDescent="0.3">
      <c r="A52" s="24" t="s">
        <v>13</v>
      </c>
      <c r="B52" s="25">
        <f>(STDEV(B45:B50)/B51)</f>
        <v>5.2370875919773565E-3</v>
      </c>
      <c r="C52" s="26"/>
      <c r="D52" s="26"/>
      <c r="E52" s="27"/>
      <c r="F52" s="2"/>
    </row>
    <row r="53" spans="1:6" s="2" customFormat="1" ht="16.5" customHeight="1" x14ac:dyDescent="0.3">
      <c r="A53" s="28" t="s">
        <v>14</v>
      </c>
      <c r="B53" s="29">
        <f>COUNT(B45:B50)</f>
        <v>6</v>
      </c>
      <c r="C53" s="30"/>
      <c r="D53" s="31"/>
      <c r="E53" s="32"/>
    </row>
    <row r="54" spans="1:6" s="2" customFormat="1" ht="15.75" customHeight="1" x14ac:dyDescent="0.3">
      <c r="A54" s="10"/>
      <c r="B54" s="10"/>
      <c r="C54" s="10"/>
      <c r="D54" s="10"/>
      <c r="E54" s="33"/>
    </row>
    <row r="55" spans="1:6" s="2" customFormat="1" ht="16.5" customHeight="1" x14ac:dyDescent="0.3">
      <c r="A55" s="11" t="s">
        <v>15</v>
      </c>
      <c r="B55" s="34" t="s">
        <v>16</v>
      </c>
      <c r="C55" s="35"/>
      <c r="D55" s="35"/>
      <c r="E55" s="36"/>
    </row>
    <row r="56" spans="1:6" ht="16.5" customHeight="1" x14ac:dyDescent="0.3">
      <c r="A56" s="11"/>
      <c r="B56" s="34" t="s">
        <v>17</v>
      </c>
      <c r="C56" s="35"/>
      <c r="D56" s="35"/>
      <c r="E56" s="36"/>
      <c r="F56" s="2"/>
    </row>
    <row r="57" spans="1:6" ht="16.5" customHeight="1" x14ac:dyDescent="0.3">
      <c r="A57" s="11"/>
      <c r="B57" s="37" t="s">
        <v>18</v>
      </c>
      <c r="C57" s="35"/>
      <c r="D57" s="36"/>
      <c r="E57" s="35"/>
    </row>
    <row r="58" spans="1:6" ht="14.25" customHeight="1" thickBot="1" x14ac:dyDescent="0.35">
      <c r="A58" s="38"/>
      <c r="B58" s="39"/>
      <c r="E58" s="40"/>
    </row>
    <row r="59" spans="1:6" ht="15" customHeight="1" x14ac:dyDescent="0.3">
      <c r="B59" s="137" t="s">
        <v>19</v>
      </c>
      <c r="C59" s="137"/>
      <c r="D59" s="41" t="s">
        <v>20</v>
      </c>
      <c r="E59" s="41" t="s">
        <v>21</v>
      </c>
    </row>
    <row r="60" spans="1:6" ht="30" customHeight="1" x14ac:dyDescent="0.3">
      <c r="A60" s="42" t="s">
        <v>22</v>
      </c>
      <c r="B60" s="43" t="s">
        <v>93</v>
      </c>
      <c r="C60" s="43"/>
      <c r="D60" s="179">
        <v>43342</v>
      </c>
      <c r="E60" s="44"/>
      <c r="F60" s="2"/>
    </row>
    <row r="61" spans="1:6" ht="15" customHeight="1" x14ac:dyDescent="0.3">
      <c r="F61" s="2"/>
    </row>
    <row r="62" spans="1:6" x14ac:dyDescent="0.3">
      <c r="A62" s="42" t="s">
        <v>23</v>
      </c>
      <c r="B62" s="180"/>
      <c r="C62" s="180"/>
      <c r="D62" s="180"/>
      <c r="E62" s="18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topLeftCell="A67" zoomScale="60" zoomScaleNormal="55" workbookViewId="0">
      <selection activeCell="E79" sqref="E79"/>
    </sheetView>
  </sheetViews>
  <sheetFormatPr defaultColWidth="9.109375" defaultRowHeight="13.2" x14ac:dyDescent="0.25"/>
  <cols>
    <col min="1" max="1" width="58.5546875" style="40" customWidth="1"/>
    <col min="2" max="2" width="34.33203125" style="40" customWidth="1"/>
    <col min="3" max="3" width="43.109375" style="40" customWidth="1"/>
    <col min="4" max="4" width="23.109375" style="40" customWidth="1"/>
    <col min="5" max="5" width="34.88671875" style="40" customWidth="1"/>
    <col min="6" max="6" width="21.5546875" style="40" customWidth="1"/>
    <col min="7" max="7" width="36.88671875" style="40" customWidth="1"/>
    <col min="8" max="8" width="23.88671875" style="40" customWidth="1"/>
    <col min="9" max="16384" width="9.109375" style="40"/>
  </cols>
  <sheetData>
    <row r="1" spans="1:8" x14ac:dyDescent="0.25">
      <c r="A1" s="148" t="s">
        <v>24</v>
      </c>
      <c r="B1" s="148"/>
      <c r="C1" s="148"/>
      <c r="D1" s="148"/>
      <c r="E1" s="148"/>
      <c r="F1" s="148"/>
      <c r="G1" s="148"/>
      <c r="H1" s="148"/>
    </row>
    <row r="2" spans="1:8" x14ac:dyDescent="0.25">
      <c r="A2" s="148"/>
      <c r="B2" s="148"/>
      <c r="C2" s="148"/>
      <c r="D2" s="148"/>
      <c r="E2" s="148"/>
      <c r="F2" s="148"/>
      <c r="G2" s="148"/>
      <c r="H2" s="148"/>
    </row>
    <row r="3" spans="1:8" x14ac:dyDescent="0.25">
      <c r="A3" s="148"/>
      <c r="B3" s="148"/>
      <c r="C3" s="148"/>
      <c r="D3" s="148"/>
      <c r="E3" s="148"/>
      <c r="F3" s="148"/>
      <c r="G3" s="148"/>
      <c r="H3" s="148"/>
    </row>
    <row r="4" spans="1:8" x14ac:dyDescent="0.25">
      <c r="A4" s="148"/>
      <c r="B4" s="148"/>
      <c r="C4" s="148"/>
      <c r="D4" s="148"/>
      <c r="E4" s="148"/>
      <c r="F4" s="148"/>
      <c r="G4" s="148"/>
      <c r="H4" s="148"/>
    </row>
    <row r="5" spans="1:8" x14ac:dyDescent="0.25">
      <c r="A5" s="148"/>
      <c r="B5" s="148"/>
      <c r="C5" s="148"/>
      <c r="D5" s="148"/>
      <c r="E5" s="148"/>
      <c r="F5" s="148"/>
      <c r="G5" s="148"/>
      <c r="H5" s="148"/>
    </row>
    <row r="6" spans="1:8" x14ac:dyDescent="0.25">
      <c r="A6" s="148"/>
      <c r="B6" s="148"/>
      <c r="C6" s="148"/>
      <c r="D6" s="148"/>
      <c r="E6" s="148"/>
      <c r="F6" s="148"/>
      <c r="G6" s="148"/>
      <c r="H6" s="148"/>
    </row>
    <row r="7" spans="1:8" x14ac:dyDescent="0.25">
      <c r="A7" s="148"/>
      <c r="B7" s="148"/>
      <c r="C7" s="148"/>
      <c r="D7" s="148"/>
      <c r="E7" s="148"/>
      <c r="F7" s="148"/>
      <c r="G7" s="148"/>
      <c r="H7" s="148"/>
    </row>
    <row r="8" spans="1:8" x14ac:dyDescent="0.25">
      <c r="A8" s="149" t="s">
        <v>25</v>
      </c>
      <c r="B8" s="149"/>
      <c r="C8" s="149"/>
      <c r="D8" s="149"/>
      <c r="E8" s="149"/>
      <c r="F8" s="149"/>
      <c r="G8" s="149"/>
      <c r="H8" s="149"/>
    </row>
    <row r="9" spans="1:8" x14ac:dyDescent="0.25">
      <c r="A9" s="149"/>
      <c r="B9" s="149"/>
      <c r="C9" s="149"/>
      <c r="D9" s="149"/>
      <c r="E9" s="149"/>
      <c r="F9" s="149"/>
      <c r="G9" s="149"/>
      <c r="H9" s="149"/>
    </row>
    <row r="10" spans="1:8" x14ac:dyDescent="0.25">
      <c r="A10" s="149"/>
      <c r="B10" s="149"/>
      <c r="C10" s="149"/>
      <c r="D10" s="149"/>
      <c r="E10" s="149"/>
      <c r="F10" s="149"/>
      <c r="G10" s="149"/>
      <c r="H10" s="149"/>
    </row>
    <row r="11" spans="1:8" x14ac:dyDescent="0.25">
      <c r="A11" s="149"/>
      <c r="B11" s="149"/>
      <c r="C11" s="149"/>
      <c r="D11" s="149"/>
      <c r="E11" s="149"/>
      <c r="F11" s="149"/>
      <c r="G11" s="149"/>
      <c r="H11" s="149"/>
    </row>
    <row r="12" spans="1:8" x14ac:dyDescent="0.25">
      <c r="A12" s="149"/>
      <c r="B12" s="149"/>
      <c r="C12" s="149"/>
      <c r="D12" s="149"/>
      <c r="E12" s="149"/>
      <c r="F12" s="149"/>
      <c r="G12" s="149"/>
      <c r="H12" s="149"/>
    </row>
    <row r="13" spans="1:8" x14ac:dyDescent="0.25">
      <c r="A13" s="149"/>
      <c r="B13" s="149"/>
      <c r="C13" s="149"/>
      <c r="D13" s="149"/>
      <c r="E13" s="149"/>
      <c r="F13" s="149"/>
      <c r="G13" s="149"/>
      <c r="H13" s="149"/>
    </row>
    <row r="14" spans="1:8" x14ac:dyDescent="0.25">
      <c r="A14" s="149"/>
      <c r="B14" s="149"/>
      <c r="C14" s="149"/>
      <c r="D14" s="149"/>
      <c r="E14" s="149"/>
      <c r="F14" s="149"/>
      <c r="G14" s="149"/>
      <c r="H14" s="149"/>
    </row>
    <row r="15" spans="1:8" ht="19.5" customHeight="1" thickBot="1" x14ac:dyDescent="0.4">
      <c r="A15" s="123"/>
      <c r="B15" s="123"/>
      <c r="C15" s="123"/>
      <c r="D15" s="123"/>
      <c r="E15" s="123"/>
      <c r="F15" s="123"/>
      <c r="G15" s="123"/>
      <c r="H15" s="123"/>
    </row>
    <row r="16" spans="1:8" ht="19.5" customHeight="1" thickBot="1" x14ac:dyDescent="0.4">
      <c r="A16" s="152" t="s">
        <v>26</v>
      </c>
      <c r="B16" s="153"/>
      <c r="C16" s="153"/>
      <c r="D16" s="153"/>
      <c r="E16" s="153"/>
      <c r="F16" s="153"/>
      <c r="G16" s="153"/>
      <c r="H16" s="154"/>
    </row>
    <row r="17" spans="1:8" ht="18.75" customHeight="1" x14ac:dyDescent="0.35">
      <c r="A17" s="49" t="s">
        <v>27</v>
      </c>
      <c r="B17" s="49"/>
      <c r="C17" s="123"/>
      <c r="D17" s="123"/>
      <c r="E17" s="123"/>
      <c r="F17" s="123"/>
      <c r="G17" s="123"/>
      <c r="H17" s="123"/>
    </row>
    <row r="18" spans="1:8" ht="26.25" customHeight="1" x14ac:dyDescent="0.45">
      <c r="A18" s="50" t="s">
        <v>28</v>
      </c>
      <c r="B18" s="155" t="s">
        <v>91</v>
      </c>
      <c r="C18" s="155"/>
      <c r="D18" s="155"/>
      <c r="E18" s="155"/>
      <c r="F18" s="123"/>
      <c r="G18" s="123"/>
      <c r="H18" s="123"/>
    </row>
    <row r="19" spans="1:8" ht="26.25" customHeight="1" x14ac:dyDescent="0.5">
      <c r="A19" s="50" t="s">
        <v>29</v>
      </c>
      <c r="B19" s="135" t="s">
        <v>95</v>
      </c>
      <c r="C19" s="132">
        <v>6</v>
      </c>
      <c r="D19" s="99"/>
      <c r="E19" s="99"/>
      <c r="F19" s="123"/>
      <c r="G19" s="123"/>
      <c r="H19" s="123"/>
    </row>
    <row r="20" spans="1:8" ht="26.25" customHeight="1" x14ac:dyDescent="0.5">
      <c r="A20" s="50" t="s">
        <v>30</v>
      </c>
      <c r="B20" s="135" t="s">
        <v>96</v>
      </c>
      <c r="C20" s="99"/>
      <c r="D20" s="99"/>
      <c r="E20" s="99"/>
      <c r="F20" s="123"/>
      <c r="G20" s="123"/>
      <c r="H20" s="123"/>
    </row>
    <row r="21" spans="1:8" ht="26.25" customHeight="1" x14ac:dyDescent="0.5">
      <c r="A21" s="50" t="s">
        <v>31</v>
      </c>
      <c r="B21" s="163" t="s">
        <v>97</v>
      </c>
      <c r="C21" s="163"/>
      <c r="D21" s="163"/>
      <c r="E21" s="163"/>
      <c r="F21" s="163"/>
      <c r="G21" s="163"/>
      <c r="H21" s="163"/>
    </row>
    <row r="22" spans="1:8" ht="26.25" customHeight="1" x14ac:dyDescent="0.5">
      <c r="A22" s="50" t="s">
        <v>32</v>
      </c>
      <c r="B22" s="168">
        <v>43308</v>
      </c>
      <c r="C22" s="99"/>
      <c r="D22" s="99"/>
      <c r="E22" s="99"/>
      <c r="F22" s="123"/>
      <c r="G22" s="123"/>
      <c r="H22" s="123"/>
    </row>
    <row r="23" spans="1:8" ht="26.25" customHeight="1" x14ac:dyDescent="0.5">
      <c r="A23" s="50" t="s">
        <v>33</v>
      </c>
      <c r="B23" s="168">
        <v>43342</v>
      </c>
      <c r="C23" s="99"/>
      <c r="D23" s="99"/>
      <c r="E23" s="99"/>
      <c r="F23" s="123"/>
      <c r="G23" s="123"/>
      <c r="H23" s="123"/>
    </row>
    <row r="24" spans="1:8" ht="18.75" customHeight="1" x14ac:dyDescent="0.35">
      <c r="A24" s="50"/>
      <c r="B24" s="51"/>
      <c r="C24" s="123"/>
      <c r="D24" s="123"/>
      <c r="E24" s="123"/>
      <c r="F24" s="123"/>
      <c r="G24" s="123"/>
      <c r="H24" s="123"/>
    </row>
    <row r="25" spans="1:8" ht="18.75" customHeight="1" x14ac:dyDescent="0.35">
      <c r="A25" s="52" t="s">
        <v>1</v>
      </c>
      <c r="B25" s="51"/>
      <c r="C25" s="123"/>
      <c r="D25" s="123"/>
      <c r="E25" s="123"/>
      <c r="F25" s="123"/>
      <c r="G25" s="123"/>
      <c r="H25" s="123"/>
    </row>
    <row r="26" spans="1:8" ht="26.25" customHeight="1" x14ac:dyDescent="0.45">
      <c r="A26" s="124" t="s">
        <v>3</v>
      </c>
      <c r="B26" s="155" t="s">
        <v>90</v>
      </c>
      <c r="C26" s="155"/>
      <c r="D26" s="123"/>
      <c r="E26" s="123"/>
      <c r="F26" s="123"/>
      <c r="G26" s="123"/>
      <c r="H26" s="123"/>
    </row>
    <row r="27" spans="1:8" ht="26.25" customHeight="1" x14ac:dyDescent="0.5">
      <c r="A27" s="119" t="s">
        <v>34</v>
      </c>
      <c r="B27" s="156" t="s">
        <v>92</v>
      </c>
      <c r="C27" s="156"/>
      <c r="D27" s="123"/>
      <c r="E27" s="123"/>
      <c r="F27" s="123"/>
      <c r="G27" s="123"/>
      <c r="H27" s="123"/>
    </row>
    <row r="28" spans="1:8" ht="27" customHeight="1" thickBot="1" x14ac:dyDescent="0.5">
      <c r="A28" s="119" t="s">
        <v>4</v>
      </c>
      <c r="B28" s="53">
        <v>99.48</v>
      </c>
      <c r="C28" s="123"/>
      <c r="D28" s="123"/>
      <c r="E28" s="123"/>
      <c r="F28" s="123"/>
      <c r="G28" s="123"/>
      <c r="H28" s="123"/>
    </row>
    <row r="29" spans="1:8" ht="27" customHeight="1" thickBot="1" x14ac:dyDescent="0.55000000000000004">
      <c r="A29" s="119" t="s">
        <v>35</v>
      </c>
      <c r="B29" s="74">
        <v>0</v>
      </c>
      <c r="C29" s="157" t="s">
        <v>36</v>
      </c>
      <c r="D29" s="158"/>
      <c r="E29" s="158"/>
      <c r="F29" s="158"/>
      <c r="G29" s="159"/>
      <c r="H29" s="54"/>
    </row>
    <row r="30" spans="1:8" ht="19.5" customHeight="1" thickBot="1" x14ac:dyDescent="0.4">
      <c r="A30" s="119" t="s">
        <v>37</v>
      </c>
      <c r="B30" s="55">
        <f>B28-B29</f>
        <v>99.48</v>
      </c>
      <c r="C30" s="56"/>
      <c r="D30" s="56"/>
      <c r="E30" s="56"/>
      <c r="F30" s="56"/>
      <c r="G30" s="56"/>
      <c r="H30" s="54"/>
    </row>
    <row r="31" spans="1:8" ht="27" customHeight="1" thickBot="1" x14ac:dyDescent="0.5">
      <c r="A31" s="119" t="s">
        <v>38</v>
      </c>
      <c r="B31" s="57">
        <f>239.311*2</f>
        <v>478.62200000000001</v>
      </c>
      <c r="C31" s="157" t="s">
        <v>39</v>
      </c>
      <c r="D31" s="158"/>
      <c r="E31" s="158"/>
      <c r="F31" s="158"/>
      <c r="G31" s="159"/>
      <c r="H31" s="58"/>
    </row>
    <row r="32" spans="1:8" ht="27" customHeight="1" thickBot="1" x14ac:dyDescent="0.5">
      <c r="A32" s="119" t="s">
        <v>40</v>
      </c>
      <c r="B32" s="57">
        <v>576.70000000000005</v>
      </c>
      <c r="C32" s="157" t="s">
        <v>41</v>
      </c>
      <c r="D32" s="158"/>
      <c r="E32" s="158"/>
      <c r="F32" s="158"/>
      <c r="G32" s="159"/>
      <c r="H32" s="58"/>
    </row>
    <row r="33" spans="1:8" ht="18.75" customHeight="1" x14ac:dyDescent="0.35">
      <c r="A33" s="119"/>
      <c r="B33" s="59"/>
      <c r="C33" s="60"/>
      <c r="D33" s="60"/>
      <c r="E33" s="60"/>
      <c r="F33" s="60"/>
      <c r="G33" s="60"/>
      <c r="H33" s="60"/>
    </row>
    <row r="34" spans="1:8" ht="18.75" customHeight="1" x14ac:dyDescent="0.35">
      <c r="A34" s="119" t="s">
        <v>42</v>
      </c>
      <c r="B34" s="61">
        <f>B31/B32</f>
        <v>0.82993237385122243</v>
      </c>
      <c r="C34" s="123" t="s">
        <v>43</v>
      </c>
      <c r="D34" s="123"/>
      <c r="E34" s="123"/>
      <c r="F34" s="123"/>
      <c r="G34" s="123"/>
      <c r="H34" s="54"/>
    </row>
    <row r="35" spans="1:8" ht="19.5" customHeight="1" thickBot="1" x14ac:dyDescent="0.4">
      <c r="A35" s="119"/>
      <c r="B35" s="134"/>
      <c r="C35" s="54"/>
      <c r="D35" s="54"/>
      <c r="E35" s="54"/>
      <c r="F35" s="54"/>
      <c r="G35" s="123"/>
      <c r="H35" s="54"/>
    </row>
    <row r="36" spans="1:8" ht="27" customHeight="1" thickBot="1" x14ac:dyDescent="0.55000000000000004">
      <c r="A36" s="62" t="s">
        <v>88</v>
      </c>
      <c r="B36" s="63">
        <v>100</v>
      </c>
      <c r="C36" s="123"/>
      <c r="D36" s="160" t="s">
        <v>44</v>
      </c>
      <c r="E36" s="161"/>
      <c r="F36" s="162" t="s">
        <v>45</v>
      </c>
      <c r="G36" s="161"/>
      <c r="H36" s="54"/>
    </row>
    <row r="37" spans="1:8" ht="26.25" customHeight="1" x14ac:dyDescent="0.5">
      <c r="A37" s="64" t="s">
        <v>46</v>
      </c>
      <c r="B37" s="65">
        <v>5</v>
      </c>
      <c r="C37" s="66" t="s">
        <v>47</v>
      </c>
      <c r="D37" s="67" t="s">
        <v>48</v>
      </c>
      <c r="E37" s="68" t="s">
        <v>49</v>
      </c>
      <c r="F37" s="69" t="s">
        <v>48</v>
      </c>
      <c r="G37" s="68" t="s">
        <v>49</v>
      </c>
      <c r="H37" s="54"/>
    </row>
    <row r="38" spans="1:8" ht="26.25" customHeight="1" x14ac:dyDescent="0.5">
      <c r="A38" s="64" t="s">
        <v>50</v>
      </c>
      <c r="B38" s="65">
        <v>100</v>
      </c>
      <c r="C38" s="70">
        <v>1</v>
      </c>
      <c r="D38" s="45">
        <v>1199586</v>
      </c>
      <c r="E38" s="71">
        <f>IF(ISBLANK(D38),"-",$D$48/$D$45*D38)</f>
        <v>1519830.0038784402</v>
      </c>
      <c r="F38" s="45">
        <v>1292221</v>
      </c>
      <c r="G38" s="71">
        <f>IF(ISBLANK(F38),"-",$D$48/$F$45*F38)</f>
        <v>1510770.7111932721</v>
      </c>
      <c r="H38" s="54"/>
    </row>
    <row r="39" spans="1:8" ht="26.25" customHeight="1" x14ac:dyDescent="0.5">
      <c r="A39" s="64" t="s">
        <v>51</v>
      </c>
      <c r="B39" s="65">
        <v>1</v>
      </c>
      <c r="C39" s="72">
        <v>2</v>
      </c>
      <c r="D39" s="46">
        <v>1194076</v>
      </c>
      <c r="E39" s="73">
        <f>IF(ISBLANK(D39),"-",$D$48/$D$45*D39)</f>
        <v>1512849.0426790179</v>
      </c>
      <c r="F39" s="46">
        <v>1297660</v>
      </c>
      <c r="G39" s="73">
        <f>IF(ISBLANK(F39),"-",$D$48/$F$45*F39)</f>
        <v>1517129.5939990617</v>
      </c>
      <c r="H39" s="54"/>
    </row>
    <row r="40" spans="1:8" ht="26.25" customHeight="1" x14ac:dyDescent="0.5">
      <c r="A40" s="64" t="s">
        <v>52</v>
      </c>
      <c r="B40" s="65">
        <v>1</v>
      </c>
      <c r="C40" s="72">
        <v>3</v>
      </c>
      <c r="D40" s="46">
        <v>1200090</v>
      </c>
      <c r="E40" s="73">
        <f>IF(ISBLANK(D40),"-",$D$48/$D$45*D40)</f>
        <v>1520468.5527794401</v>
      </c>
      <c r="F40" s="46">
        <v>1293429</v>
      </c>
      <c r="G40" s="73">
        <f>IF(ISBLANK(F40),"-",$D$48/$F$45*F40)</f>
        <v>1512183.0168430964</v>
      </c>
      <c r="H40" s="123"/>
    </row>
    <row r="41" spans="1:8" ht="26.25" customHeight="1" x14ac:dyDescent="0.5">
      <c r="A41" s="64" t="s">
        <v>53</v>
      </c>
      <c r="B41" s="65">
        <v>1</v>
      </c>
      <c r="C41" s="75">
        <v>4</v>
      </c>
      <c r="D41" s="76"/>
      <c r="E41" s="77" t="str">
        <f>IF(ISBLANK(D41),"-",$D$48/$D$45*D41)</f>
        <v>-</v>
      </c>
      <c r="F41" s="78"/>
      <c r="G41" s="77" t="str">
        <f>IF(ISBLANK(F41),"-",$D$48/$F$45*F41)</f>
        <v>-</v>
      </c>
      <c r="H41" s="123"/>
    </row>
    <row r="42" spans="1:8" ht="27" customHeight="1" thickBot="1" x14ac:dyDescent="0.55000000000000004">
      <c r="A42" s="64" t="s">
        <v>54</v>
      </c>
      <c r="B42" s="65">
        <v>1</v>
      </c>
      <c r="C42" s="79" t="s">
        <v>55</v>
      </c>
      <c r="D42" s="80">
        <f>AVERAGE(D38:D41)</f>
        <v>1197917.3333333333</v>
      </c>
      <c r="E42" s="81">
        <f>AVERAGE(E38:E41)</f>
        <v>1517715.8664456327</v>
      </c>
      <c r="F42" s="82">
        <f>AVERAGE(F38:F41)</f>
        <v>1294436.6666666667</v>
      </c>
      <c r="G42" s="81">
        <f>AVERAGE(G38:G41)</f>
        <v>1513361.1073451433</v>
      </c>
      <c r="H42" s="123"/>
    </row>
    <row r="43" spans="1:8" ht="26.25" customHeight="1" x14ac:dyDescent="0.5">
      <c r="A43" s="64" t="s">
        <v>56</v>
      </c>
      <c r="B43" s="74">
        <v>1</v>
      </c>
      <c r="C43" s="83" t="s">
        <v>57</v>
      </c>
      <c r="D43" s="47">
        <v>19.12</v>
      </c>
      <c r="E43" s="123"/>
      <c r="F43" s="84">
        <v>20.72</v>
      </c>
      <c r="G43" s="123"/>
      <c r="H43" s="123"/>
    </row>
    <row r="44" spans="1:8" ht="26.25" customHeight="1" x14ac:dyDescent="0.5">
      <c r="A44" s="64" t="s">
        <v>58</v>
      </c>
      <c r="B44" s="74">
        <v>1</v>
      </c>
      <c r="C44" s="85" t="s">
        <v>59</v>
      </c>
      <c r="D44" s="86">
        <f>D43*$B$34</f>
        <v>15.868306988035373</v>
      </c>
      <c r="E44" s="111"/>
      <c r="F44" s="86">
        <f>F43*$B$34</f>
        <v>17.196198786197328</v>
      </c>
      <c r="G44" s="123"/>
      <c r="H44" s="123"/>
    </row>
    <row r="45" spans="1:8" ht="19.5" customHeight="1" thickBot="1" x14ac:dyDescent="0.4">
      <c r="A45" s="64" t="s">
        <v>60</v>
      </c>
      <c r="B45" s="111">
        <f>(B44/B43)*(B42/B41)*(B40/B39)*(B38/B37)*B36</f>
        <v>2000</v>
      </c>
      <c r="C45" s="85" t="s">
        <v>61</v>
      </c>
      <c r="D45" s="87">
        <f>D44*$B$30/100</f>
        <v>15.785791791697591</v>
      </c>
      <c r="E45" s="116"/>
      <c r="F45" s="87">
        <f>F44*$B$30/100</f>
        <v>17.106778552509105</v>
      </c>
      <c r="G45" s="123"/>
      <c r="H45" s="123"/>
    </row>
    <row r="46" spans="1:8" ht="19.5" customHeight="1" thickBot="1" x14ac:dyDescent="0.4">
      <c r="A46" s="138" t="s">
        <v>62</v>
      </c>
      <c r="B46" s="150"/>
      <c r="C46" s="85" t="s">
        <v>63</v>
      </c>
      <c r="D46" s="86">
        <f>D45/$B$45</f>
        <v>7.8928958958487949E-3</v>
      </c>
      <c r="E46" s="116"/>
      <c r="F46" s="88">
        <f>F45/$B$45</f>
        <v>8.553389276254552E-3</v>
      </c>
      <c r="G46" s="123"/>
      <c r="H46" s="123"/>
    </row>
    <row r="47" spans="1:8" ht="27" customHeight="1" thickBot="1" x14ac:dyDescent="0.55000000000000004">
      <c r="A47" s="140"/>
      <c r="B47" s="151"/>
      <c r="C47" s="85" t="s">
        <v>64</v>
      </c>
      <c r="D47" s="89">
        <v>0.01</v>
      </c>
      <c r="E47" s="123"/>
      <c r="F47" s="90"/>
      <c r="G47" s="123"/>
      <c r="H47" s="123"/>
    </row>
    <row r="48" spans="1:8" ht="18.75" customHeight="1" x14ac:dyDescent="0.35">
      <c r="A48" s="123"/>
      <c r="B48" s="123"/>
      <c r="C48" s="85" t="s">
        <v>65</v>
      </c>
      <c r="D48" s="87">
        <f>D47*$B$45</f>
        <v>20</v>
      </c>
      <c r="E48" s="123"/>
      <c r="F48" s="90"/>
      <c r="G48" s="123"/>
      <c r="H48" s="123"/>
    </row>
    <row r="49" spans="1:8" ht="19.5" customHeight="1" thickBot="1" x14ac:dyDescent="0.4">
      <c r="A49" s="123"/>
      <c r="B49" s="123"/>
      <c r="C49" s="91" t="s">
        <v>66</v>
      </c>
      <c r="D49" s="92">
        <f>D48/B34</f>
        <v>24.098349010283691</v>
      </c>
      <c r="E49" s="123"/>
      <c r="F49" s="93"/>
      <c r="G49" s="123"/>
      <c r="H49" s="123"/>
    </row>
    <row r="50" spans="1:8" ht="18.75" customHeight="1" x14ac:dyDescent="0.35">
      <c r="A50" s="123"/>
      <c r="B50" s="123"/>
      <c r="C50" s="94" t="s">
        <v>67</v>
      </c>
      <c r="D50" s="95">
        <f>AVERAGE(E38:E41,G38:G41)</f>
        <v>1515538.486895388</v>
      </c>
      <c r="E50" s="123"/>
      <c r="F50" s="93"/>
      <c r="G50" s="123"/>
      <c r="H50" s="123"/>
    </row>
    <row r="51" spans="1:8" ht="18.75" customHeight="1" x14ac:dyDescent="0.35">
      <c r="A51" s="123"/>
      <c r="B51" s="123"/>
      <c r="C51" s="85" t="s">
        <v>68</v>
      </c>
      <c r="D51" s="96">
        <f>STDEV(E38:E41,G38:G41)/D50</f>
        <v>2.7441099574136382E-3</v>
      </c>
      <c r="E51" s="123"/>
      <c r="F51" s="93"/>
      <c r="G51" s="123"/>
      <c r="H51" s="123"/>
    </row>
    <row r="52" spans="1:8" ht="19.5" customHeight="1" thickBot="1" x14ac:dyDescent="0.4">
      <c r="A52" s="123"/>
      <c r="B52" s="123"/>
      <c r="C52" s="91" t="s">
        <v>14</v>
      </c>
      <c r="D52" s="97">
        <f>COUNT(E38:E41,G38:G41)</f>
        <v>6</v>
      </c>
      <c r="E52" s="123"/>
      <c r="F52" s="123"/>
      <c r="G52" s="123"/>
      <c r="H52" s="123"/>
    </row>
    <row r="53" spans="1:8" ht="18.75" customHeight="1" x14ac:dyDescent="0.35">
      <c r="A53" s="123"/>
      <c r="B53" s="123"/>
      <c r="C53" s="123"/>
      <c r="D53" s="123"/>
      <c r="E53" s="123"/>
      <c r="F53" s="123"/>
      <c r="G53" s="123"/>
      <c r="H53" s="123"/>
    </row>
    <row r="54" spans="1:8" ht="18.75" customHeight="1" x14ac:dyDescent="0.35">
      <c r="A54" s="49" t="s">
        <v>1</v>
      </c>
      <c r="B54" s="98" t="s">
        <v>98</v>
      </c>
      <c r="C54" s="123"/>
      <c r="D54" s="123"/>
      <c r="E54" s="123"/>
      <c r="F54" s="123"/>
      <c r="G54" s="123"/>
      <c r="H54" s="123"/>
    </row>
    <row r="55" spans="1:8" ht="18.75" customHeight="1" x14ac:dyDescent="0.35">
      <c r="A55" s="123" t="s">
        <v>69</v>
      </c>
      <c r="B55" s="99" t="str">
        <f>B21</f>
        <v>Each metered dose contains: Salbutamol 100 mcg (as Salbutamol Sulfate Ph. Eur.)</v>
      </c>
      <c r="C55" s="123"/>
      <c r="D55" s="123"/>
      <c r="E55" s="123"/>
      <c r="F55" s="123"/>
      <c r="G55" s="123"/>
      <c r="H55" s="123"/>
    </row>
    <row r="56" spans="1:8" ht="26.25" customHeight="1" x14ac:dyDescent="0.45">
      <c r="A56" s="119" t="s">
        <v>89</v>
      </c>
      <c r="B56" s="169">
        <v>1</v>
      </c>
      <c r="C56" s="111" t="s">
        <v>99</v>
      </c>
      <c r="D56" s="133">
        <v>0.1</v>
      </c>
      <c r="E56" s="123" t="str">
        <f>B20</f>
        <v>SALBUTAMOL (as Sulphate)</v>
      </c>
      <c r="F56" s="123"/>
      <c r="G56" s="123"/>
      <c r="H56" s="111"/>
    </row>
    <row r="57" spans="1:8" ht="19.5" customHeight="1" thickBot="1" x14ac:dyDescent="0.4">
      <c r="A57" s="123"/>
      <c r="B57" s="123"/>
      <c r="C57" s="123"/>
      <c r="D57" s="123"/>
      <c r="E57" s="123"/>
      <c r="F57" s="123"/>
      <c r="G57" s="123"/>
      <c r="H57" s="111"/>
    </row>
    <row r="58" spans="1:8" ht="27" customHeight="1" thickBot="1" x14ac:dyDescent="0.55000000000000004">
      <c r="A58" s="62" t="s">
        <v>70</v>
      </c>
      <c r="B58" s="63">
        <v>100</v>
      </c>
      <c r="C58" s="123"/>
      <c r="D58" s="100" t="s">
        <v>100</v>
      </c>
      <c r="E58" s="101" t="s">
        <v>47</v>
      </c>
      <c r="F58" s="101" t="s">
        <v>48</v>
      </c>
      <c r="G58" s="101" t="s">
        <v>71</v>
      </c>
      <c r="H58" s="66" t="s">
        <v>72</v>
      </c>
    </row>
    <row r="59" spans="1:8" ht="26.25" customHeight="1" x14ac:dyDescent="0.5">
      <c r="A59" s="64" t="s">
        <v>73</v>
      </c>
      <c r="B59" s="65">
        <v>1</v>
      </c>
      <c r="C59" s="144" t="s">
        <v>74</v>
      </c>
      <c r="D59" s="170">
        <v>10</v>
      </c>
      <c r="E59" s="102">
        <v>1</v>
      </c>
      <c r="F59" s="48">
        <v>1593704</v>
      </c>
      <c r="G59" s="176">
        <f t="shared" ref="G59:G70" si="0">IF(ISBLANK(F59),"-",(F59/$D$50*$D$47*$B$67)*($B$56/$D$59))</f>
        <v>0.10515760660520973</v>
      </c>
      <c r="H59" s="103">
        <f t="shared" ref="H59:H70" si="1">IF(ISBLANK(F59),"-",G59/$D$56)</f>
        <v>1.0515760660520972</v>
      </c>
    </row>
    <row r="60" spans="1:8" ht="26.25" customHeight="1" x14ac:dyDescent="0.5">
      <c r="A60" s="64" t="s">
        <v>75</v>
      </c>
      <c r="B60" s="65">
        <v>1</v>
      </c>
      <c r="C60" s="145"/>
      <c r="D60" s="171"/>
      <c r="E60" s="104">
        <v>2</v>
      </c>
      <c r="F60" s="46">
        <v>1602157</v>
      </c>
      <c r="G60" s="177">
        <f t="shared" si="0"/>
        <v>0.10571536215368914</v>
      </c>
      <c r="H60" s="105">
        <f t="shared" si="1"/>
        <v>1.0571536215368913</v>
      </c>
    </row>
    <row r="61" spans="1:8" ht="26.25" customHeight="1" x14ac:dyDescent="0.5">
      <c r="A61" s="64" t="s">
        <v>76</v>
      </c>
      <c r="B61" s="65">
        <v>1</v>
      </c>
      <c r="C61" s="145"/>
      <c r="D61" s="171"/>
      <c r="E61" s="104">
        <v>3</v>
      </c>
      <c r="F61" s="46">
        <v>1595856</v>
      </c>
      <c r="G61" s="177">
        <f t="shared" si="0"/>
        <v>0.10529960233930741</v>
      </c>
      <c r="H61" s="105">
        <f t="shared" si="1"/>
        <v>1.052996023393074</v>
      </c>
    </row>
    <row r="62" spans="1:8" ht="27" customHeight="1" thickBot="1" x14ac:dyDescent="0.55000000000000004">
      <c r="A62" s="64" t="s">
        <v>77</v>
      </c>
      <c r="B62" s="65">
        <v>1</v>
      </c>
      <c r="C62" s="146"/>
      <c r="D62" s="172"/>
      <c r="E62" s="106">
        <v>4</v>
      </c>
      <c r="F62" s="107"/>
      <c r="G62" s="177" t="str">
        <f t="shared" si="0"/>
        <v>-</v>
      </c>
      <c r="H62" s="105" t="str">
        <f t="shared" si="1"/>
        <v>-</v>
      </c>
    </row>
    <row r="63" spans="1:8" ht="26.25" customHeight="1" x14ac:dyDescent="0.5">
      <c r="A63" s="64" t="s">
        <v>78</v>
      </c>
      <c r="B63" s="65">
        <v>1</v>
      </c>
      <c r="C63" s="144" t="s">
        <v>79</v>
      </c>
      <c r="D63" s="173">
        <v>10</v>
      </c>
      <c r="E63" s="102">
        <v>1</v>
      </c>
      <c r="F63" s="48">
        <v>1577923</v>
      </c>
      <c r="G63" s="176">
        <f t="shared" si="0"/>
        <v>0.10411632654954267</v>
      </c>
      <c r="H63" s="103">
        <f t="shared" si="1"/>
        <v>1.0411632654954266</v>
      </c>
    </row>
    <row r="64" spans="1:8" ht="26.25" customHeight="1" x14ac:dyDescent="0.5">
      <c r="A64" s="64" t="s">
        <v>80</v>
      </c>
      <c r="B64" s="65">
        <v>1</v>
      </c>
      <c r="C64" s="145"/>
      <c r="D64" s="174"/>
      <c r="E64" s="104">
        <v>2</v>
      </c>
      <c r="F64" s="46">
        <v>1584788</v>
      </c>
      <c r="G64" s="177">
        <f t="shared" si="0"/>
        <v>0.10456930085929202</v>
      </c>
      <c r="H64" s="105">
        <f t="shared" si="1"/>
        <v>1.0456930085929201</v>
      </c>
    </row>
    <row r="65" spans="1:8" ht="26.25" customHeight="1" x14ac:dyDescent="0.5">
      <c r="A65" s="64" t="s">
        <v>81</v>
      </c>
      <c r="B65" s="65">
        <v>1</v>
      </c>
      <c r="C65" s="145"/>
      <c r="D65" s="174"/>
      <c r="E65" s="104">
        <v>3</v>
      </c>
      <c r="F65" s="46">
        <v>1579722</v>
      </c>
      <c r="G65" s="177">
        <f t="shared" si="0"/>
        <v>0.10423503023246168</v>
      </c>
      <c r="H65" s="105">
        <f t="shared" si="1"/>
        <v>1.0423503023246168</v>
      </c>
    </row>
    <row r="66" spans="1:8" ht="27" customHeight="1" thickBot="1" x14ac:dyDescent="0.55000000000000004">
      <c r="A66" s="64" t="s">
        <v>82</v>
      </c>
      <c r="B66" s="65">
        <v>1</v>
      </c>
      <c r="C66" s="146"/>
      <c r="D66" s="175"/>
      <c r="E66" s="106">
        <v>4</v>
      </c>
      <c r="F66" s="107"/>
      <c r="G66" s="178" t="str">
        <f t="shared" si="0"/>
        <v>-</v>
      </c>
      <c r="H66" s="108" t="str">
        <f t="shared" si="1"/>
        <v>-</v>
      </c>
    </row>
    <row r="67" spans="1:8" ht="26.25" customHeight="1" x14ac:dyDescent="0.45">
      <c r="A67" s="64" t="s">
        <v>83</v>
      </c>
      <c r="B67" s="72">
        <f>(B66/B65)*(B64/B63)*(B62/B61)*(B60/B59)*B58</f>
        <v>100</v>
      </c>
      <c r="C67" s="144" t="s">
        <v>84</v>
      </c>
      <c r="D67" s="170">
        <v>10</v>
      </c>
      <c r="E67" s="102">
        <v>1</v>
      </c>
      <c r="F67" s="48">
        <v>1572664</v>
      </c>
      <c r="G67" s="177">
        <f t="shared" si="0"/>
        <v>0.10376932117518407</v>
      </c>
      <c r="H67" s="105">
        <f t="shared" si="1"/>
        <v>1.0376932117518407</v>
      </c>
    </row>
    <row r="68" spans="1:8" ht="27" customHeight="1" thickBot="1" x14ac:dyDescent="0.5">
      <c r="A68" s="109" t="s">
        <v>101</v>
      </c>
      <c r="B68" s="110">
        <f>(D47*B67)/D56*B56</f>
        <v>10</v>
      </c>
      <c r="C68" s="145"/>
      <c r="D68" s="171"/>
      <c r="E68" s="104">
        <v>2</v>
      </c>
      <c r="F68" s="46">
        <v>1569453</v>
      </c>
      <c r="G68" s="177">
        <f t="shared" si="0"/>
        <v>0.1035574492875504</v>
      </c>
      <c r="H68" s="105">
        <f t="shared" si="1"/>
        <v>1.035574492875504</v>
      </c>
    </row>
    <row r="69" spans="1:8" ht="26.25" customHeight="1" x14ac:dyDescent="0.45">
      <c r="A69" s="138" t="s">
        <v>62</v>
      </c>
      <c r="B69" s="139"/>
      <c r="C69" s="145"/>
      <c r="D69" s="171"/>
      <c r="E69" s="104">
        <v>3</v>
      </c>
      <c r="F69" s="46">
        <v>1565337</v>
      </c>
      <c r="G69" s="177">
        <f t="shared" si="0"/>
        <v>0.10328586265114424</v>
      </c>
      <c r="H69" s="105">
        <f t="shared" si="1"/>
        <v>1.0328586265114423</v>
      </c>
    </row>
    <row r="70" spans="1:8" ht="27" customHeight="1" thickBot="1" x14ac:dyDescent="0.55000000000000004">
      <c r="A70" s="140"/>
      <c r="B70" s="141"/>
      <c r="C70" s="147"/>
      <c r="D70" s="172"/>
      <c r="E70" s="106">
        <v>4</v>
      </c>
      <c r="F70" s="107"/>
      <c r="G70" s="178" t="str">
        <f t="shared" si="0"/>
        <v>-</v>
      </c>
      <c r="H70" s="108" t="str">
        <f t="shared" si="1"/>
        <v>-</v>
      </c>
    </row>
    <row r="71" spans="1:8" ht="26.25" customHeight="1" x14ac:dyDescent="0.45">
      <c r="A71" s="111"/>
      <c r="B71" s="111"/>
      <c r="C71" s="111"/>
      <c r="D71" s="111"/>
      <c r="E71" s="111"/>
      <c r="F71" s="111"/>
      <c r="G71" s="112" t="s">
        <v>55</v>
      </c>
      <c r="H71" s="113">
        <f>AVERAGE(H59:H70)</f>
        <v>1.0441176242815349</v>
      </c>
    </row>
    <row r="72" spans="1:8" ht="26.25" customHeight="1" x14ac:dyDescent="0.45">
      <c r="A72" s="123"/>
      <c r="B72" s="123"/>
      <c r="C72" s="111"/>
      <c r="D72" s="111"/>
      <c r="E72" s="111"/>
      <c r="F72" s="111"/>
      <c r="G72" s="114" t="s">
        <v>68</v>
      </c>
      <c r="H72" s="115">
        <f>STDEV(H59:H70)/H71</f>
        <v>8.0112807524164685E-3</v>
      </c>
    </row>
    <row r="73" spans="1:8" ht="27" customHeight="1" thickBot="1" x14ac:dyDescent="0.5">
      <c r="A73" s="111"/>
      <c r="B73" s="111"/>
      <c r="C73" s="111"/>
      <c r="D73" s="111"/>
      <c r="E73" s="116"/>
      <c r="F73" s="111"/>
      <c r="G73" s="117" t="s">
        <v>14</v>
      </c>
      <c r="H73" s="118">
        <f>COUNT(H59:H70)</f>
        <v>9</v>
      </c>
    </row>
    <row r="74" spans="1:8" ht="18.75" customHeight="1" x14ac:dyDescent="0.35">
      <c r="A74" s="111"/>
      <c r="B74" s="111"/>
      <c r="C74" s="111"/>
      <c r="D74" s="111"/>
      <c r="E74" s="111"/>
      <c r="F74" s="116"/>
      <c r="G74" s="111"/>
      <c r="H74" s="111"/>
    </row>
    <row r="75" spans="1:8" ht="26.25" customHeight="1" x14ac:dyDescent="0.45">
      <c r="A75" s="124" t="s">
        <v>85</v>
      </c>
      <c r="B75" s="119" t="s">
        <v>86</v>
      </c>
      <c r="C75" s="142" t="str">
        <f>B20</f>
        <v>SALBUTAMOL (as Sulphate)</v>
      </c>
      <c r="D75" s="142"/>
      <c r="E75" s="123" t="s">
        <v>87</v>
      </c>
      <c r="F75" s="123"/>
      <c r="G75" s="120">
        <f>H71</f>
        <v>1.0441176242815349</v>
      </c>
      <c r="H75" s="111"/>
    </row>
    <row r="76" spans="1:8" ht="19.5" customHeight="1" thickBot="1" x14ac:dyDescent="0.4">
      <c r="A76" s="121"/>
      <c r="B76" s="122"/>
      <c r="C76" s="122"/>
      <c r="D76" s="122"/>
      <c r="E76" s="122"/>
      <c r="F76" s="122"/>
      <c r="G76" s="122"/>
      <c r="H76" s="122"/>
    </row>
    <row r="77" spans="1:8" ht="18.75" customHeight="1" x14ac:dyDescent="0.35">
      <c r="A77" s="123"/>
      <c r="B77" s="143" t="s">
        <v>19</v>
      </c>
      <c r="C77" s="143"/>
      <c r="D77" s="111"/>
      <c r="E77" s="134" t="s">
        <v>20</v>
      </c>
      <c r="F77" s="123"/>
      <c r="G77" s="143" t="s">
        <v>21</v>
      </c>
      <c r="H77" s="143"/>
    </row>
    <row r="78" spans="1:8" ht="60" customHeight="1" x14ac:dyDescent="0.35">
      <c r="A78" s="124" t="s">
        <v>22</v>
      </c>
      <c r="B78" s="126" t="s">
        <v>93</v>
      </c>
      <c r="C78" s="126"/>
      <c r="D78" s="125"/>
      <c r="E78" s="126" t="s">
        <v>94</v>
      </c>
      <c r="F78" s="123"/>
      <c r="G78" s="127"/>
      <c r="H78" s="127"/>
    </row>
    <row r="79" spans="1:8" ht="60" customHeight="1" x14ac:dyDescent="0.35">
      <c r="A79" s="124" t="s">
        <v>23</v>
      </c>
      <c r="B79" s="128"/>
      <c r="C79" s="128"/>
      <c r="D79" s="129"/>
      <c r="E79" s="130"/>
      <c r="F79" s="123"/>
      <c r="G79" s="131"/>
      <c r="H79" s="131"/>
    </row>
    <row r="250" spans="1:1" x14ac:dyDescent="0.25">
      <c r="A250" s="40">
        <v>5</v>
      </c>
    </row>
  </sheetData>
  <sheetProtection password="F258" sheet="1" objects="1" scenarios="1" formatCells="0" formatColumns="0"/>
  <mergeCells count="23">
    <mergeCell ref="B26:C26"/>
    <mergeCell ref="A1:H7"/>
    <mergeCell ref="A8:H14"/>
    <mergeCell ref="A16:H16"/>
    <mergeCell ref="B18:E18"/>
    <mergeCell ref="B21:H21"/>
    <mergeCell ref="B27:C27"/>
    <mergeCell ref="C29:G29"/>
    <mergeCell ref="C31:G31"/>
    <mergeCell ref="C32:G32"/>
    <mergeCell ref="D36:E36"/>
    <mergeCell ref="F36:G36"/>
    <mergeCell ref="C75:D75"/>
    <mergeCell ref="B77:C77"/>
    <mergeCell ref="G77:H77"/>
    <mergeCell ref="A46:B47"/>
    <mergeCell ref="C59:C62"/>
    <mergeCell ref="D59:D62"/>
    <mergeCell ref="C63:C66"/>
    <mergeCell ref="D63:D66"/>
    <mergeCell ref="C67:C70"/>
    <mergeCell ref="D67:D70"/>
    <mergeCell ref="A69:B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dataValidations count="1">
    <dataValidation type="whole" allowBlank="1" showInputMessage="1" showErrorMessage="1" sqref="F59:F70">
      <formula1>0</formula1>
      <formula2>1000000000000</formula2>
    </dataValidation>
  </dataValidations>
  <pageMargins left="0.7" right="0.7" top="0.75" bottom="0.75" header="0.3" footer="0.3"/>
  <pageSetup scale="33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</vt:lpstr>
      <vt:lpstr>Salbutamol Sulphate</vt:lpstr>
      <vt:lpstr>'Salbutamol Sulphate'!Print_Area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2018-09-03T09:15:46Z</cp:lastPrinted>
  <dcterms:created xsi:type="dcterms:W3CDTF">2005-07-05T10:19:27Z</dcterms:created>
  <dcterms:modified xsi:type="dcterms:W3CDTF">2018-09-03T09:37:41Z</dcterms:modified>
</cp:coreProperties>
</file>