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7750" firstSheet="1" activeTab="3"/>
  </bookViews>
  <sheets>
    <sheet name="A财务假设" sheetId="1" r:id="rId1"/>
    <sheet name="C.1项目融资信息" sheetId="2" r:id="rId2"/>
    <sheet name="C.2项目每年借款信息" sheetId="3" r:id="rId3"/>
    <sheet name="c借款还本付息计划表" sheetId="4" r:id="rId4"/>
  </sheets>
  <externalReferences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周亮</author>
  </authors>
  <commentList>
    <comment ref="D13" authorId="0">
      <text>
        <r>
          <rPr>
            <sz val="10"/>
            <rFont val="宋体"/>
            <charset val="134"/>
          </rPr>
          <t>周亮:
需与B表一致，比如2025+20-2027</t>
        </r>
      </text>
    </comment>
  </commentList>
</comments>
</file>

<file path=xl/sharedStrings.xml><?xml version="1.0" encoding="utf-8"?>
<sst xmlns="http://schemas.openxmlformats.org/spreadsheetml/2006/main" count="128" uniqueCount="104">
  <si>
    <t>A财务假设（此表红色字体部分需要填写）</t>
  </si>
  <si>
    <t>序号</t>
  </si>
  <si>
    <t>名称</t>
  </si>
  <si>
    <t>解释</t>
  </si>
  <si>
    <t>参考值</t>
  </si>
  <si>
    <t>项目投资财务基准收益率(税前)</t>
  </si>
  <si>
    <t>国家发改委《建设项目财务基准收益率取值表》</t>
  </si>
  <si>
    <t>项目投资财务基准收益率(税后)</t>
  </si>
  <si>
    <t>项目资本金财务基准收益率</t>
  </si>
  <si>
    <t>项目资本金财务基准收益率应体现项目发起人（代表项目所有权益投资者）
对投资获利的最低期望值（也称最低可接受收益率）。当项目资本金财务
内部收益率大于或等于该最低可接受收益率时，说明在该融资方案下，项目
资本金获利水平超过或达到了要求，该融资方案是可以接受的。</t>
  </si>
  <si>
    <t>城市维护建设税税率</t>
  </si>
  <si>
    <t>市区：7%；县城、镇：5%；
不在市区、县城或者镇：1% ；
缴纳基数为：增值税税额+营业税税额+消费税税额</t>
  </si>
  <si>
    <t>教育费附加费率</t>
  </si>
  <si>
    <t>缴纳基数为：增值税税额+营业税税额+消费税税额</t>
  </si>
  <si>
    <t>地方教育费附加费率</t>
  </si>
  <si>
    <t>企业所得税率</t>
  </si>
  <si>
    <t>是针对企业应纳税所得额征收的税种</t>
  </si>
  <si>
    <t>法定盈余公积提取比例</t>
  </si>
  <si>
    <t>企业应按照一定的比例从税后利润中提取盈余公积</t>
  </si>
  <si>
    <t>任意盈余公积提取比例</t>
  </si>
  <si>
    <t>提取比例由企业自主决定，没有固定标</t>
  </si>
  <si>
    <t>残值率</t>
  </si>
  <si>
    <t>资产在预计使用寿命结束时的剩余价值占其原始成本的百分比</t>
  </si>
  <si>
    <t>折旧年限（年）</t>
  </si>
  <si>
    <t>可与运营期对齐</t>
  </si>
  <si>
    <t>资本金用于流动资金比例</t>
  </si>
  <si>
    <t>不低于30%</t>
  </si>
  <si>
    <t>折现率</t>
  </si>
  <si>
    <t>投资者要求的最低收益率，可参考基准收益率，是由国家或行业主管部门制
定的，针对特定行业的标准折现率（如《建设项目经济评价方法与参数》中
规定的行业基准值）</t>
  </si>
  <si>
    <t>3年期及以下债券发行手续费率</t>
  </si>
  <si>
    <t xml:space="preserve"> 3年期及以下债券发行手续费为发行额的0.04%
</t>
  </si>
  <si>
    <t>5年期及以上债券发行手续费率</t>
  </si>
  <si>
    <t xml:space="preserve">
5年期及以上债券发行手续费为发行额的0.08%</t>
  </si>
  <si>
    <t>债券发行登记服务费率</t>
  </si>
  <si>
    <t>债券发行登记服务费为发行额的0.0064%</t>
  </si>
  <si>
    <t>债券还本付息兑付手续费率</t>
  </si>
  <si>
    <t>金额为本息和的0.005%</t>
  </si>
  <si>
    <t>借款名称</t>
  </si>
  <si>
    <t>借款类别</t>
  </si>
  <si>
    <t>借款金额（万元）</t>
  </si>
  <si>
    <t>开始时间</t>
  </si>
  <si>
    <t>结束时间</t>
  </si>
  <si>
    <t>借款周期（年）</t>
  </si>
  <si>
    <t>借款利率</t>
  </si>
  <si>
    <t>还款方式</t>
  </si>
  <si>
    <t>首年计息月份</t>
  </si>
  <si>
    <t>债券发行费（万元）</t>
  </si>
  <si>
    <t>债券发行登记服务费（万元）</t>
  </si>
  <si>
    <t>债券还本付息兑付手续费（万元）</t>
  </si>
  <si>
    <t>地方政府专项债
/市场化融资</t>
  </si>
  <si>
    <t>1,2,3,5,7,10,15,20,30.
根据实际需要选择</t>
  </si>
  <si>
    <t>专项债按发行前5个
工作日国债均价利率，
选择性上浮15%-30%</t>
  </si>
  <si>
    <t>允许地方结合实际情况，采取
到期还本（10年期以下按年付息，10年期以上按半年付息）、提前还本、分年还本等不同还本方式</t>
  </si>
  <si>
    <t>3年期及以下债券发行手续费
为发行额的0.04%，5年期及以
上债券发行手续费为发行额的0.08%</t>
  </si>
  <si>
    <t>发行额的0.0064%</t>
  </si>
  <si>
    <t>在每年还本付息时支付，
金额为本息和的0.005%</t>
  </si>
  <si>
    <t>借款1</t>
  </si>
  <si>
    <t>地方政府专项债</t>
  </si>
  <si>
    <t>到期一次性还清</t>
  </si>
  <si>
    <t>借款2</t>
  </si>
  <si>
    <t>贷款期内本期等额本金还款</t>
  </si>
  <si>
    <t>C.2项目每年借款信息（此表红色字体部分需要填写）</t>
  </si>
  <si>
    <t>计算期年序</t>
  </si>
  <si>
    <t>2025（万元）</t>
  </si>
  <si>
    <t>2026（万元）</t>
  </si>
  <si>
    <t>2027（万元）</t>
  </si>
  <si>
    <t>注：年份列数=B项目信息表中建设期年数之和（如建设期3年，此表是3列年份）</t>
  </si>
  <si>
    <t>项目</t>
  </si>
  <si>
    <t>合计</t>
  </si>
  <si>
    <t>2025</t>
  </si>
  <si>
    <t>2026</t>
  </si>
  <si>
    <t>2027</t>
  </si>
  <si>
    <t>2028</t>
  </si>
  <si>
    <t>2029</t>
  </si>
  <si>
    <t>2030</t>
  </si>
  <si>
    <t>1.1</t>
  </si>
  <si>
    <t>期初借款余额</t>
  </si>
  <si>
    <t>1.2</t>
  </si>
  <si>
    <t>当期还本付息</t>
  </si>
  <si>
    <t>1.2.1</t>
  </si>
  <si>
    <t>其中：还本</t>
  </si>
  <si>
    <t>1.2.2</t>
  </si>
  <si>
    <t>付息</t>
  </si>
  <si>
    <t>1.3</t>
  </si>
  <si>
    <t>期末借款余额</t>
  </si>
  <si>
    <t>1.4</t>
  </si>
  <si>
    <t>还本付息兑付手续费</t>
  </si>
  <si>
    <t>1.5</t>
  </si>
  <si>
    <t>债券发行及服务费</t>
  </si>
  <si>
    <t>2.1</t>
  </si>
  <si>
    <t>2.2</t>
  </si>
  <si>
    <t>2.2.1</t>
  </si>
  <si>
    <t>2.2.2</t>
  </si>
  <si>
    <t>2.3</t>
  </si>
  <si>
    <t>2.4</t>
  </si>
  <si>
    <t>2.5</t>
  </si>
  <si>
    <t>借款总结</t>
  </si>
  <si>
    <t>3.1</t>
  </si>
  <si>
    <t>3.2</t>
  </si>
  <si>
    <t>3.2.1</t>
  </si>
  <si>
    <t>3.2.2</t>
  </si>
  <si>
    <t>3.3</t>
  </si>
  <si>
    <t>3.4</t>
  </si>
  <si>
    <t>3.5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</si>
</sst>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%"/>
    <numFmt numFmtId="178" formatCode="0.000%"/>
  </numFmts>
  <fonts count="3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b/>
      <sz val="14"/>
      <color theme="0"/>
      <name val="微软雅黑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0000"/>
      <name val="微软雅黑"/>
      <charset val="134"/>
    </font>
    <font>
      <b/>
      <sz val="10"/>
      <color theme="1"/>
      <name val="微软雅黑"/>
      <charset val="134"/>
    </font>
    <font>
      <b/>
      <sz val="11"/>
      <color rgb="FF000000"/>
      <name val="微软雅黑"/>
      <charset val="134"/>
    </font>
    <font>
      <sz val="11"/>
      <color rgb="FF000000"/>
      <name val="微软雅黑"/>
      <charset val="134"/>
    </font>
    <font>
      <b/>
      <sz val="16"/>
      <color rgb="FFFFFFFF"/>
      <name val="微软雅黑"/>
      <charset val="134"/>
    </font>
    <font>
      <b/>
      <sz val="12"/>
      <color rgb="FF000000"/>
      <name val="微软雅黑"/>
      <charset val="134"/>
    </font>
    <font>
      <sz val="12"/>
      <color rgb="FF404040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>
      <alignment vertical="center"/>
    </xf>
    <xf numFmtId="44" fontId="0" fillId="0" borderId="0">
      <alignment vertical="center"/>
    </xf>
    <xf numFmtId="9" fontId="0" fillId="0" borderId="0">
      <alignment vertical="center"/>
    </xf>
    <xf numFmtId="41" fontId="0" fillId="0" borderId="0">
      <alignment vertical="center"/>
    </xf>
    <xf numFmtId="42" fontId="0" fillId="0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0" fillId="8" borderId="6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7" fillId="0" borderId="7">
      <alignment vertical="center"/>
    </xf>
    <xf numFmtId="0" fontId="18" fillId="0" borderId="7">
      <alignment vertical="center"/>
    </xf>
    <xf numFmtId="0" fontId="19" fillId="0" borderId="8">
      <alignment vertical="center"/>
    </xf>
    <xf numFmtId="0" fontId="19" fillId="0" borderId="0">
      <alignment vertical="center"/>
    </xf>
    <xf numFmtId="0" fontId="20" fillId="9" borderId="9">
      <alignment vertical="center"/>
    </xf>
    <xf numFmtId="0" fontId="21" fillId="10" borderId="10">
      <alignment vertical="center"/>
    </xf>
    <xf numFmtId="0" fontId="22" fillId="10" borderId="9">
      <alignment vertical="center"/>
    </xf>
    <xf numFmtId="0" fontId="23" fillId="11" borderId="11">
      <alignment vertical="center"/>
    </xf>
    <xf numFmtId="0" fontId="24" fillId="0" borderId="12">
      <alignment vertical="center"/>
    </xf>
    <xf numFmtId="0" fontId="25" fillId="0" borderId="13">
      <alignment vertical="center"/>
    </xf>
    <xf numFmtId="0" fontId="26" fillId="12" borderId="0">
      <alignment vertical="center"/>
    </xf>
    <xf numFmtId="0" fontId="27" fillId="13" borderId="0">
      <alignment vertical="center"/>
    </xf>
    <xf numFmtId="0" fontId="28" fillId="14" borderId="0">
      <alignment vertical="center"/>
    </xf>
    <xf numFmtId="0" fontId="29" fillId="15" borderId="0">
      <alignment vertical="center"/>
    </xf>
    <xf numFmtId="0" fontId="30" fillId="16" borderId="0">
      <alignment vertical="center"/>
    </xf>
    <xf numFmtId="0" fontId="30" fillId="3" borderId="0">
      <alignment vertical="center"/>
    </xf>
    <xf numFmtId="0" fontId="29" fillId="17" borderId="0">
      <alignment vertical="center"/>
    </xf>
    <xf numFmtId="0" fontId="29" fillId="18" borderId="0">
      <alignment vertical="center"/>
    </xf>
    <xf numFmtId="0" fontId="30" fillId="19" borderId="0">
      <alignment vertical="center"/>
    </xf>
    <xf numFmtId="0" fontId="30" fillId="20" borderId="0">
      <alignment vertical="center"/>
    </xf>
    <xf numFmtId="0" fontId="29" fillId="21" borderId="0">
      <alignment vertical="center"/>
    </xf>
    <xf numFmtId="0" fontId="29" fillId="22" borderId="0">
      <alignment vertical="center"/>
    </xf>
    <xf numFmtId="0" fontId="30" fillId="23" borderId="0">
      <alignment vertical="center"/>
    </xf>
    <xf numFmtId="0" fontId="30" fillId="24" borderId="0">
      <alignment vertical="center"/>
    </xf>
    <xf numFmtId="0" fontId="29" fillId="25" borderId="0">
      <alignment vertical="center"/>
    </xf>
    <xf numFmtId="0" fontId="29" fillId="26" borderId="0">
      <alignment vertical="center"/>
    </xf>
    <xf numFmtId="0" fontId="30" fillId="27" borderId="0">
      <alignment vertical="center"/>
    </xf>
    <xf numFmtId="0" fontId="30" fillId="28" borderId="0">
      <alignment vertical="center"/>
    </xf>
    <xf numFmtId="0" fontId="29" fillId="29" borderId="0">
      <alignment vertical="center"/>
    </xf>
    <xf numFmtId="0" fontId="29" fillId="30" borderId="0">
      <alignment vertical="center"/>
    </xf>
    <xf numFmtId="0" fontId="30" fillId="31" borderId="0">
      <alignment vertical="center"/>
    </xf>
    <xf numFmtId="0" fontId="30" fillId="32" borderId="0">
      <alignment vertical="center"/>
    </xf>
    <xf numFmtId="0" fontId="29" fillId="33" borderId="0">
      <alignment vertical="center"/>
    </xf>
    <xf numFmtId="0" fontId="29" fillId="34" borderId="0">
      <alignment vertical="center"/>
    </xf>
    <xf numFmtId="0" fontId="30" fillId="35" borderId="0">
      <alignment vertical="center"/>
    </xf>
    <xf numFmtId="0" fontId="30" fillId="36" borderId="0">
      <alignment vertical="center"/>
    </xf>
    <xf numFmtId="0" fontId="29" fillId="37" borderId="0">
      <alignment vertical="center"/>
    </xf>
  </cellStyleXfs>
  <cellXfs count="31">
    <xf numFmtId="0" fontId="0" fillId="0" borderId="0" xfId="0" applyAlignment="1">
      <alignment vertical="center"/>
    </xf>
    <xf numFmtId="0" fontId="0" fillId="0" borderId="0" xfId="0" applyAlignment="1"/>
    <xf numFmtId="0" fontId="1" fillId="0" borderId="1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0" borderId="2" xfId="0" applyBorder="1" applyAlignment="1"/>
    <xf numFmtId="0" fontId="0" fillId="0" borderId="3" xfId="0" applyBorder="1" applyAlignment="1"/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57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176" fontId="5" fillId="6" borderId="1" xfId="0" applyNumberFormat="1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176" fontId="8" fillId="6" borderId="1" xfId="0" applyNumberFormat="1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10" fillId="4" borderId="5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6130;&#21153;&#20998;&#26512;&#22871;&#34920;(&#20462;&#25913;ver2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财务假设"/>
      <sheetName val="B项目信息"/>
      <sheetName val="C.1项目融资信息"/>
      <sheetName val="C.2项目每年借款信息"/>
      <sheetName val="D.1建设投资"/>
      <sheetName val="D.2项目总投资使用计划与资金筹措表"/>
      <sheetName val="D.3建设投资计划分年计划表"/>
      <sheetName val="D.4流动资金估算表"/>
      <sheetName val="E总成本费用估算表"/>
      <sheetName val="E.1项目运营费用"/>
      <sheetName val="E.2固定资产折旧费估算表"/>
      <sheetName val="E.3无形资产和其他资产摊销费估算表"/>
      <sheetName val="E.4建设投资税后金额表"/>
      <sheetName val="F项目收入"/>
      <sheetName val="F.1项目单项收入信息"/>
      <sheetName val="G.税金及附加测算表"/>
      <sheetName val="G.1进项增值税率-建设投资"/>
      <sheetName val="G.2进项增值税率-运营成本"/>
      <sheetName val="G.3销项增值税率"/>
      <sheetName val="a财务现金流量表"/>
      <sheetName val="a.2项目资本金现金流量表"/>
      <sheetName val="b利润与利润分配表（损益和利润分配表）"/>
      <sheetName val="c借款还本付息计划表"/>
      <sheetName val="d财务计划现金流量表"/>
      <sheetName val="e资产负债表"/>
    </sheetNames>
    <sheetDataSet>
      <sheetData sheetId="0">
        <row r="16">
          <cell r="D16">
            <v>0.0008</v>
          </cell>
        </row>
        <row r="17">
          <cell r="D17">
            <v>6.4e-5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>
        <row r="9">
          <cell r="C9">
            <v>0.603565</v>
          </cell>
        </row>
        <row r="17">
          <cell r="C17">
            <v>0.264175</v>
          </cell>
        </row>
      </sheetData>
      <sheetData sheetId="23"/>
      <sheetData sheetId="24"/>
    </sheetDataSet>
  </externalBook>
</externalLink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D19"/>
  <sheetViews>
    <sheetView topLeftCell="A7" workbookViewId="0">
      <selection activeCell="D18" sqref="D18"/>
    </sheetView>
  </sheetViews>
  <sheetFormatPr defaultColWidth="8.72727272727273" defaultRowHeight="14" outlineLevelCol="3"/>
  <cols>
    <col min="1" max="1" width="24.6363636363636" style="1" customWidth="1"/>
    <col min="2" max="2" width="28.6363636363636" style="1" customWidth="1"/>
    <col min="3" max="3" width="68.2727272727273" style="1" customWidth="1"/>
  </cols>
  <sheetData>
    <row r="1" ht="22.5" customHeight="1" spans="1:4">
      <c r="A1" s="22" t="s">
        <v>0</v>
      </c>
      <c r="D1" s="23"/>
    </row>
    <row r="2" ht="16.5" customHeight="1" spans="1:4">
      <c r="A2" s="24" t="s">
        <v>1</v>
      </c>
      <c r="B2" s="24" t="s">
        <v>2</v>
      </c>
      <c r="C2" s="24" t="s">
        <v>3</v>
      </c>
      <c r="D2" s="24" t="s">
        <v>4</v>
      </c>
    </row>
    <row r="3" ht="16.5" customHeight="1" spans="1:4">
      <c r="A3" s="14">
        <v>1</v>
      </c>
      <c r="B3" s="14" t="s">
        <v>5</v>
      </c>
      <c r="C3" s="14" t="s">
        <v>6</v>
      </c>
      <c r="D3" s="25">
        <v>0.05</v>
      </c>
    </row>
    <row r="4" ht="16.5" customHeight="1" spans="1:4">
      <c r="A4" s="14">
        <v>2</v>
      </c>
      <c r="B4" s="14" t="s">
        <v>7</v>
      </c>
      <c r="C4" s="14" t="s">
        <v>6</v>
      </c>
      <c r="D4" s="25">
        <v>0.03</v>
      </c>
    </row>
    <row r="5" ht="109" customHeight="1" spans="1:4">
      <c r="A5" s="14">
        <v>3</v>
      </c>
      <c r="B5" s="14" t="s">
        <v>8</v>
      </c>
      <c r="C5" s="26" t="s">
        <v>9</v>
      </c>
      <c r="D5" s="25">
        <v>0.08</v>
      </c>
    </row>
    <row r="6" ht="49.5" customHeight="1" spans="1:4">
      <c r="A6" s="14">
        <v>4</v>
      </c>
      <c r="B6" s="14" t="s">
        <v>10</v>
      </c>
      <c r="C6" s="27" t="s">
        <v>11</v>
      </c>
      <c r="D6" s="25">
        <v>0.07</v>
      </c>
    </row>
    <row r="7" ht="16.5" customHeight="1" spans="1:4">
      <c r="A7" s="14">
        <v>5</v>
      </c>
      <c r="B7" s="14" t="s">
        <v>12</v>
      </c>
      <c r="C7" s="14" t="s">
        <v>13</v>
      </c>
      <c r="D7" s="25">
        <v>0.03</v>
      </c>
    </row>
    <row r="8" ht="16.5" customHeight="1" spans="1:4">
      <c r="A8" s="14">
        <v>6</v>
      </c>
      <c r="B8" s="14" t="s">
        <v>14</v>
      </c>
      <c r="C8" s="14" t="s">
        <v>13</v>
      </c>
      <c r="D8" s="25">
        <v>0.02</v>
      </c>
    </row>
    <row r="9" ht="16.5" customHeight="1" spans="1:4">
      <c r="A9" s="14">
        <v>7</v>
      </c>
      <c r="B9" s="14" t="s">
        <v>15</v>
      </c>
      <c r="C9" s="14" t="s">
        <v>16</v>
      </c>
      <c r="D9" s="25">
        <v>0.25</v>
      </c>
    </row>
    <row r="10" ht="16.5" customHeight="1" spans="1:4">
      <c r="A10" s="14">
        <v>8</v>
      </c>
      <c r="B10" s="14" t="s">
        <v>17</v>
      </c>
      <c r="C10" s="14" t="s">
        <v>18</v>
      </c>
      <c r="D10" s="25">
        <v>0.1</v>
      </c>
    </row>
    <row r="11" ht="16.5" customHeight="1" spans="1:4">
      <c r="A11" s="14">
        <v>9</v>
      </c>
      <c r="B11" s="14" t="s">
        <v>19</v>
      </c>
      <c r="C11" s="14" t="s">
        <v>20</v>
      </c>
      <c r="D11" s="25">
        <v>0.05</v>
      </c>
    </row>
    <row r="12" ht="16.5" customHeight="1" spans="1:4">
      <c r="A12" s="14">
        <v>10</v>
      </c>
      <c r="B12" s="14" t="s">
        <v>21</v>
      </c>
      <c r="C12" s="28" t="s">
        <v>22</v>
      </c>
      <c r="D12" s="25">
        <v>0.05</v>
      </c>
    </row>
    <row r="13" ht="16.5" customHeight="1" spans="1:4">
      <c r="A13" s="14">
        <v>11</v>
      </c>
      <c r="B13" s="14" t="s">
        <v>23</v>
      </c>
      <c r="C13" s="14" t="s">
        <v>24</v>
      </c>
      <c r="D13" s="16">
        <v>18</v>
      </c>
    </row>
    <row r="14" ht="16.5" customHeight="1" spans="1:4">
      <c r="A14" s="14">
        <v>12</v>
      </c>
      <c r="B14" s="14" t="s">
        <v>25</v>
      </c>
      <c r="C14" s="14" t="s">
        <v>26</v>
      </c>
      <c r="D14" s="25">
        <v>0.3</v>
      </c>
    </row>
    <row r="15" ht="86" customHeight="1" spans="1:4">
      <c r="A15" s="14">
        <v>13</v>
      </c>
      <c r="B15" s="14" t="s">
        <v>27</v>
      </c>
      <c r="C15" s="26" t="s">
        <v>28</v>
      </c>
      <c r="D15" s="25">
        <v>0.03</v>
      </c>
    </row>
    <row r="16" ht="33" customHeight="1" spans="1:4">
      <c r="A16" s="14">
        <v>14</v>
      </c>
      <c r="B16" s="14" t="s">
        <v>29</v>
      </c>
      <c r="C16" s="27" t="s">
        <v>30</v>
      </c>
      <c r="D16" s="17">
        <v>0.0004</v>
      </c>
    </row>
    <row r="17" ht="16.5" customHeight="1" spans="1:4">
      <c r="A17" s="14">
        <v>15</v>
      </c>
      <c r="B17" s="14" t="s">
        <v>31</v>
      </c>
      <c r="C17" s="27" t="s">
        <v>32</v>
      </c>
      <c r="D17" s="17">
        <v>0.0008</v>
      </c>
    </row>
    <row r="18" ht="16.5" customHeight="1" spans="1:4">
      <c r="A18" s="14">
        <v>16</v>
      </c>
      <c r="B18" s="14" t="s">
        <v>33</v>
      </c>
      <c r="C18" s="14" t="s">
        <v>34</v>
      </c>
      <c r="D18" s="29">
        <v>6.4e-5</v>
      </c>
    </row>
    <row r="19" ht="16.5" customHeight="1" spans="1:4">
      <c r="A19" s="14">
        <v>17</v>
      </c>
      <c r="B19" s="14" t="s">
        <v>35</v>
      </c>
      <c r="C19" s="14" t="s">
        <v>36</v>
      </c>
      <c r="D19" s="30">
        <v>5e-5</v>
      </c>
    </row>
  </sheetData>
  <mergeCells count="1">
    <mergeCell ref="A1:D1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M6"/>
  <sheetViews>
    <sheetView workbookViewId="0">
      <selection activeCell="G11" sqref="G11"/>
    </sheetView>
  </sheetViews>
  <sheetFormatPr defaultColWidth="8.72727272727273" defaultRowHeight="14" outlineLevelRow="5"/>
  <cols>
    <col min="2" max="2" width="19.0909090909091" style="1" customWidth="1"/>
    <col min="3" max="3" width="28.4545454545455" style="1" customWidth="1"/>
    <col min="4" max="4" width="16.1818181818182" style="1" customWidth="1"/>
    <col min="5" max="5" width="16.8181818181818" style="1" customWidth="1"/>
    <col min="6" max="6" width="20" style="1" customWidth="1"/>
    <col min="7" max="7" width="19.3636363636364" style="1" customWidth="1"/>
    <col min="8" max="8" width="31.7272727272727" style="1" customWidth="1"/>
    <col min="9" max="9" width="51.6363636363636" style="1" customWidth="1"/>
    <col min="10" max="10" width="28.1818181818182" style="1" customWidth="1"/>
    <col min="11" max="11" width="35.9090909090909" style="1" customWidth="1"/>
    <col min="12" max="12" width="27.1818181818182" style="1" customWidth="1"/>
    <col min="13" max="13" width="23.2727272727273" style="1" customWidth="1"/>
  </cols>
  <sheetData>
    <row r="1" ht="33" customHeight="1" spans="1:13">
      <c r="A1" s="10" t="s">
        <v>1</v>
      </c>
      <c r="B1" s="10" t="s">
        <v>37</v>
      </c>
      <c r="C1" s="10" t="s">
        <v>38</v>
      </c>
      <c r="D1" s="11" t="s">
        <v>39</v>
      </c>
      <c r="E1" s="10" t="s">
        <v>40</v>
      </c>
      <c r="F1" s="10" t="s">
        <v>41</v>
      </c>
      <c r="G1" s="10" t="s">
        <v>42</v>
      </c>
      <c r="H1" s="10" t="s">
        <v>43</v>
      </c>
      <c r="I1" s="10" t="s">
        <v>44</v>
      </c>
      <c r="J1" s="10" t="s">
        <v>45</v>
      </c>
      <c r="K1" s="10" t="s">
        <v>46</v>
      </c>
      <c r="L1" s="11" t="s">
        <v>47</v>
      </c>
      <c r="M1" s="11" t="s">
        <v>48</v>
      </c>
    </row>
    <row r="2" ht="60" customHeight="1" spans="1:13">
      <c r="A2" s="12"/>
      <c r="B2" s="12"/>
      <c r="C2" s="13" t="s">
        <v>49</v>
      </c>
      <c r="D2" s="12"/>
      <c r="E2" s="12"/>
      <c r="F2" s="12"/>
      <c r="G2" s="13" t="s">
        <v>50</v>
      </c>
      <c r="H2" s="13" t="s">
        <v>51</v>
      </c>
      <c r="I2" s="13" t="s">
        <v>52</v>
      </c>
      <c r="J2" s="12"/>
      <c r="K2" s="13" t="s">
        <v>53</v>
      </c>
      <c r="L2" s="13" t="s">
        <v>54</v>
      </c>
      <c r="M2" s="13" t="s">
        <v>55</v>
      </c>
    </row>
    <row r="3" ht="16.5" customHeight="1" spans="1:13">
      <c r="A3" s="14">
        <v>1</v>
      </c>
      <c r="B3" s="14" t="s">
        <v>56</v>
      </c>
      <c r="C3" s="14" t="s">
        <v>57</v>
      </c>
      <c r="D3" s="8">
        <v>10000</v>
      </c>
      <c r="E3" s="15">
        <v>45901</v>
      </c>
      <c r="F3" s="15">
        <v>53175</v>
      </c>
      <c r="G3" s="16">
        <v>20</v>
      </c>
      <c r="H3" s="17">
        <v>0.0269</v>
      </c>
      <c r="I3" s="18" t="s">
        <v>58</v>
      </c>
      <c r="J3" s="15">
        <v>46082</v>
      </c>
      <c r="K3" s="19">
        <f>D3*[1]A财务假设!D16</f>
        <v>8</v>
      </c>
      <c r="L3" s="20">
        <f>D3*[1]A财务假设!D17</f>
        <v>0.64</v>
      </c>
      <c r="M3" s="21">
        <f>[1]c借款还本付息计划表!C9</f>
        <v>0.603565</v>
      </c>
    </row>
    <row r="4" ht="16.5" customHeight="1" spans="1:13">
      <c r="A4" s="14">
        <v>2</v>
      </c>
      <c r="B4" s="14" t="s">
        <v>59</v>
      </c>
      <c r="C4" s="14" t="s">
        <v>57</v>
      </c>
      <c r="D4" s="8">
        <v>5000</v>
      </c>
      <c r="E4" s="15">
        <v>46023</v>
      </c>
      <c r="F4" s="15">
        <v>55123</v>
      </c>
      <c r="G4" s="16">
        <v>25</v>
      </c>
      <c r="H4" s="17">
        <v>0.0189</v>
      </c>
      <c r="I4" s="18" t="s">
        <v>60</v>
      </c>
      <c r="J4" s="15">
        <v>46054</v>
      </c>
      <c r="K4" s="19">
        <f>D4*[1]A财务假设!D16</f>
        <v>4</v>
      </c>
      <c r="L4" s="20">
        <f>D4*[1]A财务假设!D17</f>
        <v>0.32</v>
      </c>
      <c r="M4" s="21">
        <f>[1]c借款还本付息计划表!C17</f>
        <v>0.264175</v>
      </c>
    </row>
    <row r="5" ht="16.5" customHeight="1" spans="1:13">
      <c r="A5" s="14"/>
      <c r="B5" s="14"/>
      <c r="C5" s="14"/>
      <c r="D5" s="8"/>
      <c r="E5" s="15"/>
      <c r="F5" s="15"/>
      <c r="G5" s="16"/>
      <c r="H5" s="17"/>
      <c r="I5" s="18"/>
      <c r="J5" s="15"/>
      <c r="K5" s="19"/>
      <c r="L5" s="20"/>
      <c r="M5" s="21"/>
    </row>
    <row r="6" ht="16.5" customHeight="1" spans="1:13">
      <c r="A6" s="14"/>
      <c r="B6" s="14"/>
      <c r="C6" s="14"/>
      <c r="D6" s="8"/>
      <c r="E6" s="15"/>
      <c r="F6" s="15"/>
      <c r="G6" s="16"/>
      <c r="H6" s="17"/>
      <c r="I6" s="18"/>
      <c r="J6" s="15"/>
      <c r="K6" s="19"/>
      <c r="L6" s="20"/>
      <c r="M6" s="21"/>
    </row>
  </sheetData>
  <dataValidations count="2">
    <dataValidation type="list" allowBlank="1" showInputMessage="1" showErrorMessage="1" sqref="I6">
      <formula1>"贷款期内等额本金还款,贷款期内等额本息还款,后五年每年还本20%,后十年每年还本10%,后二十年每年还本5%,到期一次性还款,自定义还款"</formula1>
    </dataValidation>
    <dataValidation type="list" allowBlank="1" showInputMessage="1" showErrorMessage="1" sqref="I3:I5">
      <formula1>"贷款期内本期等额本金还款,贷款期内本期等额本息还款,后五年每年还本20%,后十年每年还本10%,后二十年每年还本5%,到期一次性还清,自定义还款"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E14"/>
  <sheetViews>
    <sheetView workbookViewId="0">
      <selection activeCell="E18" sqref="E18"/>
    </sheetView>
  </sheetViews>
  <sheetFormatPr defaultColWidth="8.72727272727273" defaultRowHeight="14" outlineLevelCol="4"/>
  <cols>
    <col min="2" max="2" width="19.0909090909091" style="1" customWidth="1"/>
    <col min="3" max="3" width="19.2727272727273" style="1" customWidth="1"/>
    <col min="4" max="4" width="18.2727272727273" style="1" customWidth="1"/>
    <col min="5" max="5" width="21.3636363636364" style="1" customWidth="1"/>
  </cols>
  <sheetData>
    <row r="1" ht="20" customHeight="1" spans="1:5">
      <c r="A1" s="3" t="s">
        <v>61</v>
      </c>
      <c r="B1" s="4"/>
      <c r="C1" s="4"/>
      <c r="D1" s="4"/>
      <c r="E1" s="5"/>
    </row>
    <row r="2" ht="16.5" customHeight="1" spans="1:5">
      <c r="A2" s="6" t="s">
        <v>1</v>
      </c>
      <c r="B2" s="6" t="s">
        <v>62</v>
      </c>
      <c r="C2" s="6" t="s">
        <v>63</v>
      </c>
      <c r="D2" s="6" t="s">
        <v>64</v>
      </c>
      <c r="E2" s="6" t="s">
        <v>65</v>
      </c>
    </row>
    <row r="3" ht="16.5" customHeight="1" spans="1:5">
      <c r="A3" s="7">
        <v>1</v>
      </c>
      <c r="B3" s="7" t="s">
        <v>56</v>
      </c>
      <c r="C3" s="8">
        <v>2000</v>
      </c>
      <c r="D3" s="8">
        <v>3000</v>
      </c>
      <c r="E3" s="8">
        <v>5000</v>
      </c>
    </row>
    <row r="4" ht="16.5" customHeight="1" spans="1:5">
      <c r="A4" s="7">
        <v>2</v>
      </c>
      <c r="B4" s="7" t="s">
        <v>59</v>
      </c>
      <c r="C4" s="8">
        <v>0</v>
      </c>
      <c r="D4" s="8">
        <v>5000</v>
      </c>
      <c r="E4" s="8">
        <v>0</v>
      </c>
    </row>
    <row r="5" ht="16.5" customHeight="1" spans="1:5">
      <c r="A5" s="7"/>
      <c r="B5" s="7"/>
      <c r="C5" s="8"/>
      <c r="D5" s="8"/>
      <c r="E5" s="8"/>
    </row>
    <row r="6" ht="14.5" customHeight="1" spans="1:5">
      <c r="A6" s="9" t="s">
        <v>66</v>
      </c>
      <c r="B6" s="4"/>
      <c r="C6" s="4"/>
      <c r="D6" s="4"/>
      <c r="E6" s="5"/>
    </row>
    <row r="14" spans="4:4">
      <c r="D14"/>
    </row>
  </sheetData>
  <mergeCells count="2">
    <mergeCell ref="A1:E1"/>
    <mergeCell ref="A6:E6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2:AC26"/>
  <sheetViews>
    <sheetView tabSelected="1" topLeftCell="B1" workbookViewId="0">
      <selection activeCell="I4" sqref="I4"/>
    </sheetView>
  </sheetViews>
  <sheetFormatPr defaultColWidth="9" defaultRowHeight="14"/>
  <cols>
    <col min="1" max="1" width="8.4" style="1" customWidth="1"/>
    <col min="2" max="2" width="13.2" style="1" customWidth="1"/>
    <col min="3" max="29" width="9.63636363636364" style="1" customWidth="1"/>
  </cols>
  <sheetData>
    <row r="2" spans="1:29">
      <c r="A2" s="2" t="s">
        <v>1</v>
      </c>
      <c r="B2" s="2" t="s">
        <v>67</v>
      </c>
      <c r="C2" s="2" t="s">
        <v>68</v>
      </c>
      <c r="D2" s="2" t="s">
        <v>69</v>
      </c>
      <c r="E2" s="2" t="s">
        <v>70</v>
      </c>
      <c r="F2" s="2" t="s">
        <v>71</v>
      </c>
      <c r="G2" s="2" t="s">
        <v>72</v>
      </c>
      <c r="H2" s="2" t="s">
        <v>73</v>
      </c>
      <c r="I2" s="2" t="s">
        <v>74</v>
      </c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>
      <c r="A3">
        <v>1</v>
      </c>
      <c r="B3" t="s">
        <v>56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>
      <c r="A4" t="s">
        <v>75</v>
      </c>
      <c r="B4" t="s">
        <v>76</v>
      </c>
      <c r="C4">
        <v>0</v>
      </c>
      <c r="D4">
        <f t="shared" ref="D4:M4" si="0">(C8)</f>
        <v>0</v>
      </c>
      <c r="E4">
        <f t="shared" si="0"/>
        <v>2000</v>
      </c>
      <c r="F4">
        <f t="shared" si="0"/>
        <v>5000</v>
      </c>
      <c r="G4">
        <f t="shared" si="0"/>
        <v>10000</v>
      </c>
      <c r="H4">
        <f t="shared" si="0"/>
        <v>10000</v>
      </c>
      <c r="I4">
        <f t="shared" si="0"/>
        <v>10000</v>
      </c>
      <c r="J4">
        <f t="shared" si="0"/>
        <v>10000</v>
      </c>
      <c r="K4">
        <f t="shared" si="0"/>
        <v>10000</v>
      </c>
      <c r="L4">
        <f t="shared" si="0"/>
        <v>10000</v>
      </c>
      <c r="M4">
        <f t="shared" si="0"/>
        <v>10000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>
      <c r="A5" t="s">
        <v>77</v>
      </c>
      <c r="B5" t="s">
        <v>78</v>
      </c>
      <c r="C5">
        <f>(SUM(D5:Y5))</f>
        <v>2286.5</v>
      </c>
      <c r="D5">
        <f t="shared" ref="D5:M5" si="1">(D6+D7)</f>
        <v>0</v>
      </c>
      <c r="E5">
        <f t="shared" si="1"/>
        <v>134.5</v>
      </c>
      <c r="F5">
        <f t="shared" si="1"/>
        <v>269</v>
      </c>
      <c r="G5">
        <f t="shared" si="1"/>
        <v>269</v>
      </c>
      <c r="H5">
        <f t="shared" si="1"/>
        <v>269</v>
      </c>
      <c r="I5">
        <f t="shared" si="1"/>
        <v>269</v>
      </c>
      <c r="J5">
        <f t="shared" si="1"/>
        <v>269</v>
      </c>
      <c r="K5">
        <f t="shared" si="1"/>
        <v>269</v>
      </c>
      <c r="L5">
        <f t="shared" si="1"/>
        <v>269</v>
      </c>
      <c r="M5">
        <f t="shared" si="1"/>
        <v>269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>
      <c r="A6" t="s">
        <v>79</v>
      </c>
      <c r="B6" t="s">
        <v>80</v>
      </c>
      <c r="C6">
        <f>(SUM(D6:Y6))</f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>
      <c r="A7" t="s">
        <v>81</v>
      </c>
      <c r="B7" t="s">
        <v>82</v>
      </c>
      <c r="C7">
        <f>(SUM(D7:Y7))</f>
        <v>2286.5</v>
      </c>
      <c r="D7">
        <v>0</v>
      </c>
      <c r="E7">
        <f>((E8+E6)*C.1项目融资信息!$H$3)</f>
        <v>134.5</v>
      </c>
      <c r="F7">
        <f>((F8+F6)*C.1项目融资信息!$H$3)</f>
        <v>269</v>
      </c>
      <c r="G7">
        <f>((G8+G6)*C.1项目融资信息!$H$3)</f>
        <v>269</v>
      </c>
      <c r="H7">
        <f>((H8+H6)*C.1项目融资信息!$H$3)</f>
        <v>269</v>
      </c>
      <c r="I7">
        <f>((I8+I6)*C.1项目融资信息!$H$3)</f>
        <v>269</v>
      </c>
      <c r="J7">
        <f>((J8+J6)*C.1项目融资信息!$H$3)</f>
        <v>269</v>
      </c>
      <c r="K7">
        <f>((K8+K6)*C.1项目融资信息!$H$3)</f>
        <v>269</v>
      </c>
      <c r="L7">
        <f>((L8+L6)*C.1项目融资信息!$H$3)</f>
        <v>269</v>
      </c>
      <c r="M7">
        <f>((M8+M6)*C.1项目融资信息!$H$3)</f>
        <v>269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>
      <c r="A8" t="s">
        <v>83</v>
      </c>
      <c r="B8" t="s">
        <v>84</v>
      </c>
      <c r="C8">
        <v>0</v>
      </c>
      <c r="D8">
        <f>(D4+C.2项目每年借款信息!$C$3-D6)</f>
        <v>2000</v>
      </c>
      <c r="E8">
        <f>(E4+C.2项目每年借款信息!$D$3-E6)</f>
        <v>5000</v>
      </c>
      <c r="F8">
        <f>(F4+C.2项目每年借款信息!$E$3-F6)</f>
        <v>10000</v>
      </c>
      <c r="G8">
        <f>(G4+C.2项目每年借款信息!$F$3-G6)</f>
        <v>10000</v>
      </c>
      <c r="H8">
        <f>(H4+C.2项目每年借款信息!$G$3-H6)</f>
        <v>10000</v>
      </c>
      <c r="I8">
        <f>(I4+C.2项目每年借款信息!H3-I6)</f>
        <v>10000</v>
      </c>
      <c r="J8">
        <f>(J4+C.2项目每年借款信息!I3-J6)</f>
        <v>10000</v>
      </c>
      <c r="K8">
        <f>(K4+C.2项目每年借款信息!J3-K6)</f>
        <v>10000</v>
      </c>
      <c r="L8">
        <f>(L4+C.2项目每年借款信息!K3-L6)</f>
        <v>10000</v>
      </c>
      <c r="M8">
        <f>(M4+C.2项目每年借款信息!L3-M6)</f>
        <v>10000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>
      <c r="A9" t="s">
        <v>85</v>
      </c>
      <c r="B9" t="s">
        <v>86</v>
      </c>
      <c r="C9">
        <f>(SUM(D9:Y9))</f>
        <v>0.114325</v>
      </c>
      <c r="D9">
        <f>(D5*A财务假设!$D$19)</f>
        <v>0</v>
      </c>
      <c r="E9">
        <f>(E5*A财务假设!$D$19)</f>
        <v>0.006725</v>
      </c>
      <c r="F9">
        <f>(F5*A财务假设!$D$19)</f>
        <v>0.01345</v>
      </c>
      <c r="G9">
        <f>(G5*A财务假设!$D$19)</f>
        <v>0.01345</v>
      </c>
      <c r="H9">
        <f>(H5*A财务假设!$D$19)</f>
        <v>0.01345</v>
      </c>
      <c r="I9">
        <f>(I5*A财务假设!$D$19)</f>
        <v>0.01345</v>
      </c>
      <c r="J9">
        <f>(J5*A财务假设!$D$19)</f>
        <v>0.01345</v>
      </c>
      <c r="K9">
        <f>(K5*A财务假设!$D$19)</f>
        <v>0.01345</v>
      </c>
      <c r="L9">
        <f>(L5*A财务假设!$D$19)</f>
        <v>0.01345</v>
      </c>
      <c r="M9">
        <f>(M5*A财务假设!$D$19)</f>
        <v>0.01345</v>
      </c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>
      <c r="A10" t="s">
        <v>87</v>
      </c>
      <c r="B10" t="s">
        <v>88</v>
      </c>
      <c r="C10">
        <f>(SUM(D10:Y10))</f>
        <v>8.64</v>
      </c>
      <c r="D10">
        <f>(C.2项目每年借款信息!$C$3*(A财务假设!$D$17+A财务假设!$D$18))</f>
        <v>1.728</v>
      </c>
      <c r="E10">
        <f>(C.2项目每年借款信息!$D$3*(A财务假设!$D$17+A财务假设!$D$18))</f>
        <v>2.592</v>
      </c>
      <c r="F10">
        <f>(C.2项目每年借款信息!$E$3*(A财务假设!$D$17+A财务假设!$D$18))</f>
        <v>4.32</v>
      </c>
      <c r="G10">
        <f>(C.2项目每年借款信息!$F$3*(A财务假设!$D$17+A财务假设!$D$18))</f>
        <v>0</v>
      </c>
      <c r="H10">
        <f>(C.2项目每年借款信息!$G$3*(A财务假设!$D$17+A财务假设!$D$18))</f>
        <v>0</v>
      </c>
      <c r="I10">
        <f>(C.2项目每年借款信息!H3*(A财务假设!$D$17+A财务假设!$D$18))</f>
        <v>0</v>
      </c>
      <c r="J10">
        <f>(C.2项目每年借款信息!I3*(A财务假设!$D$17+A财务假设!$D$18))</f>
        <v>0</v>
      </c>
      <c r="K10">
        <f>(C.2项目每年借款信息!J3*(A财务假设!$D$17+A财务假设!$D$18))</f>
        <v>0</v>
      </c>
      <c r="L10">
        <f>(C.2项目每年借款信息!K3*(A财务假设!$D$17+A财务假设!$D$18))</f>
        <v>0</v>
      </c>
      <c r="M10">
        <f>(C.2项目每年借款信息!L3*(A财务假设!$D$17+A财务假设!$D$18))</f>
        <v>0</v>
      </c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>
      <c r="A11">
        <v>2</v>
      </c>
      <c r="B11" t="s">
        <v>59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>
      <c r="A12" t="s">
        <v>89</v>
      </c>
      <c r="B12" t="s">
        <v>76</v>
      </c>
      <c r="C12">
        <v>0</v>
      </c>
      <c r="D12">
        <v>0</v>
      </c>
      <c r="E12">
        <f>(D16)</f>
        <v>0</v>
      </c>
      <c r="F12">
        <f>(E16)</f>
        <v>4800</v>
      </c>
      <c r="G12">
        <f>(F16)</f>
        <v>4600</v>
      </c>
      <c r="H12">
        <f>(G16)</f>
        <v>4400</v>
      </c>
      <c r="I12">
        <f>(H16)</f>
        <v>4200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>
      <c r="A13" t="s">
        <v>90</v>
      </c>
      <c r="B13" t="s">
        <v>78</v>
      </c>
      <c r="C13">
        <f>(SUM(E13:AD13))</f>
        <v>1387.45</v>
      </c>
      <c r="D13">
        <v>0</v>
      </c>
      <c r="E13">
        <f>(E14+E15)</f>
        <v>247.25</v>
      </c>
      <c r="F13">
        <f>(F14+F15)</f>
        <v>290.72</v>
      </c>
      <c r="G13">
        <f>(G14+G15)</f>
        <v>286.94</v>
      </c>
      <c r="H13">
        <f>(H14+H15)</f>
        <v>283.16</v>
      </c>
      <c r="I13">
        <f>(I14+I15)</f>
        <v>279.38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>
      <c r="A14" t="s">
        <v>91</v>
      </c>
      <c r="B14" t="s">
        <v>80</v>
      </c>
      <c r="C14">
        <f>(SUM(E14:AD14))</f>
        <v>1000</v>
      </c>
      <c r="D14">
        <v>0</v>
      </c>
      <c r="E14">
        <f>(C.1项目融资信息!$D$4/C.1项目融资信息!$G$4)</f>
        <v>200</v>
      </c>
      <c r="F14">
        <f>(C.1项目融资信息!$D$4/C.1项目融资信息!$G$4)</f>
        <v>200</v>
      </c>
      <c r="G14">
        <f>(C.1项目融资信息!$D$4/C.1项目融资信息!$G$4)</f>
        <v>200</v>
      </c>
      <c r="H14">
        <f>(C.1项目融资信息!$D$4/C.1项目融资信息!$G$4)</f>
        <v>200</v>
      </c>
      <c r="I14">
        <f>(C.1项目融资信息!$D$4/C.1项目融资信息!$G$4)</f>
        <v>200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>
      <c r="A15" t="s">
        <v>92</v>
      </c>
      <c r="B15" t="s">
        <v>82</v>
      </c>
      <c r="C15">
        <f>(SUM(E15:AD15))</f>
        <v>387.45</v>
      </c>
      <c r="D15">
        <v>0</v>
      </c>
      <c r="E15">
        <f>((E16+E14)*C.1项目融资信息!$H$4/2)</f>
        <v>47.25</v>
      </c>
      <c r="F15">
        <f>((F16+F14)*C.1项目融资信息!$H$4)</f>
        <v>90.72</v>
      </c>
      <c r="G15">
        <f>((G16+G14)*C.1项目融资信息!$H$4)</f>
        <v>86.94</v>
      </c>
      <c r="H15">
        <f>((H16+H14)*C.1项目融资信息!$H$4)</f>
        <v>83.16</v>
      </c>
      <c r="I15">
        <f>((I16+I14)*C.1项目融资信息!$H$4)</f>
        <v>79.38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>
      <c r="A16" t="s">
        <v>93</v>
      </c>
      <c r="B16" t="s">
        <v>84</v>
      </c>
      <c r="C16">
        <v>0</v>
      </c>
      <c r="D16">
        <v>0</v>
      </c>
      <c r="E16">
        <f>(E12+C.2项目每年借款信息!$D$4-E14)</f>
        <v>4800</v>
      </c>
      <c r="F16">
        <f>(F12+C.2项目每年借款信息!$E$4-F14)</f>
        <v>4600</v>
      </c>
      <c r="G16">
        <f>(G12+C.2项目每年借款信息!$F$4-G14)</f>
        <v>4400</v>
      </c>
      <c r="H16">
        <f>(H12+C.2项目每年借款信息!$G$4-H14)</f>
        <v>4200</v>
      </c>
      <c r="I16">
        <f>(I12+C.2项目每年借款信息!$H$4-I14)</f>
        <v>4000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>
      <c r="A17" t="s">
        <v>94</v>
      </c>
      <c r="B17" t="s">
        <v>86</v>
      </c>
      <c r="C17">
        <f>(SUM(E17:AD17))</f>
        <v>0.0693725</v>
      </c>
      <c r="D17">
        <v>0</v>
      </c>
      <c r="E17">
        <f>(E13*A财务假设!$D$19)</f>
        <v>0.0123625</v>
      </c>
      <c r="F17">
        <f>(F13*A财务假设!$D$19)</f>
        <v>0.014536</v>
      </c>
      <c r="G17">
        <f>(G13*A财务假设!$D$19)</f>
        <v>0.014347</v>
      </c>
      <c r="H17">
        <f>(H13*A财务假设!$D$19)</f>
        <v>0.014158</v>
      </c>
      <c r="I17">
        <f>(I13*A财务假设!$D$19)</f>
        <v>0.013969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>
      <c r="A18" t="s">
        <v>95</v>
      </c>
      <c r="B18" t="s">
        <v>88</v>
      </c>
      <c r="C18">
        <f>(SUM(E18:AD18))</f>
        <v>4.32</v>
      </c>
      <c r="D18">
        <v>0</v>
      </c>
      <c r="E18">
        <f>(C.2项目每年借款信息!$D$4*(A财务假设!$D$17+A财务假设!$D$18))</f>
        <v>4.32</v>
      </c>
      <c r="F18">
        <f>(C.2项目每年借款信息!$E$4*(A财务假设!$D$17+A财务假设!$D$18))</f>
        <v>0</v>
      </c>
      <c r="G18">
        <f>(C.2项目每年借款信息!$F$4*(A财务假设!$D$17+A财务假设!$D$18))</f>
        <v>0</v>
      </c>
      <c r="H18">
        <f>(C.2项目每年借款信息!$G$4*(A财务假设!$D$17+A财务假设!$D$18))</f>
        <v>0</v>
      </c>
      <c r="I18">
        <f>(C.2项目每年借款信息!$H$4*(A财务假设!$D$17+A财务假设!$D$18))</f>
        <v>0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>
      <c r="A19">
        <v>3</v>
      </c>
      <c r="B19" t="s">
        <v>96</v>
      </c>
      <c r="C19">
        <f>(C.1项目融资信息!$D$3+C.1项目融资信息!$D$4)</f>
        <v>15000</v>
      </c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>
      <c r="A20" t="s">
        <v>97</v>
      </c>
      <c r="B20" t="s">
        <v>76</v>
      </c>
      <c r="C20">
        <v>0</v>
      </c>
      <c r="D20">
        <f t="shared" ref="D20:I20" si="2">(D4+D12)</f>
        <v>0</v>
      </c>
      <c r="E20">
        <f t="shared" si="2"/>
        <v>2000</v>
      </c>
      <c r="F20">
        <f t="shared" si="2"/>
        <v>9800</v>
      </c>
      <c r="G20">
        <f t="shared" si="2"/>
        <v>14600</v>
      </c>
      <c r="H20">
        <f t="shared" si="2"/>
        <v>14400</v>
      </c>
      <c r="I20">
        <f t="shared" si="2"/>
        <v>14200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>
      <c r="A21" t="s">
        <v>98</v>
      </c>
      <c r="B21" t="s">
        <v>78</v>
      </c>
      <c r="C21">
        <f>(SUM(D21:AD21))</f>
        <v>2597.95</v>
      </c>
      <c r="D21">
        <f t="shared" ref="D21:I21" si="3">(D5+D13)</f>
        <v>0</v>
      </c>
      <c r="E21">
        <f t="shared" si="3"/>
        <v>381.75</v>
      </c>
      <c r="F21">
        <f t="shared" si="3"/>
        <v>559.72</v>
      </c>
      <c r="G21">
        <f t="shared" si="3"/>
        <v>555.94</v>
      </c>
      <c r="H21">
        <f t="shared" si="3"/>
        <v>552.16</v>
      </c>
      <c r="I21">
        <f t="shared" si="3"/>
        <v>548.38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>
      <c r="A22" t="s">
        <v>99</v>
      </c>
      <c r="B22" t="s">
        <v>80</v>
      </c>
      <c r="C22">
        <f>(SUM(D22:AD22))</f>
        <v>1000</v>
      </c>
      <c r="D22">
        <f t="shared" ref="D22:I22" si="4">(D6+D14)</f>
        <v>0</v>
      </c>
      <c r="E22">
        <f t="shared" si="4"/>
        <v>200</v>
      </c>
      <c r="F22">
        <f t="shared" si="4"/>
        <v>200</v>
      </c>
      <c r="G22">
        <f t="shared" si="4"/>
        <v>200</v>
      </c>
      <c r="H22">
        <f t="shared" si="4"/>
        <v>200</v>
      </c>
      <c r="I22">
        <f t="shared" si="4"/>
        <v>200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>
      <c r="A23" t="s">
        <v>100</v>
      </c>
      <c r="B23" t="s">
        <v>82</v>
      </c>
      <c r="C23">
        <f>(SUM(D23:AD23))</f>
        <v>1597.95</v>
      </c>
      <c r="D23">
        <f t="shared" ref="D23:I23" si="5">(D7+D15)</f>
        <v>0</v>
      </c>
      <c r="E23">
        <f t="shared" si="5"/>
        <v>181.75</v>
      </c>
      <c r="F23">
        <f t="shared" si="5"/>
        <v>359.72</v>
      </c>
      <c r="G23">
        <f t="shared" si="5"/>
        <v>355.94</v>
      </c>
      <c r="H23">
        <f t="shared" si="5"/>
        <v>352.16</v>
      </c>
      <c r="I23">
        <f t="shared" si="5"/>
        <v>348.38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>
      <c r="A24" t="s">
        <v>101</v>
      </c>
      <c r="B24" t="s">
        <v>84</v>
      </c>
      <c r="C24">
        <v>0</v>
      </c>
      <c r="D24">
        <f t="shared" ref="D24:I24" si="6">(D8+D16)</f>
        <v>2000</v>
      </c>
      <c r="E24">
        <f t="shared" si="6"/>
        <v>9800</v>
      </c>
      <c r="F24">
        <f t="shared" si="6"/>
        <v>14600</v>
      </c>
      <c r="G24">
        <f t="shared" si="6"/>
        <v>14400</v>
      </c>
      <c r="H24">
        <f t="shared" si="6"/>
        <v>14200</v>
      </c>
      <c r="I24">
        <f t="shared" si="6"/>
        <v>14000</v>
      </c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>
      <c r="A25" t="s">
        <v>102</v>
      </c>
      <c r="B25" t="s">
        <v>86</v>
      </c>
      <c r="C25">
        <f>(SUM(D25:AD25))</f>
        <v>0.1298975</v>
      </c>
      <c r="D25">
        <f t="shared" ref="D25:I25" si="7">(D9+D17)</f>
        <v>0</v>
      </c>
      <c r="E25">
        <f t="shared" si="7"/>
        <v>0.0190875</v>
      </c>
      <c r="F25">
        <f t="shared" si="7"/>
        <v>0.027986</v>
      </c>
      <c r="G25">
        <f t="shared" si="7"/>
        <v>0.027797</v>
      </c>
      <c r="H25">
        <f t="shared" si="7"/>
        <v>0.027608</v>
      </c>
      <c r="I25">
        <f t="shared" si="7"/>
        <v>0.027419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>
      <c r="A26" t="s">
        <v>103</v>
      </c>
      <c r="B26" t="s">
        <v>88</v>
      </c>
      <c r="C26">
        <f>(SUM(D26:AD26))</f>
        <v>12.96</v>
      </c>
      <c r="D26">
        <f t="shared" ref="D26:I26" si="8">(D10+D18)</f>
        <v>1.728</v>
      </c>
      <c r="E26">
        <f t="shared" si="8"/>
        <v>6.912</v>
      </c>
      <c r="F26">
        <f t="shared" si="8"/>
        <v>4.32</v>
      </c>
      <c r="G26">
        <f t="shared" si="8"/>
        <v>0</v>
      </c>
      <c r="H26">
        <f t="shared" si="8"/>
        <v>0</v>
      </c>
      <c r="I26">
        <f t="shared" si="8"/>
        <v>0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A财务假设</vt:lpstr>
      <vt:lpstr>C.1项目融资信息</vt:lpstr>
      <vt:lpstr>C.2项目每年借款信息</vt:lpstr>
      <vt:lpstr>c借款还本付息计划表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2025-08-06T02:56:00Z</dcterms:created>
  <dcterms:modified xsi:type="dcterms:W3CDTF">2025-08-19T02:08:58Z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62689F65A86847FE9BD15E0D7B393A55_11</vt:lpwstr>
  </property>
  <property fmtid="{D5CDD505-2E9C-101B-9397-08002B2CF9AE}" pid="3" name="KSOProductBuildVer">
    <vt:lpwstr>2052-12.8.2.18205</vt:lpwstr>
  </property>
</Properties>
</file>