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3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comments/comment4.xml" ContentType="application/vnd.openxmlformats-officedocument.spreadsheetml.comments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19200" windowHeight="7000" tabRatio="775" firstSheet="30" activeTab="32" autoFilterDateGrouping="1"/>
  </bookViews>
  <sheets>
    <sheet name="A财务假设" sheetId="1" state="visible" r:id="rId1"/>
    <sheet name="B项目信息" sheetId="2" state="visible" r:id="rId2"/>
    <sheet name="C.1项目融资信息" sheetId="3" state="visible" r:id="rId3"/>
    <sheet name="C.2项目每年借款信息" sheetId="4" state="visible" r:id="rId4"/>
    <sheet name="D.1建设投资" sheetId="5" state="visible" r:id="rId5"/>
    <sheet name="D.2项目总投资使用计划与资金筹措表" sheetId="6" state="visible" r:id="rId6"/>
    <sheet name="D.3建设投资计划分年计划表" sheetId="7" state="visible" r:id="rId7"/>
    <sheet name="D.4流动资金估算表" sheetId="8" state="visible" r:id="rId8"/>
    <sheet name="E总成本费用估算表" sheetId="9" state="visible" r:id="rId9"/>
    <sheet name="E.1项目运营费用" sheetId="10" state="visible" r:id="rId10"/>
    <sheet name="E.1.1项目运营费用(不含税）" sheetId="11" state="visible" r:id="rId11"/>
    <sheet name="E.2固定资产折旧费估算表" sheetId="12" state="visible" r:id="rId12"/>
    <sheet name="E.3无形资产和其他资产摊销费估算表" sheetId="13" state="visible" r:id="rId13"/>
    <sheet name="E.4建设投资税后金额表" sheetId="14" state="visible" r:id="rId14"/>
    <sheet name="F项目收入" sheetId="15" state="visible" r:id="rId15"/>
    <sheet name="F.1项目单项收入信息" sheetId="16" state="visible" r:id="rId16"/>
    <sheet name="G.税金及附加测算表" sheetId="17" state="visible" r:id="rId17"/>
    <sheet name="G.1进项增值税率-建设投资" sheetId="18" state="visible" r:id="rId18"/>
    <sheet name="G.2进项增值税率-运营成本" sheetId="19" state="visible" r:id="rId19"/>
    <sheet name="G.3销项增值税率" sheetId="20" state="visible" r:id="rId20"/>
    <sheet name="a.1财务现金流量表" sheetId="21" state="visible" r:id="rId21"/>
    <sheet name="a.2项目资本金现金流量表" sheetId="22" state="visible" r:id="rId22"/>
    <sheet name="b利润与利润分配表（损益和利润分配表）" sheetId="23" state="visible" r:id="rId23"/>
    <sheet name="d财务计划现金流量表" sheetId="24" state="visible" r:id="rId24"/>
    <sheet name="e资产负债表" sheetId="25" state="visible" r:id="rId25"/>
    <sheet name="Ⅰ项目投资估算构成表" sheetId="26" state="visible" r:id="rId26"/>
    <sheet name="Ⅱ项目分年度资金筹措计划表" sheetId="27" state="visible" r:id="rId27"/>
    <sheet name="Ⅲ项目分年度收入合计表" sheetId="28" state="visible" r:id="rId28"/>
    <sheet name="Ⅳ项目分年度成本明细表" sheetId="29" state="visible" r:id="rId29"/>
    <sheet name="Ⅴ项目分年度收益表" sheetId="30" state="visible" r:id="rId30"/>
    <sheet name="Ⅵ专项债券应付本息情况表" sheetId="31" state="visible" r:id="rId31"/>
    <sheet name="Ⅶ专项债券资金收益与融资平衡情况表" sheetId="32" state="visible" r:id="rId32"/>
    <sheet name="VIII债券资金覆盖率压力测试表" sheetId="33" state="visible" r:id="rId33"/>
    <sheet name="c借款还本付息计划表" sheetId="34" state="visible" r:id="rId3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0_ "/>
    <numFmt numFmtId="166" formatCode="&quot;￥&quot;#,##0.00;[Red]&quot;￥&quot;\-#,##0.00"/>
    <numFmt numFmtId="167" formatCode="0.0000%"/>
    <numFmt numFmtId="168" formatCode="0.000%"/>
  </numFmts>
  <fonts count="35">
    <font>
      <name val="宋体"/>
      <charset val="134"/>
      <color theme="1"/>
      <sz val="11"/>
      <scheme val="minor"/>
    </font>
    <font>
      <name val="微软雅黑"/>
      <charset val="134"/>
      <b val="1"/>
      <color theme="0"/>
      <sz val="13"/>
    </font>
    <font>
      <name val="微软雅黑"/>
      <charset val="134"/>
      <b val="1"/>
      <color theme="1"/>
      <sz val="11"/>
    </font>
    <font>
      <name val="微软雅黑"/>
      <charset val="134"/>
      <color theme="1"/>
      <sz val="11"/>
    </font>
    <font>
      <name val="微软雅黑"/>
      <charset val="134"/>
      <color rgb="FFFF0000"/>
      <sz val="11"/>
    </font>
    <font>
      <name val="微软雅黑"/>
      <charset val="134"/>
      <b val="1"/>
      <color theme="0"/>
      <sz val="14"/>
    </font>
    <font>
      <name val="微软雅黑"/>
      <charset val="134"/>
      <sz val="11"/>
    </font>
    <font>
      <name val="微软雅黑"/>
      <charset val="134"/>
      <b val="1"/>
      <color theme="0"/>
      <sz val="16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10"/>
    </font>
    <font>
      <name val="微软雅黑"/>
      <charset val="134"/>
      <b val="1"/>
      <color theme="1"/>
      <sz val="10"/>
    </font>
    <font>
      <name val="微软雅黑"/>
      <charset val="134"/>
      <b val="1"/>
      <color theme="1"/>
      <sz val="12"/>
    </font>
    <font>
      <name val="微软雅黑"/>
      <charset val="134"/>
      <color rgb="FF404040"/>
      <sz val="12"/>
    </font>
    <font>
      <name val="微软雅黑"/>
      <charset val="134"/>
      <color rgb="FF000000"/>
      <sz val="11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sz val="10"/>
    </font>
    <font>
      <b val="1"/>
    </font>
  </fonts>
  <fills count="40">
    <fill>
      <patternFill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0" fillId="11" borderId="13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14" applyAlignment="1">
      <alignment vertical="center"/>
    </xf>
    <xf numFmtId="0" fontId="20" fillId="0" borderId="14" applyAlignment="1">
      <alignment vertical="center"/>
    </xf>
    <xf numFmtId="0" fontId="21" fillId="0" borderId="15" applyAlignment="1">
      <alignment vertical="center"/>
    </xf>
    <xf numFmtId="0" fontId="21" fillId="0" borderId="0" applyAlignment="1">
      <alignment vertical="center"/>
    </xf>
    <xf numFmtId="0" fontId="22" fillId="12" borderId="16" applyAlignment="1">
      <alignment vertical="center"/>
    </xf>
    <xf numFmtId="0" fontId="23" fillId="13" borderId="17" applyAlignment="1">
      <alignment vertical="center"/>
    </xf>
    <xf numFmtId="0" fontId="24" fillId="13" borderId="16" applyAlignment="1">
      <alignment vertical="center"/>
    </xf>
    <xf numFmtId="0" fontId="25" fillId="14" borderId="18" applyAlignment="1">
      <alignment vertical="center"/>
    </xf>
    <xf numFmtId="0" fontId="26" fillId="0" borderId="19" applyAlignment="1">
      <alignment vertical="center"/>
    </xf>
    <xf numFmtId="0" fontId="27" fillId="0" borderId="20" applyAlignment="1">
      <alignment vertical="center"/>
    </xf>
    <xf numFmtId="0" fontId="28" fillId="15" borderId="0" applyAlignment="1">
      <alignment vertical="center"/>
    </xf>
    <xf numFmtId="0" fontId="29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2" fillId="19" borderId="0" applyAlignment="1">
      <alignment vertical="center"/>
    </xf>
    <xf numFmtId="0" fontId="32" fillId="3" borderId="0" applyAlignment="1">
      <alignment vertical="center"/>
    </xf>
    <xf numFmtId="0" fontId="31" fillId="20" borderId="0" applyAlignment="1">
      <alignment vertical="center"/>
    </xf>
    <xf numFmtId="0" fontId="31" fillId="21" borderId="0" applyAlignment="1">
      <alignment vertical="center"/>
    </xf>
    <xf numFmtId="0" fontId="32" fillId="22" borderId="0" applyAlignment="1">
      <alignment vertical="center"/>
    </xf>
    <xf numFmtId="0" fontId="32" fillId="9" borderId="0" applyAlignment="1">
      <alignment vertical="center"/>
    </xf>
    <xf numFmtId="0" fontId="31" fillId="23" borderId="0" applyAlignment="1">
      <alignment vertical="center"/>
    </xf>
    <xf numFmtId="0" fontId="31" fillId="24" borderId="0" applyAlignment="1">
      <alignment vertical="center"/>
    </xf>
    <xf numFmtId="0" fontId="32" fillId="25" borderId="0" applyAlignment="1">
      <alignment vertical="center"/>
    </xf>
    <xf numFmtId="0" fontId="32" fillId="26" borderId="0" applyAlignment="1">
      <alignment vertical="center"/>
    </xf>
    <xf numFmtId="0" fontId="31" fillId="27" borderId="0" applyAlignment="1">
      <alignment vertical="center"/>
    </xf>
    <xf numFmtId="0" fontId="31" fillId="28" borderId="0" applyAlignment="1">
      <alignment vertical="center"/>
    </xf>
    <xf numFmtId="0" fontId="32" fillId="29" borderId="0" applyAlignment="1">
      <alignment vertical="center"/>
    </xf>
    <xf numFmtId="0" fontId="32" fillId="30" borderId="0" applyAlignment="1">
      <alignment vertical="center"/>
    </xf>
    <xf numFmtId="0" fontId="31" fillId="31" borderId="0" applyAlignment="1">
      <alignment vertical="center"/>
    </xf>
    <xf numFmtId="0" fontId="31" fillId="32" borderId="0" applyAlignment="1">
      <alignment vertical="center"/>
    </xf>
    <xf numFmtId="0" fontId="32" fillId="33" borderId="0" applyAlignment="1">
      <alignment vertical="center"/>
    </xf>
    <xf numFmtId="0" fontId="32" fillId="34" borderId="0" applyAlignment="1">
      <alignment vertical="center"/>
    </xf>
    <xf numFmtId="0" fontId="31" fillId="35" borderId="0" applyAlignment="1">
      <alignment vertical="center"/>
    </xf>
    <xf numFmtId="0" fontId="31" fillId="36" borderId="0" applyAlignment="1">
      <alignment vertical="center"/>
    </xf>
    <xf numFmtId="0" fontId="32" fillId="37" borderId="0" applyAlignment="1">
      <alignment vertical="center"/>
    </xf>
    <xf numFmtId="0" fontId="32" fillId="38" borderId="0" applyAlignment="1">
      <alignment vertical="center"/>
    </xf>
    <xf numFmtId="0" fontId="31" fillId="39" borderId="0" applyAlignment="1">
      <alignment vertical="center"/>
    </xf>
  </cellStyleXfs>
  <cellXfs count="12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3" borderId="1" applyAlignment="1" pivotButton="0" quotePrefix="0" xfId="0">
      <alignment horizontal="center" vertical="center"/>
    </xf>
    <xf numFmtId="9" fontId="2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4" fillId="0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4" applyAlignment="1" pivotButton="0" quotePrefix="0" xfId="0">
      <alignment horizontal="center" vertical="center"/>
    </xf>
    <xf numFmtId="0" fontId="2" fillId="3" borderId="4" applyAlignment="1" pivotButton="0" quotePrefix="0" xfId="0">
      <alignment horizontal="center" vertical="center" wrapText="1"/>
    </xf>
    <xf numFmtId="0" fontId="2" fillId="3" borderId="5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0" fillId="0" borderId="6" pivotButton="0" quotePrefix="0" xfId="0"/>
    <xf numFmtId="10" fontId="3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0" fillId="5" borderId="0" applyAlignment="1" pivotButton="0" quotePrefix="0" xfId="0">
      <alignment vertical="center"/>
    </xf>
    <xf numFmtId="0" fontId="5" fillId="6" borderId="1" applyAlignment="1" pivotButton="0" quotePrefix="0" xfId="0">
      <alignment horizontal="center" vertical="center"/>
    </xf>
    <xf numFmtId="165" fontId="3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165" fontId="3" fillId="5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165" fontId="6" fillId="5" borderId="1" applyAlignment="1" pivotButton="0" quotePrefix="0" xfId="0">
      <alignment horizontal="center" vertical="center"/>
    </xf>
    <xf numFmtId="0" fontId="7" fillId="6" borderId="1" applyAlignment="1" pivotButton="0" quotePrefix="0" xfId="0">
      <alignment horizontal="center" vertical="center"/>
    </xf>
    <xf numFmtId="9" fontId="3" fillId="5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/>
    </xf>
    <xf numFmtId="166" fontId="3" fillId="5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 wrapText="1"/>
    </xf>
    <xf numFmtId="9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165" fontId="3" fillId="0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vertical="center" wrapText="1"/>
    </xf>
    <xf numFmtId="0" fontId="4" fillId="5" borderId="1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 wrapText="1"/>
    </xf>
    <xf numFmtId="0" fontId="3" fillId="4" borderId="7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 wrapText="1"/>
    </xf>
    <xf numFmtId="165" fontId="3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 wrapText="1"/>
    </xf>
    <xf numFmtId="10" fontId="3" fillId="5" borderId="1" applyAlignment="1" pivotButton="0" quotePrefix="0" xfId="0">
      <alignment horizontal="center" vertical="center"/>
    </xf>
    <xf numFmtId="0" fontId="3" fillId="9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7" fillId="6" borderId="8" applyAlignment="1" pivotButton="0" quotePrefix="0" xfId="0">
      <alignment horizontal="center" vertical="center"/>
    </xf>
    <xf numFmtId="164" fontId="3" fillId="4" borderId="1" applyAlignment="1" pivotButton="0" quotePrefix="0" xfId="0">
      <alignment horizontal="center" vertical="center" wrapText="1"/>
    </xf>
    <xf numFmtId="9" fontId="3" fillId="0" borderId="1" applyAlignment="1" pivotButton="0" quotePrefix="0" xfId="0">
      <alignment horizontal="center" vertical="center"/>
    </xf>
    <xf numFmtId="164" fontId="6" fillId="5" borderId="1" applyAlignment="1" pivotButton="0" quotePrefix="0" xfId="0">
      <alignment horizontal="center" vertical="center" wrapText="1"/>
    </xf>
    <xf numFmtId="164" fontId="6" fillId="4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164" fontId="3" fillId="8" borderId="1" applyAlignment="1" pivotButton="0" quotePrefix="0" xfId="0">
      <alignment horizontal="center" vertical="center"/>
    </xf>
    <xf numFmtId="165" fontId="3" fillId="8" borderId="1" applyAlignment="1" pivotButton="0" quotePrefix="0" xfId="0">
      <alignment horizontal="center" vertical="center"/>
    </xf>
    <xf numFmtId="164" fontId="6" fillId="8" borderId="1" applyAlignment="1" pivotButton="0" quotePrefix="0" xfId="0">
      <alignment horizontal="center" vertical="center" wrapText="1"/>
    </xf>
    <xf numFmtId="165" fontId="4" fillId="8" borderId="1" applyAlignment="1" pivotButton="0" quotePrefix="0" xfId="0">
      <alignment horizontal="center" vertical="center"/>
    </xf>
    <xf numFmtId="164" fontId="3" fillId="8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6" fillId="4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7" fillId="6" borderId="10" applyAlignment="1" pivotButton="0" quotePrefix="0" xfId="0">
      <alignment horizontal="center" vertical="center"/>
    </xf>
    <xf numFmtId="0" fontId="0" fillId="0" borderId="11" pivotButton="0" quotePrefix="0" xfId="0"/>
    <xf numFmtId="165" fontId="3" fillId="5" borderId="0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165" fontId="3" fillId="10" borderId="1" applyAlignment="1" pivotButton="0" quotePrefix="0" xfId="0">
      <alignment horizontal="center" vertical="center"/>
    </xf>
    <xf numFmtId="165" fontId="6" fillId="10" borderId="1" applyAlignment="1" pivotButton="0" quotePrefix="0" xfId="0">
      <alignment horizontal="center" vertical="center"/>
    </xf>
    <xf numFmtId="10" fontId="3" fillId="4" borderId="1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165" fontId="6" fillId="4" borderId="1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/>
    </xf>
    <xf numFmtId="164" fontId="9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57" fontId="4" fillId="0" borderId="1" applyAlignment="1" pivotButton="0" quotePrefix="0" xfId="0">
      <alignment horizontal="center" vertical="center"/>
    </xf>
    <xf numFmtId="10" fontId="4" fillId="0" borderId="1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7" fillId="6" borderId="12" applyAlignment="1" pivotButton="0" quotePrefix="0" xfId="0">
      <alignment horizontal="center" vertical="center"/>
    </xf>
    <xf numFmtId="0" fontId="0" fillId="0" borderId="12" pivotButton="0" quotePrefix="0" xfId="0"/>
    <xf numFmtId="0" fontId="11" fillId="3" borderId="4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167" fontId="4" fillId="0" borderId="1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 wrapText="1"/>
    </xf>
    <xf numFmtId="167" fontId="4" fillId="0" borderId="1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165" fontId="6" fillId="5" borderId="1" applyAlignment="1" pivotButton="0" quotePrefix="0" xfId="0">
      <alignment horizontal="center" vertical="center"/>
    </xf>
    <xf numFmtId="165" fontId="3" fillId="5" borderId="1" applyAlignment="1" pivotButton="0" quotePrefix="0" xfId="0">
      <alignment horizontal="center" vertical="center"/>
    </xf>
    <xf numFmtId="164" fontId="9" fillId="0" borderId="1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165" fontId="6" fillId="4" borderId="1" applyAlignment="1" pivotButton="0" quotePrefix="0" xfId="0">
      <alignment horizontal="center" vertical="center"/>
    </xf>
    <xf numFmtId="165" fontId="3" fillId="4" borderId="1" applyAlignment="1" pivotButton="0" quotePrefix="0" xfId="0">
      <alignment horizontal="center" vertical="center"/>
    </xf>
    <xf numFmtId="165" fontId="3" fillId="0" borderId="1" applyAlignment="1" pivotButton="0" quotePrefix="0" xfId="0">
      <alignment horizontal="center" vertical="center"/>
    </xf>
    <xf numFmtId="165" fontId="3" fillId="5" borderId="0" applyAlignment="1" pivotButton="0" quotePrefix="0" xfId="0">
      <alignment horizontal="center" vertical="center"/>
    </xf>
    <xf numFmtId="165" fontId="3" fillId="10" borderId="1" applyAlignment="1" pivotButton="0" quotePrefix="0" xfId="0">
      <alignment horizontal="center" vertical="center"/>
    </xf>
    <xf numFmtId="165" fontId="6" fillId="10" borderId="1" applyAlignment="1" pivotButton="0" quotePrefix="0" xfId="0">
      <alignment horizontal="center" vertical="center"/>
    </xf>
    <xf numFmtId="164" fontId="3" fillId="8" borderId="1" applyAlignment="1" pivotButton="0" quotePrefix="0" xfId="0">
      <alignment horizontal="center" vertical="center"/>
    </xf>
    <xf numFmtId="165" fontId="3" fillId="8" borderId="1" applyAlignment="1" pivotButton="0" quotePrefix="0" xfId="0">
      <alignment horizontal="center" vertical="center"/>
    </xf>
    <xf numFmtId="164" fontId="6" fillId="8" borderId="1" applyAlignment="1" pivotButton="0" quotePrefix="0" xfId="0">
      <alignment horizontal="center" vertical="center" wrapText="1"/>
    </xf>
    <xf numFmtId="165" fontId="4" fillId="8" borderId="1" applyAlignment="1" pivotButton="0" quotePrefix="0" xfId="0">
      <alignment horizontal="center" vertical="center"/>
    </xf>
    <xf numFmtId="164" fontId="3" fillId="8" borderId="1" applyAlignment="1" pivotButton="0" quotePrefix="0" xfId="0">
      <alignment horizontal="center" vertical="center" wrapText="1"/>
    </xf>
    <xf numFmtId="164" fontId="6" fillId="5" borderId="1" applyAlignment="1" pivotButton="0" quotePrefix="0" xfId="0">
      <alignment horizontal="center" vertical="center" wrapText="1"/>
    </xf>
    <xf numFmtId="164" fontId="6" fillId="4" borderId="1" applyAlignment="1" pivotButton="0" quotePrefix="0" xfId="0">
      <alignment horizontal="center" vertical="center" wrapText="1"/>
    </xf>
    <xf numFmtId="164" fontId="3" fillId="4" borderId="1" applyAlignment="1" pivotButton="0" quotePrefix="0" xfId="0">
      <alignment horizontal="center" vertical="center" wrapText="1"/>
    </xf>
    <xf numFmtId="165" fontId="3" fillId="0" borderId="1" applyAlignment="1" pivotButton="0" quotePrefix="0" xfId="0">
      <alignment horizontal="center" vertical="center" wrapText="1"/>
    </xf>
    <xf numFmtId="166" fontId="3" fillId="5" borderId="1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0" fontId="34" fillId="0" borderId="23" applyAlignment="1" pivotButton="0" quotePrefix="0" xfId="0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styles" Target="styles.xml" Id="rId35" /><Relationship Type="http://schemas.openxmlformats.org/officeDocument/2006/relationships/theme" Target="theme/theme1.xml" Id="rId36" /></Relationships>
</file>

<file path=xl/comments/comment1.xml><?xml version="1.0" encoding="utf-8"?>
<comments xmlns="http://schemas.openxmlformats.org/spreadsheetml/2006/main">
  <authors>
    <author>周亮</author>
  </authors>
  <commentList>
    <comment ref="D13" authorId="0" shapeId="0">
      <text>
        <t>周亮:
需与B表一致，比如2025+20-2027</t>
      </text>
    </comment>
  </commentList>
</comments>
</file>

<file path=xl/comments/comment2.xml><?xml version="1.0" encoding="utf-8"?>
<comments xmlns="http://schemas.openxmlformats.org/spreadsheetml/2006/main">
  <authors>
    <author>周亮</author>
  </authors>
  <commentList>
    <comment ref="D10" authorId="0" shapeId="0">
      <text>
        <t>周亮:
建设期利息不能用专项债</t>
      </text>
    </comment>
  </commentList>
</comments>
</file>

<file path=xl/comments/comment3.xml><?xml version="1.0" encoding="utf-8"?>
<comments xmlns="http://schemas.openxmlformats.org/spreadsheetml/2006/main">
  <authors>
    <author>周亮</author>
  </authors>
  <commentList>
    <comment ref="F7" authorId="0" shapeId="0">
      <text>
        <t>周亮:
需根据选项，单独计算每行的值</t>
      </text>
    </comment>
  </commentList>
</comments>
</file>

<file path=xl/comments/comment4.xml><?xml version="1.0" encoding="utf-8"?>
<comments xmlns="http://schemas.openxmlformats.org/spreadsheetml/2006/main">
  <authors>
    <author>谢玉君</author>
  </authors>
  <commentList>
    <comment ref="H11" authorId="0" shapeId="0">
      <text>
        <t>谢玉君:
修改A后三行浮动值，手动填写b表最后两行数值。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33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 codeName="Sheet1">
    <tabColor rgb="FFFFFF00"/>
    <outlinePr summaryBelow="1" summaryRight="1"/>
    <pageSetUpPr/>
  </sheetPr>
  <dimension ref="A1:D22"/>
  <sheetViews>
    <sheetView topLeftCell="A5" zoomScale="85" zoomScaleNormal="85" workbookViewId="0">
      <selection activeCell="F22" sqref="F22"/>
    </sheetView>
  </sheetViews>
  <sheetFormatPr baseColWidth="8" defaultColWidth="8.890909090909091" defaultRowHeight="30" customHeight="1" outlineLevelCol="0"/>
  <cols>
    <col width="30.3363636363636" customWidth="1" style="1" min="2" max="2"/>
    <col width="70.6636363636364" customWidth="1" style="1" min="3" max="3"/>
    <col width="12.7818181818182" customWidth="1" style="1" min="4" max="4"/>
  </cols>
  <sheetData>
    <row r="1" ht="22.5" customFormat="1" customHeight="1" s="78">
      <c r="A1" s="88" t="inlineStr">
        <is>
          <t>A财务假设（此表红色字体部分需要填写）</t>
        </is>
      </c>
      <c r="D1" s="89" t="n"/>
    </row>
    <row r="2" ht="16.5" customFormat="1" customHeight="1" s="78">
      <c r="A2" s="90" t="inlineStr">
        <is>
          <t>序号</t>
        </is>
      </c>
      <c r="B2" s="90" t="inlineStr">
        <is>
          <t>名称</t>
        </is>
      </c>
      <c r="C2" s="90" t="inlineStr">
        <is>
          <t>解释</t>
        </is>
      </c>
      <c r="D2" s="90" t="inlineStr">
        <is>
          <t>参考值</t>
        </is>
      </c>
    </row>
    <row r="3" ht="16.5" customFormat="1" customHeight="1" s="78">
      <c r="A3" s="8" t="n">
        <v>1</v>
      </c>
      <c r="B3" s="8" t="inlineStr">
        <is>
          <t>项目投资财务基准收益率(税前)</t>
        </is>
      </c>
      <c r="C3" s="8" t="inlineStr">
        <is>
          <t>国家发改委《建设项目财务基准收益率取值表》</t>
        </is>
      </c>
      <c r="D3" s="40" t="n">
        <v>0.05</v>
      </c>
    </row>
    <row r="4" ht="16.5" customFormat="1" customHeight="1" s="78">
      <c r="A4" s="8" t="n">
        <v>2</v>
      </c>
      <c r="B4" s="8" t="inlineStr">
        <is>
          <t>项目投资财务基准收益率(税后)</t>
        </is>
      </c>
      <c r="C4" s="8" t="inlineStr">
        <is>
          <t>国家发改委《建设项目财务基准收益率取值表》</t>
        </is>
      </c>
      <c r="D4" s="40" t="n">
        <v>0.03</v>
      </c>
    </row>
    <row r="5" ht="78" customFormat="1" customHeight="1" s="78">
      <c r="A5" s="8" t="n">
        <v>3</v>
      </c>
      <c r="B5" s="8" t="inlineStr">
        <is>
          <t>项目资本金财务基准收益率</t>
        </is>
      </c>
      <c r="C5" s="41" t="inlineStr">
        <is>
          <t>项目资本金财务基准收益率应体现项目发起人（代表项目所有权益投资者）
对投资获利的最低期望值（也称最低可接受收益率）。当项目资本金财务
内部收益率大于或等于该最低可接受收益率时，说明在该融资方案下，项目
资本金获利水平超过或达到了要求，该融资方案是可以接受的。</t>
        </is>
      </c>
      <c r="D5" s="40" t="n">
        <v>0.08</v>
      </c>
    </row>
    <row r="6" ht="55.05" customFormat="1" customHeight="1" s="78">
      <c r="A6" s="8" t="n">
        <v>4</v>
      </c>
      <c r="B6" s="8" t="inlineStr">
        <is>
          <t>城市维护建设税税率</t>
        </is>
      </c>
      <c r="C6" s="23" t="inlineStr">
        <is>
          <t>市区：7%；县城、镇：5%；
不在市区、县城或者镇：1% ；
缴纳基数为：增值税税额+营业税税额+消费税税额</t>
        </is>
      </c>
      <c r="D6" s="40" t="n">
        <v>0.07000000000000001</v>
      </c>
    </row>
    <row r="7" ht="16.5" customFormat="1" customHeight="1" s="78">
      <c r="A7" s="8" t="n">
        <v>5</v>
      </c>
      <c r="B7" s="8" t="inlineStr">
        <is>
          <t>教育费附加费率</t>
        </is>
      </c>
      <c r="C7" s="8" t="inlineStr">
        <is>
          <t>缴纳基数为：增值税税额+营业税税额+消费税税额</t>
        </is>
      </c>
      <c r="D7" s="40" t="n">
        <v>0.03</v>
      </c>
    </row>
    <row r="8" ht="16.5" customFormat="1" customHeight="1" s="78">
      <c r="A8" s="8" t="n">
        <v>6</v>
      </c>
      <c r="B8" s="8" t="inlineStr">
        <is>
          <t>地方教育费附加费率</t>
        </is>
      </c>
      <c r="C8" s="8" t="inlineStr">
        <is>
          <t>缴纳基数为：增值税税额+营业税税额+消费税税额</t>
        </is>
      </c>
      <c r="D8" s="40" t="n">
        <v>0.02</v>
      </c>
    </row>
    <row r="9" ht="16.5" customFormat="1" customHeight="1" s="78">
      <c r="A9" s="8" t="n">
        <v>7</v>
      </c>
      <c r="B9" s="8" t="inlineStr">
        <is>
          <t>企业所得税率</t>
        </is>
      </c>
      <c r="C9" s="8" t="inlineStr">
        <is>
          <t>是针对企业应纳税所得额征收的税种</t>
        </is>
      </c>
      <c r="D9" s="40" t="n">
        <v>0.25</v>
      </c>
    </row>
    <row r="10" ht="16.5" customFormat="1" customHeight="1" s="78">
      <c r="A10" s="8" t="n">
        <v>8</v>
      </c>
      <c r="B10" s="8" t="inlineStr">
        <is>
          <t>法定盈余公积提取比例</t>
        </is>
      </c>
      <c r="C10" s="8" t="inlineStr">
        <is>
          <t>企业应按照一定的比例从税后利润中提取盈余公积</t>
        </is>
      </c>
      <c r="D10" s="40" t="n">
        <v>0.1</v>
      </c>
    </row>
    <row r="11" ht="16.5" customFormat="1" customHeight="1" s="78">
      <c r="A11" s="8" t="n">
        <v>9</v>
      </c>
      <c r="B11" s="8" t="inlineStr">
        <is>
          <t>任意盈余公积提取比例</t>
        </is>
      </c>
      <c r="C11" s="8" t="inlineStr">
        <is>
          <t>提取比例由企业自主决定，没有固定标</t>
        </is>
      </c>
      <c r="D11" s="40" t="n">
        <v>0.05</v>
      </c>
    </row>
    <row r="12" ht="16.5" customFormat="1" customHeight="1" s="78">
      <c r="A12" s="8" t="n">
        <v>10</v>
      </c>
      <c r="B12" s="8" t="inlineStr">
        <is>
          <t>残值率</t>
        </is>
      </c>
      <c r="C12" s="91" t="inlineStr">
        <is>
          <t>资产在预计使用寿命结束时的剩余价值占其原始成本的百分比</t>
        </is>
      </c>
      <c r="D12" s="40" t="n">
        <v>0.05</v>
      </c>
    </row>
    <row r="13" ht="16.5" customFormat="1" customHeight="1" s="78">
      <c r="A13" s="8" t="n">
        <v>11</v>
      </c>
      <c r="B13" s="8" t="inlineStr">
        <is>
          <t>折旧年限（年）</t>
        </is>
      </c>
      <c r="C13" s="8" t="inlineStr">
        <is>
          <t>可与运营期对齐</t>
        </is>
      </c>
      <c r="D13" s="12" t="n">
        <v>18</v>
      </c>
    </row>
    <row r="14" ht="16.5" customFormat="1" customHeight="1" s="78">
      <c r="A14" s="8" t="n">
        <v>12</v>
      </c>
      <c r="B14" s="8" t="inlineStr">
        <is>
          <t>资本金用于流动资金比例</t>
        </is>
      </c>
      <c r="C14" s="31" t="inlineStr">
        <is>
          <t>不低于30%，但专项债资金不能用于流动资金，故设为 100%</t>
        </is>
      </c>
      <c r="D14" s="40" t="n">
        <v>1</v>
      </c>
    </row>
    <row r="15" ht="61.95" customHeight="1" s="1">
      <c r="A15" s="8" t="n">
        <v>13</v>
      </c>
      <c r="B15" s="8" t="inlineStr">
        <is>
          <t>折现率</t>
        </is>
      </c>
      <c r="C15" s="41" t="inlineStr">
        <is>
          <t>投资者要求的最低收益率，可参考基准收益率，是由国家或行业主管部门制
定的，针对特定行业的标准折现率（如《建设项目经济评价方法与参数》中
规定的行业基准值）</t>
        </is>
      </c>
      <c r="D15" s="40" t="n">
        <v>0.03</v>
      </c>
    </row>
    <row r="16" ht="34.95" customHeight="1" s="1">
      <c r="A16" s="8" t="n">
        <v>14</v>
      </c>
      <c r="B16" s="8" t="inlineStr">
        <is>
          <t>债券发行手续费率</t>
        </is>
      </c>
      <c r="C16" s="23" t="inlineStr">
        <is>
          <t xml:space="preserve"> 3年期及以下债券发行手续费为发行额的0.04%</t>
        </is>
      </c>
      <c r="D16" s="85" t="n">
        <v>0.0004</v>
      </c>
    </row>
    <row r="17" ht="33" customHeight="1" s="1">
      <c r="A17" s="11" t="n"/>
      <c r="B17" s="11" t="n"/>
      <c r="C17" s="23" t="inlineStr">
        <is>
          <t>5年期及以上债券发行手续费为发行额的0.08%</t>
        </is>
      </c>
      <c r="D17" s="85" t="n">
        <v>0.0008</v>
      </c>
    </row>
    <row r="18" ht="16.5" customHeight="1" s="1">
      <c r="A18" s="8" t="n">
        <v>15</v>
      </c>
      <c r="B18" s="8" t="inlineStr">
        <is>
          <t>债券发行登记服务费率</t>
        </is>
      </c>
      <c r="C18" s="8" t="inlineStr">
        <is>
          <t>债券发行登记服务费为发行额的0.0064%</t>
        </is>
      </c>
      <c r="D18" s="96" t="n">
        <v>6.4e-05</v>
      </c>
    </row>
    <row r="19" ht="16.5" customHeight="1" s="1">
      <c r="A19" s="8" t="n">
        <v>16</v>
      </c>
      <c r="B19" s="8" t="inlineStr">
        <is>
          <t>债券还本付息兑付手续费率</t>
        </is>
      </c>
      <c r="C19" s="8" t="inlineStr">
        <is>
          <t>金额为本息和的0.005%</t>
        </is>
      </c>
      <c r="D19" s="97" t="n">
        <v>5e-05</v>
      </c>
    </row>
    <row r="20" ht="33" customHeight="1" s="1">
      <c r="A20" s="94" t="n">
        <v>15</v>
      </c>
      <c r="B20" s="94" t="inlineStr">
        <is>
          <t>5年期及以上债券发行手续费率</t>
        </is>
      </c>
      <c r="C20" s="95" t="inlineStr">
        <is>
          <t>5年期及以上债券发行手续费为发行额的0.08%</t>
        </is>
      </c>
      <c r="D20" s="85" t="n">
        <v>0.0008</v>
      </c>
    </row>
    <row r="21" ht="16.5" customHeight="1" s="1">
      <c r="A21" s="94" t="n">
        <v>16</v>
      </c>
      <c r="B21" s="94" t="inlineStr">
        <is>
          <t>债券发行登记服务费率</t>
        </is>
      </c>
      <c r="C21" s="94" t="inlineStr">
        <is>
          <t>债券发行登记服务费为发行额的0.0064%</t>
        </is>
      </c>
      <c r="D21" s="96" t="n">
        <v>6.4e-05</v>
      </c>
    </row>
    <row r="22" ht="16.5" customHeight="1" s="1">
      <c r="A22" s="94" t="n">
        <v>17</v>
      </c>
      <c r="B22" s="94" t="inlineStr">
        <is>
          <t>债券还本付息兑付手续费率</t>
        </is>
      </c>
      <c r="C22" s="94" t="inlineStr">
        <is>
          <t>金额为本息和的0.005%</t>
        </is>
      </c>
      <c r="D22" s="97" t="n">
        <v>5e-05</v>
      </c>
    </row>
  </sheetData>
  <mergeCells count="3">
    <mergeCell ref="A1:D1"/>
    <mergeCell ref="A16:A17"/>
    <mergeCell ref="B16:B17"/>
  </mergeCells>
  <pageMargins left="0.75" right="0.75" top="1" bottom="1" header="0.5" footer="0.5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 codeName="Sheet9">
    <tabColor rgb="FFFFFF00"/>
    <outlinePr summaryBelow="1" summaryRight="1"/>
    <pageSetUpPr/>
  </sheetPr>
  <dimension ref="A1:N23"/>
  <sheetViews>
    <sheetView zoomScale="70" zoomScaleNormal="70" workbookViewId="0">
      <selection activeCell="K5" sqref="K5"/>
    </sheetView>
  </sheetViews>
  <sheetFormatPr baseColWidth="8" defaultColWidth="8.890909090909091" defaultRowHeight="28.05" customHeight="1" outlineLevelCol="0"/>
  <cols>
    <col width="14.7818181818182" customWidth="1" style="1" min="1" max="1"/>
    <col width="32.3363636363636" customWidth="1" style="1" min="3" max="3"/>
    <col width="58.1090909090909" customWidth="1" style="1" min="4" max="4"/>
    <col width="14.1090909090909" customWidth="1" style="1" min="5" max="5"/>
    <col width="12.3363636363636" customWidth="1" style="1" min="6" max="6"/>
    <col width="15.1090909090909" customWidth="1" style="1" min="7" max="8"/>
    <col width="15.4454545454545" customWidth="1" style="1" min="9" max="9"/>
    <col width="16.1090909090909" customWidth="1" style="1" min="10" max="10"/>
    <col width="17" customWidth="1" style="1" min="11" max="11"/>
    <col width="16.6636363636364" customWidth="1" style="1" min="12" max="12"/>
    <col width="17.1090909090909" customWidth="1" style="1" min="13" max="13"/>
    <col width="16.5545454545455" customWidth="1" style="1" min="14" max="14"/>
  </cols>
  <sheetData>
    <row r="1" ht="22.5" customFormat="1" customHeight="1" s="31">
      <c r="A1" s="56" t="inlineStr">
        <is>
          <t>E.1项目运营期费用(此表红色字体部分需要填写）</t>
        </is>
      </c>
    </row>
    <row r="2" ht="16.5" customFormat="1" customHeight="1" s="31">
      <c r="A2" s="14" t="inlineStr">
        <is>
          <t>成本类别</t>
        </is>
      </c>
      <c r="B2" s="14" t="inlineStr">
        <is>
          <t>序号</t>
        </is>
      </c>
      <c r="C2" s="14" t="inlineStr">
        <is>
          <t>科目</t>
        </is>
      </c>
      <c r="D2" s="14" t="inlineStr">
        <is>
          <t>取费计算方式</t>
        </is>
      </c>
      <c r="E2" s="14" t="inlineStr">
        <is>
          <t>数量</t>
        </is>
      </c>
      <c r="F2" s="15" t="inlineStr">
        <is>
          <t>单价
（万元）</t>
        </is>
      </c>
      <c r="G2" s="5" t="inlineStr">
        <is>
          <t>浮动后单价</t>
        </is>
      </c>
      <c r="H2" s="16" t="inlineStr">
        <is>
          <t>2025（万元）</t>
        </is>
      </c>
      <c r="I2" s="14" t="inlineStr">
        <is>
          <t>2026（万元）</t>
        </is>
      </c>
      <c r="J2" s="14" t="inlineStr">
        <is>
          <t>2027（万元）</t>
        </is>
      </c>
      <c r="K2" s="14" t="inlineStr">
        <is>
          <t>2028（万元）</t>
        </is>
      </c>
      <c r="L2" s="14" t="inlineStr">
        <is>
          <t>....</t>
        </is>
      </c>
      <c r="M2" s="14" t="inlineStr">
        <is>
          <t>2045（万元）</t>
        </is>
      </c>
      <c r="N2" s="14" t="inlineStr">
        <is>
          <t>合计</t>
        </is>
      </c>
    </row>
    <row r="3" ht="16.5" customFormat="1" customHeight="1" s="31">
      <c r="A3" s="11" t="n"/>
      <c r="B3" s="11" t="n"/>
      <c r="C3" s="11" t="n"/>
      <c r="D3" s="11" t="n"/>
      <c r="E3" s="11" t="n"/>
      <c r="F3" s="11" t="n"/>
      <c r="G3" s="11" t="n"/>
      <c r="H3" s="17" t="inlineStr">
        <is>
          <t>负荷系数</t>
        </is>
      </c>
      <c r="I3" s="3" t="n"/>
      <c r="J3" s="4" t="n"/>
      <c r="K3" s="40" t="n">
        <v>0.8</v>
      </c>
      <c r="L3" s="40" t="n">
        <v>1</v>
      </c>
      <c r="M3" s="40" t="n">
        <v>1</v>
      </c>
      <c r="N3" s="8" t="inlineStr">
        <is>
          <t>/</t>
        </is>
      </c>
    </row>
    <row r="4" ht="16.5" customFormat="1" customHeight="1" s="31">
      <c r="A4" s="8" t="inlineStr">
        <is>
          <t>场地维护成本</t>
        </is>
      </c>
      <c r="B4" s="8" t="n">
        <v>1</v>
      </c>
      <c r="C4" s="12" t="inlineStr">
        <is>
          <t>场地租金</t>
        </is>
      </c>
      <c r="D4" s="8" t="inlineStr">
        <is>
          <t>按面积×租金单价</t>
        </is>
      </c>
      <c r="E4" s="98" t="n">
        <v>1</v>
      </c>
      <c r="F4" s="98" t="n">
        <v>2</v>
      </c>
      <c r="G4" s="114">
        <f>F4*(1+A财务假设!$D$20)</f>
        <v/>
      </c>
      <c r="H4" s="115" t="n">
        <v>0</v>
      </c>
      <c r="I4" s="115" t="n">
        <v>0</v>
      </c>
      <c r="J4" s="115" t="n">
        <v>0</v>
      </c>
      <c r="K4" s="105">
        <f>$E$4*$G$4*K3</f>
        <v/>
      </c>
      <c r="L4" s="105">
        <f>$E$4*$G$4*L3</f>
        <v/>
      </c>
      <c r="M4" s="105">
        <f>$E$4*$G$4*M3</f>
        <v/>
      </c>
      <c r="N4" s="105">
        <f>SUM(K4:M4)</f>
        <v/>
      </c>
    </row>
    <row r="5" ht="48" customFormat="1" customHeight="1" s="31">
      <c r="A5" s="18" t="n"/>
      <c r="B5" s="8" t="n">
        <v>2</v>
      </c>
      <c r="C5" s="61" t="inlineStr">
        <is>
          <t>场地日常维护（停机坪/起降场/交通枢纽/飞行营地/指挥中心等）</t>
        </is>
      </c>
      <c r="D5" s="8" t="inlineStr">
        <is>
          <t>按面积 × 单位维护单价（元 / ㎡・年）</t>
        </is>
      </c>
      <c r="E5" s="98" t="n">
        <v>1</v>
      </c>
      <c r="F5" s="98" t="n">
        <v>2</v>
      </c>
      <c r="G5" s="114">
        <f>F5*(1+A财务假设!$D$20)</f>
        <v/>
      </c>
      <c r="H5" s="115" t="n">
        <v>0</v>
      </c>
      <c r="I5" s="115" t="n">
        <v>0</v>
      </c>
      <c r="J5" s="115" t="n">
        <v>0</v>
      </c>
      <c r="K5" s="105">
        <f>$E$5*$G$5*K3</f>
        <v/>
      </c>
      <c r="L5" s="105">
        <f>$E$5*$G$5*L3</f>
        <v/>
      </c>
      <c r="M5" s="105">
        <f>$E$5*$G$5*M3</f>
        <v/>
      </c>
      <c r="N5" s="105">
        <f>SUM(K5:M5)</f>
        <v/>
      </c>
    </row>
    <row r="6" ht="16.5" customFormat="1" customHeight="1" s="31">
      <c r="A6" s="18" t="n"/>
      <c r="B6" s="8" t="n">
        <v>3</v>
      </c>
      <c r="C6" s="12" t="inlineStr">
        <is>
          <t>消防设施年检</t>
        </is>
      </c>
      <c r="D6" s="8" t="inlineStr">
        <is>
          <t>按设备数量 × 单台年检费（元 / 台・次）</t>
        </is>
      </c>
      <c r="E6" s="98" t="n">
        <v>1</v>
      </c>
      <c r="F6" s="98" t="n">
        <v>2</v>
      </c>
      <c r="G6" s="114">
        <f>F6*(1+A财务假设!$D$20)</f>
        <v/>
      </c>
      <c r="H6" s="115" t="n">
        <v>0</v>
      </c>
      <c r="I6" s="115" t="n">
        <v>0</v>
      </c>
      <c r="J6" s="115" t="n">
        <v>0</v>
      </c>
      <c r="K6" s="105">
        <f>$E$6*$G$6*K3</f>
        <v/>
      </c>
      <c r="L6" s="105">
        <f>$E$6*$G$6*L3</f>
        <v/>
      </c>
      <c r="M6" s="105">
        <f>$E$6*$G$6*M3</f>
        <v/>
      </c>
      <c r="N6" s="105">
        <f>SUM(K6:M6)</f>
        <v/>
      </c>
    </row>
    <row r="7" ht="16.5" customFormat="1" customHeight="1" s="31">
      <c r="A7" s="11" t="n"/>
      <c r="B7" s="8" t="n">
        <v>4</v>
      </c>
      <c r="C7" s="12" t="inlineStr">
        <is>
          <t>防鸟措施（驱鸟器维护）</t>
        </is>
      </c>
      <c r="D7" s="8" t="inlineStr">
        <is>
          <t>按套数 × 年费（元 / 套・年）+ 耗材费（如驱鸟剂）</t>
        </is>
      </c>
      <c r="E7" s="98" t="n">
        <v>1</v>
      </c>
      <c r="F7" s="98" t="n">
        <v>2</v>
      </c>
      <c r="G7" s="114">
        <f>F7*(1+A财务假设!$D$20)</f>
        <v/>
      </c>
      <c r="H7" s="115" t="n">
        <v>0</v>
      </c>
      <c r="I7" s="115" t="n">
        <v>0</v>
      </c>
      <c r="J7" s="115" t="n">
        <v>0</v>
      </c>
      <c r="K7" s="105">
        <f>$E$7*$G$7*K3</f>
        <v/>
      </c>
      <c r="L7" s="105">
        <f>$E$7*$G$7*L3</f>
        <v/>
      </c>
      <c r="M7" s="105">
        <f>$E$7*$G$7*M3</f>
        <v/>
      </c>
      <c r="N7" s="105">
        <f>SUM(K7:M7)</f>
        <v/>
      </c>
    </row>
    <row r="8" ht="16.5" customFormat="1" customHeight="1" s="31">
      <c r="A8" s="8" t="inlineStr">
        <is>
          <t>燃料动力费</t>
        </is>
      </c>
      <c r="B8" s="8" t="n">
        <v>5</v>
      </c>
      <c r="C8" s="12" t="inlineStr">
        <is>
          <t>飞行器能耗</t>
        </is>
      </c>
      <c r="D8" s="8" t="inlineStr">
        <is>
          <t>按电耗或油耗计算</t>
        </is>
      </c>
      <c r="E8" s="98" t="n">
        <v>1</v>
      </c>
      <c r="F8" s="98" t="n">
        <v>2</v>
      </c>
      <c r="G8" s="114">
        <f>F8*(1+A财务假设!$D$20)</f>
        <v/>
      </c>
      <c r="H8" s="115" t="n">
        <v>0</v>
      </c>
      <c r="I8" s="115" t="n">
        <v>0</v>
      </c>
      <c r="J8" s="115" t="n">
        <v>0</v>
      </c>
      <c r="K8" s="105">
        <f>$E$8*$G$8*K3</f>
        <v/>
      </c>
      <c r="L8" s="105">
        <f>$E$8*$G$8*L3</f>
        <v/>
      </c>
      <c r="M8" s="105">
        <f>$E$8*$G$8*M3</f>
        <v/>
      </c>
      <c r="N8" s="105">
        <f>SUM(K8:M8)</f>
        <v/>
      </c>
    </row>
    <row r="9" ht="16.5" customFormat="1" customHeight="1" s="31">
      <c r="A9" s="18" t="n"/>
      <c r="B9" s="8" t="n">
        <v>6</v>
      </c>
      <c r="C9" s="12" t="inlineStr">
        <is>
          <t>核心设备电力能耗</t>
        </is>
      </c>
      <c r="D9" s="8" t="inlineStr">
        <is>
          <t>按实际用电量 × 电价（元 / 千瓦 时）</t>
        </is>
      </c>
      <c r="E9" s="98" t="n">
        <v>1</v>
      </c>
      <c r="F9" s="98" t="n">
        <v>2</v>
      </c>
      <c r="G9" s="114">
        <f>F9*(1+A财务假设!$D$20)</f>
        <v/>
      </c>
      <c r="H9" s="115" t="n">
        <v>0</v>
      </c>
      <c r="I9" s="115" t="n">
        <v>0</v>
      </c>
      <c r="J9" s="115" t="n">
        <v>0</v>
      </c>
      <c r="K9" s="105">
        <f>$E$9*$G$9*K3</f>
        <v/>
      </c>
      <c r="L9" s="105">
        <f>$E$9*$G$9*L3</f>
        <v/>
      </c>
      <c r="M9" s="105">
        <f>$E$9*$G$9*M3</f>
        <v/>
      </c>
      <c r="N9" s="105">
        <f>SUM(K9:M9)</f>
        <v/>
      </c>
    </row>
    <row r="10" ht="16.5" customFormat="1" customHeight="1" s="31">
      <c r="A10" s="11" t="n"/>
      <c r="B10" s="8" t="n">
        <v>7</v>
      </c>
      <c r="C10" s="12" t="inlineStr">
        <is>
          <t>水电能耗</t>
        </is>
      </c>
      <c r="D10" s="8" t="inlineStr">
        <is>
          <t>按面积估算</t>
        </is>
      </c>
      <c r="E10" s="98" t="n">
        <v>1</v>
      </c>
      <c r="F10" s="98" t="n">
        <v>2</v>
      </c>
      <c r="G10" s="114">
        <f>F10*(1+A财务假设!$D$20)</f>
        <v/>
      </c>
      <c r="H10" s="115" t="n">
        <v>0</v>
      </c>
      <c r="I10" s="115" t="n">
        <v>0</v>
      </c>
      <c r="J10" s="115" t="n">
        <v>0</v>
      </c>
      <c r="K10" s="105">
        <f>$E$10*$G$10*K3</f>
        <v/>
      </c>
      <c r="L10" s="105">
        <f>$E$10*$G$10*L3</f>
        <v/>
      </c>
      <c r="M10" s="105">
        <f>$E$10*$G$10*M3</f>
        <v/>
      </c>
      <c r="N10" s="105">
        <f>SUM(K10:M10)</f>
        <v/>
      </c>
    </row>
    <row r="11" ht="16.5" customFormat="1" customHeight="1" s="31">
      <c r="A11" s="8" t="inlineStr">
        <is>
          <t>网络费</t>
        </is>
      </c>
      <c r="B11" s="8" t="n">
        <v>8</v>
      </c>
      <c r="C11" s="12" t="inlineStr">
        <is>
          <t>网络通信费用</t>
        </is>
      </c>
      <c r="D11" s="8" t="inlineStr">
        <is>
          <t>按年计算租金</t>
        </is>
      </c>
      <c r="E11" s="98" t="n">
        <v>1</v>
      </c>
      <c r="F11" s="98" t="n">
        <v>2</v>
      </c>
      <c r="G11" s="114">
        <f>F11*(1+A财务假设!$D$20)</f>
        <v/>
      </c>
      <c r="H11" s="115" t="n">
        <v>0</v>
      </c>
      <c r="I11" s="115" t="n">
        <v>0</v>
      </c>
      <c r="J11" s="115" t="n">
        <v>0</v>
      </c>
      <c r="K11" s="105">
        <f>$E$11*$G$11*K3</f>
        <v/>
      </c>
      <c r="L11" s="105">
        <f>$E$11*$G$11*L3</f>
        <v/>
      </c>
      <c r="M11" s="105">
        <f>$E$11*$G$11*M3</f>
        <v/>
      </c>
      <c r="N11" s="105">
        <f>SUM(K11:M11)</f>
        <v/>
      </c>
    </row>
    <row r="12" ht="16.5" customFormat="1" customHeight="1" s="31">
      <c r="A12" s="8" t="inlineStr">
        <is>
          <t>硬件维护成本</t>
        </is>
      </c>
      <c r="B12" s="8" t="n">
        <v>9</v>
      </c>
      <c r="C12" s="12" t="inlineStr">
        <is>
          <t>硬件设备维护</t>
        </is>
      </c>
      <c r="D12" s="8" t="inlineStr">
        <is>
          <t>按照固定资产15%计算</t>
        </is>
      </c>
      <c r="E12" s="98" t="n">
        <v>1</v>
      </c>
      <c r="F12" s="98" t="n">
        <v>2</v>
      </c>
      <c r="G12" s="114">
        <f>F12*(1+A财务假设!$D$20)</f>
        <v/>
      </c>
      <c r="H12" s="115" t="n">
        <v>0</v>
      </c>
      <c r="I12" s="115" t="n">
        <v>0</v>
      </c>
      <c r="J12" s="115" t="n">
        <v>0</v>
      </c>
      <c r="K12" s="105">
        <f>$E$12*$G$12*K3</f>
        <v/>
      </c>
      <c r="L12" s="105">
        <f>$E$12*$G$12*L3</f>
        <v/>
      </c>
      <c r="M12" s="105">
        <f>$E$12*$G$12*M3</f>
        <v/>
      </c>
      <c r="N12" s="105">
        <f>SUM(K12:M12)</f>
        <v/>
      </c>
    </row>
    <row r="13" ht="16.5" customFormat="1" customHeight="1" s="31">
      <c r="A13" s="11" t="n"/>
      <c r="B13" s="8" t="n">
        <v>10</v>
      </c>
      <c r="C13" s="12" t="inlineStr">
        <is>
          <t>备品备件储备</t>
        </is>
      </c>
      <c r="D13" s="8" t="inlineStr">
        <is>
          <t>按年度设备维护预算 × 储备比例 （10%-20%）</t>
        </is>
      </c>
      <c r="E13" s="98" t="n">
        <v>1</v>
      </c>
      <c r="F13" s="98" t="n">
        <v>2</v>
      </c>
      <c r="G13" s="114">
        <f>F13*(1+A财务假设!$D$20)</f>
        <v/>
      </c>
      <c r="H13" s="115" t="n">
        <v>0</v>
      </c>
      <c r="I13" s="115" t="n">
        <v>0</v>
      </c>
      <c r="J13" s="115" t="n">
        <v>0</v>
      </c>
      <c r="K13" s="105">
        <f>$E$13*$G$13*K3</f>
        <v/>
      </c>
      <c r="L13" s="105">
        <f>$E$13*$G$13*L3</f>
        <v/>
      </c>
      <c r="M13" s="105">
        <f>$E$13*$G$13*M3</f>
        <v/>
      </c>
      <c r="N13" s="105">
        <f>SUM(K13:M13)</f>
        <v/>
      </c>
    </row>
    <row r="14" ht="16.5" customFormat="1" customHeight="1" s="31">
      <c r="A14" s="8" t="inlineStr">
        <is>
          <t>软件维护费</t>
        </is>
      </c>
      <c r="B14" s="8" t="n">
        <v>11</v>
      </c>
      <c r="C14" s="12" t="inlineStr">
        <is>
          <t>软件维护</t>
        </is>
      </c>
      <c r="D14" s="8" t="inlineStr">
        <is>
          <t>按无形资产造价的20%计算</t>
        </is>
      </c>
      <c r="E14" s="98" t="n">
        <v>1</v>
      </c>
      <c r="F14" s="98" t="n">
        <v>2</v>
      </c>
      <c r="G14" s="114">
        <f>F14*(1+A财务假设!$D$20)</f>
        <v/>
      </c>
      <c r="H14" s="115" t="n">
        <v>0</v>
      </c>
      <c r="I14" s="115" t="n">
        <v>0</v>
      </c>
      <c r="J14" s="115" t="n">
        <v>0</v>
      </c>
      <c r="K14" s="105">
        <f>$E$14*$G$14*K3</f>
        <v/>
      </c>
      <c r="L14" s="105">
        <f>$E$14*$G$14*L3</f>
        <v/>
      </c>
      <c r="M14" s="105">
        <f>$E$14*$G$14*M3</f>
        <v/>
      </c>
      <c r="N14" s="105">
        <f>SUM(K14:M14)</f>
        <v/>
      </c>
    </row>
    <row r="15" ht="16.5" customFormat="1" customHeight="1" s="31">
      <c r="A15" s="8" t="inlineStr">
        <is>
          <t>营销费用</t>
        </is>
      </c>
      <c r="B15" s="8" t="n">
        <v>12</v>
      </c>
      <c r="C15" s="12" t="inlineStr">
        <is>
          <t>营销及活动</t>
        </is>
      </c>
      <c r="D15" s="8" t="inlineStr">
        <is>
          <t>按年平均营业收入的2%计算</t>
        </is>
      </c>
      <c r="E15" s="98" t="n">
        <v>1</v>
      </c>
      <c r="F15" s="98" t="n">
        <v>2</v>
      </c>
      <c r="G15" s="114">
        <f>F15*(1+A财务假设!$D$20)</f>
        <v/>
      </c>
      <c r="H15" s="115" t="n">
        <v>0</v>
      </c>
      <c r="I15" s="115" t="n">
        <v>0</v>
      </c>
      <c r="J15" s="115" t="n">
        <v>0</v>
      </c>
      <c r="K15" s="105">
        <f>$E$15*$G$15*K3</f>
        <v/>
      </c>
      <c r="L15" s="105">
        <f>$E$15*$G$15*L3</f>
        <v/>
      </c>
      <c r="M15" s="105">
        <f>$E$15*$G$15*M3</f>
        <v/>
      </c>
      <c r="N15" s="105">
        <f>SUM(K15:M15)</f>
        <v/>
      </c>
    </row>
    <row r="16" ht="16.5" customFormat="1" customHeight="1" s="31">
      <c r="A16" s="8" t="inlineStr">
        <is>
          <t>工资及福利费</t>
        </is>
      </c>
      <c r="B16" s="8" t="n">
        <v>13</v>
      </c>
      <c r="C16" s="12" t="inlineStr">
        <is>
          <t>人员薪酬</t>
        </is>
      </c>
      <c r="D16" s="8" t="inlineStr">
        <is>
          <t>按岗位月薪 ×12 + 福利（月薪 ×20%-30%）</t>
        </is>
      </c>
      <c r="E16" s="98" t="n">
        <v>1</v>
      </c>
      <c r="F16" s="98" t="n">
        <v>2</v>
      </c>
      <c r="G16" s="114">
        <f>F16*(1+A财务假设!$D$20)</f>
        <v/>
      </c>
      <c r="H16" s="115" t="n">
        <v>0</v>
      </c>
      <c r="I16" s="115" t="n">
        <v>0</v>
      </c>
      <c r="J16" s="115" t="n">
        <v>0</v>
      </c>
      <c r="K16" s="105">
        <f>$E$16*$G$16*K3</f>
        <v/>
      </c>
      <c r="L16" s="105">
        <f>$E$16*$G$16*L3</f>
        <v/>
      </c>
      <c r="M16" s="105">
        <f>$E$16*$G$16*M3</f>
        <v/>
      </c>
      <c r="N16" s="105">
        <f>SUM(K16:M16)</f>
        <v/>
      </c>
    </row>
    <row r="17" ht="16.5" customFormat="1" customHeight="1" s="31">
      <c r="A17" s="18" t="n"/>
      <c r="B17" s="8" t="n">
        <v>14</v>
      </c>
      <c r="C17" s="12" t="inlineStr">
        <is>
          <t>培训与资质认证</t>
        </is>
      </c>
      <c r="D17" s="8" t="inlineStr">
        <is>
          <t>按人次 × 人均培训费（元 / 人 次）</t>
        </is>
      </c>
      <c r="E17" s="98" t="n">
        <v>1</v>
      </c>
      <c r="F17" s="98" t="n">
        <v>2</v>
      </c>
      <c r="G17" s="114">
        <f>F17*(1+A财务假设!$D$20)</f>
        <v/>
      </c>
      <c r="H17" s="115" t="n">
        <v>0</v>
      </c>
      <c r="I17" s="115" t="n">
        <v>0</v>
      </c>
      <c r="J17" s="115" t="n">
        <v>0</v>
      </c>
      <c r="K17" s="105">
        <f>$E$17*$G$17*K3</f>
        <v/>
      </c>
      <c r="L17" s="105">
        <f>$E$17*$G$17*L3</f>
        <v/>
      </c>
      <c r="M17" s="105">
        <f>$E$17*$G$17*M3</f>
        <v/>
      </c>
      <c r="N17" s="105">
        <f>SUM(K17:M17)</f>
        <v/>
      </c>
    </row>
    <row r="18" ht="16.5" customFormat="1" customHeight="1" s="31">
      <c r="A18" s="11" t="n"/>
      <c r="B18" s="8" t="n">
        <v>15</v>
      </c>
      <c r="C18" s="12" t="inlineStr">
        <is>
          <t>办公与行政支出</t>
        </is>
      </c>
      <c r="D18" s="8" t="inlineStr">
        <is>
          <t>按人员数量 × 人均办公费（元 / 人・月）</t>
        </is>
      </c>
      <c r="E18" s="98" t="n">
        <v>1</v>
      </c>
      <c r="F18" s="98" t="n">
        <v>2</v>
      </c>
      <c r="G18" s="114">
        <f>F18*(1+A财务假设!$D$20)</f>
        <v/>
      </c>
      <c r="H18" s="115" t="n">
        <v>0</v>
      </c>
      <c r="I18" s="115" t="n">
        <v>0</v>
      </c>
      <c r="J18" s="115" t="n">
        <v>0</v>
      </c>
      <c r="K18" s="105">
        <f>$E$18*$G$18*K3</f>
        <v/>
      </c>
      <c r="L18" s="105">
        <f>$E$18*$G$18*L3</f>
        <v/>
      </c>
      <c r="M18" s="105">
        <f>$E$18*$G$18*M3</f>
        <v/>
      </c>
      <c r="N18" s="105">
        <f>SUM(K18:M18)</f>
        <v/>
      </c>
    </row>
    <row r="19" ht="16.5" customFormat="1" customHeight="1" s="31">
      <c r="A19" s="8" t="inlineStr">
        <is>
          <t>合规性与安全成本</t>
        </is>
      </c>
      <c r="B19" s="8" t="n">
        <v>16</v>
      </c>
      <c r="C19" s="12" t="inlineStr">
        <is>
          <t>空域使用审批费</t>
        </is>
      </c>
      <c r="D19" s="8" t="inlineStr">
        <is>
          <t>按空域面积 × 年费率（元 / 平方 公里・年）</t>
        </is>
      </c>
      <c r="E19" s="98" t="n">
        <v>1</v>
      </c>
      <c r="F19" s="98" t="n">
        <v>2</v>
      </c>
      <c r="G19" s="114">
        <f>F19*(1+A财务假设!$D$20)</f>
        <v/>
      </c>
      <c r="H19" s="115" t="n">
        <v>0</v>
      </c>
      <c r="I19" s="115" t="n">
        <v>0</v>
      </c>
      <c r="J19" s="115" t="n">
        <v>0</v>
      </c>
      <c r="K19" s="105">
        <f>$E$19*$G$19*K3</f>
        <v/>
      </c>
      <c r="L19" s="105">
        <f>$E$19*$G$19*L3</f>
        <v/>
      </c>
      <c r="M19" s="105">
        <f>$E$19*$G$19*M3</f>
        <v/>
      </c>
      <c r="N19" s="105">
        <f>SUM(K19:M19)</f>
        <v/>
      </c>
    </row>
    <row r="20" ht="16.5" customFormat="1" customHeight="1" s="31">
      <c r="A20" s="18" t="n"/>
      <c r="B20" s="8" t="n">
        <v>17</v>
      </c>
      <c r="C20" s="12" t="inlineStr">
        <is>
          <t>场地责任险</t>
        </is>
      </c>
      <c r="D20" s="8" t="inlineStr">
        <is>
          <t>按保额 × 保险费率（年费率 0.1%-0.3%）</t>
        </is>
      </c>
      <c r="E20" s="98" t="n">
        <v>1</v>
      </c>
      <c r="F20" s="98" t="n">
        <v>2</v>
      </c>
      <c r="G20" s="114">
        <f>F20*(1+A财务假设!$D$20)</f>
        <v/>
      </c>
      <c r="H20" s="115" t="n">
        <v>0</v>
      </c>
      <c r="I20" s="115" t="n">
        <v>0</v>
      </c>
      <c r="J20" s="115" t="n">
        <v>0</v>
      </c>
      <c r="K20" s="105">
        <f>$E$20*$G$20*K3</f>
        <v/>
      </c>
      <c r="L20" s="105">
        <f>$E$20*$G$20*L3</f>
        <v/>
      </c>
      <c r="M20" s="105">
        <f>$E$20*$G$20*M3</f>
        <v/>
      </c>
      <c r="N20" s="105">
        <f>SUM(K20:M20)</f>
        <v/>
      </c>
    </row>
    <row r="21" ht="16.5" customFormat="1" customHeight="1" s="31">
      <c r="A21" s="11" t="n"/>
      <c r="B21" s="8" t="n">
        <v>18</v>
      </c>
      <c r="C21" s="12" t="inlineStr">
        <is>
          <t>安全演练与应急处置</t>
        </is>
      </c>
      <c r="D21" s="8" t="inlineStr">
        <is>
          <t>按次数 × 单次演练成本（元 / 次）</t>
        </is>
      </c>
      <c r="E21" s="98" t="n">
        <v>1</v>
      </c>
      <c r="F21" s="98" t="n">
        <v>2</v>
      </c>
      <c r="G21" s="114">
        <f>F21*(1+A财务假设!$D$20)</f>
        <v/>
      </c>
      <c r="H21" s="115" t="n">
        <v>0</v>
      </c>
      <c r="I21" s="115" t="n">
        <v>0</v>
      </c>
      <c r="J21" s="115" t="n">
        <v>0</v>
      </c>
      <c r="K21" s="105">
        <f>$E$21*$G$21*K3</f>
        <v/>
      </c>
      <c r="L21" s="105">
        <f>$E$21*$G$21*L3</f>
        <v/>
      </c>
      <c r="M21" s="105">
        <f>$E$21*$G$21*M3</f>
        <v/>
      </c>
      <c r="N21" s="105">
        <f>SUM(K21:M21)</f>
        <v/>
      </c>
    </row>
    <row r="22" ht="16.5" customFormat="1" customHeight="1" s="31">
      <c r="A22" s="8" t="inlineStr">
        <is>
          <t>其他费用</t>
        </is>
      </c>
      <c r="B22" s="8" t="n">
        <v>19</v>
      </c>
      <c r="C22" s="12" t="inlineStr">
        <is>
          <t>第三方安全评估</t>
        </is>
      </c>
      <c r="D22" s="8" t="inlineStr">
        <is>
          <t>按项目投资额 × 评估费率 （0.1%-0.3%）</t>
        </is>
      </c>
      <c r="E22" s="98" t="n">
        <v>1</v>
      </c>
      <c r="F22" s="98" t="n">
        <v>2</v>
      </c>
      <c r="G22" s="114">
        <f>F22*(1+A财务假设!$D$20)</f>
        <v/>
      </c>
      <c r="H22" s="115" t="n">
        <v>0</v>
      </c>
      <c r="I22" s="115" t="n">
        <v>0</v>
      </c>
      <c r="J22" s="115" t="n">
        <v>0</v>
      </c>
      <c r="K22" s="105">
        <f>$E$22*$G$22*K3</f>
        <v/>
      </c>
      <c r="L22" s="105">
        <f>$E$22*$G$22*L3</f>
        <v/>
      </c>
      <c r="M22" s="105">
        <f>$E$22*$G$22*M3</f>
        <v/>
      </c>
      <c r="N22" s="105">
        <f>SUM(K22:M22)</f>
        <v/>
      </c>
    </row>
    <row r="23" ht="16.5" customFormat="1" customHeight="1" s="31">
      <c r="A23" s="11" t="n"/>
      <c r="B23" s="8" t="n">
        <v>20</v>
      </c>
      <c r="C23" s="12" t="inlineStr">
        <is>
          <t>不可预见支出</t>
        </is>
      </c>
      <c r="D23" s="8" t="inlineStr">
        <is>
          <t>按年度总成本 × 计提比例 （5%-10%）</t>
        </is>
      </c>
      <c r="E23" s="98" t="n">
        <v>1</v>
      </c>
      <c r="F23" s="98" t="n">
        <v>2</v>
      </c>
      <c r="G23" s="114">
        <f>F23*(1+A财务假设!$D$20)</f>
        <v/>
      </c>
      <c r="H23" s="115" t="n">
        <v>0</v>
      </c>
      <c r="I23" s="115" t="n">
        <v>0</v>
      </c>
      <c r="J23" s="115" t="n">
        <v>0</v>
      </c>
      <c r="K23" s="105">
        <f>$E$23*$G$23*K3</f>
        <v/>
      </c>
      <c r="L23" s="105">
        <f>$E$23*$G$23*L3</f>
        <v/>
      </c>
      <c r="M23" s="105">
        <f>$E$23*$G$23*M3</f>
        <v/>
      </c>
      <c r="N23" s="105">
        <f>SUM(K23:M23)</f>
        <v/>
      </c>
    </row>
  </sheetData>
  <mergeCells count="15">
    <mergeCell ref="A4:A7"/>
    <mergeCell ref="A8:A10"/>
    <mergeCell ref="A22:A23"/>
    <mergeCell ref="A12:A13"/>
    <mergeCell ref="A16:A18"/>
    <mergeCell ref="A19:A21"/>
    <mergeCell ref="D2:D3"/>
    <mergeCell ref="A2:A3"/>
    <mergeCell ref="B2:B3"/>
    <mergeCell ref="F2:F3"/>
    <mergeCell ref="C2:C3"/>
    <mergeCell ref="H3:J3"/>
    <mergeCell ref="E2:E3"/>
    <mergeCell ref="G2:G3"/>
    <mergeCell ref="A1:N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 codeName="Sheet26">
    <tabColor rgb="FF0070C0"/>
    <outlinePr summaryBelow="1" summaryRight="1"/>
    <pageSetUpPr/>
  </sheetPr>
  <dimension ref="A1:N23"/>
  <sheetViews>
    <sheetView topLeftCell="D14" zoomScale="85" zoomScaleNormal="85" workbookViewId="0">
      <selection activeCell="N4" sqref="N4"/>
    </sheetView>
  </sheetViews>
  <sheetFormatPr baseColWidth="8" defaultColWidth="20.7818181818182" defaultRowHeight="30" customHeight="1" outlineLevelCol="0"/>
  <cols>
    <col width="18.4454545454545" customWidth="1" style="1" min="1" max="1"/>
    <col width="13.3363636363636" customWidth="1" style="1" min="2" max="2"/>
    <col width="24.7818181818182" customWidth="1" style="55" min="3" max="3"/>
    <col width="23.8909090909091" customWidth="1" style="55" min="4" max="4"/>
    <col width="20.7818181818182" customWidth="1" style="1" min="5" max="5"/>
  </cols>
  <sheetData>
    <row r="1" ht="22.5" customHeight="1" s="1">
      <c r="A1" s="56" t="inlineStr">
        <is>
          <t>E.1项目运营期费用(此表不需要填写，A、C列复制E.1表对应列）</t>
        </is>
      </c>
    </row>
    <row r="2" ht="16.5" customHeight="1" s="1">
      <c r="A2" s="14" t="inlineStr">
        <is>
          <t>成本类别</t>
        </is>
      </c>
      <c r="B2" s="14" t="inlineStr">
        <is>
          <t>序号</t>
        </is>
      </c>
      <c r="C2" s="15" t="inlineStr">
        <is>
          <t>科目</t>
        </is>
      </c>
      <c r="D2" s="15" t="inlineStr">
        <is>
          <t>取费计算方式</t>
        </is>
      </c>
      <c r="E2" s="14" t="inlineStr">
        <is>
          <t>数量</t>
        </is>
      </c>
      <c r="F2" s="15" t="inlineStr">
        <is>
          <t>单价
（万元）</t>
        </is>
      </c>
      <c r="G2" s="5" t="inlineStr">
        <is>
          <t>浮动后单价（万元）</t>
        </is>
      </c>
      <c r="H2" s="16" t="inlineStr">
        <is>
          <t>2025（万元）</t>
        </is>
      </c>
      <c r="I2" s="14" t="inlineStr">
        <is>
          <t>2026（万元）</t>
        </is>
      </c>
      <c r="J2" s="14" t="inlineStr">
        <is>
          <t>2027（万元）</t>
        </is>
      </c>
      <c r="K2" s="14" t="inlineStr">
        <is>
          <t>2028（万元）</t>
        </is>
      </c>
      <c r="L2" s="14" t="inlineStr">
        <is>
          <t>....</t>
        </is>
      </c>
      <c r="M2" s="14" t="inlineStr">
        <is>
          <t>2045（万元）</t>
        </is>
      </c>
      <c r="N2" s="14" t="inlineStr">
        <is>
          <t>合计（万元）</t>
        </is>
      </c>
    </row>
    <row r="3" ht="16.5" customHeight="1" s="1">
      <c r="A3" s="11" t="n"/>
      <c r="B3" s="11" t="n"/>
      <c r="C3" s="11" t="n"/>
      <c r="D3" s="11" t="n"/>
      <c r="E3" s="11" t="n"/>
      <c r="F3" s="11" t="n"/>
      <c r="G3" s="11" t="n"/>
      <c r="H3" s="17" t="inlineStr">
        <is>
          <t>负荷系数</t>
        </is>
      </c>
      <c r="I3" s="3" t="n"/>
      <c r="J3" s="4" t="n"/>
      <c r="K3" s="58">
        <f>E.1项目运营费用!K3</f>
        <v/>
      </c>
      <c r="L3" s="58">
        <f>E.1项目运营费用!L3</f>
        <v/>
      </c>
      <c r="M3" s="58">
        <f>E.1项目运营费用!M3</f>
        <v/>
      </c>
      <c r="N3" s="8" t="inlineStr">
        <is>
          <t>/</t>
        </is>
      </c>
    </row>
    <row r="4" ht="16.5" customHeight="1" s="1">
      <c r="A4" s="8" t="inlineStr">
        <is>
          <t>场地维护成本</t>
        </is>
      </c>
      <c r="B4" s="8">
        <f>E.1项目运营费用!B4</f>
        <v/>
      </c>
      <c r="C4" s="23">
        <f>E.1项目运营费用!C4</f>
        <v/>
      </c>
      <c r="D4" s="23">
        <f>E.1项目运营费用!D4</f>
        <v/>
      </c>
      <c r="E4" s="105">
        <f>E.1项目运营费用!E4</f>
        <v/>
      </c>
      <c r="F4" s="105">
        <f>E.1项目运营费用!F4</f>
        <v/>
      </c>
      <c r="G4" s="105">
        <f>E.1项目运营费用!G4</f>
        <v/>
      </c>
      <c r="H4" s="116" t="n">
        <v>0</v>
      </c>
      <c r="I4" s="104" t="n">
        <v>0</v>
      </c>
      <c r="J4" s="104" t="n">
        <v>0</v>
      </c>
      <c r="K4" s="105">
        <f>$E$4*$G$4*K3*(1-'G.2进项增值税率-运营成本'!$C$3)</f>
        <v/>
      </c>
      <c r="L4" s="105">
        <f>$E$4*$G$4*L3*(1-'G.2进项增值税率-运营成本'!$C$3)</f>
        <v/>
      </c>
      <c r="M4" s="105">
        <f>$E$4*$G$4*M3*(1-'G.2进项增值税率-运营成本'!$C$3)</f>
        <v/>
      </c>
      <c r="N4" s="105">
        <f>SUM(K4:M4)</f>
        <v/>
      </c>
    </row>
    <row r="5" ht="37.95" customHeight="1" s="1">
      <c r="A5" s="18" t="n"/>
      <c r="B5" s="8">
        <f>E.1项目运营费用!B5</f>
        <v/>
      </c>
      <c r="C5" s="23">
        <f>E.1项目运营费用!C5</f>
        <v/>
      </c>
      <c r="D5" s="23">
        <f>E.1项目运营费用!D5</f>
        <v/>
      </c>
      <c r="E5" s="105">
        <f>E.1项目运营费用!E5</f>
        <v/>
      </c>
      <c r="F5" s="105">
        <f>E.1项目运营费用!F5</f>
        <v/>
      </c>
      <c r="G5" s="105">
        <f>E.1项目运营费用!G5</f>
        <v/>
      </c>
      <c r="H5" s="116" t="n">
        <v>0</v>
      </c>
      <c r="I5" s="104" t="n">
        <v>0</v>
      </c>
      <c r="J5" s="104" t="n">
        <v>0</v>
      </c>
      <c r="K5" s="105">
        <f>$E$5*$G$5*K3*(1-'G.2进项增值税率-运营成本'!$C$4)</f>
        <v/>
      </c>
      <c r="L5" s="105">
        <f>$E$5*$G$5*L3*(1-'G.2进项增值税率-运营成本'!$C$4)</f>
        <v/>
      </c>
      <c r="M5" s="105">
        <f>$E$5*$G$5*M3*(1-'G.2进项增值税率-运营成本'!$C$4)</f>
        <v/>
      </c>
      <c r="N5" s="105">
        <f>SUM(K5:M5)</f>
        <v/>
      </c>
    </row>
    <row r="6" ht="16.5" customHeight="1" s="1">
      <c r="A6" s="18" t="n"/>
      <c r="B6" s="8">
        <f>E.1项目运营费用!B6</f>
        <v/>
      </c>
      <c r="C6" s="23">
        <f>E.1项目运营费用!C6</f>
        <v/>
      </c>
      <c r="D6" s="23">
        <f>E.1项目运营费用!D6</f>
        <v/>
      </c>
      <c r="E6" s="105">
        <f>E.1项目运营费用!E6</f>
        <v/>
      </c>
      <c r="F6" s="105">
        <f>E.1项目运营费用!F6</f>
        <v/>
      </c>
      <c r="G6" s="105">
        <f>E.1项目运营费用!G6</f>
        <v/>
      </c>
      <c r="H6" s="116" t="n">
        <v>0</v>
      </c>
      <c r="I6" s="104" t="n">
        <v>0</v>
      </c>
      <c r="J6" s="104" t="n">
        <v>0</v>
      </c>
      <c r="K6" s="105">
        <f>$E$6*$G$6*K3*(1-'G.2进项增值税率-运营成本'!$C$5)</f>
        <v/>
      </c>
      <c r="L6" s="105">
        <f>$E$6*$G$6*L3*(1-'G.2进项增值税率-运营成本'!$C$5)</f>
        <v/>
      </c>
      <c r="M6" s="105">
        <f>$E$6*$G$6*M3*(1-'G.2进项增值税率-运营成本'!$C$5)</f>
        <v/>
      </c>
      <c r="N6" s="105">
        <f>SUM(K6:M6)</f>
        <v/>
      </c>
    </row>
    <row r="7" ht="16.5" customHeight="1" s="1">
      <c r="A7" s="11" t="n"/>
      <c r="B7" s="8">
        <f>E.1项目运营费用!B7</f>
        <v/>
      </c>
      <c r="C7" s="23">
        <f>E.1项目运营费用!C7</f>
        <v/>
      </c>
      <c r="D7" s="23">
        <f>E.1项目运营费用!D7</f>
        <v/>
      </c>
      <c r="E7" s="105">
        <f>E.1项目运营费用!E7</f>
        <v/>
      </c>
      <c r="F7" s="105">
        <f>E.1项目运营费用!F7</f>
        <v/>
      </c>
      <c r="G7" s="105">
        <f>E.1项目运营费用!G7</f>
        <v/>
      </c>
      <c r="H7" s="116" t="n">
        <v>0</v>
      </c>
      <c r="I7" s="104" t="n">
        <v>0</v>
      </c>
      <c r="J7" s="104" t="n">
        <v>0</v>
      </c>
      <c r="K7" s="105">
        <f>$E$7*$G$7*K3*(1-'G.2进项增值税率-运营成本'!$C$6)</f>
        <v/>
      </c>
      <c r="L7" s="105">
        <f>$E$7*$G$7*L3*(1-'G.2进项增值税率-运营成本'!$C$6)</f>
        <v/>
      </c>
      <c r="M7" s="105">
        <f>$E$7*$G$7*M3*(1-'G.2进项增值税率-运营成本'!$C$6)</f>
        <v/>
      </c>
      <c r="N7" s="105">
        <f>SUM(K7:M7)</f>
        <v/>
      </c>
    </row>
    <row r="8" ht="16.5" customHeight="1" s="1">
      <c r="A8" s="8" t="inlineStr">
        <is>
          <t>燃料动力费</t>
        </is>
      </c>
      <c r="B8" s="8">
        <f>E.1项目运营费用!B8</f>
        <v/>
      </c>
      <c r="C8" s="23">
        <f>E.1项目运营费用!C8</f>
        <v/>
      </c>
      <c r="D8" s="23">
        <f>E.1项目运营费用!D8</f>
        <v/>
      </c>
      <c r="E8" s="105">
        <f>E.1项目运营费用!E8</f>
        <v/>
      </c>
      <c r="F8" s="105">
        <f>E.1项目运营费用!F8</f>
        <v/>
      </c>
      <c r="G8" s="105">
        <f>E.1项目运营费用!G8</f>
        <v/>
      </c>
      <c r="H8" s="116" t="n">
        <v>0</v>
      </c>
      <c r="I8" s="104" t="n">
        <v>0</v>
      </c>
      <c r="J8" s="104" t="n">
        <v>0</v>
      </c>
      <c r="K8" s="105">
        <f>$E$8*$G$8*K3*(1-'G.2进项增值税率-运营成本'!$C$7)</f>
        <v/>
      </c>
      <c r="L8" s="105">
        <f>$E$8*$G$8*L3*(1-'G.2进项增值税率-运营成本'!$C$7)</f>
        <v/>
      </c>
      <c r="M8" s="105">
        <f>$E$8*$G$8*M3*(1-'G.2进项增值税率-运营成本'!$C$7)</f>
        <v/>
      </c>
      <c r="N8" s="105">
        <f>SUM(K8:M8)</f>
        <v/>
      </c>
    </row>
    <row r="9" ht="16.5" customHeight="1" s="1">
      <c r="A9" s="18" t="n"/>
      <c r="B9" s="8">
        <f>E.1项目运营费用!B9</f>
        <v/>
      </c>
      <c r="C9" s="23">
        <f>E.1项目运营费用!C9</f>
        <v/>
      </c>
      <c r="D9" s="23">
        <f>E.1项目运营费用!D9</f>
        <v/>
      </c>
      <c r="E9" s="105">
        <f>E.1项目运营费用!E9</f>
        <v/>
      </c>
      <c r="F9" s="105">
        <f>E.1项目运营费用!F9</f>
        <v/>
      </c>
      <c r="G9" s="105">
        <f>E.1项目运营费用!G9</f>
        <v/>
      </c>
      <c r="H9" s="116" t="n">
        <v>0</v>
      </c>
      <c r="I9" s="104" t="n">
        <v>0</v>
      </c>
      <c r="J9" s="104" t="n">
        <v>0</v>
      </c>
      <c r="K9" s="105">
        <f>$E$9*$G$9*K3*(1-'G.2进项增值税率-运营成本'!$C$8)</f>
        <v/>
      </c>
      <c r="L9" s="105">
        <f>$E$9*$G$9*L3*(1-'G.2进项增值税率-运营成本'!$C$8)</f>
        <v/>
      </c>
      <c r="M9" s="105">
        <f>$E$9*$G$9*M3*(1-'G.2进项增值税率-运营成本'!$C$8)</f>
        <v/>
      </c>
      <c r="N9" s="105">
        <f>SUM(K9:M9)</f>
        <v/>
      </c>
    </row>
    <row r="10" ht="16.5" customHeight="1" s="1">
      <c r="A10" s="11" t="n"/>
      <c r="B10" s="8">
        <f>E.1项目运营费用!B10</f>
        <v/>
      </c>
      <c r="C10" s="23">
        <f>E.1项目运营费用!C10</f>
        <v/>
      </c>
      <c r="D10" s="23">
        <f>E.1项目运营费用!D10</f>
        <v/>
      </c>
      <c r="E10" s="105">
        <f>E.1项目运营费用!E10</f>
        <v/>
      </c>
      <c r="F10" s="105">
        <f>E.1项目运营费用!F10</f>
        <v/>
      </c>
      <c r="G10" s="105">
        <f>E.1项目运营费用!G10</f>
        <v/>
      </c>
      <c r="H10" s="116" t="n">
        <v>0</v>
      </c>
      <c r="I10" s="104" t="n">
        <v>0</v>
      </c>
      <c r="J10" s="104" t="n">
        <v>0</v>
      </c>
      <c r="K10" s="105">
        <f>$E$10*$G$10*K3*(1-'G.2进项增值税率-运营成本'!$C$9)</f>
        <v/>
      </c>
      <c r="L10" s="105">
        <f>$E$10*$G$10*L3*(1-'G.2进项增值税率-运营成本'!$C$9)</f>
        <v/>
      </c>
      <c r="M10" s="105">
        <f>$E$10*$G$10*M3*(1-'G.2进项增值税率-运营成本'!$C$9)</f>
        <v/>
      </c>
      <c r="N10" s="105">
        <f>SUM(K10:M10)</f>
        <v/>
      </c>
    </row>
    <row r="11" ht="16.5" customHeight="1" s="1">
      <c r="A11" s="8" t="inlineStr">
        <is>
          <t>网络费</t>
        </is>
      </c>
      <c r="B11" s="8">
        <f>E.1项目运营费用!B11</f>
        <v/>
      </c>
      <c r="C11" s="23">
        <f>E.1项目运营费用!C11</f>
        <v/>
      </c>
      <c r="D11" s="23">
        <f>E.1项目运营费用!D11</f>
        <v/>
      </c>
      <c r="E11" s="105">
        <f>E.1项目运营费用!E11</f>
        <v/>
      </c>
      <c r="F11" s="105">
        <f>E.1项目运营费用!F11</f>
        <v/>
      </c>
      <c r="G11" s="105">
        <f>E.1项目运营费用!G11</f>
        <v/>
      </c>
      <c r="H11" s="116" t="n">
        <v>0</v>
      </c>
      <c r="I11" s="104" t="n">
        <v>0</v>
      </c>
      <c r="J11" s="104" t="n">
        <v>0</v>
      </c>
      <c r="K11" s="105">
        <f>$E$11*$G$11*K3*(1-'G.2进项增值税率-运营成本'!$C$10)</f>
        <v/>
      </c>
      <c r="L11" s="105">
        <f>$E$11*$G$11*L3*(1-'G.2进项增值税率-运营成本'!$C$10)</f>
        <v/>
      </c>
      <c r="M11" s="105">
        <f>$E$11*$G$11*M3*(1-'G.2进项增值税率-运营成本'!$C$10)</f>
        <v/>
      </c>
      <c r="N11" s="105">
        <f>SUM(K11:M11)</f>
        <v/>
      </c>
    </row>
    <row r="12" ht="16.5" customHeight="1" s="1">
      <c r="A12" s="8" t="inlineStr">
        <is>
          <t>硬件维护成本</t>
        </is>
      </c>
      <c r="B12" s="8">
        <f>E.1项目运营费用!B12</f>
        <v/>
      </c>
      <c r="C12" s="23">
        <f>E.1项目运营费用!C12</f>
        <v/>
      </c>
      <c r="D12" s="23">
        <f>E.1项目运营费用!D12</f>
        <v/>
      </c>
      <c r="E12" s="105">
        <f>E.1项目运营费用!E12</f>
        <v/>
      </c>
      <c r="F12" s="105">
        <f>E.1项目运营费用!F12</f>
        <v/>
      </c>
      <c r="G12" s="105">
        <f>E.1项目运营费用!G12</f>
        <v/>
      </c>
      <c r="H12" s="116" t="n">
        <v>0</v>
      </c>
      <c r="I12" s="104" t="n">
        <v>0</v>
      </c>
      <c r="J12" s="104" t="n">
        <v>0</v>
      </c>
      <c r="K12" s="105">
        <f>$E$12*$G$12*K3*(1-'G.2进项增值税率-运营成本'!$C$11)</f>
        <v/>
      </c>
      <c r="L12" s="105">
        <f>$E$12*$G$12*L3*(1-'G.2进项增值税率-运营成本'!$C$11)</f>
        <v/>
      </c>
      <c r="M12" s="105">
        <f>$E$12*$G$12*M3*(1-'G.2进项增值税率-运营成本'!$C$11)</f>
        <v/>
      </c>
      <c r="N12" s="105">
        <f>SUM(K12:M12)</f>
        <v/>
      </c>
    </row>
    <row r="13" ht="16.5" customHeight="1" s="1">
      <c r="A13" s="11" t="n"/>
      <c r="B13" s="8">
        <f>E.1项目运营费用!B13</f>
        <v/>
      </c>
      <c r="C13" s="23">
        <f>E.1项目运营费用!C13</f>
        <v/>
      </c>
      <c r="D13" s="23">
        <f>E.1项目运营费用!D13</f>
        <v/>
      </c>
      <c r="E13" s="105">
        <f>E.1项目运营费用!E13</f>
        <v/>
      </c>
      <c r="F13" s="105">
        <f>E.1项目运营费用!F13</f>
        <v/>
      </c>
      <c r="G13" s="105">
        <f>E.1项目运营费用!G13</f>
        <v/>
      </c>
      <c r="H13" s="116" t="n">
        <v>0</v>
      </c>
      <c r="I13" s="104" t="n">
        <v>0</v>
      </c>
      <c r="J13" s="104" t="n">
        <v>0</v>
      </c>
      <c r="K13" s="105">
        <f>$E$13*$G$13*K3*(1-'G.2进项增值税率-运营成本'!$C$12)</f>
        <v/>
      </c>
      <c r="L13" s="105">
        <f>$E$13*$G$13*L3*(1-'G.2进项增值税率-运营成本'!$C$12)</f>
        <v/>
      </c>
      <c r="M13" s="105">
        <f>$E$13*$G$13*M3*(1-'G.2进项增值税率-运营成本'!$C$12)</f>
        <v/>
      </c>
      <c r="N13" s="105">
        <f>SUM(K13:M13)</f>
        <v/>
      </c>
    </row>
    <row r="14" ht="16.5" customHeight="1" s="1">
      <c r="A14" s="8" t="inlineStr">
        <is>
          <t>软件维护费</t>
        </is>
      </c>
      <c r="B14" s="8">
        <f>E.1项目运营费用!B14</f>
        <v/>
      </c>
      <c r="C14" s="23">
        <f>E.1项目运营费用!C14</f>
        <v/>
      </c>
      <c r="D14" s="23">
        <f>E.1项目运营费用!D14</f>
        <v/>
      </c>
      <c r="E14" s="105">
        <f>E.1项目运营费用!E14</f>
        <v/>
      </c>
      <c r="F14" s="105">
        <f>E.1项目运营费用!F14</f>
        <v/>
      </c>
      <c r="G14" s="105">
        <f>E.1项目运营费用!G14</f>
        <v/>
      </c>
      <c r="H14" s="116" t="n">
        <v>0</v>
      </c>
      <c r="I14" s="104" t="n">
        <v>0</v>
      </c>
      <c r="J14" s="104" t="n">
        <v>0</v>
      </c>
      <c r="K14" s="105">
        <f>$E$14*$G$14*K3*(1-'G.2进项增值税率-运营成本'!$C$13)</f>
        <v/>
      </c>
      <c r="L14" s="105">
        <f>$E$14*$G$14*L3*(1-'G.2进项增值税率-运营成本'!$C$13)</f>
        <v/>
      </c>
      <c r="M14" s="105">
        <f>$E$14*$G$14*M3*(1-'G.2进项增值税率-运营成本'!$C$13)</f>
        <v/>
      </c>
      <c r="N14" s="105">
        <f>SUM(K14:M14)</f>
        <v/>
      </c>
    </row>
    <row r="15" ht="16.5" customHeight="1" s="1">
      <c r="A15" s="8" t="inlineStr">
        <is>
          <t>营销费用</t>
        </is>
      </c>
      <c r="B15" s="8">
        <f>E.1项目运营费用!B15</f>
        <v/>
      </c>
      <c r="C15" s="23">
        <f>E.1项目运营费用!C15</f>
        <v/>
      </c>
      <c r="D15" s="23">
        <f>E.1项目运营费用!D15</f>
        <v/>
      </c>
      <c r="E15" s="105">
        <f>E.1项目运营费用!E15</f>
        <v/>
      </c>
      <c r="F15" s="105">
        <f>E.1项目运营费用!F15</f>
        <v/>
      </c>
      <c r="G15" s="105">
        <f>E.1项目运营费用!G15</f>
        <v/>
      </c>
      <c r="H15" s="116" t="n">
        <v>0</v>
      </c>
      <c r="I15" s="104" t="n">
        <v>0</v>
      </c>
      <c r="J15" s="104" t="n">
        <v>0</v>
      </c>
      <c r="K15" s="105">
        <f>$E$15*$G$15*K3*(1-'G.2进项增值税率-运营成本'!$C$14)</f>
        <v/>
      </c>
      <c r="L15" s="105">
        <f>$E$15*$G$15*L3*(1-'G.2进项增值税率-运营成本'!$C$14)</f>
        <v/>
      </c>
      <c r="M15" s="105">
        <f>$E$15*$G$15*M3*(1-'G.2进项增值税率-运营成本'!$C$14)</f>
        <v/>
      </c>
      <c r="N15" s="105">
        <f>SUM(K15:M15)</f>
        <v/>
      </c>
    </row>
    <row r="16" ht="16.5" customHeight="1" s="1">
      <c r="A16" s="8" t="inlineStr">
        <is>
          <t>工资及福利费</t>
        </is>
      </c>
      <c r="B16" s="8">
        <f>E.1项目运营费用!B16</f>
        <v/>
      </c>
      <c r="C16" s="23">
        <f>E.1项目运营费用!C16</f>
        <v/>
      </c>
      <c r="D16" s="23">
        <f>E.1项目运营费用!D16</f>
        <v/>
      </c>
      <c r="E16" s="105">
        <f>E.1项目运营费用!E16</f>
        <v/>
      </c>
      <c r="F16" s="105">
        <f>E.1项目运营费用!F16</f>
        <v/>
      </c>
      <c r="G16" s="105">
        <f>E.1项目运营费用!G16</f>
        <v/>
      </c>
      <c r="H16" s="116" t="n">
        <v>0</v>
      </c>
      <c r="I16" s="104" t="n">
        <v>0</v>
      </c>
      <c r="J16" s="104" t="n">
        <v>0</v>
      </c>
      <c r="K16" s="105">
        <f>$E$16*$G$16*K3*(1-'G.2进项增值税率-运营成本'!$C$15)</f>
        <v/>
      </c>
      <c r="L16" s="105">
        <f>$E$16*$G$16*L3*(1-'G.2进项增值税率-运营成本'!$C$15)</f>
        <v/>
      </c>
      <c r="M16" s="105">
        <f>$E$16*$G$16*M3*(1-'G.2进项增值税率-运营成本'!$C$15)</f>
        <v/>
      </c>
      <c r="N16" s="105">
        <f>SUM(K16:M16)</f>
        <v/>
      </c>
    </row>
    <row r="17" ht="16.5" customHeight="1" s="1">
      <c r="A17" s="18" t="n"/>
      <c r="B17" s="8">
        <f>E.1项目运营费用!B17</f>
        <v/>
      </c>
      <c r="C17" s="23">
        <f>E.1项目运营费用!C17</f>
        <v/>
      </c>
      <c r="D17" s="23">
        <f>E.1项目运营费用!D17</f>
        <v/>
      </c>
      <c r="E17" s="105">
        <f>E.1项目运营费用!E17</f>
        <v/>
      </c>
      <c r="F17" s="105">
        <f>E.1项目运营费用!F17</f>
        <v/>
      </c>
      <c r="G17" s="105">
        <f>E.1项目运营费用!G17</f>
        <v/>
      </c>
      <c r="H17" s="116" t="n">
        <v>0</v>
      </c>
      <c r="I17" s="104" t="n">
        <v>0</v>
      </c>
      <c r="J17" s="104" t="n">
        <v>0</v>
      </c>
      <c r="K17" s="105">
        <f>$E$17*$G$17*K3*(1-'G.2进项增值税率-运营成本'!$C$16)</f>
        <v/>
      </c>
      <c r="L17" s="105">
        <f>$E$17*$G$17*L3*(1-'G.2进项增值税率-运营成本'!$C$16)</f>
        <v/>
      </c>
      <c r="M17" s="105">
        <f>$E$17*$G$17*M3*(1-'G.2进项增值税率-运营成本'!$C$16)</f>
        <v/>
      </c>
      <c r="N17" s="105">
        <f>SUM(K17:M17)</f>
        <v/>
      </c>
    </row>
    <row r="18" ht="16.5" customHeight="1" s="1">
      <c r="A18" s="11" t="n"/>
      <c r="B18" s="8">
        <f>E.1项目运营费用!B18</f>
        <v/>
      </c>
      <c r="C18" s="23">
        <f>E.1项目运营费用!C18</f>
        <v/>
      </c>
      <c r="D18" s="23">
        <f>E.1项目运营费用!D18</f>
        <v/>
      </c>
      <c r="E18" s="105">
        <f>E.1项目运营费用!E18</f>
        <v/>
      </c>
      <c r="F18" s="105">
        <f>E.1项目运营费用!F18</f>
        <v/>
      </c>
      <c r="G18" s="105">
        <f>E.1项目运营费用!G18</f>
        <v/>
      </c>
      <c r="H18" s="116" t="n">
        <v>0</v>
      </c>
      <c r="I18" s="104" t="n">
        <v>0</v>
      </c>
      <c r="J18" s="104" t="n">
        <v>0</v>
      </c>
      <c r="K18" s="105">
        <f>$E$18*$G$18*K3*(1-'G.2进项增值税率-运营成本'!$C$17)</f>
        <v/>
      </c>
      <c r="L18" s="105">
        <f>$E$18*$G$18*L3*(1-'G.2进项增值税率-运营成本'!$C$17)</f>
        <v/>
      </c>
      <c r="M18" s="105">
        <f>$E$18*$G$18*M3*(1-'G.2进项增值税率-运营成本'!$C$17)</f>
        <v/>
      </c>
      <c r="N18" s="105">
        <f>SUM(K18:M18)</f>
        <v/>
      </c>
    </row>
    <row r="19" ht="16.5" customHeight="1" s="1">
      <c r="A19" s="8" t="inlineStr">
        <is>
          <t>合规性与安全成本</t>
        </is>
      </c>
      <c r="B19" s="8">
        <f>E.1项目运营费用!B19</f>
        <v/>
      </c>
      <c r="C19" s="23">
        <f>E.1项目运营费用!C19</f>
        <v/>
      </c>
      <c r="D19" s="23">
        <f>E.1项目运营费用!D19</f>
        <v/>
      </c>
      <c r="E19" s="105">
        <f>E.1项目运营费用!E19</f>
        <v/>
      </c>
      <c r="F19" s="105">
        <f>E.1项目运营费用!F19</f>
        <v/>
      </c>
      <c r="G19" s="105">
        <f>E.1项目运营费用!G19</f>
        <v/>
      </c>
      <c r="H19" s="116" t="n">
        <v>0</v>
      </c>
      <c r="I19" s="104" t="n">
        <v>0</v>
      </c>
      <c r="J19" s="104" t="n">
        <v>0</v>
      </c>
      <c r="K19" s="105">
        <f>$E$19*$G$19*K3*(1-'G.2进项增值税率-运营成本'!$C$18)</f>
        <v/>
      </c>
      <c r="L19" s="105">
        <f>$E$19*$G$19*L3*(1-'G.2进项增值税率-运营成本'!$C$18)</f>
        <v/>
      </c>
      <c r="M19" s="105">
        <f>$E$19*$G$19*M3*(1-'G.2进项增值税率-运营成本'!$C$18)</f>
        <v/>
      </c>
      <c r="N19" s="105">
        <f>SUM(K19:M19)</f>
        <v/>
      </c>
    </row>
    <row r="20" ht="16.5" customHeight="1" s="1">
      <c r="A20" s="18" t="n"/>
      <c r="B20" s="8">
        <f>E.1项目运营费用!B20</f>
        <v/>
      </c>
      <c r="C20" s="23">
        <f>E.1项目运营费用!C20</f>
        <v/>
      </c>
      <c r="D20" s="23">
        <f>E.1项目运营费用!D20</f>
        <v/>
      </c>
      <c r="E20" s="105">
        <f>E.1项目运营费用!E20</f>
        <v/>
      </c>
      <c r="F20" s="105">
        <f>E.1项目运营费用!F20</f>
        <v/>
      </c>
      <c r="G20" s="105">
        <f>E.1项目运营费用!G20</f>
        <v/>
      </c>
      <c r="H20" s="116" t="n">
        <v>0</v>
      </c>
      <c r="I20" s="104" t="n">
        <v>0</v>
      </c>
      <c r="J20" s="104" t="n">
        <v>0</v>
      </c>
      <c r="K20" s="105">
        <f>$E$20*$G$20*K3*(1-'G.2进项增值税率-运营成本'!$C$19)</f>
        <v/>
      </c>
      <c r="L20" s="105">
        <f>$E$20*$G$20*L3*(1-'G.2进项增值税率-运营成本'!$C$19)</f>
        <v/>
      </c>
      <c r="M20" s="105">
        <f>$E$20*$G$20*M3*(1-'G.2进项增值税率-运营成本'!$C$19)</f>
        <v/>
      </c>
      <c r="N20" s="105">
        <f>SUM(K20:M20)</f>
        <v/>
      </c>
    </row>
    <row r="21" ht="16.5" customHeight="1" s="1">
      <c r="A21" s="11" t="n"/>
      <c r="B21" s="8">
        <f>E.1项目运营费用!B21</f>
        <v/>
      </c>
      <c r="C21" s="23">
        <f>E.1项目运营费用!C21</f>
        <v/>
      </c>
      <c r="D21" s="23">
        <f>E.1项目运营费用!D21</f>
        <v/>
      </c>
      <c r="E21" s="105">
        <f>E.1项目运营费用!E21</f>
        <v/>
      </c>
      <c r="F21" s="105">
        <f>E.1项目运营费用!F21</f>
        <v/>
      </c>
      <c r="G21" s="105">
        <f>E.1项目运营费用!G21</f>
        <v/>
      </c>
      <c r="H21" s="116" t="n">
        <v>0</v>
      </c>
      <c r="I21" s="104" t="n">
        <v>0</v>
      </c>
      <c r="J21" s="104" t="n">
        <v>0</v>
      </c>
      <c r="K21" s="105">
        <f>$E$21*$G$21*K3*(1-'G.2进项增值税率-运营成本'!$C$20)</f>
        <v/>
      </c>
      <c r="L21" s="105">
        <f>$E$21*$G$21*L3*(1-'G.2进项增值税率-运营成本'!$C$20)</f>
        <v/>
      </c>
      <c r="M21" s="105">
        <f>$E$21*$G$21*M3*(1-'G.2进项增值税率-运营成本'!$C$20)</f>
        <v/>
      </c>
      <c r="N21" s="105">
        <f>SUM(K21:M21)</f>
        <v/>
      </c>
    </row>
    <row r="22" ht="16.5" customHeight="1" s="1">
      <c r="A22" s="8" t="inlineStr">
        <is>
          <t>其他费用</t>
        </is>
      </c>
      <c r="B22" s="8">
        <f>E.1项目运营费用!B22</f>
        <v/>
      </c>
      <c r="C22" s="23">
        <f>E.1项目运营费用!C22</f>
        <v/>
      </c>
      <c r="D22" s="23">
        <f>E.1项目运营费用!D22</f>
        <v/>
      </c>
      <c r="E22" s="105">
        <f>E.1项目运营费用!E22</f>
        <v/>
      </c>
      <c r="F22" s="105">
        <f>E.1项目运营费用!F22</f>
        <v/>
      </c>
      <c r="G22" s="105">
        <f>E.1项目运营费用!G22</f>
        <v/>
      </c>
      <c r="H22" s="116" t="n">
        <v>0</v>
      </c>
      <c r="I22" s="104" t="n">
        <v>0</v>
      </c>
      <c r="J22" s="104" t="n">
        <v>0</v>
      </c>
      <c r="K22" s="105">
        <f>$E$22*$G$22*K3*(1-'G.2进项增值税率-运营成本'!$C$21)</f>
        <v/>
      </c>
      <c r="L22" s="105">
        <f>$E$22*$G$22*L3*(1-'G.2进项增值税率-运营成本'!$C$21)</f>
        <v/>
      </c>
      <c r="M22" s="105">
        <f>$E$22*$G$22*M3*(1-'G.2进项增值税率-运营成本'!$C$21)</f>
        <v/>
      </c>
      <c r="N22" s="105">
        <f>SUM(K22:M22)</f>
        <v/>
      </c>
    </row>
    <row r="23" ht="16.5" customHeight="1" s="1">
      <c r="A23" s="11" t="n"/>
      <c r="B23" s="8">
        <f>E.1项目运营费用!B23</f>
        <v/>
      </c>
      <c r="C23" s="23">
        <f>E.1项目运营费用!C23</f>
        <v/>
      </c>
      <c r="D23" s="23">
        <f>E.1项目运营费用!D23</f>
        <v/>
      </c>
      <c r="E23" s="105">
        <f>E.1项目运营费用!E23</f>
        <v/>
      </c>
      <c r="F23" s="105">
        <f>E.1项目运营费用!F23</f>
        <v/>
      </c>
      <c r="G23" s="105">
        <f>E.1项目运营费用!G23</f>
        <v/>
      </c>
      <c r="H23" s="116" t="n">
        <v>0</v>
      </c>
      <c r="I23" s="104" t="n">
        <v>0</v>
      </c>
      <c r="J23" s="104" t="n">
        <v>0</v>
      </c>
      <c r="K23" s="105">
        <f>$E$23*$G$23*K3*(1-'G.2进项增值税率-运营成本'!$C$22)</f>
        <v/>
      </c>
      <c r="L23" s="105">
        <f>$E$23*$G$23*L3*(1-'G.2进项增值税率-运营成本'!$C$22)</f>
        <v/>
      </c>
      <c r="M23" s="105">
        <f>$E$23*$G$23*M3*(1-'G.2进项增值税率-运营成本'!$C$22)</f>
        <v/>
      </c>
      <c r="N23" s="105">
        <f>SUM(K23:M23)</f>
        <v/>
      </c>
    </row>
  </sheetData>
  <mergeCells count="15">
    <mergeCell ref="A4:A7"/>
    <mergeCell ref="A8:A10"/>
    <mergeCell ref="A22:A23"/>
    <mergeCell ref="A12:A13"/>
    <mergeCell ref="A16:A18"/>
    <mergeCell ref="A19:A21"/>
    <mergeCell ref="D2:D3"/>
    <mergeCell ref="A2:A3"/>
    <mergeCell ref="B2:B3"/>
    <mergeCell ref="F2:F3"/>
    <mergeCell ref="C2:C3"/>
    <mergeCell ref="H3:J3"/>
    <mergeCell ref="E2:E3"/>
    <mergeCell ref="G2:G3"/>
    <mergeCell ref="A1:N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 codeName="Sheet11">
    <tabColor theme="4" tint="-0.249977111117893"/>
    <outlinePr summaryBelow="1" summaryRight="1"/>
    <pageSetUpPr/>
  </sheetPr>
  <dimension ref="A1:I4"/>
  <sheetViews>
    <sheetView zoomScale="115" zoomScaleNormal="115" workbookViewId="0">
      <selection activeCell="C5" sqref="C5"/>
    </sheetView>
  </sheetViews>
  <sheetFormatPr baseColWidth="8" defaultColWidth="8.890909090909091" defaultRowHeight="28.05" customHeight="1" outlineLevelRow="3" outlineLevelCol="0"/>
  <cols>
    <col width="13.4454545454545" customWidth="1" style="1" min="2" max="2"/>
    <col width="23.8909090909091" customWidth="1" style="1" min="3" max="3"/>
    <col width="14.2181818181818" customWidth="1" style="1" min="4" max="4"/>
    <col width="17.5545454545455" customWidth="1" style="1" min="5" max="5"/>
    <col width="13.2181818181818" customWidth="1" style="1" min="6" max="6"/>
    <col width="14.2181818181818" customWidth="1" style="1" min="7" max="7"/>
    <col width="9.890909090909091" customWidth="1" style="1" min="8" max="8"/>
    <col width="17.1090909090909" customWidth="1" style="1" min="9" max="9"/>
  </cols>
  <sheetData>
    <row r="1" ht="20" customFormat="1" customHeight="1" s="31">
      <c r="A1" s="25" t="inlineStr">
        <is>
          <t>E.2固定资产折旧费估算表（应按照B表和D.3，分不同运营期计算折旧）</t>
        </is>
      </c>
      <c r="B1" s="3" t="n"/>
      <c r="C1" s="3" t="n"/>
      <c r="D1" s="3" t="n"/>
      <c r="E1" s="3" t="n"/>
      <c r="F1" s="3" t="n"/>
      <c r="G1" s="3" t="n"/>
      <c r="H1" s="3" t="n"/>
      <c r="I1" s="4" t="n"/>
    </row>
    <row r="2" ht="16.5" customFormat="1" customHeight="1" s="31">
      <c r="A2" s="53" t="inlineStr">
        <is>
          <t>序号</t>
        </is>
      </c>
      <c r="B2" s="53" t="inlineStr">
        <is>
          <t>项目</t>
        </is>
      </c>
      <c r="C2" s="53" t="inlineStr">
        <is>
          <t>原值</t>
        </is>
      </c>
      <c r="D2" s="53" t="inlineStr">
        <is>
          <t>年折旧率</t>
        </is>
      </c>
      <c r="E2" s="53" t="inlineStr">
        <is>
          <t>年折旧额</t>
        </is>
      </c>
      <c r="F2" s="54" t="inlineStr">
        <is>
          <t>净值（原值-年折旧额*n）</t>
        </is>
      </c>
      <c r="G2" s="3" t="n"/>
      <c r="H2" s="3" t="n"/>
      <c r="I2" s="4" t="n"/>
    </row>
    <row r="3" ht="82.95" customFormat="1" customHeight="1" s="31">
      <c r="A3" s="8" t="n"/>
      <c r="B3" s="8" t="n"/>
      <c r="C3" s="23" t="inlineStr">
        <is>
          <t>不含税（固定资产金额）+不含税（工程其他费）+预备费 + c建设期利息</t>
        </is>
      </c>
      <c r="D3" s="23" t="inlineStr">
        <is>
          <t xml:space="preserve"> =1 /A 折旧年折旧年限 × 100%</t>
        </is>
      </c>
      <c r="E3" s="23" t="inlineStr">
        <is>
          <t>原值 × A~（1-残值残值率）× 年折旧率）</t>
        </is>
      </c>
      <c r="F3" s="8" t="n">
        <v>2028</v>
      </c>
      <c r="G3" s="8" t="n">
        <v>2029</v>
      </c>
      <c r="H3" s="8" t="inlineStr">
        <is>
          <t>......</t>
        </is>
      </c>
      <c r="I3" s="8" t="n">
        <v>2045</v>
      </c>
    </row>
    <row r="4" ht="61.05" customFormat="1" customHeight="1" s="31">
      <c r="A4" s="8" t="n">
        <v>1</v>
      </c>
      <c r="B4" s="8" t="inlineStr">
        <is>
          <t>固定资产投资</t>
        </is>
      </c>
      <c r="C4" s="117">
        <f>E.4建设投资税后金额表!E4+E.4建设投资税后金额表!E9+E.4建设投资税后金额表!E13+E.4建设投资税后金额表!E19+#REF!+#REF!+#REF!</f>
        <v/>
      </c>
      <c r="D4" s="19">
        <f>1/A财务假设!$D$13*100%</f>
        <v/>
      </c>
      <c r="E4" s="117">
        <f>C4*(1-A财务假设!$D$12)*D4</f>
        <v/>
      </c>
      <c r="F4" s="117">
        <f>C4-E4*(F3-2027)</f>
        <v/>
      </c>
      <c r="G4" s="117">
        <f>C4-E4*(G3-2027)</f>
        <v/>
      </c>
      <c r="H4" s="105">
        <f>C4-E4*(H3-2027)</f>
        <v/>
      </c>
      <c r="I4" s="105">
        <f>C4-E4*(I3-2027)</f>
        <v/>
      </c>
    </row>
  </sheetData>
  <mergeCells count="2">
    <mergeCell ref="A1:I1"/>
    <mergeCell ref="F2:I2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 codeName="Sheet12">
    <tabColor theme="4" tint="-0.249977111117893"/>
    <outlinePr summaryBelow="1" summaryRight="1"/>
    <pageSetUpPr/>
  </sheetPr>
  <dimension ref="A1:I11"/>
  <sheetViews>
    <sheetView zoomScale="85" zoomScaleNormal="85" workbookViewId="0">
      <selection activeCell="B12" sqref="B12"/>
    </sheetView>
  </sheetViews>
  <sheetFormatPr baseColWidth="8" defaultColWidth="8.890909090909091" defaultRowHeight="28.05" customHeight="1" outlineLevelCol="0"/>
  <cols>
    <col width="8.890909090909091" customWidth="1" style="31" min="1" max="1"/>
    <col width="28.5545454545455" customWidth="1" style="31" min="2" max="2"/>
    <col width="33.8909090909091" customWidth="1" style="31" min="3" max="3"/>
    <col width="11.8909090909091" customWidth="1" style="31" min="4" max="4"/>
    <col width="15.7818181818182" customWidth="1" style="31" min="5" max="5"/>
    <col width="13.2181818181818" customWidth="1" style="31" min="6" max="8"/>
    <col width="13.1090909090909" customWidth="1" style="31" min="9" max="9"/>
    <col width="8.890909090909091" customWidth="1" style="31" min="10" max="16384"/>
  </cols>
  <sheetData>
    <row r="1" ht="22.5" customHeight="1" s="1">
      <c r="A1" s="34" t="inlineStr">
        <is>
          <t>E.3无形资产和其他资产摊销费估算表（此表红色字体部分按实际填写，同时应按照B表和D.3，分不同运营期计算摊销）</t>
        </is>
      </c>
      <c r="B1" s="3" t="n"/>
      <c r="C1" s="3" t="n"/>
      <c r="D1" s="3" t="n"/>
      <c r="E1" s="3" t="n"/>
      <c r="F1" s="3" t="n"/>
      <c r="G1" s="3" t="n"/>
      <c r="H1" s="3" t="n"/>
      <c r="I1" s="4" t="n"/>
    </row>
    <row r="2" ht="16.5" customHeight="1" s="1">
      <c r="A2" s="5" t="inlineStr">
        <is>
          <t>序号</t>
        </is>
      </c>
      <c r="B2" s="5" t="inlineStr">
        <is>
          <t>项目</t>
        </is>
      </c>
      <c r="C2" s="5" t="inlineStr">
        <is>
          <t>原值</t>
        </is>
      </c>
      <c r="D2" s="5" t="inlineStr">
        <is>
          <t>年折旧率</t>
        </is>
      </c>
      <c r="E2" s="5" t="inlineStr">
        <is>
          <t>年折旧额</t>
        </is>
      </c>
      <c r="F2" s="5" t="inlineStr">
        <is>
          <t>净值</t>
        </is>
      </c>
      <c r="G2" s="3" t="n"/>
      <c r="H2" s="3" t="n"/>
      <c r="I2" s="4" t="n"/>
    </row>
    <row r="3" ht="66" customHeight="1" s="1">
      <c r="A3" s="8" t="n"/>
      <c r="B3" s="8" t="n"/>
      <c r="C3" s="23" t="inlineStr">
        <is>
          <t>不含税(软件类)+不含税(安全类软件)+不含税 (数据类)+专利费+土地使用权费+商标权、著作权费</t>
        </is>
      </c>
      <c r="D3" s="50" t="inlineStr">
        <is>
          <t>1/A折旧年限×100%</t>
        </is>
      </c>
      <c r="E3" s="23" t="inlineStr">
        <is>
          <t>原值×年折旧率</t>
        </is>
      </c>
      <c r="F3" s="8" t="n">
        <v>2028</v>
      </c>
      <c r="G3" s="8" t="n">
        <v>2029</v>
      </c>
      <c r="H3" s="8" t="inlineStr">
        <is>
          <t>......</t>
        </is>
      </c>
      <c r="I3" s="8" t="n">
        <v>2045</v>
      </c>
    </row>
    <row r="4" ht="16.5" customHeight="1" s="1">
      <c r="A4" s="8" t="n">
        <v>1</v>
      </c>
      <c r="B4" s="8" t="inlineStr">
        <is>
          <t>无形资产</t>
        </is>
      </c>
      <c r="C4" s="105">
        <f>SUM(C5:C7)</f>
        <v/>
      </c>
      <c r="D4" s="51">
        <f>1/A财务假设!$D$13*100%</f>
        <v/>
      </c>
      <c r="E4" s="105">
        <f>SUM(E5:E7)</f>
        <v/>
      </c>
      <c r="F4" s="117">
        <f>SUM(F5:F7)</f>
        <v/>
      </c>
      <c r="G4" s="117">
        <f>SUM(G5:G7)</f>
        <v/>
      </c>
      <c r="H4" s="117">
        <f>SUM(H5:H7)</f>
        <v/>
      </c>
      <c r="I4" s="117">
        <f>SUM(I5:I7)</f>
        <v/>
      </c>
    </row>
    <row r="5" ht="16.5" customHeight="1" s="1">
      <c r="A5" s="8" t="n">
        <v>1.1</v>
      </c>
      <c r="B5" s="8" t="inlineStr">
        <is>
          <t>土地使用权</t>
        </is>
      </c>
      <c r="C5" s="98" t="n">
        <v>0</v>
      </c>
      <c r="D5" s="51">
        <f>1/A财务假设!$D$13*100%</f>
        <v/>
      </c>
      <c r="E5" s="105">
        <f>C5*D5</f>
        <v/>
      </c>
      <c r="F5" s="105">
        <f>C5-E5*(F3-2027)</f>
        <v/>
      </c>
      <c r="G5" s="105">
        <f>C5-E5*(G3-2027)</f>
        <v/>
      </c>
      <c r="H5" s="117">
        <f>C5-E5*(H3-2027)</f>
        <v/>
      </c>
      <c r="I5" s="105">
        <f>C5-E5*(I3-2027)</f>
        <v/>
      </c>
    </row>
    <row r="6" ht="16.5" customHeight="1" s="1">
      <c r="A6" s="8" t="n">
        <v>1.2</v>
      </c>
      <c r="B6" s="8" t="inlineStr">
        <is>
          <t>专利技术</t>
        </is>
      </c>
      <c r="C6" s="98" t="n">
        <v>0</v>
      </c>
      <c r="D6" s="51">
        <f>1/A财务假设!$D$13*100%</f>
        <v/>
      </c>
      <c r="E6" s="105">
        <f>C6*D6</f>
        <v/>
      </c>
      <c r="F6" s="105">
        <f>C6-E6*(F3-2027)</f>
        <v/>
      </c>
      <c r="G6" s="105">
        <f>C6-E6*(G3-2027)</f>
        <v/>
      </c>
      <c r="H6" s="117">
        <f>C6-E6*(H3-2027)</f>
        <v/>
      </c>
      <c r="I6" s="105">
        <f>C6-E6*(I3-2027)</f>
        <v/>
      </c>
    </row>
    <row r="7" ht="51" customHeight="1" s="1">
      <c r="A7" s="8" t="n">
        <v>1.3</v>
      </c>
      <c r="B7" s="52" t="inlineStr">
        <is>
          <t>软件及其他无形资产
(不一定全是软件，作判别）</t>
        </is>
      </c>
      <c r="C7" s="117">
        <f>E.4建设投资税后金额表!E10+E.4建设投资税后金额表!E11+E.4建设投资税后金额表!E12</f>
        <v/>
      </c>
      <c r="D7" s="51">
        <f>1/A财务假设!$D$13*100%</f>
        <v/>
      </c>
      <c r="E7" s="105">
        <f>C7*D7</f>
        <v/>
      </c>
      <c r="F7" s="105">
        <f>C7-E7*(F3-2027)</f>
        <v/>
      </c>
      <c r="G7" s="105">
        <f>C7-E7*(G3-2027)</f>
        <v/>
      </c>
      <c r="H7" s="117">
        <f>C7-E7*(H3-2027)</f>
        <v/>
      </c>
      <c r="I7" s="105">
        <f>C7-E7*(I3-2027)</f>
        <v/>
      </c>
    </row>
    <row r="8" ht="16.5" customHeight="1" s="1">
      <c r="A8" s="8" t="n">
        <v>2</v>
      </c>
      <c r="B8" s="8" t="inlineStr">
        <is>
          <t>其他资产</t>
        </is>
      </c>
      <c r="C8" s="105">
        <f>SUM(C9:C10)</f>
        <v/>
      </c>
      <c r="D8" s="51">
        <f>1/A财务假设!$D$13*100%</f>
        <v/>
      </c>
      <c r="E8" s="105">
        <f>SUM(E9:E10)</f>
        <v/>
      </c>
      <c r="F8" s="105">
        <f>SUM(F9:F10)</f>
        <v/>
      </c>
      <c r="G8" s="105">
        <f>SUM(G9:G10)</f>
        <v/>
      </c>
      <c r="H8" s="117">
        <f>SUM(H9:H10)</f>
        <v/>
      </c>
      <c r="I8" s="105">
        <f>SUM(I9:I10)</f>
        <v/>
      </c>
    </row>
    <row r="9" ht="16.5" customHeight="1" s="1">
      <c r="A9" s="8" t="n">
        <v>2.1</v>
      </c>
      <c r="B9" s="8" t="inlineStr">
        <is>
          <t>专项债发行及服务费</t>
        </is>
      </c>
      <c r="C9" s="105">
        <f>#REF!</f>
        <v/>
      </c>
      <c r="D9" s="51">
        <f>1/A财务假设!$D$13*100%</f>
        <v/>
      </c>
      <c r="E9" s="105">
        <f>C9*D9</f>
        <v/>
      </c>
      <c r="F9" s="105">
        <f>C9-E9*(F3-2027)</f>
        <v/>
      </c>
      <c r="G9" s="105">
        <f>C9-E9*(G3-2027)</f>
        <v/>
      </c>
      <c r="H9" s="117">
        <f>C9-E9*(H3-2027)</f>
        <v/>
      </c>
      <c r="I9" s="105">
        <f>C9-E9*(I3-2027)</f>
        <v/>
      </c>
    </row>
    <row r="10" ht="16.5" customHeight="1" s="1">
      <c r="A10" s="8" t="n">
        <v>2.2</v>
      </c>
      <c r="B10" s="8" t="inlineStr">
        <is>
          <t>项目开办费</t>
        </is>
      </c>
      <c r="C10" s="98" t="n">
        <v>0</v>
      </c>
      <c r="D10" s="51">
        <f>1/A财务假设!$D$13*100%</f>
        <v/>
      </c>
      <c r="E10" s="105">
        <f>C10*D10</f>
        <v/>
      </c>
      <c r="F10" s="105">
        <f>C10-E10*(F3-2027)</f>
        <v/>
      </c>
      <c r="G10" s="105">
        <f>C10-E10*(G3-2027)</f>
        <v/>
      </c>
      <c r="H10" s="117">
        <f>C10-E10*(H3-2027)</f>
        <v/>
      </c>
      <c r="I10" s="105">
        <f>C10-E10*(I3-20227)</f>
        <v/>
      </c>
    </row>
    <row r="11" ht="16.5" customHeight="1" s="1">
      <c r="A11" s="8" t="inlineStr">
        <is>
          <t>合计</t>
        </is>
      </c>
      <c r="B11" s="4" t="n"/>
      <c r="C11" s="105">
        <f>C4+C8</f>
        <v/>
      </c>
      <c r="D11" s="28" t="inlineStr">
        <is>
          <t>/</t>
        </is>
      </c>
      <c r="E11" s="105">
        <f>E4+E8</f>
        <v/>
      </c>
      <c r="F11" s="105">
        <f>F4+F8</f>
        <v/>
      </c>
      <c r="G11" s="105">
        <f>G4+G8</f>
        <v/>
      </c>
      <c r="H11" s="117">
        <f>H4+H8</f>
        <v/>
      </c>
      <c r="I11" s="105">
        <f>I4+I8</f>
        <v/>
      </c>
    </row>
  </sheetData>
  <mergeCells count="3">
    <mergeCell ref="A1:I1"/>
    <mergeCell ref="A11:B11"/>
    <mergeCell ref="F2:I2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 codeName="Sheet13">
    <tabColor rgb="FFFFFF00"/>
    <outlinePr summaryBelow="1" summaryRight="1"/>
    <pageSetUpPr/>
  </sheetPr>
  <dimension ref="A1:E21"/>
  <sheetViews>
    <sheetView zoomScale="85" zoomScaleNormal="85" workbookViewId="0">
      <selection activeCell="E18" sqref="E18"/>
    </sheetView>
  </sheetViews>
  <sheetFormatPr baseColWidth="8" defaultColWidth="8.890909090909091" defaultRowHeight="28.05" customHeight="1" outlineLevelCol="0"/>
  <cols>
    <col width="18.3363636363636" customWidth="1" style="1" min="2" max="2"/>
    <col width="12.6636363636364" customWidth="1" style="1" min="3" max="3"/>
    <col width="23.6636363636364" customWidth="1" style="1" min="5" max="5"/>
  </cols>
  <sheetData>
    <row r="1" customFormat="1" s="31">
      <c r="A1" s="25" t="inlineStr">
        <is>
          <t>E.4建设投资税后金额表(此表红色字体部分按实际填写)</t>
        </is>
      </c>
      <c r="B1" s="3" t="n"/>
      <c r="C1" s="3" t="n"/>
      <c r="D1" s="3" t="n"/>
      <c r="E1" s="4" t="n"/>
    </row>
    <row r="2" customFormat="1" s="31">
      <c r="A2" s="5" t="inlineStr">
        <is>
          <t>序号</t>
        </is>
      </c>
      <c r="B2" s="5" t="inlineStr">
        <is>
          <t>分项费用</t>
        </is>
      </c>
      <c r="C2" s="5" t="inlineStr">
        <is>
          <t>金额（万元）</t>
        </is>
      </c>
      <c r="D2" s="5" t="inlineStr">
        <is>
          <t>增值税率</t>
        </is>
      </c>
      <c r="E2" s="5" t="inlineStr">
        <is>
          <t>税后金额(万元)</t>
        </is>
      </c>
    </row>
    <row r="3" customFormat="1" s="31">
      <c r="A3" s="8" t="inlineStr">
        <is>
          <t>一</t>
        </is>
      </c>
      <c r="B3" s="8" t="inlineStr">
        <is>
          <t>工程建设费用</t>
        </is>
      </c>
      <c r="C3" s="105">
        <f>'G.1进项增值税率-建设投资'!D3</f>
        <v/>
      </c>
      <c r="D3" s="8">
        <f>'G.1进项增值税率-建设投资'!E3</f>
        <v/>
      </c>
      <c r="E3" s="105">
        <f>E4+E8</f>
        <v/>
      </c>
    </row>
    <row r="4" customFormat="1" s="31">
      <c r="A4" s="32" t="n">
        <v>1</v>
      </c>
      <c r="B4" s="32" t="inlineStr">
        <is>
          <t>工程类费用</t>
        </is>
      </c>
      <c r="C4" s="104">
        <f>'G.1进项增值税率-建设投资'!D4</f>
        <v/>
      </c>
      <c r="D4" s="32">
        <f>'G.1进项增值税率-建设投资'!E4</f>
        <v/>
      </c>
      <c r="E4" s="104">
        <f>SUM(E5:E7)</f>
        <v/>
      </c>
    </row>
    <row r="5" customFormat="1" s="31">
      <c r="A5" s="8" t="n">
        <v>1.1</v>
      </c>
      <c r="B5" s="8" t="inlineStr">
        <is>
          <t>建筑工程费</t>
        </is>
      </c>
      <c r="C5" s="105">
        <f>'G.1进项增值税率-建设投资'!D5</f>
        <v/>
      </c>
      <c r="D5" s="40">
        <f>'G.1进项增值税率-建设投资'!$E$5</f>
        <v/>
      </c>
      <c r="E5" s="105">
        <f>C5/(1+'G.1进项增值税率-建设投资'!$E$5)</f>
        <v/>
      </c>
    </row>
    <row r="6" customFormat="1" s="31">
      <c r="A6" s="8" t="n">
        <v>1.2</v>
      </c>
      <c r="B6" s="8" t="inlineStr">
        <is>
          <t>设备购置费</t>
        </is>
      </c>
      <c r="C6" s="105">
        <f>'G.1进项增值税率-建设投资'!D6</f>
        <v/>
      </c>
      <c r="D6" s="40">
        <f>'G.1进项增值税率-建设投资'!$E$6</f>
        <v/>
      </c>
      <c r="E6" s="105">
        <f>C6/(1+'G.1进项增值税率-建设投资'!$E$6)</f>
        <v/>
      </c>
    </row>
    <row r="7" customFormat="1" s="31">
      <c r="A7" s="8" t="n">
        <v>1.3</v>
      </c>
      <c r="B7" s="8" t="inlineStr">
        <is>
          <t>安装工程费</t>
        </is>
      </c>
      <c r="C7" s="105">
        <f>'G.1进项增值税率-建设投资'!D7</f>
        <v/>
      </c>
      <c r="D7" s="40">
        <f>'G.1进项增值税率-建设投资'!$E$7</f>
        <v/>
      </c>
      <c r="E7" s="105">
        <f>C7/(1+'G.1进项增值税率-建设投资'!$E$7)</f>
        <v/>
      </c>
    </row>
    <row r="8" customFormat="1" s="31">
      <c r="A8" s="32" t="n">
        <v>2</v>
      </c>
      <c r="B8" s="32" t="inlineStr">
        <is>
          <t>信息化建设费用</t>
        </is>
      </c>
      <c r="C8" s="104">
        <f>'G.1进项增值税率-建设投资'!D8</f>
        <v/>
      </c>
      <c r="D8" s="32">
        <f>'G.1进项增值税率-建设投资'!E8</f>
        <v/>
      </c>
      <c r="E8" s="104">
        <f>SUM(E9:E12)</f>
        <v/>
      </c>
    </row>
    <row r="9" customFormat="1" s="31">
      <c r="A9" s="8" t="n">
        <v>2.1</v>
      </c>
      <c r="B9" s="8" t="inlineStr">
        <is>
          <t>硬件类</t>
        </is>
      </c>
      <c r="C9" s="105">
        <f>'G.1进项增值税率-建设投资'!D9</f>
        <v/>
      </c>
      <c r="D9" s="40">
        <f>'G.1进项增值税率-建设投资'!$E$9</f>
        <v/>
      </c>
      <c r="E9" s="105">
        <f>C9/(1+'G.1进项增值税率-建设投资'!$E$9)</f>
        <v/>
      </c>
    </row>
    <row r="10" customFormat="1" s="31">
      <c r="A10" s="8" t="n">
        <v>2.2</v>
      </c>
      <c r="B10" s="8" t="inlineStr">
        <is>
          <t>软件类</t>
        </is>
      </c>
      <c r="C10" s="105">
        <f>'G.1进项增值税率-建设投资'!D10</f>
        <v/>
      </c>
      <c r="D10" s="40">
        <f>'G.1进项增值税率-建设投资'!$E$10</f>
        <v/>
      </c>
      <c r="E10" s="105">
        <f>C10/(1+'G.1进项增值税率-建设投资'!$E$10)</f>
        <v/>
      </c>
    </row>
    <row r="11" customFormat="1" s="31">
      <c r="A11" s="8" t="n">
        <v>2.3</v>
      </c>
      <c r="B11" s="8" t="inlineStr">
        <is>
          <t>安全类</t>
        </is>
      </c>
      <c r="C11" s="105">
        <f>'G.1进项增值税率-建设投资'!D11</f>
        <v/>
      </c>
      <c r="D11" s="40">
        <f>'G.1进项增值税率-建设投资'!$E$11</f>
        <v/>
      </c>
      <c r="E11" s="105">
        <f>C11/(1+'G.1进项增值税率-建设投资'!$E$11)</f>
        <v/>
      </c>
    </row>
    <row r="12" customFormat="1" s="31">
      <c r="A12" s="8" t="n">
        <v>2.4</v>
      </c>
      <c r="B12" s="8" t="inlineStr">
        <is>
          <t>数据类</t>
        </is>
      </c>
      <c r="C12" s="105">
        <f>'G.1进项增值税率-建设投资'!D12</f>
        <v/>
      </c>
      <c r="D12" s="40">
        <f>'G.1进项增值税率-建设投资'!$E$12</f>
        <v/>
      </c>
      <c r="E12" s="105">
        <f>C12/(1+'G.1进项增值税率-建设投资'!$E$12)</f>
        <v/>
      </c>
    </row>
    <row r="13" customFormat="1" s="31">
      <c r="A13" s="32" t="inlineStr">
        <is>
          <t>二</t>
        </is>
      </c>
      <c r="B13" s="32" t="inlineStr">
        <is>
          <t>工程建设其他费用</t>
        </is>
      </c>
      <c r="C13" s="104">
        <f>'G.1进项增值税率-建设投资'!D13</f>
        <v/>
      </c>
      <c r="D13" s="32">
        <f>'G.1进项增值税率-建设投资'!E13</f>
        <v/>
      </c>
      <c r="E13" s="104">
        <f>SUM(E14:E18)</f>
        <v/>
      </c>
    </row>
    <row r="14" customFormat="1" s="31">
      <c r="A14" s="8" t="n">
        <v>1</v>
      </c>
      <c r="B14" s="8" t="inlineStr">
        <is>
          <t>建设单位管理费</t>
        </is>
      </c>
      <c r="C14" s="105">
        <f>'G.1进项增值税率-建设投资'!D14</f>
        <v/>
      </c>
      <c r="D14" s="40">
        <f>'G.1进项增值税率-建设投资'!$E$14</f>
        <v/>
      </c>
      <c r="E14" s="105">
        <f>C14/(1+'G.1进项增值税率-建设投资'!$E$14)</f>
        <v/>
      </c>
    </row>
    <row r="15" customFormat="1" s="31">
      <c r="A15" s="8" t="n">
        <v>2</v>
      </c>
      <c r="B15" s="8" t="inlineStr">
        <is>
          <t>前期咨询费</t>
        </is>
      </c>
      <c r="C15" s="105">
        <f>'G.1进项增值税率-建设投资'!D15</f>
        <v/>
      </c>
      <c r="D15" s="40">
        <f>'G.1进项增值税率-建设投资'!$E$15</f>
        <v/>
      </c>
      <c r="E15" s="105">
        <f>C15/(1+'G.1进项增值税率-建设投资'!$E$15)</f>
        <v/>
      </c>
    </row>
    <row r="16" customFormat="1" s="31">
      <c r="A16" s="8" t="n">
        <v>3</v>
      </c>
      <c r="B16" s="8" t="inlineStr">
        <is>
          <t>工程设计费</t>
        </is>
      </c>
      <c r="C16" s="105">
        <f>'G.1进项增值税率-建设投资'!D16</f>
        <v/>
      </c>
      <c r="D16" s="40">
        <f>'G.1进项增值税率-建设投资'!$E$16</f>
        <v/>
      </c>
      <c r="E16" s="105">
        <f>C16/(1+'G.1进项增值税率-建设投资'!$E$16)</f>
        <v/>
      </c>
    </row>
    <row r="17" customFormat="1" s="31">
      <c r="A17" s="8" t="n">
        <v>4</v>
      </c>
      <c r="B17" s="8" t="inlineStr">
        <is>
          <t>工程监理费</t>
        </is>
      </c>
      <c r="C17" s="105">
        <f>'G.1进项增值税率-建设投资'!D17</f>
        <v/>
      </c>
      <c r="D17" s="40">
        <f>'G.1进项增值税率-建设投资'!$E$17</f>
        <v/>
      </c>
      <c r="E17" s="105">
        <f>C17/(1+'G.1进项增值税率-建设投资'!$E$17)</f>
        <v/>
      </c>
    </row>
    <row r="18" customFormat="1" s="31">
      <c r="A18" s="8" t="n">
        <v>5</v>
      </c>
      <c r="B18" s="8" t="inlineStr">
        <is>
          <t>......</t>
        </is>
      </c>
      <c r="C18" s="105">
        <f>'G.1进项增值税率-建设投资'!D18</f>
        <v/>
      </c>
      <c r="D18" s="40">
        <f>'G.1进项增值税率-建设投资'!$E$18</f>
        <v/>
      </c>
      <c r="E18" s="105">
        <f>C18/(1+'G.1进项增值税率-建设投资'!$E$18)</f>
        <v/>
      </c>
    </row>
    <row r="19" customFormat="1" s="31">
      <c r="A19" s="32" t="inlineStr">
        <is>
          <t>三</t>
        </is>
      </c>
      <c r="B19" s="32" t="inlineStr">
        <is>
          <t>预备费</t>
        </is>
      </c>
      <c r="C19" s="104">
        <f>'G.1进项增值税率-建设投资'!D19</f>
        <v/>
      </c>
      <c r="D19" s="32">
        <f>'G.1进项增值税率-建设投资'!E19</f>
        <v/>
      </c>
      <c r="E19" s="104">
        <f>SUM(E20)</f>
        <v/>
      </c>
    </row>
    <row r="20" customFormat="1" s="31">
      <c r="A20" s="8" t="n">
        <v>1</v>
      </c>
      <c r="B20" s="8" t="inlineStr">
        <is>
          <t>基本预备费</t>
        </is>
      </c>
      <c r="C20" s="105">
        <f>'G.1进项增值税率-建设投资'!D20</f>
        <v/>
      </c>
      <c r="D20" s="40">
        <f>'G.1进项增值税率-建设投资'!$E$20</f>
        <v/>
      </c>
      <c r="E20" s="105">
        <f>C20/(1+'G.1进项增值税率-建设投资'!$E$20)</f>
        <v/>
      </c>
    </row>
    <row r="21" customFormat="1" s="31">
      <c r="A21" s="8" t="n"/>
      <c r="B21" s="8" t="inlineStr">
        <is>
          <t>合计</t>
        </is>
      </c>
      <c r="C21" s="105">
        <f>C3+C13+C19</f>
        <v/>
      </c>
      <c r="D21" s="8" t="inlineStr">
        <is>
          <t>/</t>
        </is>
      </c>
      <c r="E21" s="105">
        <f>E3+E13+E19</f>
        <v/>
      </c>
    </row>
  </sheetData>
  <mergeCells count="1">
    <mergeCell ref="A1:E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 codeName="Sheet14">
    <tabColor rgb="FFFFFF00"/>
    <outlinePr summaryBelow="1" summaryRight="1"/>
    <pageSetUpPr/>
  </sheetPr>
  <dimension ref="A1:I12"/>
  <sheetViews>
    <sheetView zoomScale="115" zoomScaleNormal="115" workbookViewId="0">
      <selection activeCell="K9" sqref="K9"/>
    </sheetView>
  </sheetViews>
  <sheetFormatPr baseColWidth="8" defaultColWidth="8.890909090909091" defaultRowHeight="28.05" customHeight="1" outlineLevelCol="0"/>
  <cols>
    <col width="8.890909090909091" customWidth="1" style="31" min="1" max="1"/>
    <col width="13" customWidth="1" style="31" min="2" max="2"/>
    <col width="12.2181818181818" customWidth="1" style="31" min="3" max="3"/>
    <col width="16.6636363636364" customWidth="1" style="31" min="4" max="4"/>
    <col width="26" customWidth="1" style="31" min="5" max="5"/>
    <col width="23.3363636363636" customWidth="1" style="31" min="6" max="6"/>
    <col width="14" customWidth="1" style="31" min="7" max="7"/>
    <col width="15.6636363636364" customWidth="1" style="31" min="8" max="9"/>
    <col width="8.890909090909091" customWidth="1" style="31" min="10" max="16384"/>
  </cols>
  <sheetData>
    <row r="1" s="1">
      <c r="A1" s="25" t="inlineStr">
        <is>
          <t>F项目收入（此表红色字体部分需要填写）</t>
        </is>
      </c>
      <c r="B1" s="3" t="n"/>
      <c r="C1" s="3" t="n"/>
      <c r="D1" s="3" t="n"/>
      <c r="E1" s="3" t="n"/>
      <c r="F1" s="3" t="n"/>
      <c r="G1" s="3" t="n"/>
      <c r="H1" s="3" t="n"/>
      <c r="I1" s="4" t="n"/>
    </row>
    <row r="2" s="1">
      <c r="A2" s="5" t="inlineStr">
        <is>
          <t>序号</t>
        </is>
      </c>
      <c r="B2" s="5" t="inlineStr">
        <is>
          <t>收入类别</t>
        </is>
      </c>
      <c r="C2" s="5" t="inlineStr">
        <is>
          <t>含税/不含税</t>
        </is>
      </c>
      <c r="D2" s="5" t="inlineStr">
        <is>
          <t>2025（建设期）</t>
        </is>
      </c>
      <c r="E2" s="5" t="inlineStr">
        <is>
          <t>2026（万元）（建设期）</t>
        </is>
      </c>
      <c r="F2" s="5" t="inlineStr">
        <is>
          <t>2027(万元)（建设期）</t>
        </is>
      </c>
      <c r="G2" s="5" t="inlineStr">
        <is>
          <t>2028(万元)</t>
        </is>
      </c>
      <c r="H2" s="5" t="inlineStr">
        <is>
          <t>...</t>
        </is>
      </c>
      <c r="I2" s="5" t="inlineStr">
        <is>
          <t>2045(万元)</t>
        </is>
      </c>
    </row>
    <row r="3" s="1">
      <c r="A3" s="8" t="n">
        <v>1</v>
      </c>
      <c r="B3" s="8" t="inlineStr">
        <is>
          <t>租赁收入</t>
        </is>
      </c>
      <c r="C3" s="8" t="inlineStr">
        <is>
          <t>含税</t>
        </is>
      </c>
      <c r="D3" s="32" t="n">
        <v>0</v>
      </c>
      <c r="E3" s="32" t="n">
        <v>0</v>
      </c>
      <c r="F3" s="32" t="n">
        <v>0</v>
      </c>
      <c r="G3" s="105">
        <f>F.1项目单项收入信息!K3</f>
        <v/>
      </c>
      <c r="H3" s="105">
        <f>F.1项目单项收入信息!L3</f>
        <v/>
      </c>
      <c r="I3" s="105">
        <f>F.1项目单项收入信息!M3</f>
        <v/>
      </c>
    </row>
    <row r="4" s="1">
      <c r="A4" s="11" t="n"/>
      <c r="B4" s="11" t="n"/>
      <c r="C4" s="8" t="inlineStr">
        <is>
          <t>不含税</t>
        </is>
      </c>
      <c r="D4" s="32" t="n">
        <v>0</v>
      </c>
      <c r="E4" s="32" t="n">
        <v>0</v>
      </c>
      <c r="F4" s="32" t="n">
        <v>0</v>
      </c>
      <c r="G4" s="100">
        <f>G3/(1+G.3销项增值税率!$C$3)</f>
        <v/>
      </c>
      <c r="H4" s="100">
        <f>H3/(1+G.3销项增值税率!$C$3)</f>
        <v/>
      </c>
      <c r="I4" s="100">
        <f>I3/(1+G.3销项增值税率!$C$3)</f>
        <v/>
      </c>
    </row>
    <row r="5" s="1">
      <c r="A5" s="8" t="n">
        <v>2</v>
      </c>
      <c r="B5" s="8" t="inlineStr">
        <is>
          <t>停车收入</t>
        </is>
      </c>
      <c r="C5" s="8" t="inlineStr">
        <is>
          <t>含税</t>
        </is>
      </c>
      <c r="D5" s="32" t="n">
        <v>0</v>
      </c>
      <c r="E5" s="32" t="n">
        <v>0</v>
      </c>
      <c r="F5" s="32" t="n">
        <v>0</v>
      </c>
      <c r="G5" s="105">
        <f>F.1项目单项收入信息!K5</f>
        <v/>
      </c>
      <c r="H5" s="105">
        <f>F.1项目单项收入信息!L5</f>
        <v/>
      </c>
      <c r="I5" s="105">
        <f>F.1项目单项收入信息!M5</f>
        <v/>
      </c>
    </row>
    <row r="6" s="1">
      <c r="A6" s="11" t="n"/>
      <c r="B6" s="11" t="n"/>
      <c r="C6" s="8" t="inlineStr">
        <is>
          <t>不含税</t>
        </is>
      </c>
      <c r="D6" s="32" t="n">
        <v>0</v>
      </c>
      <c r="E6" s="32" t="n">
        <v>0</v>
      </c>
      <c r="F6" s="32" t="n">
        <v>0</v>
      </c>
      <c r="G6" s="105">
        <f>G5/(1+G.3销项增值税率!$C$4)</f>
        <v/>
      </c>
      <c r="H6" s="105">
        <f>H5/(1+G.3销项增值税率!$C$4)</f>
        <v/>
      </c>
      <c r="I6" s="105">
        <f>I5/(1+G.3销项增值税率!$C$4)</f>
        <v/>
      </c>
    </row>
    <row r="7" s="1">
      <c r="A7" s="8" t="n">
        <v>3</v>
      </c>
      <c r="B7" s="8" t="inlineStr">
        <is>
          <t>充电桩收入</t>
        </is>
      </c>
      <c r="C7" s="8" t="inlineStr">
        <is>
          <t>含税</t>
        </is>
      </c>
      <c r="D7" s="32" t="n">
        <v>0</v>
      </c>
      <c r="E7" s="32" t="n">
        <v>0</v>
      </c>
      <c r="F7" s="32" t="n">
        <v>0</v>
      </c>
      <c r="G7" s="105">
        <f>F.1项目单项收入信息!K7</f>
        <v/>
      </c>
      <c r="H7" s="105">
        <f>F.1项目单项收入信息!L7</f>
        <v/>
      </c>
      <c r="I7" s="105">
        <f>F.1项目单项收入信息!M7</f>
        <v/>
      </c>
    </row>
    <row r="8" s="1">
      <c r="A8" s="11" t="n"/>
      <c r="B8" s="11" t="n"/>
      <c r="C8" s="8" t="inlineStr">
        <is>
          <t>不含税</t>
        </is>
      </c>
      <c r="D8" s="32" t="n">
        <v>0</v>
      </c>
      <c r="E8" s="32" t="n">
        <v>0</v>
      </c>
      <c r="F8" s="32" t="n">
        <v>0</v>
      </c>
      <c r="G8" s="105">
        <f>G7/(1+G.3销项增值税率!$C$5)</f>
        <v/>
      </c>
      <c r="H8" s="105">
        <f>H7/(1+G.3销项增值税率!$C$5)</f>
        <v/>
      </c>
      <c r="I8" s="105">
        <f>I7/(1+G.3销项增值税率!$C$5)</f>
        <v/>
      </c>
    </row>
    <row r="9" s="1">
      <c r="A9" s="8" t="n">
        <v>4</v>
      </c>
      <c r="B9" s="8" t="inlineStr">
        <is>
          <t>补贴收入</t>
        </is>
      </c>
      <c r="C9" s="8" t="n"/>
      <c r="D9" s="32" t="n">
        <v>0</v>
      </c>
      <c r="E9" s="32" t="n">
        <v>0</v>
      </c>
      <c r="F9" s="32" t="n">
        <v>0</v>
      </c>
      <c r="G9" s="98" t="n">
        <v>1</v>
      </c>
      <c r="H9" s="98" t="n">
        <v>1</v>
      </c>
      <c r="I9" s="98" t="n">
        <v>1</v>
      </c>
    </row>
    <row r="10" s="1">
      <c r="A10" s="8" t="n">
        <v>5</v>
      </c>
      <c r="B10" s="28" t="inlineStr">
        <is>
          <t>年度合计（含税）</t>
        </is>
      </c>
      <c r="C10" s="4" t="n"/>
      <c r="D10" s="32" t="n">
        <v>0</v>
      </c>
      <c r="E10" s="32" t="n">
        <v>0</v>
      </c>
      <c r="F10" s="32" t="n">
        <v>0</v>
      </c>
      <c r="G10" s="105">
        <f>G3+G5+G7+G9</f>
        <v/>
      </c>
      <c r="H10" s="105">
        <f>H3+H5+H7+H9</f>
        <v/>
      </c>
      <c r="I10" s="105">
        <f>I3+I5+I7+I9</f>
        <v/>
      </c>
    </row>
    <row r="11" s="1">
      <c r="A11" s="8" t="n">
        <v>6</v>
      </c>
      <c r="B11" s="8" t="inlineStr">
        <is>
          <t>年度合计（不含税）</t>
        </is>
      </c>
      <c r="C11" s="4" t="n"/>
      <c r="D11" s="32" t="n">
        <v>0</v>
      </c>
      <c r="E11" s="32" t="n">
        <v>0</v>
      </c>
      <c r="F11" s="32" t="n">
        <v>0</v>
      </c>
      <c r="G11" s="105">
        <f>G4+G6+G8+G9</f>
        <v/>
      </c>
      <c r="H11" s="105">
        <f>H4+H6+H8+H9</f>
        <v/>
      </c>
      <c r="I11" s="105">
        <f>I4+I6+I8+I9</f>
        <v/>
      </c>
    </row>
    <row r="12" s="1">
      <c r="A12" s="20" t="inlineStr">
        <is>
          <t>注：表头年份，以所有借款起始时间为开始，以所有借款结束时间为终止</t>
        </is>
      </c>
      <c r="B12" s="3" t="n"/>
      <c r="C12" s="3" t="n"/>
      <c r="D12" s="3" t="n"/>
      <c r="E12" s="3" t="n"/>
      <c r="F12" s="3" t="n"/>
      <c r="G12" s="3" t="n"/>
      <c r="H12" s="3" t="n"/>
      <c r="I12" s="4" t="n"/>
    </row>
  </sheetData>
  <mergeCells count="10">
    <mergeCell ref="A5:A6"/>
    <mergeCell ref="B11:C11"/>
    <mergeCell ref="B3:B4"/>
    <mergeCell ref="A3:A4"/>
    <mergeCell ref="B10:C10"/>
    <mergeCell ref="A1:I1"/>
    <mergeCell ref="A7:A8"/>
    <mergeCell ref="B7:B8"/>
    <mergeCell ref="A12:I12"/>
    <mergeCell ref="B5:B6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 codeName="Sheet15">
    <tabColor rgb="FFFFFF00"/>
    <outlinePr summaryBelow="1" summaryRight="1"/>
    <pageSetUpPr/>
  </sheetPr>
  <dimension ref="A1:M9"/>
  <sheetViews>
    <sheetView zoomScale="85" zoomScaleNormal="85" workbookViewId="0">
      <selection activeCell="P9" sqref="P9"/>
    </sheetView>
  </sheetViews>
  <sheetFormatPr baseColWidth="8" defaultColWidth="8.890909090909091" defaultRowHeight="28.05" customHeight="1" outlineLevelCol="0"/>
  <cols>
    <col width="12" customWidth="1" style="1" min="2" max="2"/>
    <col width="10.4454545454545" customWidth="1" style="1" min="3" max="3"/>
    <col width="16.7818181818182" customWidth="1" style="1" min="4" max="4"/>
    <col width="22.2181818181818" customWidth="1" style="1" min="5" max="5"/>
    <col width="15.4454545454545" customWidth="1" style="1" min="6" max="6"/>
    <col width="9.21818181818182" customWidth="1" style="1" min="7" max="7"/>
    <col width="18.7818181818182" customWidth="1" style="1" min="8" max="8"/>
    <col width="22.2181818181818" customWidth="1" style="1" min="9" max="9"/>
    <col width="19.5545454545455" customWidth="1" style="1" min="10" max="10"/>
    <col width="16.1090909090909" customWidth="1" style="1" min="11" max="11"/>
    <col width="14.2181818181818" customWidth="1" style="1" min="12" max="12"/>
    <col width="17.3363636363636" customWidth="1" style="1" min="13" max="13"/>
  </cols>
  <sheetData>
    <row r="1" s="1">
      <c r="A1" s="25" t="inlineStr">
        <is>
          <t>F.1项目单项收入信息（此表红色部分需要填写，每行需要根据E列单独计算）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4" t="n"/>
    </row>
    <row r="2" s="1">
      <c r="A2" s="5" t="inlineStr">
        <is>
          <t>序号</t>
        </is>
      </c>
      <c r="B2" s="5" t="inlineStr">
        <is>
          <t>收入类别</t>
        </is>
      </c>
      <c r="C2" s="5" t="inlineStr">
        <is>
          <t>数量</t>
        </is>
      </c>
      <c r="D2" s="5" t="inlineStr">
        <is>
          <t>单价（万元/年）</t>
        </is>
      </c>
      <c r="E2" s="5" t="inlineStr">
        <is>
          <t>浮动后单价（万元）</t>
        </is>
      </c>
      <c r="F2" s="5" t="inlineStr">
        <is>
          <t>单价年增长情况</t>
        </is>
      </c>
      <c r="G2" s="5" t="inlineStr">
        <is>
          <t>增长比例</t>
        </is>
      </c>
      <c r="H2" s="5" t="inlineStr">
        <is>
          <t>2025（建设期）</t>
        </is>
      </c>
      <c r="I2" s="5" t="inlineStr">
        <is>
          <t>2026（万元）（建设期）</t>
        </is>
      </c>
      <c r="J2" s="5" t="inlineStr">
        <is>
          <t>2027（万元）（建设期）</t>
        </is>
      </c>
      <c r="K2" s="5" t="inlineStr">
        <is>
          <t>2028（万元）</t>
        </is>
      </c>
      <c r="L2" s="5" t="inlineStr">
        <is>
          <t>....（万元）</t>
        </is>
      </c>
      <c r="M2" s="5" t="inlineStr">
        <is>
          <t>2045（万元）</t>
        </is>
      </c>
    </row>
    <row r="3" s="1">
      <c r="A3" s="8" t="n">
        <v>1</v>
      </c>
      <c r="B3" s="8" t="inlineStr">
        <is>
          <t>租赁收入</t>
        </is>
      </c>
      <c r="C3" s="12" t="n">
        <v>2</v>
      </c>
      <c r="D3" s="98" t="n">
        <v>100</v>
      </c>
      <c r="E3" s="105">
        <f>D3*(1+A财务假设!$D$21)</f>
        <v/>
      </c>
      <c r="F3" s="45" t="inlineStr">
        <is>
          <t>不增长</t>
        </is>
      </c>
      <c r="G3" s="12" t="n">
        <v>0</v>
      </c>
      <c r="H3" s="46" t="n">
        <v>0</v>
      </c>
      <c r="I3" s="48" t="n">
        <v>0</v>
      </c>
      <c r="J3" s="48" t="n">
        <v>0</v>
      </c>
      <c r="K3" s="105">
        <f>$C$3*$E$3*K4</f>
        <v/>
      </c>
      <c r="L3" s="105">
        <f>$C$3*$E$3*L4</f>
        <v/>
      </c>
      <c r="M3" s="105">
        <f>$C$3*$E$3*M4</f>
        <v/>
      </c>
    </row>
    <row r="4" s="1">
      <c r="A4" s="11" t="n"/>
      <c r="B4" s="11" t="n"/>
      <c r="C4" s="8" t="inlineStr">
        <is>
          <t>年度负荷</t>
        </is>
      </c>
      <c r="D4" s="3" t="n"/>
      <c r="E4" s="3" t="n"/>
      <c r="F4" s="3" t="n"/>
      <c r="G4" s="4" t="n"/>
      <c r="H4" s="47" t="n">
        <v>0</v>
      </c>
      <c r="I4" s="32" t="n">
        <v>0</v>
      </c>
      <c r="J4" s="32" t="n">
        <v>0</v>
      </c>
      <c r="K4" s="40" t="n">
        <v>0.8</v>
      </c>
      <c r="L4" s="40" t="n">
        <v>1</v>
      </c>
      <c r="M4" s="40" t="n">
        <v>1</v>
      </c>
    </row>
    <row r="5" s="1">
      <c r="A5" s="8" t="n">
        <v>2</v>
      </c>
      <c r="B5" s="8" t="inlineStr">
        <is>
          <t>停车收入</t>
        </is>
      </c>
      <c r="C5" s="12" t="n">
        <v>2</v>
      </c>
      <c r="D5" s="98" t="n">
        <v>200</v>
      </c>
      <c r="E5" s="105">
        <f>D5*(1+A财务假设!$D$21)</f>
        <v/>
      </c>
      <c r="F5" s="45" t="inlineStr">
        <is>
          <t>不增长</t>
        </is>
      </c>
      <c r="G5" s="12" t="n">
        <v>0</v>
      </c>
      <c r="H5" s="47">
        <f>C5*D5*H6</f>
        <v/>
      </c>
      <c r="I5" s="48" t="n">
        <v>0</v>
      </c>
      <c r="J5" s="48" t="n">
        <v>0</v>
      </c>
      <c r="K5" s="105">
        <f>$C$5*$E$5*K6</f>
        <v/>
      </c>
      <c r="L5" s="105">
        <f>$C$5*$E$5*L6</f>
        <v/>
      </c>
      <c r="M5" s="105">
        <f>$C$5*$E$5*M6</f>
        <v/>
      </c>
    </row>
    <row r="6" s="1">
      <c r="A6" s="11" t="n"/>
      <c r="B6" s="11" t="n"/>
      <c r="C6" s="8" t="inlineStr">
        <is>
          <t>年度负荷</t>
        </is>
      </c>
      <c r="D6" s="3" t="n"/>
      <c r="E6" s="3" t="n"/>
      <c r="F6" s="3" t="n"/>
      <c r="G6" s="4" t="n"/>
      <c r="H6" s="47" t="n">
        <v>0</v>
      </c>
      <c r="I6" s="48" t="n">
        <v>0</v>
      </c>
      <c r="J6" s="48" t="n">
        <v>0</v>
      </c>
      <c r="K6" s="40" t="n">
        <v>0.7</v>
      </c>
      <c r="L6" s="40" t="n">
        <v>1</v>
      </c>
      <c r="M6" s="40" t="n">
        <v>1</v>
      </c>
    </row>
    <row r="7" s="1">
      <c r="A7" s="8" t="n">
        <v>3</v>
      </c>
      <c r="B7" s="8" t="inlineStr">
        <is>
          <t>充电桩收入</t>
        </is>
      </c>
      <c r="C7" s="12" t="n">
        <v>5</v>
      </c>
      <c r="D7" s="98" t="n">
        <v>300</v>
      </c>
      <c r="E7" s="105">
        <f>D7*(1+A财务假设!$D$21)</f>
        <v/>
      </c>
      <c r="F7" s="45" t="inlineStr">
        <is>
          <t>每年增长</t>
        </is>
      </c>
      <c r="G7" s="40" t="n">
        <v>0.02</v>
      </c>
      <c r="H7" s="47">
        <f>C7*D7*H8</f>
        <v/>
      </c>
      <c r="I7" s="48" t="n">
        <v>0</v>
      </c>
      <c r="J7" s="48" t="n">
        <v>0</v>
      </c>
      <c r="K7" s="105">
        <f>K8*$C$7*E7*POWER(1+$G$7,COLUMN()-10)</f>
        <v/>
      </c>
      <c r="L7" s="105">
        <f>L8*$C$7*$E$7*POWER(1+$G$7,COLUMN()-10)</f>
        <v/>
      </c>
      <c r="M7" s="105">
        <f>M8*$C$7*$E$7*POWER(1+$G$7,COLUMN()-10)</f>
        <v/>
      </c>
    </row>
    <row r="8" s="1">
      <c r="A8" s="11" t="n"/>
      <c r="B8" s="11" t="n"/>
      <c r="C8" s="8" t="inlineStr">
        <is>
          <t>年度负荷</t>
        </is>
      </c>
      <c r="D8" s="3" t="n"/>
      <c r="E8" s="3" t="n"/>
      <c r="F8" s="3" t="n"/>
      <c r="G8" s="4" t="n"/>
      <c r="H8" s="47" t="n">
        <v>0</v>
      </c>
      <c r="I8" s="48" t="n">
        <v>0</v>
      </c>
      <c r="J8" s="48" t="n">
        <v>0</v>
      </c>
      <c r="K8" s="40" t="n">
        <v>0.8</v>
      </c>
      <c r="L8" s="40" t="n">
        <v>1</v>
      </c>
      <c r="M8" s="40" t="n">
        <v>1</v>
      </c>
    </row>
    <row r="9" s="1">
      <c r="A9" s="8" t="inlineStr">
        <is>
          <t>...</t>
        </is>
      </c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</row>
  </sheetData>
  <mergeCells count="10">
    <mergeCell ref="A5:A6"/>
    <mergeCell ref="C4:G4"/>
    <mergeCell ref="A1:M1"/>
    <mergeCell ref="C6:G6"/>
    <mergeCell ref="A3:A4"/>
    <mergeCell ref="B3:B4"/>
    <mergeCell ref="A7:A8"/>
    <mergeCell ref="B7:B8"/>
    <mergeCell ref="C8:G8"/>
    <mergeCell ref="B5:B6"/>
  </mergeCells>
  <dataValidations count="2">
    <dataValidation sqref="F3" showDropDown="0" showInputMessage="1" showErrorMessage="1" allowBlank="1" type="list">
      <formula1>"不增长,每2年增长,每3年增长,每5年增长,自定义增长"</formula1>
    </dataValidation>
    <dataValidation sqref="F5 F7" showDropDown="0" showInputMessage="1" showErrorMessage="1" allowBlank="1" type="list">
      <formula1>"不增长,每年增长,每2年增长,每3年增长,每5年增长,自定义增长"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 codeName="Sheet19">
    <tabColor theme="4" tint="-0.249977111117893"/>
    <outlinePr summaryBelow="1" summaryRight="1"/>
    <pageSetUpPr/>
  </sheetPr>
  <dimension ref="A1:I31"/>
  <sheetViews>
    <sheetView zoomScale="85" zoomScaleNormal="85" workbookViewId="0">
      <selection activeCell="H30" sqref="H30"/>
    </sheetView>
  </sheetViews>
  <sheetFormatPr baseColWidth="8" defaultColWidth="8.890909090909091" defaultRowHeight="28.05" customHeight="1" outlineLevelCol="0"/>
  <cols>
    <col width="13.1090909090909" customWidth="1" style="1" min="1" max="1"/>
    <col width="33.2181818181818" customWidth="1" style="1" min="2" max="2"/>
    <col width="25.7818181818182" customWidth="1" style="1" min="3" max="3"/>
    <col width="14.7818181818182" customWidth="1" style="1" min="4" max="4"/>
    <col width="13.8909090909091" customWidth="1" style="1" min="5" max="5"/>
    <col width="14.7818181818182" customWidth="1" style="1" min="6" max="6"/>
    <col width="17.1090909090909" customWidth="1" style="1" min="7" max="7"/>
    <col width="15.6636363636364" customWidth="1" style="1" min="8" max="9"/>
  </cols>
  <sheetData>
    <row r="1" ht="20" customHeight="1" s="1">
      <c r="A1" s="25" t="inlineStr">
        <is>
          <t>G.税金及附加测算表（万元）</t>
        </is>
      </c>
      <c r="B1" s="3" t="n"/>
      <c r="C1" s="3" t="n"/>
      <c r="D1" s="3" t="n"/>
      <c r="E1" s="3" t="n"/>
      <c r="F1" s="3" t="n"/>
      <c r="G1" s="3" t="n"/>
      <c r="H1" s="3" t="n"/>
      <c r="I1" s="4" t="n"/>
    </row>
    <row r="2" ht="54" customHeight="1" s="1">
      <c r="A2" s="5" t="inlineStr">
        <is>
          <t>序号</t>
        </is>
      </c>
      <c r="B2" s="5" t="inlineStr">
        <is>
          <t>科目</t>
        </is>
      </c>
      <c r="C2" s="5" t="inlineStr">
        <is>
          <t>建设投资进项税</t>
        </is>
      </c>
      <c r="D2" s="10" t="inlineStr">
        <is>
          <t>2025
（建设期不计算）</t>
        </is>
      </c>
      <c r="E2" s="10" t="inlineStr">
        <is>
          <t>2026
（建设期不计算）</t>
        </is>
      </c>
      <c r="F2" s="10" t="inlineStr">
        <is>
          <t>2027
（建设期不计算）</t>
        </is>
      </c>
      <c r="G2" s="5" t="n">
        <v>2028</v>
      </c>
      <c r="H2" s="5" t="inlineStr">
        <is>
          <t>......</t>
        </is>
      </c>
      <c r="I2" s="5" t="n">
        <v>2045</v>
      </c>
    </row>
    <row r="3" ht="46.95" customHeight="1" s="1">
      <c r="A3" s="8" t="n"/>
      <c r="B3" s="8" t="n"/>
      <c r="C3" s="23" t="inlineStr">
        <is>
          <t>G.1 进项税总计-建设投资
可一直累进抵扣，直至为0</t>
        </is>
      </c>
      <c r="D3" s="28">
        <f>'G.1进项增值税率-建设投资'!F21</f>
        <v/>
      </c>
      <c r="E3" s="28">
        <f>IF(D29=0,ABS(D25-D4-D3),0)</f>
        <v/>
      </c>
      <c r="F3" s="28">
        <f>IF(E29=0,ABS(E25-E4-E3),0)</f>
        <v/>
      </c>
      <c r="G3" s="100">
        <f>IF(F29=0,ABS(F25-F4-F3),0)</f>
        <v/>
      </c>
      <c r="H3" s="100">
        <f>IF(G29=0,ABS(G25-G4-G3),0)</f>
        <v/>
      </c>
      <c r="I3" s="100">
        <f>IF(H29=0,ABS(H25-H4-H3),0)</f>
        <v/>
      </c>
    </row>
    <row r="4" ht="31.95" customHeight="1" s="1">
      <c r="A4" s="8" t="n">
        <v>1</v>
      </c>
      <c r="B4" s="8" t="inlineStr">
        <is>
          <t>当期进项税额</t>
        </is>
      </c>
      <c r="C4" s="8" t="n"/>
      <c r="D4" s="43" t="n">
        <v>0</v>
      </c>
      <c r="E4" s="43" t="n">
        <v>0</v>
      </c>
      <c r="F4" s="43" t="n">
        <v>0</v>
      </c>
      <c r="G4" s="105">
        <f>SUM(G5:G24)</f>
        <v/>
      </c>
      <c r="H4" s="105">
        <f>SUM(H5:H24)</f>
        <v/>
      </c>
      <c r="I4" s="105">
        <f>SUM(I5:I24)</f>
        <v/>
      </c>
    </row>
    <row r="5" hidden="1" ht="31.05" customHeight="1" s="1">
      <c r="A5" s="8" t="n"/>
      <c r="B5" s="8" t="n"/>
      <c r="C5" s="8" t="n"/>
      <c r="D5" s="44" t="n"/>
      <c r="E5" s="43" t="n">
        <v>0</v>
      </c>
      <c r="F5" s="43" t="n">
        <v>0</v>
      </c>
      <c r="G5" s="117">
        <f>E.1项目运营费用!K4*'G.2进项增值税率-运营成本'!C3/(1+'G.2进项增值税率-运营成本'!C3)</f>
        <v/>
      </c>
      <c r="H5" s="117">
        <f>E.1项目运营费用!L4*'G.2进项增值税率-运营成本'!C3/(1+'G.2进项增值税率-运营成本'!C3)</f>
        <v/>
      </c>
      <c r="I5" s="117">
        <f>E.1项目运营费用!M4*'G.2进项增值税率-运营成本'!C3/(1+'G.2进项增值税率-运营成本'!C3)</f>
        <v/>
      </c>
    </row>
    <row r="6" hidden="1" ht="31.05" customHeight="1" s="1">
      <c r="A6" s="8" t="n"/>
      <c r="B6" s="8" t="n"/>
      <c r="C6" s="8" t="n"/>
      <c r="D6" s="44" t="n"/>
      <c r="E6" s="43" t="n">
        <v>0</v>
      </c>
      <c r="F6" s="43" t="n">
        <v>0</v>
      </c>
      <c r="G6" s="117">
        <f>E.1项目运营费用!K5*'G.2进项增值税率-运营成本'!C4/(1+'G.2进项增值税率-运营成本'!C4)</f>
        <v/>
      </c>
      <c r="H6" s="117">
        <f>E.1项目运营费用!L5*'G.2进项增值税率-运营成本'!C4/(1+'G.2进项增值税率-运营成本'!C4)</f>
        <v/>
      </c>
      <c r="I6" s="117">
        <f>E.1项目运营费用!M5*'G.2进项增值税率-运营成本'!C4/(1+'G.2进项增值税率-运营成本'!C4)</f>
        <v/>
      </c>
    </row>
    <row r="7" hidden="1" ht="31.05" customHeight="1" s="1">
      <c r="A7" s="8" t="n"/>
      <c r="B7" s="8" t="n"/>
      <c r="C7" s="8" t="n"/>
      <c r="D7" s="44" t="n"/>
      <c r="E7" s="43" t="n">
        <v>0</v>
      </c>
      <c r="F7" s="43" t="n">
        <v>0</v>
      </c>
      <c r="G7" s="117">
        <f>E.1项目运营费用!K6*'G.2进项增值税率-运营成本'!C5/(1+'G.2进项增值税率-运营成本'!C5)</f>
        <v/>
      </c>
      <c r="H7" s="117">
        <f>E.1项目运营费用!L6*'G.2进项增值税率-运营成本'!C5/(1+'G.2进项增值税率-运营成本'!C5)</f>
        <v/>
      </c>
      <c r="I7" s="117">
        <f>E.1项目运营费用!M6*'G.2进项增值税率-运营成本'!C5/(1+'G.2进项增值税率-运营成本'!C5)</f>
        <v/>
      </c>
    </row>
    <row r="8" hidden="1" ht="31.05" customHeight="1" s="1">
      <c r="A8" s="8" t="n"/>
      <c r="B8" s="8" t="n"/>
      <c r="C8" s="8" t="n"/>
      <c r="D8" s="44" t="n"/>
      <c r="E8" s="43" t="n">
        <v>0</v>
      </c>
      <c r="F8" s="43" t="n">
        <v>0</v>
      </c>
      <c r="G8" s="117">
        <f>E.1项目运营费用!K7*'G.2进项增值税率-运营成本'!C6/(1+'G.2进项增值税率-运营成本'!C6)</f>
        <v/>
      </c>
      <c r="H8" s="117">
        <f>E.1项目运营费用!L7*'G.2进项增值税率-运营成本'!C6/(1+'G.2进项增值税率-运营成本'!C6)</f>
        <v/>
      </c>
      <c r="I8" s="117">
        <f>E.1项目运营费用!M7*'G.2进项增值税率-运营成本'!C6/(1+'G.2进项增值税率-运营成本'!C6)</f>
        <v/>
      </c>
    </row>
    <row r="9" hidden="1" ht="31.05" customHeight="1" s="1">
      <c r="A9" s="8" t="n"/>
      <c r="B9" s="8" t="n"/>
      <c r="C9" s="8" t="n"/>
      <c r="D9" s="44" t="n"/>
      <c r="E9" s="43" t="n">
        <v>0</v>
      </c>
      <c r="F9" s="43" t="n">
        <v>0</v>
      </c>
      <c r="G9" s="117">
        <f>E.1项目运营费用!K8*'G.2进项增值税率-运营成本'!C7/(1+'G.2进项增值税率-运营成本'!C7)</f>
        <v/>
      </c>
      <c r="H9" s="117">
        <f>E.1项目运营费用!L8*'G.2进项增值税率-运营成本'!C7/(1+'G.2进项增值税率-运营成本'!C7)</f>
        <v/>
      </c>
      <c r="I9" s="117">
        <f>E.1项目运营费用!M8*'G.2进项增值税率-运营成本'!C7/(1+'G.2进项增值税率-运营成本'!C7)</f>
        <v/>
      </c>
    </row>
    <row r="10" hidden="1" ht="31.05" customHeight="1" s="1">
      <c r="A10" s="8" t="n"/>
      <c r="B10" s="8" t="n"/>
      <c r="C10" s="8" t="n"/>
      <c r="D10" s="44" t="n"/>
      <c r="E10" s="43" t="n">
        <v>0</v>
      </c>
      <c r="F10" s="43" t="n">
        <v>0</v>
      </c>
      <c r="G10" s="117">
        <f>E.1项目运营费用!K9*'G.2进项增值税率-运营成本'!C8/(1+'G.2进项增值税率-运营成本'!C8)</f>
        <v/>
      </c>
      <c r="H10" s="117">
        <f>E.1项目运营费用!L9*'G.2进项增值税率-运营成本'!C8/(1+'G.2进项增值税率-运营成本'!C8)</f>
        <v/>
      </c>
      <c r="I10" s="117">
        <f>E.1项目运营费用!M9*'G.2进项增值税率-运营成本'!C8/(1+'G.2进项增值税率-运营成本'!C8)</f>
        <v/>
      </c>
    </row>
    <row r="11" hidden="1" ht="31.05" customHeight="1" s="1">
      <c r="A11" s="8" t="n"/>
      <c r="B11" s="8" t="n"/>
      <c r="C11" s="8" t="n"/>
      <c r="D11" s="44" t="n"/>
      <c r="E11" s="43" t="n">
        <v>0</v>
      </c>
      <c r="F11" s="43" t="n">
        <v>0</v>
      </c>
      <c r="G11" s="117">
        <f>E.1项目运营费用!K10*'G.2进项增值税率-运营成本'!C9/(1+'G.2进项增值税率-运营成本'!C9)</f>
        <v/>
      </c>
      <c r="H11" s="117">
        <f>E.1项目运营费用!L10*'G.2进项增值税率-运营成本'!C9/(1+'G.2进项增值税率-运营成本'!C9)</f>
        <v/>
      </c>
      <c r="I11" s="117">
        <f>E.1项目运营费用!M10*'G.2进项增值税率-运营成本'!C9/(1+'G.2进项增值税率-运营成本'!C9)</f>
        <v/>
      </c>
    </row>
    <row r="12" hidden="1" ht="31.05" customHeight="1" s="1">
      <c r="A12" s="8" t="n"/>
      <c r="B12" s="8" t="n"/>
      <c r="C12" s="8" t="n"/>
      <c r="D12" s="44" t="n"/>
      <c r="E12" s="43" t="n">
        <v>0</v>
      </c>
      <c r="F12" s="43" t="n">
        <v>0</v>
      </c>
      <c r="G12" s="117">
        <f>E.1项目运营费用!K11*'G.2进项增值税率-运营成本'!C10/(1+'G.2进项增值税率-运营成本'!C10)</f>
        <v/>
      </c>
      <c r="H12" s="117">
        <f>E.1项目运营费用!L11*'G.2进项增值税率-运营成本'!C10/(1+'G.2进项增值税率-运营成本'!C10)</f>
        <v/>
      </c>
      <c r="I12" s="117">
        <f>E.1项目运营费用!M11*'G.2进项增值税率-运营成本'!C10/(1+'G.2进项增值税率-运营成本'!C10)</f>
        <v/>
      </c>
    </row>
    <row r="13" hidden="1" ht="31.05" customHeight="1" s="1">
      <c r="A13" s="8" t="n"/>
      <c r="B13" s="8" t="n"/>
      <c r="C13" s="8" t="n"/>
      <c r="D13" s="44" t="n"/>
      <c r="E13" s="43" t="n">
        <v>0</v>
      </c>
      <c r="F13" s="43" t="n">
        <v>0</v>
      </c>
      <c r="G13" s="117">
        <f>E.1项目运营费用!K12*'G.2进项增值税率-运营成本'!C11/(1+'G.2进项增值税率-运营成本'!C11)</f>
        <v/>
      </c>
      <c r="H13" s="117">
        <f>E.1项目运营费用!L12*'G.2进项增值税率-运营成本'!C11/(1+'G.2进项增值税率-运营成本'!C11)</f>
        <v/>
      </c>
      <c r="I13" s="117">
        <f>E.1项目运营费用!M12*'G.2进项增值税率-运营成本'!C11/(1+'G.2进项增值税率-运营成本'!C11)</f>
        <v/>
      </c>
    </row>
    <row r="14" hidden="1" ht="31.05" customHeight="1" s="1">
      <c r="A14" s="8" t="n"/>
      <c r="B14" s="8" t="n"/>
      <c r="C14" s="8" t="n"/>
      <c r="D14" s="44" t="n"/>
      <c r="E14" s="43" t="n">
        <v>0</v>
      </c>
      <c r="F14" s="43" t="n">
        <v>0</v>
      </c>
      <c r="G14" s="117">
        <f>E.1项目运营费用!K13*'G.2进项增值税率-运营成本'!C12/(1+'G.2进项增值税率-运营成本'!C12)</f>
        <v/>
      </c>
      <c r="H14" s="117">
        <f>E.1项目运营费用!L13*'G.2进项增值税率-运营成本'!C12/(1+'G.2进项增值税率-运营成本'!C12)</f>
        <v/>
      </c>
      <c r="I14" s="117">
        <f>E.1项目运营费用!M13*'G.2进项增值税率-运营成本'!C12/(1+'G.2进项增值税率-运营成本'!C12)</f>
        <v/>
      </c>
    </row>
    <row r="15" hidden="1" ht="31.05" customHeight="1" s="1">
      <c r="A15" s="8" t="n"/>
      <c r="B15" s="8" t="n"/>
      <c r="C15" s="8" t="n"/>
      <c r="D15" s="44" t="n"/>
      <c r="E15" s="43" t="n">
        <v>0</v>
      </c>
      <c r="F15" s="43" t="n">
        <v>0</v>
      </c>
      <c r="G15" s="117">
        <f>E.1项目运营费用!K14*'G.2进项增值税率-运营成本'!C13/(1+'G.2进项增值税率-运营成本'!C13)</f>
        <v/>
      </c>
      <c r="H15" s="117">
        <f>E.1项目运营费用!L14*'G.2进项增值税率-运营成本'!C13/(1+'G.2进项增值税率-运营成本'!C13)</f>
        <v/>
      </c>
      <c r="I15" s="117">
        <f>E.1项目运营费用!M14*'G.2进项增值税率-运营成本'!C13/(1+'G.2进项增值税率-运营成本'!C13)</f>
        <v/>
      </c>
    </row>
    <row r="16" hidden="1" ht="31.05" customHeight="1" s="1">
      <c r="A16" s="8" t="n"/>
      <c r="B16" s="8" t="n"/>
      <c r="C16" s="8" t="n"/>
      <c r="D16" s="44" t="n"/>
      <c r="E16" s="43" t="n">
        <v>0</v>
      </c>
      <c r="F16" s="43" t="n">
        <v>0</v>
      </c>
      <c r="G16" s="117">
        <f>E.1项目运营费用!K15*'G.2进项增值税率-运营成本'!C14/(1+'G.2进项增值税率-运营成本'!C14)</f>
        <v/>
      </c>
      <c r="H16" s="117">
        <f>E.1项目运营费用!L15*'G.2进项增值税率-运营成本'!C14/(1+'G.2进项增值税率-运营成本'!C14)</f>
        <v/>
      </c>
      <c r="I16" s="117">
        <f>E.1项目运营费用!M15*'G.2进项增值税率-运营成本'!C14/(1+'G.2进项增值税率-运营成本'!C14)</f>
        <v/>
      </c>
    </row>
    <row r="17" hidden="1" ht="31.05" customHeight="1" s="1">
      <c r="A17" s="8" t="n"/>
      <c r="B17" s="8" t="n"/>
      <c r="C17" s="8" t="n"/>
      <c r="D17" s="44" t="n"/>
      <c r="E17" s="43" t="n">
        <v>0</v>
      </c>
      <c r="F17" s="43" t="n">
        <v>0</v>
      </c>
      <c r="G17" s="117">
        <f>E.1项目运营费用!K16*'G.2进项增值税率-运营成本'!C15/(1+'G.2进项增值税率-运营成本'!C15)</f>
        <v/>
      </c>
      <c r="H17" s="117">
        <f>E.1项目运营费用!L16*'G.2进项增值税率-运营成本'!C15/(1+'G.2进项增值税率-运营成本'!C15)</f>
        <v/>
      </c>
      <c r="I17" s="117">
        <f>E.1项目运营费用!M16*'G.2进项增值税率-运营成本'!C15/(1+'G.2进项增值税率-运营成本'!C15)</f>
        <v/>
      </c>
    </row>
    <row r="18" hidden="1" ht="31.05" customHeight="1" s="1">
      <c r="A18" s="8" t="n"/>
      <c r="B18" s="8" t="n"/>
      <c r="C18" s="8" t="n"/>
      <c r="D18" s="44" t="n"/>
      <c r="E18" s="43" t="n">
        <v>0</v>
      </c>
      <c r="F18" s="43" t="n">
        <v>0</v>
      </c>
      <c r="G18" s="117">
        <f>E.1项目运营费用!K17*'G.2进项增值税率-运营成本'!C16/(1+'G.2进项增值税率-运营成本'!C16)</f>
        <v/>
      </c>
      <c r="H18" s="117">
        <f>E.1项目运营费用!L17*'G.2进项增值税率-运营成本'!C16/(1+'G.2进项增值税率-运营成本'!C16)</f>
        <v/>
      </c>
      <c r="I18" s="117">
        <f>E.1项目运营费用!M17*'G.2进项增值税率-运营成本'!C16/(1+'G.2进项增值税率-运营成本'!C16)</f>
        <v/>
      </c>
    </row>
    <row r="19" hidden="1" ht="31.05" customHeight="1" s="1">
      <c r="A19" s="8" t="n"/>
      <c r="B19" s="8" t="n"/>
      <c r="C19" s="8" t="n"/>
      <c r="D19" s="44" t="n"/>
      <c r="E19" s="43" t="n">
        <v>0</v>
      </c>
      <c r="F19" s="43" t="n">
        <v>0</v>
      </c>
      <c r="G19" s="117">
        <f>E.1项目运营费用!K18*'G.2进项增值税率-运营成本'!C17/(1+'G.2进项增值税率-运营成本'!C17)</f>
        <v/>
      </c>
      <c r="H19" s="117">
        <f>E.1项目运营费用!L18*'G.2进项增值税率-运营成本'!C17/(1+'G.2进项增值税率-运营成本'!C17)</f>
        <v/>
      </c>
      <c r="I19" s="117">
        <f>E.1项目运营费用!M18*'G.2进项增值税率-运营成本'!C17/(1+'G.2进项增值税率-运营成本'!C17)</f>
        <v/>
      </c>
    </row>
    <row r="20" hidden="1" ht="31.05" customHeight="1" s="1">
      <c r="A20" s="8" t="n"/>
      <c r="B20" s="8" t="n"/>
      <c r="C20" s="8" t="n"/>
      <c r="D20" s="44" t="n"/>
      <c r="E20" s="43" t="n">
        <v>0</v>
      </c>
      <c r="F20" s="43" t="n">
        <v>0</v>
      </c>
      <c r="G20" s="117">
        <f>E.1项目运营费用!K19*'G.2进项增值税率-运营成本'!C18/(1+'G.2进项增值税率-运营成本'!C18)</f>
        <v/>
      </c>
      <c r="H20" s="117">
        <f>E.1项目运营费用!L19*'G.2进项增值税率-运营成本'!C18/(1+'G.2进项增值税率-运营成本'!C18)</f>
        <v/>
      </c>
      <c r="I20" s="117">
        <f>E.1项目运营费用!M19*'G.2进项增值税率-运营成本'!C18/(1+'G.2进项增值税率-运营成本'!C18)</f>
        <v/>
      </c>
    </row>
    <row r="21" hidden="1" ht="31.05" customHeight="1" s="1">
      <c r="A21" s="8" t="n"/>
      <c r="B21" s="8" t="n"/>
      <c r="C21" s="8" t="n"/>
      <c r="D21" s="44" t="n"/>
      <c r="E21" s="43" t="n">
        <v>0</v>
      </c>
      <c r="F21" s="43" t="n">
        <v>0</v>
      </c>
      <c r="G21" s="117">
        <f>E.1项目运营费用!K20*'G.2进项增值税率-运营成本'!C19/(1+'G.2进项增值税率-运营成本'!C19)</f>
        <v/>
      </c>
      <c r="H21" s="117">
        <f>E.1项目运营费用!L20*'G.2进项增值税率-运营成本'!C19/(1+'G.2进项增值税率-运营成本'!C19)</f>
        <v/>
      </c>
      <c r="I21" s="117">
        <f>E.1项目运营费用!M20*'G.2进项增值税率-运营成本'!C19/(1+'G.2进项增值税率-运营成本'!C19)</f>
        <v/>
      </c>
    </row>
    <row r="22" hidden="1" ht="24" customHeight="1" s="1">
      <c r="A22" s="8" t="n"/>
      <c r="B22" s="8" t="n"/>
      <c r="C22" s="8" t="n"/>
      <c r="D22" s="44" t="n"/>
      <c r="E22" s="43" t="n">
        <v>0</v>
      </c>
      <c r="F22" s="43" t="n">
        <v>0</v>
      </c>
      <c r="G22" s="117">
        <f>E.1项目运营费用!K21*'G.2进项增值税率-运营成本'!C20/(1+'G.2进项增值税率-运营成本'!C20)</f>
        <v/>
      </c>
      <c r="H22" s="117">
        <f>E.1项目运营费用!L21*'G.2进项增值税率-运营成本'!C20/(1+'G.2进项增值税率-运营成本'!C20)</f>
        <v/>
      </c>
      <c r="I22" s="117">
        <f>E.1项目运营费用!M21*'G.2进项增值税率-运营成本'!C20/(1+'G.2进项增值税率-运营成本'!C20)</f>
        <v/>
      </c>
    </row>
    <row r="23" hidden="1" ht="20.4" customHeight="1" s="1">
      <c r="A23" s="8" t="n"/>
      <c r="B23" s="8" t="n"/>
      <c r="C23" s="8" t="n"/>
      <c r="D23" s="44" t="n"/>
      <c r="E23" s="43" t="n">
        <v>0</v>
      </c>
      <c r="F23" s="43" t="n">
        <v>0</v>
      </c>
      <c r="G23" s="117">
        <f>E.1项目运营费用!K22*'G.2进项增值税率-运营成本'!C21/(1+'G.2进项增值税率-运营成本'!C21)</f>
        <v/>
      </c>
      <c r="H23" s="117">
        <f>E.1项目运营费用!L22*'G.2进项增值税率-运营成本'!C21/(1+'G.2进项增值税率-运营成本'!C21)</f>
        <v/>
      </c>
      <c r="I23" s="117">
        <f>E.1项目运营费用!M22*'G.2进项增值税率-运营成本'!C21/(1+'G.2进项增值税率-运营成本'!C21)</f>
        <v/>
      </c>
    </row>
    <row r="24" hidden="1" ht="25.2" customHeight="1" s="1">
      <c r="A24" s="8" t="n"/>
      <c r="B24" s="8" t="n"/>
      <c r="C24" s="8" t="n"/>
      <c r="D24" s="44" t="n"/>
      <c r="E24" s="43" t="n">
        <v>0</v>
      </c>
      <c r="F24" s="43" t="n">
        <v>0</v>
      </c>
      <c r="G24" s="117">
        <f>E.1项目运营费用!K23*'G.2进项增值税率-运营成本'!C22/(1+'G.2进项增值税率-运营成本'!C22)</f>
        <v/>
      </c>
      <c r="H24" s="117">
        <f>E.1项目运营费用!L23*'G.2进项增值税率-运营成本'!C22/(1+'G.2进项增值税率-运营成本'!C22)</f>
        <v/>
      </c>
      <c r="I24" s="117">
        <f>E.1项目运营费用!M23*'G.2进项增值税率-运营成本'!C22/(1+'G.2进项增值税率-运营成本'!C22)</f>
        <v/>
      </c>
    </row>
    <row r="25" ht="31.05" customHeight="1" s="1">
      <c r="A25" s="8" t="n">
        <v>2</v>
      </c>
      <c r="B25" s="8" t="inlineStr">
        <is>
          <t>当期销项税额</t>
        </is>
      </c>
      <c r="C25" s="8" t="n"/>
      <c r="D25" s="43" t="n">
        <v>0</v>
      </c>
      <c r="E25" s="43" t="n">
        <v>0</v>
      </c>
      <c r="F25" s="43" t="n">
        <v>0</v>
      </c>
      <c r="G25" s="100">
        <f>SUM(G26:G28)</f>
        <v/>
      </c>
      <c r="H25" s="100">
        <f>SUM(H26:H28)</f>
        <v/>
      </c>
      <c r="I25" s="100">
        <f>SUM(I26:I28)</f>
        <v/>
      </c>
    </row>
    <row r="26" hidden="1" ht="37.05" customHeight="1" s="1">
      <c r="A26" s="8" t="n"/>
      <c r="B26" s="23" t="n"/>
      <c r="C26" s="8" t="n"/>
      <c r="D26" s="43" t="n">
        <v>0</v>
      </c>
      <c r="E26" s="43" t="n">
        <v>0</v>
      </c>
      <c r="F26" s="43" t="n">
        <v>0</v>
      </c>
      <c r="G26" s="105">
        <f>F项目收入!G3*G.3销项增值税率!C3/(1+G.3销项增值税率!C3)</f>
        <v/>
      </c>
      <c r="H26" s="105">
        <f>F项目收入!H3*G.3销项增值税率!C3/(1+G.3销项增值税率!C3)</f>
        <v/>
      </c>
      <c r="I26" s="105">
        <f>F项目收入!I3*G.3销项增值税率!C3/(1+G.3销项增值税率!C3)</f>
        <v/>
      </c>
    </row>
    <row r="27" hidden="1" ht="37.05" customHeight="1" s="1">
      <c r="A27" s="8" t="n"/>
      <c r="B27" s="23" t="n"/>
      <c r="C27" s="8" t="n"/>
      <c r="D27" s="43" t="n">
        <v>0</v>
      </c>
      <c r="E27" s="43" t="n">
        <v>0</v>
      </c>
      <c r="F27" s="43" t="n">
        <v>0</v>
      </c>
      <c r="G27" s="105">
        <f>F项目收入!G5*G.3销项增值税率!C4/(1+G.3销项增值税率!C4)</f>
        <v/>
      </c>
      <c r="H27" s="105">
        <f>F项目收入!H5*G.3销项增值税率!C4/(1+G.3销项增值税率!C4)</f>
        <v/>
      </c>
      <c r="I27" s="105">
        <f>F项目收入!I5*G.3销项增值税率!C4/(1+G.3销项增值税率!C4)</f>
        <v/>
      </c>
    </row>
    <row r="28" hidden="1" ht="21.6" customHeight="1" s="1">
      <c r="A28" s="8" t="n"/>
      <c r="B28" s="23" t="n"/>
      <c r="C28" s="8" t="n"/>
      <c r="D28" s="43" t="n">
        <v>0</v>
      </c>
      <c r="E28" s="43" t="n">
        <v>0</v>
      </c>
      <c r="F28" s="43" t="n">
        <v>0</v>
      </c>
      <c r="G28" s="105">
        <f>F项目收入!G7*G.3销项增值税率!C5/(1+G.3销项增值税率!C5)</f>
        <v/>
      </c>
      <c r="H28" s="105">
        <f>F项目收入!H7*G.3销项增值税率!C5/(1+G.3销项增值税率!C5)</f>
        <v/>
      </c>
      <c r="I28" s="105">
        <f>F项目收入!I7*G.3销项增值税率!C5/(1+G.3销项增值税率!C5)</f>
        <v/>
      </c>
    </row>
    <row r="29" ht="31.95" customHeight="1" s="1">
      <c r="A29" s="8" t="n">
        <v>3</v>
      </c>
      <c r="B29" s="23" t="inlineStr">
        <is>
          <t xml:space="preserve">当期应缴增值税 </t>
        </is>
      </c>
      <c r="C29" s="8" t="n"/>
      <c r="D29" s="43" t="n">
        <v>0</v>
      </c>
      <c r="E29" s="43" t="n">
        <v>0</v>
      </c>
      <c r="F29" s="43" t="n">
        <v>0</v>
      </c>
      <c r="G29" s="100">
        <f>MAX(G25-G4-G3,0)</f>
        <v/>
      </c>
      <c r="H29" s="100">
        <f>MAX(H25-H4-H3,0)</f>
        <v/>
      </c>
      <c r="I29" s="100">
        <f>MAX(I25-I4-I3,0)</f>
        <v/>
      </c>
    </row>
    <row r="30" ht="36" customHeight="1" s="1">
      <c r="A30" s="8" t="n">
        <v>4</v>
      </c>
      <c r="B30" s="23" t="inlineStr">
        <is>
          <t>城建税及教育费附加</t>
        </is>
      </c>
      <c r="C30" s="8" t="n"/>
      <c r="D30" s="43" t="n">
        <v>0</v>
      </c>
      <c r="E30" s="43" t="n">
        <v>0</v>
      </c>
      <c r="F30" s="43" t="n">
        <v>0</v>
      </c>
      <c r="G30" s="100">
        <f>G29*(A财务假设!D6+A财务假设!D7+A财务假设!D8)</f>
        <v/>
      </c>
      <c r="H30" s="100">
        <f>H29*(A财务假设!D6+A财务假设!D7+A财务假设!D8)</f>
        <v/>
      </c>
      <c r="I30" s="100">
        <f>I29*(A财务假设!D6+A财务假设!D7+A财务假设!D8)</f>
        <v/>
      </c>
    </row>
    <row r="31" ht="34.05" customHeight="1" s="1">
      <c r="A31" s="8" t="n"/>
      <c r="B31" s="8" t="inlineStr">
        <is>
          <t>合计</t>
        </is>
      </c>
      <c r="C31" s="8" t="n"/>
      <c r="D31" s="43" t="n">
        <v>0</v>
      </c>
      <c r="E31" s="43" t="n">
        <v>0</v>
      </c>
      <c r="F31" s="43" t="n">
        <v>0</v>
      </c>
      <c r="G31" s="100">
        <f>G30+G29</f>
        <v/>
      </c>
      <c r="H31" s="100">
        <f>H30+H29</f>
        <v/>
      </c>
      <c r="I31" s="100">
        <f>I30+I29</f>
        <v/>
      </c>
    </row>
  </sheetData>
  <mergeCells count="1">
    <mergeCell ref="A1:I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 codeName="Sheet16">
    <tabColor rgb="FFFFFF00"/>
    <outlinePr summaryBelow="1" summaryRight="1"/>
    <pageSetUpPr/>
  </sheetPr>
  <dimension ref="A1:F21"/>
  <sheetViews>
    <sheetView topLeftCell="A6" zoomScale="70" zoomScaleNormal="70" workbookViewId="0">
      <selection activeCell="F17" sqref="F17"/>
    </sheetView>
  </sheetViews>
  <sheetFormatPr baseColWidth="8" defaultColWidth="8.890909090909091" defaultRowHeight="28.05" customHeight="1" outlineLevelCol="0"/>
  <cols>
    <col width="8.890909090909091" customWidth="1" style="31" min="1" max="1"/>
    <col width="17.6636363636364" customWidth="1" style="31" min="2" max="2"/>
    <col width="37.5545454545455" customWidth="1" style="31" min="3" max="3"/>
    <col width="15.1090909090909" customWidth="1" style="31" min="4" max="4"/>
    <col width="8.890909090909091" customWidth="1" style="31" min="5" max="5"/>
    <col width="14.8909090909091" customWidth="1" style="31" min="6" max="6"/>
    <col width="8.890909090909091" customWidth="1" style="31" min="7" max="16384"/>
  </cols>
  <sheetData>
    <row r="1" ht="20" customHeight="1" s="1">
      <c r="A1" s="25" t="inlineStr">
        <is>
          <t>G.1进项增值税率-建设投资(此表内红色字体需要填写，但税率一般是固定的)</t>
        </is>
      </c>
      <c r="B1" s="3" t="n"/>
      <c r="C1" s="3" t="n"/>
      <c r="D1" s="3" t="n"/>
      <c r="E1" s="3" t="n"/>
      <c r="F1" s="4" t="n"/>
    </row>
    <row r="2" ht="16.5" customHeight="1" s="1">
      <c r="A2" s="5" t="inlineStr">
        <is>
          <t>序号</t>
        </is>
      </c>
      <c r="B2" s="5" t="inlineStr">
        <is>
          <t>分项费用</t>
        </is>
      </c>
      <c r="C2" s="5" t="inlineStr">
        <is>
          <t>说明</t>
        </is>
      </c>
      <c r="D2" s="5" t="inlineStr">
        <is>
          <t>金额（万元）</t>
        </is>
      </c>
      <c r="E2" s="5" t="inlineStr">
        <is>
          <t>增值税率</t>
        </is>
      </c>
      <c r="F2" s="5" t="inlineStr">
        <is>
          <t>增值税（万元）</t>
        </is>
      </c>
    </row>
    <row r="3" ht="16.5" customHeight="1" s="1">
      <c r="A3" s="8" t="inlineStr">
        <is>
          <t>一</t>
        </is>
      </c>
      <c r="B3" s="8" t="inlineStr">
        <is>
          <t>工程建设费用</t>
        </is>
      </c>
      <c r="C3" s="8" t="n"/>
      <c r="D3" s="105">
        <f>D.1建设投资!D3</f>
        <v/>
      </c>
      <c r="E3" s="8" t="inlineStr">
        <is>
          <t>/</t>
        </is>
      </c>
      <c r="F3" s="105">
        <f>F4+F8</f>
        <v/>
      </c>
    </row>
    <row r="4" ht="16.5" customHeight="1" s="1">
      <c r="A4" s="8" t="n">
        <v>1</v>
      </c>
      <c r="B4" s="8" t="inlineStr">
        <is>
          <t>工程类</t>
        </is>
      </c>
      <c r="C4" s="8" t="n"/>
      <c r="D4" s="105">
        <f>D.1建设投资!D4</f>
        <v/>
      </c>
      <c r="E4" s="8" t="inlineStr">
        <is>
          <t>/</t>
        </is>
      </c>
      <c r="F4" s="105">
        <f>SUM(F5:F7)</f>
        <v/>
      </c>
    </row>
    <row r="5" ht="112.95" customHeight="1" s="1">
      <c r="A5" s="8" t="n">
        <v>1.1</v>
      </c>
      <c r="B5" s="8" t="inlineStr">
        <is>
          <t>建筑工程费</t>
        </is>
      </c>
      <c r="C5" s="41" t="inlineStr">
        <is>
          <t>建筑工程费分为直接费和间接费。其中，直接费是指直接与工程物料、施工人工、机器设备等有关的费用，例如建筑材料、人工工资、机械设备租赁费等。间接费则是指与工程间接有关的费用，包括施工单位管理费、安全费、教育培训费等。</t>
        </is>
      </c>
      <c r="D5" s="105">
        <f>D.1建设投资!D5</f>
        <v/>
      </c>
      <c r="E5" s="40" t="n">
        <v>0.09</v>
      </c>
      <c r="F5" s="117">
        <f>D5*E5</f>
        <v/>
      </c>
    </row>
    <row r="6" ht="16.5" customHeight="1" s="1">
      <c r="A6" s="8" t="n">
        <v>1.2</v>
      </c>
      <c r="B6" s="8" t="inlineStr">
        <is>
          <t>设备购置费</t>
        </is>
      </c>
      <c r="C6" s="8" t="n"/>
      <c r="D6" s="105">
        <f>D.1建设投资!D6</f>
        <v/>
      </c>
      <c r="E6" s="40" t="n">
        <v>0.13</v>
      </c>
      <c r="F6" s="105">
        <f>D6*E6</f>
        <v/>
      </c>
    </row>
    <row r="7" ht="64.05" customHeight="1" s="1">
      <c r="A7" s="8" t="n">
        <v>1.3</v>
      </c>
      <c r="B7" s="8" t="inlineStr">
        <is>
          <t>安装工程费</t>
        </is>
      </c>
      <c r="C7" s="41" t="inlineStr">
        <is>
          <t>指的是建筑工程中的管线安装、设备安装（如空调、电线、水管等），以及室内装修、园林绿化等方面的费用。</t>
        </is>
      </c>
      <c r="D7" s="105">
        <f>D.1建设投资!D7</f>
        <v/>
      </c>
      <c r="E7" s="40" t="n">
        <v>0.09</v>
      </c>
      <c r="F7" s="105">
        <f>D7*E7</f>
        <v/>
      </c>
    </row>
    <row r="8" ht="16.5" customHeight="1" s="1">
      <c r="A8" s="8" t="n">
        <v>2</v>
      </c>
      <c r="B8" s="8" t="inlineStr">
        <is>
          <t>信息化建设费用</t>
        </is>
      </c>
      <c r="C8" s="8" t="n"/>
      <c r="D8" s="105">
        <f>D.1建设投资!D8</f>
        <v/>
      </c>
      <c r="E8" s="8" t="inlineStr">
        <is>
          <t>/</t>
        </is>
      </c>
      <c r="F8" s="105">
        <f>SUM(F9:F12)</f>
        <v/>
      </c>
    </row>
    <row r="9" ht="16.5" customHeight="1" s="1">
      <c r="A9" s="8" t="n">
        <v>2.1</v>
      </c>
      <c r="B9" s="8" t="inlineStr">
        <is>
          <t>硬件类</t>
        </is>
      </c>
      <c r="C9" s="8" t="inlineStr">
        <is>
          <t>包括服务器、存储、网络等设备</t>
        </is>
      </c>
      <c r="D9" s="105">
        <f>D.1建设投资!D9</f>
        <v/>
      </c>
      <c r="E9" s="40" t="n">
        <v>0.13</v>
      </c>
      <c r="F9" s="105">
        <f>D9*E9</f>
        <v/>
      </c>
    </row>
    <row r="10" ht="16.5" customHeight="1" s="1">
      <c r="A10" s="8" t="n">
        <v>2.2</v>
      </c>
      <c r="B10" s="8" t="inlineStr">
        <is>
          <t>软件类</t>
        </is>
      </c>
      <c r="C10" s="8" t="n"/>
      <c r="D10" s="105">
        <f>D.1建设投资!D10</f>
        <v/>
      </c>
      <c r="E10" s="40" t="n">
        <v>0.06</v>
      </c>
      <c r="F10" s="105">
        <f>D10*E10</f>
        <v/>
      </c>
    </row>
    <row r="11" ht="16.5" customHeight="1" s="1">
      <c r="A11" s="8" t="n">
        <v>2.3</v>
      </c>
      <c r="B11" s="8" t="inlineStr">
        <is>
          <t>安全类</t>
        </is>
      </c>
      <c r="C11" s="8" t="n"/>
      <c r="D11" s="105">
        <f>D.1建设投资!D11</f>
        <v/>
      </c>
      <c r="E11" s="40" t="n">
        <v>0.13</v>
      </c>
      <c r="F11" s="105">
        <f>D11*E11</f>
        <v/>
      </c>
    </row>
    <row r="12" ht="16.5" customHeight="1" s="1">
      <c r="A12" s="8" t="n">
        <v>2.4</v>
      </c>
      <c r="B12" s="8" t="inlineStr">
        <is>
          <t>数据类</t>
        </is>
      </c>
      <c r="C12" s="8" t="n"/>
      <c r="D12" s="105">
        <f>D.1建设投资!D12</f>
        <v/>
      </c>
      <c r="E12" s="40" t="n">
        <v>0.06</v>
      </c>
      <c r="F12" s="105">
        <f>D12*E12</f>
        <v/>
      </c>
    </row>
    <row r="13" ht="16.5" customHeight="1" s="1">
      <c r="A13" s="8" t="inlineStr">
        <is>
          <t>二</t>
        </is>
      </c>
      <c r="B13" s="8" t="inlineStr">
        <is>
          <t>工程建设其他费用</t>
        </is>
      </c>
      <c r="C13" s="8" t="n"/>
      <c r="D13" s="105">
        <f>SUM(D14:D18)</f>
        <v/>
      </c>
      <c r="E13" s="8" t="inlineStr">
        <is>
          <t>/</t>
        </is>
      </c>
      <c r="F13" s="105">
        <f>SUM(F14:F18)</f>
        <v/>
      </c>
    </row>
    <row r="14" ht="16.5" customHeight="1" s="1">
      <c r="A14" s="8" t="n">
        <v>1</v>
      </c>
      <c r="B14" s="8" t="inlineStr">
        <is>
          <t>建设单位管理费</t>
        </is>
      </c>
      <c r="C14" s="8" t="n"/>
      <c r="D14" s="105">
        <f>D.1建设投资!D14</f>
        <v/>
      </c>
      <c r="E14" s="40" t="n">
        <v>0.06</v>
      </c>
      <c r="F14" s="105">
        <f>D14*E14</f>
        <v/>
      </c>
    </row>
    <row r="15" ht="16.5" customHeight="1" s="1">
      <c r="A15" s="8" t="n">
        <v>2</v>
      </c>
      <c r="B15" s="8" t="inlineStr">
        <is>
          <t>前期咨询费</t>
        </is>
      </c>
      <c r="C15" s="8" t="n"/>
      <c r="D15" s="105">
        <f>D.1建设投资!D15</f>
        <v/>
      </c>
      <c r="E15" s="40" t="n">
        <v>0.06</v>
      </c>
      <c r="F15" s="105">
        <f>D15*E15</f>
        <v/>
      </c>
    </row>
    <row r="16" ht="16.5" customHeight="1" s="1">
      <c r="A16" s="8" t="n">
        <v>3</v>
      </c>
      <c r="B16" s="8" t="inlineStr">
        <is>
          <t>工程设计费</t>
        </is>
      </c>
      <c r="C16" s="8" t="n"/>
      <c r="D16" s="105">
        <f>D.1建设投资!D16</f>
        <v/>
      </c>
      <c r="E16" s="40" t="n">
        <v>0.06</v>
      </c>
      <c r="F16" s="105">
        <f>D16*E16</f>
        <v/>
      </c>
    </row>
    <row r="17" ht="16.5" customHeight="1" s="1">
      <c r="A17" s="8" t="n">
        <v>4</v>
      </c>
      <c r="B17" s="8" t="inlineStr">
        <is>
          <t>工程监理费</t>
        </is>
      </c>
      <c r="C17" s="8" t="n"/>
      <c r="D17" s="105">
        <f>D.1建设投资!D17</f>
        <v/>
      </c>
      <c r="E17" s="40" t="n">
        <v>0.06</v>
      </c>
      <c r="F17" s="105">
        <f>D17*E17</f>
        <v/>
      </c>
    </row>
    <row r="18" ht="16.5" customHeight="1" s="1">
      <c r="A18" s="8" t="n">
        <v>5</v>
      </c>
      <c r="B18" s="8" t="inlineStr">
        <is>
          <t>......</t>
        </is>
      </c>
      <c r="C18" s="8" t="n"/>
      <c r="D18" s="105">
        <f>D.1建设投资!D19</f>
        <v/>
      </c>
      <c r="E18" s="40" t="n">
        <v>0.06</v>
      </c>
      <c r="F18" s="105">
        <f>D18*E18</f>
        <v/>
      </c>
    </row>
    <row r="19" ht="16.5" customHeight="1" s="1">
      <c r="A19" s="8" t="inlineStr">
        <is>
          <t>三</t>
        </is>
      </c>
      <c r="B19" s="8" t="inlineStr">
        <is>
          <t>预备费</t>
        </is>
      </c>
      <c r="C19" s="8" t="n"/>
      <c r="D19" s="105">
        <f>D20</f>
        <v/>
      </c>
      <c r="E19" s="8" t="inlineStr">
        <is>
          <t>/</t>
        </is>
      </c>
      <c r="F19" s="105">
        <f>F20</f>
        <v/>
      </c>
    </row>
    <row r="20" ht="16.5" customHeight="1" s="1">
      <c r="A20" s="8" t="n">
        <v>1</v>
      </c>
      <c r="B20" s="8" t="inlineStr">
        <is>
          <t>基本预备费</t>
        </is>
      </c>
      <c r="C20" s="8" t="n"/>
      <c r="D20" s="105">
        <f>D.1建设投资!D21</f>
        <v/>
      </c>
      <c r="E20" s="40" t="n">
        <v>0</v>
      </c>
      <c r="F20" s="105">
        <f>D20*E20</f>
        <v/>
      </c>
    </row>
    <row r="21" ht="16.5" customHeight="1" s="1">
      <c r="A21" s="8" t="n"/>
      <c r="B21" s="8" t="inlineStr">
        <is>
          <t>进项税总计-建设投资</t>
        </is>
      </c>
      <c r="C21" s="4" t="n"/>
      <c r="D21" s="8" t="n"/>
      <c r="E21" s="8" t="n"/>
      <c r="F21" s="105">
        <f>F3+F13+F19</f>
        <v/>
      </c>
    </row>
  </sheetData>
  <mergeCells count="2">
    <mergeCell ref="B21:C21"/>
    <mergeCell ref="A1:F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 codeName="Sheet17">
    <tabColor rgb="FFFFFF00"/>
    <outlinePr summaryBelow="1" summaryRight="1"/>
    <pageSetUpPr/>
  </sheetPr>
  <dimension ref="A1:D22"/>
  <sheetViews>
    <sheetView topLeftCell="A4" zoomScale="70" zoomScaleNormal="70" workbookViewId="0">
      <selection activeCell="B10" sqref="B10"/>
    </sheetView>
  </sheetViews>
  <sheetFormatPr baseColWidth="8" defaultColWidth="8.890909090909091" defaultRowHeight="28.05" customHeight="1" outlineLevelCol="0"/>
  <cols>
    <col width="24.3363636363636" customWidth="1" style="1" min="2" max="2"/>
    <col width="20.3363636363636" customWidth="1" style="1" min="3" max="3"/>
    <col width="14.3363636363636" customWidth="1" style="1" min="4" max="4"/>
  </cols>
  <sheetData>
    <row r="1" ht="57" customHeight="1" s="1">
      <c r="A1" s="39" t="inlineStr">
        <is>
          <t>G.2进项增值税率-运营成本
(此表内红色字体需要填写，但税率一般是固定的)</t>
        </is>
      </c>
      <c r="B1" s="3" t="n"/>
      <c r="C1" s="4" t="n"/>
    </row>
    <row r="2" ht="16.5" customHeight="1" s="1">
      <c r="A2" s="5" t="inlineStr">
        <is>
          <t>序号</t>
        </is>
      </c>
      <c r="B2" s="5" t="inlineStr">
        <is>
          <t>科目</t>
        </is>
      </c>
      <c r="C2" s="5" t="inlineStr">
        <is>
          <t>增值税率</t>
        </is>
      </c>
    </row>
    <row r="3" ht="16.5" customHeight="1" s="1">
      <c r="A3" s="8">
        <f>E.1项目运营费用!B4</f>
        <v/>
      </c>
      <c r="B3" s="8">
        <f>E.1项目运营费用!C4</f>
        <v/>
      </c>
      <c r="C3" s="40" t="n">
        <v>0.09</v>
      </c>
    </row>
    <row r="4" ht="58.05" customHeight="1" s="1">
      <c r="A4" s="8">
        <f>E.1项目运营费用!B5</f>
        <v/>
      </c>
      <c r="B4" s="8">
        <f>E.1项目运营费用!C5</f>
        <v/>
      </c>
      <c r="C4" s="40" t="n">
        <v>0.06</v>
      </c>
    </row>
    <row r="5" ht="16.5" customHeight="1" s="1">
      <c r="A5" s="8">
        <f>E.1项目运营费用!B6</f>
        <v/>
      </c>
      <c r="B5" s="8">
        <f>E.1项目运营费用!C6</f>
        <v/>
      </c>
      <c r="C5" s="40" t="n">
        <v>0.06</v>
      </c>
    </row>
    <row r="6" ht="16.5" customHeight="1" s="1">
      <c r="A6" s="8">
        <f>E.1项目运营费用!B7</f>
        <v/>
      </c>
      <c r="B6" s="8">
        <f>E.1项目运营费用!C7</f>
        <v/>
      </c>
      <c r="C6" s="40" t="n">
        <v>0.06</v>
      </c>
    </row>
    <row r="7" ht="16.5" customHeight="1" s="1">
      <c r="A7" s="8">
        <f>E.1项目运营费用!B8</f>
        <v/>
      </c>
      <c r="B7" s="8">
        <f>E.1项目运营费用!C8</f>
        <v/>
      </c>
      <c r="C7" s="40" t="n">
        <v>0.13</v>
      </c>
    </row>
    <row r="8" ht="16.5" customHeight="1" s="1">
      <c r="A8" s="8">
        <f>E.1项目运营费用!B9</f>
        <v/>
      </c>
      <c r="B8" s="8">
        <f>E.1项目运营费用!C9</f>
        <v/>
      </c>
      <c r="C8" s="40" t="n">
        <v>0.13</v>
      </c>
    </row>
    <row r="9" ht="16.5" customHeight="1" s="1">
      <c r="A9" s="8">
        <f>E.1项目运营费用!B10</f>
        <v/>
      </c>
      <c r="B9" s="8">
        <f>E.1项目运营费用!C10</f>
        <v/>
      </c>
      <c r="C9" s="40" t="n">
        <v>0.09</v>
      </c>
    </row>
    <row r="10" ht="16.5" customHeight="1" s="1">
      <c r="A10" s="8">
        <f>E.1项目运营费用!B11</f>
        <v/>
      </c>
      <c r="B10" s="8">
        <f>E.1项目运营费用!C11</f>
        <v/>
      </c>
      <c r="C10" s="40" t="n">
        <v>0.09</v>
      </c>
      <c r="D10" s="12" t="inlineStr">
        <is>
          <t>水9% 电13%</t>
        </is>
      </c>
    </row>
    <row r="11" ht="16.5" customHeight="1" s="1">
      <c r="A11" s="8">
        <f>E.1项目运营费用!B12</f>
        <v/>
      </c>
      <c r="B11" s="8">
        <f>E.1项目运营费用!C12</f>
        <v/>
      </c>
      <c r="C11" s="40" t="n">
        <v>0.13</v>
      </c>
    </row>
    <row r="12" ht="16.5" customHeight="1" s="1">
      <c r="A12" s="8">
        <f>E.1项目运营费用!B13</f>
        <v/>
      </c>
      <c r="B12" s="8">
        <f>E.1项目运营费用!C13</f>
        <v/>
      </c>
      <c r="C12" s="40" t="n">
        <v>0.13</v>
      </c>
    </row>
    <row r="13" ht="16.5" customHeight="1" s="1">
      <c r="A13" s="8">
        <f>E.1项目运营费用!B14</f>
        <v/>
      </c>
      <c r="B13" s="8">
        <f>E.1项目运营费用!C14</f>
        <v/>
      </c>
      <c r="C13" s="40" t="n">
        <v>0.06</v>
      </c>
    </row>
    <row r="14" ht="16.5" customHeight="1" s="1">
      <c r="A14" s="8">
        <f>E.1项目运营费用!B15</f>
        <v/>
      </c>
      <c r="B14" s="8">
        <f>E.1项目运营费用!C15</f>
        <v/>
      </c>
      <c r="C14" s="40" t="n">
        <v>0.06</v>
      </c>
    </row>
    <row r="15" ht="16.5" customHeight="1" s="1">
      <c r="A15" s="8">
        <f>E.1项目运营费用!B16</f>
        <v/>
      </c>
      <c r="B15" s="8">
        <f>E.1项目运营费用!C16</f>
        <v/>
      </c>
      <c r="C15" s="40" t="n">
        <v>0</v>
      </c>
    </row>
    <row r="16" ht="16.5" customHeight="1" s="1">
      <c r="A16" s="8">
        <f>E.1项目运营费用!B17</f>
        <v/>
      </c>
      <c r="B16" s="8">
        <f>E.1项目运营费用!C17</f>
        <v/>
      </c>
      <c r="C16" s="40" t="n">
        <v>0.06</v>
      </c>
    </row>
    <row r="17" ht="16.5" customHeight="1" s="1">
      <c r="A17" s="8">
        <f>E.1项目运营费用!B18</f>
        <v/>
      </c>
      <c r="B17" s="8">
        <f>E.1项目运营费用!C18</f>
        <v/>
      </c>
      <c r="C17" s="40" t="n">
        <v>0.13</v>
      </c>
    </row>
    <row r="18" ht="16.5" customHeight="1" s="1">
      <c r="A18" s="8">
        <f>E.1项目运营费用!B19</f>
        <v/>
      </c>
      <c r="B18" s="8">
        <f>E.1项目运营费用!C19</f>
        <v/>
      </c>
      <c r="C18" s="40" t="n">
        <v>0</v>
      </c>
    </row>
    <row r="19" ht="16.5" customHeight="1" s="1">
      <c r="A19" s="8">
        <f>E.1项目运营费用!B20</f>
        <v/>
      </c>
      <c r="B19" s="8">
        <f>E.1项目运营费用!C20</f>
        <v/>
      </c>
      <c r="C19" s="40" t="n">
        <v>0.06</v>
      </c>
    </row>
    <row r="20" ht="16.5" customHeight="1" s="1">
      <c r="A20" s="8">
        <f>E.1项目运营费用!B21</f>
        <v/>
      </c>
      <c r="B20" s="8">
        <f>E.1项目运营费用!C21</f>
        <v/>
      </c>
      <c r="C20" s="40" t="n">
        <v>0.06</v>
      </c>
    </row>
    <row r="21" ht="16.5" customHeight="1" s="1">
      <c r="A21" s="8">
        <f>E.1项目运营费用!B22</f>
        <v/>
      </c>
      <c r="B21" s="8">
        <f>E.1项目运营费用!C22</f>
        <v/>
      </c>
      <c r="C21" s="40" t="n">
        <v>0.06</v>
      </c>
    </row>
    <row r="22" ht="16.5" customHeight="1" s="1">
      <c r="A22" s="8">
        <f>E.1项目运营费用!B23</f>
        <v/>
      </c>
      <c r="B22" s="8">
        <f>E.1项目运营费用!C23</f>
        <v/>
      </c>
      <c r="C22" s="40" t="n">
        <v>0</v>
      </c>
    </row>
  </sheetData>
  <mergeCells count="1">
    <mergeCell ref="A1:C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2">
    <tabColor rgb="FFFFFF00"/>
    <outlinePr summaryBelow="1" summaryRight="1"/>
    <pageSetUpPr/>
  </sheetPr>
  <dimension ref="A1:D21"/>
  <sheetViews>
    <sheetView topLeftCell="A5" zoomScale="70" zoomScaleNormal="70" workbookViewId="0">
      <selection activeCell="D20" sqref="D20"/>
    </sheetView>
  </sheetViews>
  <sheetFormatPr baseColWidth="8" defaultColWidth="8.890909090909091" defaultRowHeight="28.05" customHeight="1" outlineLevelCol="0"/>
  <cols>
    <col width="22.6636363636364" customWidth="1" style="1" min="2" max="2"/>
    <col width="58.4454545454545" customWidth="1" style="1" min="3" max="3"/>
    <col width="17.1090909090909" customWidth="1" style="1" min="4" max="4"/>
  </cols>
  <sheetData>
    <row r="1" s="1">
      <c r="A1" s="34" t="inlineStr">
        <is>
          <t>B项目信息（此表红色字体部分需要填写）</t>
        </is>
      </c>
      <c r="B1" s="3" t="n"/>
      <c r="C1" s="3" t="n"/>
      <c r="D1" s="4" t="n"/>
    </row>
    <row r="2" s="1">
      <c r="A2" s="86" t="inlineStr">
        <is>
          <t>序号</t>
        </is>
      </c>
      <c r="B2" s="86" t="inlineStr">
        <is>
          <t>名称</t>
        </is>
      </c>
      <c r="C2" s="86" t="inlineStr">
        <is>
          <t>解释</t>
        </is>
      </c>
      <c r="D2" s="86" t="inlineStr">
        <is>
          <t>参考值</t>
        </is>
      </c>
    </row>
    <row r="3" s="1">
      <c r="A3" s="32" t="n">
        <v>1</v>
      </c>
      <c r="B3" s="32" t="inlineStr">
        <is>
          <t>建设分期一</t>
        </is>
      </c>
      <c r="C3" s="32" t="n"/>
      <c r="D3" s="32" t="n"/>
    </row>
    <row r="4" s="1">
      <c r="A4" s="8" t="n">
        <v>1.1</v>
      </c>
      <c r="B4" s="8" t="inlineStr">
        <is>
          <t>建设开始年月</t>
        </is>
      </c>
      <c r="C4" s="8" t="n"/>
      <c r="D4" s="84" t="n">
        <v>45870</v>
      </c>
    </row>
    <row r="5" s="1">
      <c r="A5" s="8" t="n">
        <v>1.2</v>
      </c>
      <c r="B5" s="8" t="inlineStr">
        <is>
          <t>建设完成年月</t>
        </is>
      </c>
      <c r="C5" s="8" t="n"/>
      <c r="D5" s="84" t="n">
        <v>46752</v>
      </c>
    </row>
    <row r="6" s="1">
      <c r="A6" s="8" t="n">
        <v>1.3</v>
      </c>
      <c r="B6" s="8" t="inlineStr">
        <is>
          <t>建设期</t>
        </is>
      </c>
      <c r="C6" s="28" t="inlineStr">
        <is>
          <t>建设完成年月-建设开始年月</t>
        </is>
      </c>
      <c r="D6" s="45" t="inlineStr">
        <is>
          <t>27个月</t>
        </is>
      </c>
    </row>
    <row r="7" s="1">
      <c r="A7" s="8" t="n">
        <v>1.4</v>
      </c>
      <c r="B7" s="8" t="inlineStr">
        <is>
          <t>运营开始年月</t>
        </is>
      </c>
      <c r="C7" s="8" t="inlineStr">
        <is>
          <t>开始有运营收入的时间，可以在建设期间</t>
        </is>
      </c>
      <c r="D7" s="84" t="n">
        <v>46753</v>
      </c>
    </row>
    <row r="8" s="1">
      <c r="A8" s="8" t="n">
        <v>1.5</v>
      </c>
      <c r="B8" s="8" t="inlineStr">
        <is>
          <t>运营期</t>
        </is>
      </c>
      <c r="C8" s="8" t="inlineStr">
        <is>
          <t>按照债务周期为截止时间</t>
        </is>
      </c>
      <c r="D8" s="12" t="inlineStr">
        <is>
          <t>17年</t>
        </is>
      </c>
    </row>
    <row r="9" s="1">
      <c r="A9" s="32" t="n">
        <v>2</v>
      </c>
      <c r="B9" s="32" t="inlineStr">
        <is>
          <t>建设分期二</t>
        </is>
      </c>
      <c r="C9" s="32" t="inlineStr">
        <is>
          <t>如果有</t>
        </is>
      </c>
      <c r="D9" s="87" t="n"/>
    </row>
    <row r="10" s="1">
      <c r="A10" s="8" t="n">
        <v>2.1</v>
      </c>
      <c r="B10" s="8" t="inlineStr">
        <is>
          <t>建设开始年月</t>
        </is>
      </c>
      <c r="C10" s="8" t="n"/>
      <c r="D10" s="84" t="n"/>
    </row>
    <row r="11" s="1">
      <c r="A11" s="8" t="n">
        <v>2.2</v>
      </c>
      <c r="B11" s="8" t="inlineStr">
        <is>
          <t>建设完成年月</t>
        </is>
      </c>
      <c r="C11" s="8" t="n"/>
      <c r="D11" s="84" t="n"/>
    </row>
    <row r="12" s="1">
      <c r="A12" s="8" t="n">
        <v>2.3</v>
      </c>
      <c r="B12" s="8" t="inlineStr">
        <is>
          <t>建设期</t>
        </is>
      </c>
      <c r="C12" s="8" t="inlineStr">
        <is>
          <t>建设完成年月-建设开始年月</t>
        </is>
      </c>
      <c r="D12" s="12" t="n"/>
    </row>
    <row r="13" s="1">
      <c r="A13" s="8" t="n">
        <v>2.4</v>
      </c>
      <c r="B13" s="8" t="inlineStr">
        <is>
          <t>运营开始年月</t>
        </is>
      </c>
      <c r="C13" s="8" t="inlineStr">
        <is>
          <t>开始有运营收入的时间，可以在建设期间</t>
        </is>
      </c>
      <c r="D13" s="84" t="n"/>
    </row>
    <row r="14" s="1">
      <c r="A14" s="8" t="n">
        <v>2.5</v>
      </c>
      <c r="B14" s="8" t="inlineStr">
        <is>
          <t>运营期</t>
        </is>
      </c>
      <c r="C14" s="8" t="inlineStr">
        <is>
          <t>按照债务周期为截止时间</t>
        </is>
      </c>
      <c r="D14" s="12" t="n"/>
    </row>
    <row r="15" s="1">
      <c r="A15" s="32" t="inlineStr">
        <is>
          <t>n</t>
        </is>
      </c>
      <c r="B15" s="32" t="inlineStr">
        <is>
          <t>建设分期n</t>
        </is>
      </c>
      <c r="C15" s="32" t="n"/>
      <c r="D15" s="87" t="n"/>
    </row>
    <row r="16" s="1">
      <c r="A16" s="8" t="n"/>
      <c r="B16" s="8" t="inlineStr">
        <is>
          <t>......</t>
        </is>
      </c>
      <c r="C16" s="8" t="n"/>
      <c r="D16" s="12" t="n"/>
    </row>
    <row r="17" s="1">
      <c r="A17" s="8" t="n"/>
      <c r="B17" s="8" t="n"/>
      <c r="C17" s="8" t="n"/>
      <c r="D17" s="12" t="n"/>
    </row>
    <row r="18" s="1">
      <c r="A18" s="8" t="inlineStr">
        <is>
          <t>Ⅰ</t>
        </is>
      </c>
      <c r="B18" s="8" t="inlineStr">
        <is>
          <t>项目总体周期</t>
        </is>
      </c>
      <c r="C18" s="8" t="inlineStr">
        <is>
          <t>求取整个项目的周期（建设+运营，以所有债务结束为截至）</t>
        </is>
      </c>
      <c r="D18" s="12" t="inlineStr">
        <is>
          <t>20年</t>
        </is>
      </c>
    </row>
    <row r="19" s="1">
      <c r="A19" s="8" t="inlineStr">
        <is>
          <t>Ⅱ</t>
        </is>
      </c>
      <c r="B19" s="8" t="inlineStr">
        <is>
          <t>项目总体建设开始年份</t>
        </is>
      </c>
      <c r="C19" s="8" t="inlineStr">
        <is>
          <t>整个项目建设的时间</t>
        </is>
      </c>
      <c r="D19" s="84" t="n">
        <v>45870</v>
      </c>
    </row>
    <row r="20" s="1">
      <c r="A20" s="8" t="inlineStr">
        <is>
          <t>Ⅲ</t>
        </is>
      </c>
      <c r="B20" s="8" t="inlineStr">
        <is>
          <t>项目总体建设结束年份</t>
        </is>
      </c>
      <c r="C20" s="8" t="inlineStr">
        <is>
          <t>整个项目建设完毕的时间</t>
        </is>
      </c>
      <c r="D20" s="84" t="n">
        <v>46722</v>
      </c>
    </row>
    <row r="21" s="1">
      <c r="A21" s="8" t="inlineStr">
        <is>
          <t>Ⅳ</t>
        </is>
      </c>
      <c r="B21" s="8" t="inlineStr">
        <is>
          <t>项目起始运营期</t>
        </is>
      </c>
      <c r="C21" s="8" t="inlineStr">
        <is>
          <t>第一次进入运营期的年份</t>
        </is>
      </c>
      <c r="D21" s="84" t="n">
        <v>46753</v>
      </c>
    </row>
  </sheetData>
  <mergeCells count="1">
    <mergeCell ref="A1:D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 codeName="Sheet18">
    <tabColor rgb="FFFFFF00"/>
    <outlinePr summaryBelow="1" summaryRight="1"/>
    <pageSetUpPr/>
  </sheetPr>
  <dimension ref="A1:C12"/>
  <sheetViews>
    <sheetView workbookViewId="0">
      <selection activeCell="G10" sqref="G10"/>
    </sheetView>
  </sheetViews>
  <sheetFormatPr baseColWidth="8" defaultColWidth="8.890909090909091" defaultRowHeight="28.05" customHeight="1" outlineLevelCol="0"/>
  <cols>
    <col width="27.4454545454545" customWidth="1" style="1" min="2" max="2"/>
    <col width="14.7818181818182" customWidth="1" style="1" min="3" max="3"/>
  </cols>
  <sheetData>
    <row r="1" ht="40.05" customHeight="1" s="1">
      <c r="A1" s="39" t="inlineStr">
        <is>
          <t>G.3销项增值税率
(此表内红色字体需要填写，但税率一般是固定的)</t>
        </is>
      </c>
      <c r="B1" s="3" t="n"/>
      <c r="C1" s="4" t="n"/>
    </row>
    <row r="2" ht="16.5" customHeight="1" s="1">
      <c r="A2" s="5" t="inlineStr">
        <is>
          <t>序号</t>
        </is>
      </c>
      <c r="B2" s="5" t="inlineStr">
        <is>
          <t>收入类别</t>
        </is>
      </c>
      <c r="C2" s="5" t="inlineStr">
        <is>
          <t>增值税率</t>
        </is>
      </c>
    </row>
    <row r="3" ht="16.5" customHeight="1" s="1">
      <c r="A3" s="8" t="n">
        <v>1</v>
      </c>
      <c r="B3" s="8" t="inlineStr">
        <is>
          <t>租赁收入</t>
        </is>
      </c>
      <c r="C3" s="40" t="n">
        <v>0.09</v>
      </c>
    </row>
    <row r="4" ht="16.5" customHeight="1" s="1">
      <c r="A4" s="8" t="n">
        <v>2</v>
      </c>
      <c r="B4" s="8" t="inlineStr">
        <is>
          <t>停车收入</t>
        </is>
      </c>
      <c r="C4" s="40" t="n">
        <v>0.09</v>
      </c>
    </row>
    <row r="5" ht="16.5" customHeight="1" s="1">
      <c r="A5" s="8" t="n">
        <v>3</v>
      </c>
      <c r="B5" s="8" t="inlineStr">
        <is>
          <t>充电桩收入</t>
        </is>
      </c>
      <c r="C5" s="40" t="n">
        <v>0.06</v>
      </c>
    </row>
    <row r="6" ht="16.5" customHeight="1" s="1">
      <c r="A6" s="8" t="n">
        <v>4</v>
      </c>
      <c r="B6" s="8" t="inlineStr">
        <is>
          <t>广告收入</t>
        </is>
      </c>
      <c r="C6" s="40" t="n">
        <v>0.06</v>
      </c>
    </row>
    <row r="7" ht="16.5" customHeight="1" s="1">
      <c r="A7" s="8" t="n">
        <v>5</v>
      </c>
      <c r="B7" s="8" t="inlineStr">
        <is>
          <t>政务服务收入</t>
        </is>
      </c>
      <c r="C7" s="40" t="n">
        <v>0.06</v>
      </c>
    </row>
    <row r="8" ht="16.5" customHeight="1" s="1">
      <c r="A8" s="8" t="n">
        <v>6</v>
      </c>
      <c r="B8" s="8" t="inlineStr">
        <is>
          <t>企业服务收入</t>
        </is>
      </c>
      <c r="C8" s="40" t="n">
        <v>0.06</v>
      </c>
    </row>
    <row r="9" ht="16.5" customHeight="1" s="1">
      <c r="A9" s="8" t="n">
        <v>7</v>
      </c>
      <c r="B9" s="8" t="inlineStr">
        <is>
          <t>文旅服务收入</t>
        </is>
      </c>
      <c r="C9" s="40" t="n">
        <v>0.06</v>
      </c>
    </row>
    <row r="10" ht="16.5" customHeight="1" s="1">
      <c r="A10" s="8" t="n">
        <v>8</v>
      </c>
      <c r="B10" s="8" t="inlineStr">
        <is>
          <t>飞行服务收入</t>
        </is>
      </c>
      <c r="C10" s="40" t="n">
        <v>0.06</v>
      </c>
    </row>
    <row r="11" ht="16.5" customHeight="1" s="1">
      <c r="A11" s="8" t="n">
        <v>9</v>
      </c>
      <c r="B11" s="8" t="inlineStr">
        <is>
          <t>数据收入</t>
        </is>
      </c>
      <c r="C11" s="40" t="n">
        <v>0.06</v>
      </c>
    </row>
    <row r="12" ht="16.5" customHeight="1" s="1">
      <c r="A12" s="8" t="n">
        <v>10</v>
      </c>
      <c r="B12" s="8" t="inlineStr">
        <is>
          <t>产学研成果转化及输入收入</t>
        </is>
      </c>
      <c r="C12" s="40" t="n">
        <v>0.06</v>
      </c>
    </row>
  </sheetData>
  <mergeCells count="1">
    <mergeCell ref="A1:C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 codeName="Sheet20">
    <tabColor rgb="FFFFC000"/>
    <outlinePr summaryBelow="1" summaryRight="1"/>
    <pageSetUpPr/>
  </sheetPr>
  <dimension ref="A1:R30"/>
  <sheetViews>
    <sheetView topLeftCell="A13" zoomScale="85" zoomScaleNormal="85" workbookViewId="0">
      <selection activeCell="D21" sqref="D21:I21"/>
    </sheetView>
  </sheetViews>
  <sheetFormatPr baseColWidth="8" defaultColWidth="8.890909090909091" defaultRowHeight="28.05" customHeight="1" outlineLevelCol="0"/>
  <cols>
    <col width="36.7818181818182" customWidth="1" style="1" min="2" max="2"/>
    <col width="14.2181818181818" customWidth="1" style="1" min="3" max="3"/>
    <col width="11.5545454545455" customWidth="1" style="1" min="4" max="4"/>
    <col width="17.1090909090909" customWidth="1" style="1" min="5" max="8"/>
    <col width="20.8909090909091" customWidth="1" style="1" min="9" max="9"/>
  </cols>
  <sheetData>
    <row r="1" ht="22.5" customHeight="1" s="1">
      <c r="A1" s="34" t="inlineStr">
        <is>
          <t>a财务现金流量表</t>
        </is>
      </c>
      <c r="B1" s="3" t="n"/>
      <c r="C1" s="3" t="n"/>
      <c r="D1" s="3" t="n"/>
      <c r="E1" s="3" t="n"/>
      <c r="F1" s="3" t="n"/>
      <c r="G1" s="3" t="n"/>
      <c r="H1" s="3" t="n"/>
      <c r="I1" s="4" t="n"/>
    </row>
    <row r="2" ht="16.5" customHeight="1" s="1">
      <c r="A2" s="5" t="inlineStr">
        <is>
          <t>序号</t>
        </is>
      </c>
      <c r="B2" s="5" t="inlineStr">
        <is>
          <t>项目</t>
        </is>
      </c>
      <c r="C2" s="5" t="inlineStr">
        <is>
          <t>合计</t>
        </is>
      </c>
      <c r="D2" s="5" t="n">
        <v>2025</v>
      </c>
      <c r="E2" s="5" t="n">
        <v>2026</v>
      </c>
      <c r="F2" s="5" t="n">
        <v>2027</v>
      </c>
      <c r="G2" s="5" t="n">
        <v>2028</v>
      </c>
      <c r="H2" s="5" t="inlineStr">
        <is>
          <t>...</t>
        </is>
      </c>
      <c r="I2" s="5" t="n">
        <v>2045</v>
      </c>
    </row>
    <row r="3" ht="16.5" customHeight="1" s="1">
      <c r="A3" s="8" t="n">
        <v>1</v>
      </c>
      <c r="B3" s="8" t="inlineStr">
        <is>
          <t>现金流入</t>
        </is>
      </c>
      <c r="C3" s="105">
        <f>SUM(D3:I3)</f>
        <v/>
      </c>
      <c r="D3" s="105">
        <f>SUM(D4:D7)</f>
        <v/>
      </c>
      <c r="E3" s="105">
        <f>SUM(E4:E7)</f>
        <v/>
      </c>
      <c r="F3" s="105">
        <f>SUM(F4:F7)</f>
        <v/>
      </c>
      <c r="G3" s="105">
        <f>SUM(G4:G7)</f>
        <v/>
      </c>
      <c r="H3" s="105">
        <f>SUM(H4:H7)</f>
        <v/>
      </c>
      <c r="I3" s="105">
        <f>SUM(I4:I7)</f>
        <v/>
      </c>
    </row>
    <row r="4" ht="16.5" customHeight="1" s="1">
      <c r="A4" s="8" t="n">
        <v>1.1</v>
      </c>
      <c r="B4" s="8" t="inlineStr">
        <is>
          <t>营业收入</t>
        </is>
      </c>
      <c r="C4" s="105">
        <f>SUM(D4:I4)</f>
        <v/>
      </c>
      <c r="D4" s="100">
        <f>F项目收入!D3+F项目收入!D5+F项目收入!D7</f>
        <v/>
      </c>
      <c r="E4" s="100">
        <f>F项目收入!E3+F项目收入!E5+F项目收入!E7</f>
        <v/>
      </c>
      <c r="F4" s="100">
        <f>F项目收入!F3+F项目收入!F5+F项目收入!F7</f>
        <v/>
      </c>
      <c r="G4" s="100">
        <f>F项目收入!G3+F项目收入!G5+F项目收入!G7</f>
        <v/>
      </c>
      <c r="H4" s="100">
        <f>F项目收入!H3+F项目收入!H5+F项目收入!H7</f>
        <v/>
      </c>
      <c r="I4" s="100">
        <f>F项目收入!I3+F项目收入!I5+F项目收入!I7</f>
        <v/>
      </c>
    </row>
    <row r="5" ht="16.5" customHeight="1" s="1">
      <c r="A5" s="8" t="n">
        <v>1.2</v>
      </c>
      <c r="B5" s="8" t="inlineStr">
        <is>
          <t>补贴收入</t>
        </is>
      </c>
      <c r="C5" s="105">
        <f>SUM(D5:I5)</f>
        <v/>
      </c>
      <c r="D5" s="100">
        <f>F项目收入!D9</f>
        <v/>
      </c>
      <c r="E5" s="100">
        <f>F项目收入!E9</f>
        <v/>
      </c>
      <c r="F5" s="100">
        <f>F项目收入!F9</f>
        <v/>
      </c>
      <c r="G5" s="100">
        <f>F项目收入!G9</f>
        <v/>
      </c>
      <c r="H5" s="100">
        <f>F项目收入!H9</f>
        <v/>
      </c>
      <c r="I5" s="100">
        <f>F项目收入!I9</f>
        <v/>
      </c>
    </row>
    <row r="6" ht="16.5" customHeight="1" s="1">
      <c r="A6" s="8" t="n">
        <v>1.3</v>
      </c>
      <c r="B6" s="8" t="inlineStr">
        <is>
          <t>回收固定资产余值</t>
        </is>
      </c>
      <c r="C6" s="105">
        <f>SUM(D6:I6)</f>
        <v/>
      </c>
      <c r="D6" s="105" t="inlineStr">
        <is>
          <t>/</t>
        </is>
      </c>
      <c r="E6" s="105" t="inlineStr">
        <is>
          <t>/</t>
        </is>
      </c>
      <c r="F6" s="105" t="inlineStr">
        <is>
          <t>/</t>
        </is>
      </c>
      <c r="G6" s="105" t="inlineStr">
        <is>
          <t>/</t>
        </is>
      </c>
      <c r="H6" s="105" t="inlineStr">
        <is>
          <t>/</t>
        </is>
      </c>
      <c r="I6" s="105">
        <f>E.2固定资产折旧费估算表!C4*A财务假设!$D$12</f>
        <v/>
      </c>
    </row>
    <row r="7" ht="16.5" customHeight="1" s="1">
      <c r="A7" s="8" t="n">
        <v>1.4</v>
      </c>
      <c r="B7" s="8" t="inlineStr">
        <is>
          <t>回收流动资金</t>
        </is>
      </c>
      <c r="C7" s="105">
        <f>SUM(D7:I7)</f>
        <v/>
      </c>
      <c r="D7" s="105" t="inlineStr">
        <is>
          <t>/</t>
        </is>
      </c>
      <c r="E7" s="105" t="inlineStr">
        <is>
          <t>/</t>
        </is>
      </c>
      <c r="F7" s="105" t="inlineStr">
        <is>
          <t>/</t>
        </is>
      </c>
      <c r="G7" s="105" t="inlineStr">
        <is>
          <t>/</t>
        </is>
      </c>
      <c r="H7" s="105" t="inlineStr">
        <is>
          <t>/</t>
        </is>
      </c>
      <c r="I7" s="105">
        <f>D.4流动资金估算表!J13</f>
        <v/>
      </c>
    </row>
    <row r="8" ht="16.5" customHeight="1" s="1">
      <c r="A8" s="8" t="n">
        <v>2</v>
      </c>
      <c r="B8" s="8" t="inlineStr">
        <is>
          <t>现金流出</t>
        </is>
      </c>
      <c r="C8" s="105">
        <f>SUM(D8:I8)</f>
        <v/>
      </c>
      <c r="D8" s="105">
        <f>SUM(D9:D13)</f>
        <v/>
      </c>
      <c r="E8" s="105">
        <f>SUM(E9:E13)</f>
        <v/>
      </c>
      <c r="F8" s="105">
        <f>SUM(F9:F13)</f>
        <v/>
      </c>
      <c r="G8" s="105">
        <f>SUM(G9:G13)</f>
        <v/>
      </c>
      <c r="H8" s="105">
        <f>SUM(H9:H13)</f>
        <v/>
      </c>
      <c r="I8" s="105">
        <f>SUM(I9:I13)</f>
        <v/>
      </c>
    </row>
    <row r="9" ht="16.5" customHeight="1" s="1">
      <c r="A9" s="8" t="n">
        <v>2.1</v>
      </c>
      <c r="B9" s="8" t="inlineStr">
        <is>
          <t>建设投资</t>
        </is>
      </c>
      <c r="C9" s="105">
        <f>SUM(D9:I9)</f>
        <v/>
      </c>
      <c r="D9" s="105">
        <f>D.2项目总投资使用计划与资金筹措表!D4</f>
        <v/>
      </c>
      <c r="E9" s="105">
        <f>D.2项目总投资使用计划与资金筹措表!E4</f>
        <v/>
      </c>
      <c r="F9" s="105">
        <f>D.2项目总投资使用计划与资金筹措表!F4</f>
        <v/>
      </c>
      <c r="G9" s="105">
        <f>D.2项目总投资使用计划与资金筹措表!G4</f>
        <v/>
      </c>
      <c r="H9" s="105">
        <f>D.2项目总投资使用计划与资金筹措表!H4</f>
        <v/>
      </c>
      <c r="I9" s="105">
        <f>D.2项目总投资使用计划与资金筹措表!I4</f>
        <v/>
      </c>
    </row>
    <row r="10" ht="16.5" customHeight="1" s="1">
      <c r="A10" s="8" t="n">
        <v>2.2</v>
      </c>
      <c r="B10" s="8" t="inlineStr">
        <is>
          <t>流动资金</t>
        </is>
      </c>
      <c r="C10" s="105">
        <f>SUM(D10:I10)</f>
        <v/>
      </c>
      <c r="D10" s="105">
        <f>D.2项目总投资使用计划与资金筹措表!D6</f>
        <v/>
      </c>
      <c r="E10" s="105">
        <f>D.2项目总投资使用计划与资金筹措表!E6</f>
        <v/>
      </c>
      <c r="F10" s="105">
        <f>D.2项目总投资使用计划与资金筹措表!F6</f>
        <v/>
      </c>
      <c r="G10" s="105">
        <f>D.2项目总投资使用计划与资金筹措表!G6</f>
        <v/>
      </c>
      <c r="H10" s="105">
        <f>D.2项目总投资使用计划与资金筹措表!H6</f>
        <v/>
      </c>
      <c r="I10" s="105">
        <f>D.2项目总投资使用计划与资金筹措表!I6</f>
        <v/>
      </c>
    </row>
    <row r="11" ht="16.5" customHeight="1" s="1">
      <c r="A11" s="8" t="n">
        <v>2.3</v>
      </c>
      <c r="B11" s="8" t="inlineStr">
        <is>
          <t>经营成本</t>
        </is>
      </c>
      <c r="C11" s="105">
        <f>SUM(D11:I11)</f>
        <v/>
      </c>
      <c r="D11" s="105">
        <f>E总成本费用估算表!C11</f>
        <v/>
      </c>
      <c r="E11" s="105">
        <f>E总成本费用估算表!D11</f>
        <v/>
      </c>
      <c r="F11" s="105">
        <f>E总成本费用估算表!E11</f>
        <v/>
      </c>
      <c r="G11" s="105">
        <f>E总成本费用估算表!F11</f>
        <v/>
      </c>
      <c r="H11" s="105">
        <f>E总成本费用估算表!G11</f>
        <v/>
      </c>
      <c r="I11" s="105">
        <f>E总成本费用估算表!H11</f>
        <v/>
      </c>
    </row>
    <row r="12" ht="16.5" customHeight="1" s="1">
      <c r="A12" s="8" t="n">
        <v>2.4</v>
      </c>
      <c r="B12" s="8" t="inlineStr">
        <is>
          <t>营业税金及附加</t>
        </is>
      </c>
      <c r="C12" s="105">
        <f>SUM(D12:I12)</f>
        <v/>
      </c>
      <c r="D12" s="100">
        <f>G.税金及附加测算表!D30</f>
        <v/>
      </c>
      <c r="E12" s="100">
        <f>G.税金及附加测算表!E30</f>
        <v/>
      </c>
      <c r="F12" s="100">
        <f>G.税金及附加测算表!F30</f>
        <v/>
      </c>
      <c r="G12" s="100">
        <f>G.税金及附加测算表!G30</f>
        <v/>
      </c>
      <c r="H12" s="100">
        <f>G.税金及附加测算表!H30</f>
        <v/>
      </c>
      <c r="I12" s="100">
        <f>G.税金及附加测算表!I30</f>
        <v/>
      </c>
    </row>
    <row r="13" ht="16.5" customHeight="1" s="1">
      <c r="A13" s="8" t="n">
        <v>2.5</v>
      </c>
      <c r="B13" s="8" t="inlineStr">
        <is>
          <t>维持运营投资</t>
        </is>
      </c>
      <c r="C13" s="105">
        <f>SUM(D13:I13)</f>
        <v/>
      </c>
      <c r="D13" s="98" t="n">
        <v>0</v>
      </c>
      <c r="E13" s="98" t="n">
        <v>0</v>
      </c>
      <c r="F13" s="98" t="n">
        <v>0</v>
      </c>
      <c r="G13" s="98" t="n">
        <v>0</v>
      </c>
      <c r="H13" s="98" t="n">
        <v>0</v>
      </c>
      <c r="I13" s="98" t="n">
        <v>0</v>
      </c>
    </row>
    <row r="14" ht="16.5" customHeight="1" s="1">
      <c r="A14" s="8" t="n">
        <v>3</v>
      </c>
      <c r="B14" s="8" t="inlineStr">
        <is>
          <t>所得税前净现金流量（1-2）</t>
        </is>
      </c>
      <c r="C14" s="105">
        <f>SUM(D14:I14)</f>
        <v/>
      </c>
      <c r="D14" s="105">
        <f>D3-D8</f>
        <v/>
      </c>
      <c r="E14" s="105">
        <f>E3-E8</f>
        <v/>
      </c>
      <c r="F14" s="105">
        <f>F3-F8</f>
        <v/>
      </c>
      <c r="G14" s="105">
        <f>G3-G8</f>
        <v/>
      </c>
      <c r="H14" s="105">
        <f>H3-H8</f>
        <v/>
      </c>
      <c r="I14" s="105">
        <f>I3-I8</f>
        <v/>
      </c>
    </row>
    <row r="15" ht="16.5" customHeight="1" s="1">
      <c r="A15" s="8" t="n">
        <v>4</v>
      </c>
      <c r="B15" s="8" t="inlineStr">
        <is>
          <t>累计所得税前净现金流量</t>
        </is>
      </c>
      <c r="C15" s="105">
        <f>SUM(D15:I15)</f>
        <v/>
      </c>
      <c r="D15" s="105">
        <f>D14</f>
        <v/>
      </c>
      <c r="E15" s="105">
        <f>D15+E14</f>
        <v/>
      </c>
      <c r="F15" s="105">
        <f>E15+F14</f>
        <v/>
      </c>
      <c r="G15" s="105">
        <f>F15+G14</f>
        <v/>
      </c>
      <c r="H15" s="105">
        <f>G15+H14</f>
        <v/>
      </c>
      <c r="I15" s="105">
        <f>H15+I14</f>
        <v/>
      </c>
    </row>
    <row r="16" ht="16.5" customFormat="1" customHeight="1" s="24">
      <c r="A16" s="28" t="n">
        <v>5</v>
      </c>
      <c r="B16" s="28" t="inlineStr">
        <is>
          <t>调整所得税</t>
        </is>
      </c>
      <c r="C16" s="100">
        <f>SUM(D16:I16)</f>
        <v/>
      </c>
      <c r="D16" s="100">
        <f>'b利润与利润分配表（损益和利润分配表）'!E25*A财务假设!$D$9</f>
        <v/>
      </c>
      <c r="E16" s="100">
        <f>'b利润与利润分配表（损益和利润分配表）'!F25*A财务假设!$D$9</f>
        <v/>
      </c>
      <c r="F16" s="100">
        <f>'b利润与利润分配表（损益和利润分配表）'!G25*A财务假设!$D$9</f>
        <v/>
      </c>
      <c r="G16" s="100">
        <f>'b利润与利润分配表（损益和利润分配表）'!H25*A财务假设!$D$9</f>
        <v/>
      </c>
      <c r="H16" s="100">
        <f>'b利润与利润分配表（损益和利润分配表）'!I25*A财务假设!$D$9</f>
        <v/>
      </c>
      <c r="I16" s="100">
        <f>'b利润与利润分配表（损益和利润分配表）'!J25*A财务假设!$D$9</f>
        <v/>
      </c>
      <c r="J16" s="0" t="n"/>
      <c r="K16" s="0" t="n"/>
      <c r="L16" s="0" t="n"/>
      <c r="M16" s="0" t="n"/>
      <c r="N16" s="0" t="n"/>
      <c r="O16" s="0" t="n"/>
      <c r="P16" s="0" t="n"/>
      <c r="Q16" s="0" t="n"/>
      <c r="R16" s="0" t="n"/>
    </row>
    <row r="17" ht="16.5" customHeight="1" s="1">
      <c r="A17" s="8" t="n">
        <v>6</v>
      </c>
      <c r="B17" s="8" t="inlineStr">
        <is>
          <t>所得税后净现金流量（3-5）</t>
        </is>
      </c>
      <c r="C17" s="105">
        <f>SUM(D17:I17)</f>
        <v/>
      </c>
      <c r="D17" s="105">
        <f>D14-D16</f>
        <v/>
      </c>
      <c r="E17" s="105">
        <f>E14-E16</f>
        <v/>
      </c>
      <c r="F17" s="105">
        <f>F14-F16</f>
        <v/>
      </c>
      <c r="G17" s="105">
        <f>G14-G16</f>
        <v/>
      </c>
      <c r="H17" s="105">
        <f>H14-H16</f>
        <v/>
      </c>
      <c r="I17" s="105">
        <f>I14-I16</f>
        <v/>
      </c>
    </row>
    <row r="18" ht="16.5" customHeight="1" s="1">
      <c r="A18" s="8" t="n">
        <v>7</v>
      </c>
      <c r="B18" s="8" t="inlineStr">
        <is>
          <t>累计所得税后净现金流量</t>
        </is>
      </c>
      <c r="C18" s="105">
        <f>SUM(D18:I18)</f>
        <v/>
      </c>
      <c r="D18" s="105">
        <f>D17</f>
        <v/>
      </c>
      <c r="E18" s="105">
        <f>D18+E17</f>
        <v/>
      </c>
      <c r="F18" s="105">
        <f>E18+F17</f>
        <v/>
      </c>
      <c r="G18" s="105">
        <f>F18+G17</f>
        <v/>
      </c>
      <c r="H18" s="105">
        <f>G18+H17</f>
        <v/>
      </c>
      <c r="I18" s="105">
        <f>H18+I17</f>
        <v/>
      </c>
    </row>
    <row r="19" ht="16.5" customHeight="1" s="1">
      <c r="A19" s="8" t="n">
        <v>8</v>
      </c>
      <c r="B19" s="8" t="inlineStr">
        <is>
          <t>折现值-所得税前净现金流量</t>
        </is>
      </c>
      <c r="C19" s="105">
        <f>SUM(D19:I19)</f>
        <v/>
      </c>
      <c r="D19" s="105">
        <f>D14/(1+A财务假设!$D$15)^(D2-2025)</f>
        <v/>
      </c>
      <c r="E19" s="105">
        <f>E14/(1+A财务假设!$D$15)^(E2-2025)</f>
        <v/>
      </c>
      <c r="F19" s="105">
        <f>F14/(1+A财务假设!$D$15)^(F2-2025)</f>
        <v/>
      </c>
      <c r="G19" s="105">
        <f>G14/(1+A财务假设!$D$15)^(G2-2025)</f>
        <v/>
      </c>
      <c r="H19" s="105">
        <f>H14/(1+A财务假设!$D$15)^(H2-2025)</f>
        <v/>
      </c>
      <c r="I19" s="105">
        <f>I14/(1+A财务假设!$D$15)^(I2-2025)</f>
        <v/>
      </c>
    </row>
    <row r="20" ht="16.5" customHeight="1" s="1">
      <c r="A20" s="8" t="n">
        <v>9</v>
      </c>
      <c r="B20" s="8" t="inlineStr">
        <is>
          <t>折现值-累计所得税前净现金流量</t>
        </is>
      </c>
      <c r="C20" s="105">
        <f>SUM(D20:I20)</f>
        <v/>
      </c>
      <c r="D20" s="105">
        <f>D19</f>
        <v/>
      </c>
      <c r="E20" s="105">
        <f>D20+E19</f>
        <v/>
      </c>
      <c r="F20" s="105">
        <f>E20+F19</f>
        <v/>
      </c>
      <c r="G20" s="105">
        <f>F20+G19</f>
        <v/>
      </c>
      <c r="H20" s="105">
        <f>G20+H19</f>
        <v/>
      </c>
      <c r="I20" s="105">
        <f>H20+I19</f>
        <v/>
      </c>
    </row>
    <row r="21" ht="16.5" customHeight="1" s="1">
      <c r="A21" s="8" t="n">
        <v>10</v>
      </c>
      <c r="B21" s="8" t="inlineStr">
        <is>
          <t>折现值-所得税后净现金流量</t>
        </is>
      </c>
      <c r="C21" s="105">
        <f>SUM(D21:I21)</f>
        <v/>
      </c>
      <c r="D21" s="105">
        <f>D17/(1+A财务假设!$D$15)^(D2-2025)</f>
        <v/>
      </c>
      <c r="E21" s="105">
        <f>E17/(1+A财务假设!$D$15)^(E2-2025)</f>
        <v/>
      </c>
      <c r="F21" s="105">
        <f>F17/(1+A财务假设!$D$15)^(F2-2025)</f>
        <v/>
      </c>
      <c r="G21" s="105">
        <f>G17/(1+A财务假设!$D$15)^(G2-2025)</f>
        <v/>
      </c>
      <c r="H21" s="105">
        <f>H17/(1+A财务假设!$D$15)^(H2-2025)</f>
        <v/>
      </c>
      <c r="I21" s="105">
        <f>I17/(1+A财务假设!$D$15)^(I2-2025)</f>
        <v/>
      </c>
    </row>
    <row r="22" ht="16.5" customHeight="1" s="1">
      <c r="A22" s="8" t="n">
        <v>11</v>
      </c>
      <c r="B22" s="8" t="inlineStr">
        <is>
          <t>折现值-累计所得税后净现金流量</t>
        </is>
      </c>
      <c r="C22" s="105">
        <f>SUM(D22:I22)</f>
        <v/>
      </c>
      <c r="D22" s="105">
        <f>D21</f>
        <v/>
      </c>
      <c r="E22" s="105">
        <f>D22+E21</f>
        <v/>
      </c>
      <c r="F22" s="105">
        <f>E22+F21</f>
        <v/>
      </c>
      <c r="G22" s="105">
        <f>F22+G21</f>
        <v/>
      </c>
      <c r="H22" s="105">
        <f>G22+H21</f>
        <v/>
      </c>
      <c r="I22" s="105">
        <f>H22+I21</f>
        <v/>
      </c>
    </row>
    <row r="23" ht="37.95" customHeight="1" s="1">
      <c r="A23" s="8" t="inlineStr">
        <is>
          <t>Ⅰ</t>
        </is>
      </c>
      <c r="B23" s="36" t="inlineStr">
        <is>
          <t>项目投资财务内部收益率（%）
（所得税前）</t>
        </is>
      </c>
      <c r="C23" s="8" t="n"/>
      <c r="D23" s="35">
        <f>IRR(D14:I14)</f>
        <v/>
      </c>
      <c r="E23" s="3" t="n"/>
      <c r="F23" s="3" t="n"/>
      <c r="G23" s="3" t="n"/>
      <c r="H23" s="3" t="n"/>
      <c r="I23" s="4" t="n"/>
    </row>
    <row r="24" ht="34.95" customHeight="1" s="1">
      <c r="A24" s="8" t="inlineStr">
        <is>
          <t>Ⅱ</t>
        </is>
      </c>
      <c r="B24" s="36" t="inlineStr">
        <is>
          <t>项目投资财务内部收益率（%）
（所得税后）</t>
        </is>
      </c>
      <c r="C24" s="8" t="n"/>
      <c r="D24" s="35">
        <f>IRR(D17:I17)</f>
        <v/>
      </c>
      <c r="E24" s="3" t="n"/>
      <c r="F24" s="3" t="n"/>
      <c r="G24" s="3" t="n"/>
      <c r="H24" s="3" t="n"/>
      <c r="I24" s="4" t="n"/>
    </row>
    <row r="25" ht="34.05" customHeight="1" s="1">
      <c r="A25" s="8" t="inlineStr">
        <is>
          <t>Ⅲ</t>
        </is>
      </c>
      <c r="B25" s="36" t="inlineStr">
        <is>
          <t>项目投资财务净现值（所得税前）
（ic = %）</t>
        </is>
      </c>
      <c r="C25" s="37" t="inlineStr">
        <is>
          <t>ic参考表A</t>
        </is>
      </c>
      <c r="D25" s="118">
        <f>NPV(0.05,D14:I14)</f>
        <v/>
      </c>
      <c r="E25" s="3" t="n"/>
      <c r="F25" s="3" t="n"/>
      <c r="G25" s="3" t="n"/>
      <c r="H25" s="3" t="n"/>
      <c r="I25" s="4" t="n"/>
    </row>
    <row r="26" ht="34.05" customHeight="1" s="1">
      <c r="A26" s="8" t="inlineStr">
        <is>
          <t>Ⅳ</t>
        </is>
      </c>
      <c r="B26" s="36" t="inlineStr">
        <is>
          <t>项目投资财务净现值（所得税后）
（ic = %）</t>
        </is>
      </c>
      <c r="C26" s="37" t="inlineStr">
        <is>
          <t>ic参考表A</t>
        </is>
      </c>
      <c r="D26" s="118">
        <f>NPV(0.03,D17:I17)</f>
        <v/>
      </c>
      <c r="E26" s="3" t="n"/>
      <c r="F26" s="3" t="n"/>
      <c r="G26" s="3" t="n"/>
      <c r="H26" s="3" t="n"/>
      <c r="I26" s="4" t="n"/>
    </row>
    <row r="27" ht="37.05" customHeight="1" s="1">
      <c r="A27" s="8" t="inlineStr">
        <is>
          <t>Ⅴ</t>
        </is>
      </c>
      <c r="B27" s="36" t="inlineStr">
        <is>
          <t>项目静态投资回收期（年）
（所得税前）</t>
        </is>
      </c>
      <c r="C27" s="8" t="n"/>
      <c r="D27" s="28" t="inlineStr">
        <is>
          <t>行4转正年份 - 1 + 行4[行4转正年份-1] / 行3[行4转正年份]</t>
        </is>
      </c>
      <c r="E27" s="3" t="n"/>
      <c r="F27" s="3" t="n"/>
      <c r="G27" s="4" t="n"/>
      <c r="H27" s="98">
        <f>E2-1+D15/E14-2025</f>
        <v/>
      </c>
      <c r="I27" s="4" t="n"/>
    </row>
    <row r="28" ht="37.05" customHeight="1" s="1">
      <c r="A28" s="8" t="inlineStr">
        <is>
          <t>Ⅵ</t>
        </is>
      </c>
      <c r="B28" s="36" t="inlineStr">
        <is>
          <t>项目动态投资回收期（年）
（所得税前）</t>
        </is>
      </c>
      <c r="C28" s="8" t="n"/>
      <c r="D28" s="8" t="inlineStr">
        <is>
          <t>行9转正年份 - 1 + 行9[行9转正年份-1] / 行8[行9转正年份]</t>
        </is>
      </c>
      <c r="E28" s="3" t="n"/>
      <c r="F28" s="3" t="n"/>
      <c r="G28" s="4" t="n"/>
      <c r="H28" s="98">
        <f>E2-1+D20/E19-2025</f>
        <v/>
      </c>
      <c r="I28" s="4" t="n"/>
    </row>
    <row r="29" ht="34.05" customHeight="1" s="1">
      <c r="A29" s="8" t="inlineStr">
        <is>
          <t>Ⅶ</t>
        </is>
      </c>
      <c r="B29" s="36" t="inlineStr">
        <is>
          <t>★项目静态投资回收期（年）
（所得税后）</t>
        </is>
      </c>
      <c r="C29" s="8" t="n"/>
      <c r="D29" s="8" t="inlineStr">
        <is>
          <t>行7转正年份 - 1 + 行7[行7转正年份-1] / 行6[行7转正年份]</t>
        </is>
      </c>
      <c r="E29" s="3" t="n"/>
      <c r="F29" s="3" t="n"/>
      <c r="G29" s="4" t="n"/>
      <c r="H29" s="98">
        <f>E2-1+D18/E17-2025</f>
        <v/>
      </c>
      <c r="I29" s="4" t="n"/>
    </row>
    <row r="30" ht="34.95" customHeight="1" s="1">
      <c r="A30" s="8" t="inlineStr">
        <is>
          <t>Ⅷ</t>
        </is>
      </c>
      <c r="B30" s="36" t="inlineStr">
        <is>
          <t>★项目动态投资回收期（年）
（所得税后）</t>
        </is>
      </c>
      <c r="C30" s="8" t="n"/>
      <c r="D30" s="8" t="inlineStr">
        <is>
          <t>行11转正年份 - 1 + 行11[行11转正年份-1] / 行10[行11转正年份]</t>
        </is>
      </c>
      <c r="E30" s="3" t="n"/>
      <c r="F30" s="3" t="n"/>
      <c r="G30" s="4" t="n"/>
      <c r="H30" s="98">
        <f>E2-1+D22/E21-2025</f>
        <v/>
      </c>
      <c r="I30" s="4" t="n"/>
    </row>
  </sheetData>
  <mergeCells count="13">
    <mergeCell ref="D24:I24"/>
    <mergeCell ref="D25:I25"/>
    <mergeCell ref="H29:I29"/>
    <mergeCell ref="D23:I23"/>
    <mergeCell ref="A1:I1"/>
    <mergeCell ref="D30:G30"/>
    <mergeCell ref="D29:G29"/>
    <mergeCell ref="D27:G27"/>
    <mergeCell ref="D28:G28"/>
    <mergeCell ref="H28:I28"/>
    <mergeCell ref="H27:I27"/>
    <mergeCell ref="D26:I26"/>
    <mergeCell ref="H30:I30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 codeName="Sheet22">
    <tabColor rgb="FFFFC000"/>
    <outlinePr summaryBelow="1" summaryRight="1"/>
    <pageSetUpPr/>
  </sheetPr>
  <dimension ref="A1:I17"/>
  <sheetViews>
    <sheetView zoomScale="70" zoomScaleNormal="70" workbookViewId="0">
      <selection activeCell="D11" sqref="D11"/>
    </sheetView>
  </sheetViews>
  <sheetFormatPr baseColWidth="8" defaultColWidth="8.890909090909091" defaultRowHeight="28.05" customHeight="1" outlineLevelCol="0"/>
  <cols>
    <col width="29.6636363636364" customWidth="1" style="1" min="2" max="2"/>
    <col width="17.1090909090909" customWidth="1" style="1" min="3" max="3"/>
    <col width="17" customWidth="1" style="1" min="4" max="4"/>
    <col width="17.1090909090909" customWidth="1" style="1" min="5" max="7"/>
    <col width="15.6636363636364" customWidth="1" style="1" min="8" max="9"/>
  </cols>
  <sheetData>
    <row r="1" s="1">
      <c r="A1" s="34" t="inlineStr">
        <is>
          <t>a.2项目资本金现金流量表</t>
        </is>
      </c>
      <c r="B1" s="3" t="n"/>
      <c r="C1" s="3" t="n"/>
      <c r="D1" s="3" t="n"/>
      <c r="E1" s="3" t="n"/>
      <c r="F1" s="3" t="n"/>
      <c r="G1" s="3" t="n"/>
      <c r="H1" s="3" t="n"/>
      <c r="I1" s="4" t="n"/>
    </row>
    <row r="2" s="1">
      <c r="A2" s="5" t="inlineStr">
        <is>
          <t>序号</t>
        </is>
      </c>
      <c r="B2" s="5" t="inlineStr">
        <is>
          <t>项目</t>
        </is>
      </c>
      <c r="C2" s="5" t="inlineStr">
        <is>
          <t>合计</t>
        </is>
      </c>
      <c r="D2" s="5" t="n">
        <v>2025</v>
      </c>
      <c r="E2" s="5" t="n">
        <v>2026</v>
      </c>
      <c r="F2" s="5" t="n">
        <v>2027</v>
      </c>
      <c r="G2" s="5" t="n">
        <v>2028</v>
      </c>
      <c r="H2" s="5" t="inlineStr">
        <is>
          <t>...</t>
        </is>
      </c>
      <c r="I2" s="5" t="n">
        <v>2045</v>
      </c>
    </row>
    <row r="3" s="1">
      <c r="A3" s="8" t="n">
        <v>1</v>
      </c>
      <c r="B3" s="8" t="inlineStr">
        <is>
          <t>现金流入</t>
        </is>
      </c>
      <c r="C3" s="105">
        <f>SUM(D3:I3)</f>
        <v/>
      </c>
      <c r="D3" s="105">
        <f>SUM(D4:D7)</f>
        <v/>
      </c>
      <c r="E3" s="105">
        <f>SUM(E4:E7)</f>
        <v/>
      </c>
      <c r="F3" s="105">
        <f>SUM(F4:F7)</f>
        <v/>
      </c>
      <c r="G3" s="105">
        <f>SUM(G4:G7)</f>
        <v/>
      </c>
      <c r="H3" s="105">
        <f>SUM(H4:H7)</f>
        <v/>
      </c>
      <c r="I3" s="105">
        <f>SUM(I4:I7)</f>
        <v/>
      </c>
    </row>
    <row r="4" s="1">
      <c r="A4" s="8" t="n">
        <v>1.1</v>
      </c>
      <c r="B4" s="8" t="inlineStr">
        <is>
          <t>营业收入</t>
        </is>
      </c>
      <c r="C4" s="105">
        <f>SUM(D4:I4)</f>
        <v/>
      </c>
      <c r="D4" s="105">
        <f>F项目收入!D10</f>
        <v/>
      </c>
      <c r="E4" s="105">
        <f>F项目收入!E10</f>
        <v/>
      </c>
      <c r="F4" s="105">
        <f>F项目收入!F10</f>
        <v/>
      </c>
      <c r="G4" s="105">
        <f>F项目收入!G10</f>
        <v/>
      </c>
      <c r="H4" s="105">
        <f>F项目收入!H10</f>
        <v/>
      </c>
      <c r="I4" s="105">
        <f>F项目收入!I10</f>
        <v/>
      </c>
    </row>
    <row r="5" s="1">
      <c r="A5" s="8" t="n">
        <v>1.2</v>
      </c>
      <c r="B5" s="8" t="inlineStr">
        <is>
          <t>补贴收入</t>
        </is>
      </c>
      <c r="C5" s="105">
        <f>SUM(D5:I5)</f>
        <v/>
      </c>
      <c r="D5" s="105">
        <f>F项目收入!D9</f>
        <v/>
      </c>
      <c r="E5" s="105">
        <f>F项目收入!E9</f>
        <v/>
      </c>
      <c r="F5" s="105">
        <f>F项目收入!F9</f>
        <v/>
      </c>
      <c r="G5" s="105">
        <f>F项目收入!G9</f>
        <v/>
      </c>
      <c r="H5" s="105">
        <f>F项目收入!H9</f>
        <v/>
      </c>
      <c r="I5" s="105">
        <f>F项目收入!I9</f>
        <v/>
      </c>
    </row>
    <row r="6" s="1">
      <c r="A6" s="8" t="n">
        <v>1.3</v>
      </c>
      <c r="B6" s="8" t="inlineStr">
        <is>
          <t>回收固定资产余值</t>
        </is>
      </c>
      <c r="C6" s="105">
        <f>SUM(D6:I6)</f>
        <v/>
      </c>
      <c r="D6" s="105" t="inlineStr">
        <is>
          <t>/</t>
        </is>
      </c>
      <c r="E6" s="105" t="inlineStr">
        <is>
          <t>/</t>
        </is>
      </c>
      <c r="F6" s="105" t="inlineStr">
        <is>
          <t>/</t>
        </is>
      </c>
      <c r="G6" s="105" t="inlineStr">
        <is>
          <t>/</t>
        </is>
      </c>
      <c r="H6" s="105" t="inlineStr">
        <is>
          <t>/</t>
        </is>
      </c>
      <c r="I6" s="105">
        <f>E.2固定资产折旧费估算表!C4*A财务假设!$D$12</f>
        <v/>
      </c>
    </row>
    <row r="7" s="1">
      <c r="A7" s="8" t="n">
        <v>1.4</v>
      </c>
      <c r="B7" s="8" t="inlineStr">
        <is>
          <t>回收流动资产</t>
        </is>
      </c>
      <c r="C7" s="105">
        <f>SUM(D7:I7)</f>
        <v/>
      </c>
      <c r="D7" s="105" t="inlineStr">
        <is>
          <t>/</t>
        </is>
      </c>
      <c r="E7" s="105" t="inlineStr">
        <is>
          <t>/</t>
        </is>
      </c>
      <c r="F7" s="105" t="inlineStr">
        <is>
          <t>/</t>
        </is>
      </c>
      <c r="G7" s="105" t="inlineStr">
        <is>
          <t>/</t>
        </is>
      </c>
      <c r="H7" s="105" t="inlineStr">
        <is>
          <t>/</t>
        </is>
      </c>
      <c r="I7" s="105">
        <f>D.4流动资金估算表!J13</f>
        <v/>
      </c>
    </row>
    <row r="8" s="1">
      <c r="A8" s="8" t="n">
        <v>2</v>
      </c>
      <c r="B8" s="8" t="inlineStr">
        <is>
          <t>现金流出</t>
        </is>
      </c>
      <c r="C8" s="105">
        <f>SUM(D8:I8)</f>
        <v/>
      </c>
      <c r="D8" s="105">
        <f>SUM(D9:D15)</f>
        <v/>
      </c>
      <c r="E8" s="105">
        <f>SUM(E9:E15)</f>
        <v/>
      </c>
      <c r="F8" s="105">
        <f>SUM(F9:F15)</f>
        <v/>
      </c>
      <c r="G8" s="105">
        <f>SUM(G9:G15)</f>
        <v/>
      </c>
      <c r="H8" s="105">
        <f>SUM(H9:H15)</f>
        <v/>
      </c>
      <c r="I8" s="105">
        <f>SUM(I9:I15)</f>
        <v/>
      </c>
    </row>
    <row r="9" s="1">
      <c r="A9" s="8" t="n">
        <v>2.1</v>
      </c>
      <c r="B9" s="8" t="inlineStr">
        <is>
          <t>项目资本金</t>
        </is>
      </c>
      <c r="C9" s="105">
        <f>SUM(D9:I9)</f>
        <v/>
      </c>
      <c r="D9" s="105">
        <f>D.2项目总投资使用计划与资金筹措表!D8</f>
        <v/>
      </c>
      <c r="E9" s="105">
        <f>D.2项目总投资使用计划与资金筹措表!E8</f>
        <v/>
      </c>
      <c r="F9" s="105">
        <f>D.2项目总投资使用计划与资金筹措表!F8</f>
        <v/>
      </c>
      <c r="G9" s="105">
        <f>D.2项目总投资使用计划与资金筹措表!G8</f>
        <v/>
      </c>
      <c r="H9" s="105">
        <f>D.2项目总投资使用计划与资金筹措表!H8</f>
        <v/>
      </c>
      <c r="I9" s="105">
        <f>D.2项目总投资使用计划与资金筹措表!I8</f>
        <v/>
      </c>
    </row>
    <row r="10" s="1">
      <c r="A10" s="8" t="n">
        <v>2.2</v>
      </c>
      <c r="B10" s="8" t="inlineStr">
        <is>
          <t>借款本金偿还</t>
        </is>
      </c>
      <c r="C10" s="105">
        <f>SUM(D10:I10)</f>
        <v/>
      </c>
      <c r="D10" s="105">
        <f>#REF!</f>
        <v/>
      </c>
      <c r="E10" s="105">
        <f>#REF!</f>
        <v/>
      </c>
      <c r="F10" s="105">
        <f>#REF!</f>
        <v/>
      </c>
      <c r="G10" s="105">
        <f>#REF!</f>
        <v/>
      </c>
      <c r="H10" s="105">
        <f>#REF!</f>
        <v/>
      </c>
      <c r="I10" s="105">
        <f>#REF!</f>
        <v/>
      </c>
    </row>
    <row r="11" s="1">
      <c r="A11" s="8" t="n">
        <v>2.3</v>
      </c>
      <c r="B11" s="8" t="inlineStr">
        <is>
          <t>借款利息支付</t>
        </is>
      </c>
      <c r="C11" s="105">
        <f>SUM(D11:I11)</f>
        <v/>
      </c>
      <c r="D11" s="105">
        <f>#REF!</f>
        <v/>
      </c>
      <c r="E11" s="105">
        <f>#REF!</f>
        <v/>
      </c>
      <c r="F11" s="105">
        <f>#REF!</f>
        <v/>
      </c>
      <c r="G11" s="105">
        <f>#REF!</f>
        <v/>
      </c>
      <c r="H11" s="105">
        <f>#REF!</f>
        <v/>
      </c>
      <c r="I11" s="105">
        <f>#REF!</f>
        <v/>
      </c>
    </row>
    <row r="12" s="1">
      <c r="A12" s="8" t="n">
        <v>2.4</v>
      </c>
      <c r="B12" s="8" t="inlineStr">
        <is>
          <t>经营成本</t>
        </is>
      </c>
      <c r="C12" s="105">
        <f>SUM(D12:I12)</f>
        <v/>
      </c>
      <c r="D12" s="105">
        <f>E总成本费用估算表!C11</f>
        <v/>
      </c>
      <c r="E12" s="105">
        <f>E总成本费用估算表!D11</f>
        <v/>
      </c>
      <c r="F12" s="105">
        <f>E总成本费用估算表!E11</f>
        <v/>
      </c>
      <c r="G12" s="105">
        <f>E总成本费用估算表!F11</f>
        <v/>
      </c>
      <c r="H12" s="105">
        <f>E总成本费用估算表!G11</f>
        <v/>
      </c>
      <c r="I12" s="105">
        <f>E总成本费用估算表!H11</f>
        <v/>
      </c>
    </row>
    <row r="13" s="1">
      <c r="A13" s="8" t="n">
        <v>2.5</v>
      </c>
      <c r="B13" s="8" t="inlineStr">
        <is>
          <t>营业税金及附加</t>
        </is>
      </c>
      <c r="C13" s="105">
        <f>SUM(D13:I13)</f>
        <v/>
      </c>
      <c r="D13" s="100">
        <f>G.税金及附加测算表!D30</f>
        <v/>
      </c>
      <c r="E13" s="100">
        <f>G.税金及附加测算表!E30</f>
        <v/>
      </c>
      <c r="F13" s="100">
        <f>G.税金及附加测算表!F30</f>
        <v/>
      </c>
      <c r="G13" s="100">
        <f>G.税金及附加测算表!G30</f>
        <v/>
      </c>
      <c r="H13" s="100">
        <f>G.税金及附加测算表!H30</f>
        <v/>
      </c>
      <c r="I13" s="100">
        <f>G.税金及附加测算表!I30</f>
        <v/>
      </c>
    </row>
    <row r="14" s="1">
      <c r="A14" s="8" t="n">
        <v>2.6</v>
      </c>
      <c r="B14" s="8" t="inlineStr">
        <is>
          <t>所得税</t>
        </is>
      </c>
      <c r="C14" s="105">
        <f>SUM(D14:I14)</f>
        <v/>
      </c>
      <c r="D14" s="105">
        <f>'b利润与利润分配表（损益和利润分配表）'!E11</f>
        <v/>
      </c>
      <c r="E14" s="105">
        <f>'b利润与利润分配表（损益和利润分配表）'!F11</f>
        <v/>
      </c>
      <c r="F14" s="105">
        <f>'b利润与利润分配表（损益和利润分配表）'!G11</f>
        <v/>
      </c>
      <c r="G14" s="105">
        <f>'b利润与利润分配表（损益和利润分配表）'!H11</f>
        <v/>
      </c>
      <c r="H14" s="105">
        <f>'b利润与利润分配表（损益和利润分配表）'!I11</f>
        <v/>
      </c>
      <c r="I14" s="105">
        <f>'b利润与利润分配表（损益和利润分配表）'!J11</f>
        <v/>
      </c>
    </row>
    <row r="15" s="1">
      <c r="A15" s="8" t="n">
        <v>2.7</v>
      </c>
      <c r="B15" s="8" t="inlineStr">
        <is>
          <t>维持运营投资</t>
        </is>
      </c>
      <c r="C15" s="105">
        <f>SUM(D15:I15)</f>
        <v/>
      </c>
      <c r="D15" s="98" t="n">
        <v>0</v>
      </c>
      <c r="E15" s="98" t="n">
        <v>0</v>
      </c>
      <c r="F15" s="98" t="n">
        <v>0</v>
      </c>
      <c r="G15" s="98" t="n">
        <v>0</v>
      </c>
      <c r="H15" s="98" t="n">
        <v>0</v>
      </c>
      <c r="I15" s="98" t="n">
        <v>0</v>
      </c>
    </row>
    <row r="16" s="1">
      <c r="A16" s="8" t="n">
        <v>3</v>
      </c>
      <c r="B16" s="8" t="inlineStr">
        <is>
          <t>净现金流量</t>
        </is>
      </c>
      <c r="C16" s="105">
        <f>SUM(D16:I16)</f>
        <v/>
      </c>
      <c r="D16" s="105">
        <f>D3-D8</f>
        <v/>
      </c>
      <c r="E16" s="105">
        <f>E3-E8</f>
        <v/>
      </c>
      <c r="F16" s="105">
        <f>F3-F8</f>
        <v/>
      </c>
      <c r="G16" s="105">
        <f>G3-G8</f>
        <v/>
      </c>
      <c r="H16" s="105">
        <f>H3-H8</f>
        <v/>
      </c>
      <c r="I16" s="105">
        <f>I3-I8</f>
        <v/>
      </c>
    </row>
    <row r="17" s="1">
      <c r="A17" s="8" t="inlineStr">
        <is>
          <t>Ⅰ</t>
        </is>
      </c>
      <c r="B17" s="30" t="inlineStr">
        <is>
          <t>资本金财务内部收益率（%）</t>
        </is>
      </c>
      <c r="C17" s="8" t="n"/>
      <c r="D17" s="35">
        <f>IRR(D16:I16)</f>
        <v/>
      </c>
      <c r="E17" s="3" t="n"/>
      <c r="F17" s="3" t="n"/>
      <c r="G17" s="3" t="n"/>
      <c r="H17" s="3" t="n"/>
      <c r="I17" s="4" t="n"/>
    </row>
  </sheetData>
  <mergeCells count="2">
    <mergeCell ref="A1:I1"/>
    <mergeCell ref="D17:I17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 codeName="Sheet23">
    <tabColor rgb="FFFFC000"/>
    <outlinePr summaryBelow="1" summaryRight="1"/>
    <pageSetUpPr/>
  </sheetPr>
  <dimension ref="A1:J28"/>
  <sheetViews>
    <sheetView zoomScale="85" zoomScaleNormal="85" workbookViewId="0">
      <selection activeCell="H5" sqref="H5"/>
    </sheetView>
  </sheetViews>
  <sheetFormatPr baseColWidth="8" defaultColWidth="8.890909090909091" defaultRowHeight="28.05" customHeight="1" outlineLevelCol="0"/>
  <cols>
    <col width="8.890909090909091" customWidth="1" style="31" min="1" max="1"/>
    <col width="28.7818181818182" customWidth="1" style="31" min="2" max="2"/>
    <col width="18.4454545454545" customWidth="1" style="31" min="3" max="3"/>
    <col hidden="1" width="31.4454545454545" customWidth="1" style="31" min="4" max="4"/>
    <col width="19" customWidth="1" style="31" min="5" max="5"/>
    <col width="20.6636363636364" customWidth="1" style="31" min="6" max="6"/>
    <col width="19.7818181818182" customWidth="1" style="31" min="7" max="7"/>
    <col width="17.1090909090909" customWidth="1" style="31" min="8" max="10"/>
    <col width="8.890909090909091" customWidth="1" style="31" min="11" max="16384"/>
  </cols>
  <sheetData>
    <row r="1" ht="20" customHeight="1" s="1">
      <c r="A1" s="25" t="inlineStr">
        <is>
          <t>b利润与利润分配表（万元）（损益和利润分配表）（红色字体需要填写）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4" t="n"/>
    </row>
    <row r="2" ht="16.5" customHeight="1" s="1">
      <c r="A2" s="5" t="inlineStr">
        <is>
          <t>序号</t>
        </is>
      </c>
      <c r="B2" s="5" t="inlineStr">
        <is>
          <t>项目</t>
        </is>
      </c>
      <c r="C2" s="5" t="inlineStr">
        <is>
          <t>合计</t>
        </is>
      </c>
      <c r="D2" s="5" t="n"/>
      <c r="E2" s="5" t="n">
        <v>2025</v>
      </c>
      <c r="F2" s="5" t="n">
        <v>2026</v>
      </c>
      <c r="G2" s="5" t="n">
        <v>2027</v>
      </c>
      <c r="H2" s="5" t="n">
        <v>2028</v>
      </c>
      <c r="I2" s="5" t="inlineStr">
        <is>
          <t>......</t>
        </is>
      </c>
      <c r="J2" s="5" t="n">
        <v>2045</v>
      </c>
    </row>
    <row r="3" ht="16.5" customHeight="1" s="1">
      <c r="A3" s="8" t="n">
        <v>1</v>
      </c>
      <c r="B3" s="8" t="inlineStr">
        <is>
          <t>营业收入（不含增值税）</t>
        </is>
      </c>
      <c r="C3" s="100">
        <f>SUM(E3:J3)</f>
        <v/>
      </c>
      <c r="D3" s="100" t="n"/>
      <c r="E3" s="100">
        <f>F项目收入!D11</f>
        <v/>
      </c>
      <c r="F3" s="100">
        <f>F项目收入!E11</f>
        <v/>
      </c>
      <c r="G3" s="100">
        <f>F项目收入!F11</f>
        <v/>
      </c>
      <c r="H3" s="100">
        <f>F项目收入!G11</f>
        <v/>
      </c>
      <c r="I3" s="100">
        <f>F项目收入!H11</f>
        <v/>
      </c>
      <c r="J3" s="100">
        <f>F项目收入!I11</f>
        <v/>
      </c>
    </row>
    <row r="4" ht="16.5" customHeight="1" s="1">
      <c r="A4" s="8" t="n">
        <v>2</v>
      </c>
      <c r="B4" s="8" t="inlineStr">
        <is>
          <t>营业税金及附加</t>
        </is>
      </c>
      <c r="C4" s="105">
        <f>SUM(E4:J4)</f>
        <v/>
      </c>
      <c r="D4" s="100" t="n"/>
      <c r="E4" s="100">
        <f>G.税金及附加测算表!D30</f>
        <v/>
      </c>
      <c r="F4" s="100">
        <f>G.税金及附加测算表!E30</f>
        <v/>
      </c>
      <c r="G4" s="100">
        <f>G.税金及附加测算表!F30</f>
        <v/>
      </c>
      <c r="H4" s="100">
        <f>G.税金及附加测算表!G30</f>
        <v/>
      </c>
      <c r="I4" s="100">
        <f>G.税金及附加测算表!H30</f>
        <v/>
      </c>
      <c r="J4" s="100">
        <f>G.税金及附加测算表!I30</f>
        <v/>
      </c>
    </row>
    <row r="5" ht="16.5" customHeight="1" s="1">
      <c r="A5" s="8" t="n">
        <v>3</v>
      </c>
      <c r="B5" s="8" t="inlineStr">
        <is>
          <t>总成本费用（不含增值税）</t>
        </is>
      </c>
      <c r="C5" s="105">
        <f>SUM(E5:J5)</f>
        <v/>
      </c>
      <c r="D5" s="105" t="n"/>
      <c r="E5" s="105">
        <f>E总成本费用估算表!C15-G.税金及附加测算表!D4</f>
        <v/>
      </c>
      <c r="F5" s="105">
        <f>E总成本费用估算表!D15-G.税金及附加测算表!E4</f>
        <v/>
      </c>
      <c r="G5" s="105">
        <f>E总成本费用估算表!E15-G.税金及附加测算表!F4</f>
        <v/>
      </c>
      <c r="H5" s="105">
        <f>E总成本费用估算表!F15-G.税金及附加测算表!G4</f>
        <v/>
      </c>
      <c r="I5" s="105">
        <f>E总成本费用估算表!G15-G.税金及附加测算表!H4</f>
        <v/>
      </c>
      <c r="J5" s="105">
        <f>E总成本费用估算表!H15-G.税金及附加测算表!I4</f>
        <v/>
      </c>
    </row>
    <row r="6" ht="16.5" customHeight="1" s="1">
      <c r="A6" s="8" t="n">
        <v>4</v>
      </c>
      <c r="B6" s="8" t="inlineStr">
        <is>
          <t>补贴收入</t>
        </is>
      </c>
      <c r="C6" s="105">
        <f>SUM(E6:J6)</f>
        <v/>
      </c>
      <c r="D6" s="105" t="n"/>
      <c r="E6" s="105">
        <f>F项目收入!D9</f>
        <v/>
      </c>
      <c r="F6" s="105">
        <f>F项目收入!E9</f>
        <v/>
      </c>
      <c r="G6" s="105">
        <f>F项目收入!F9</f>
        <v/>
      </c>
      <c r="H6" s="105">
        <f>F项目收入!G9</f>
        <v/>
      </c>
      <c r="I6" s="105">
        <f>F项目收入!H9</f>
        <v/>
      </c>
      <c r="J6" s="105">
        <f>F项目收入!I9</f>
        <v/>
      </c>
    </row>
    <row r="7" ht="16.5" customHeight="1" s="1">
      <c r="A7" s="8" t="n">
        <v>5</v>
      </c>
      <c r="B7" s="8" t="inlineStr">
        <is>
          <t>利润总额</t>
        </is>
      </c>
      <c r="C7" s="105">
        <f>SUM(E7:J7)</f>
        <v/>
      </c>
      <c r="D7" s="105" t="n"/>
      <c r="E7" s="105">
        <f>E3-E4-E5+E6</f>
        <v/>
      </c>
      <c r="F7" s="105">
        <f>F3-F4-F5+F6</f>
        <v/>
      </c>
      <c r="G7" s="105">
        <f>G3-G4-G5+G6</f>
        <v/>
      </c>
      <c r="H7" s="105">
        <f>H3-H4-H5+H6</f>
        <v/>
      </c>
      <c r="I7" s="105">
        <f>I3-I4-I5+I6</f>
        <v/>
      </c>
      <c r="J7" s="105">
        <f>J3-J4-J5+J6</f>
        <v/>
      </c>
    </row>
    <row r="8" ht="16.5" customHeight="1" s="1">
      <c r="A8" s="8" t="n">
        <v>6</v>
      </c>
      <c r="B8" s="8" t="inlineStr">
        <is>
          <t>弥补以前年度亏损</t>
        </is>
      </c>
      <c r="C8" s="105">
        <f>SUM(E8:J8)</f>
        <v/>
      </c>
      <c r="D8" s="100" t="n"/>
      <c r="E8" s="100">
        <f>IF((E7+D8)&gt;0,0,(E7+D8))</f>
        <v/>
      </c>
      <c r="F8" s="100" t="n">
        <v>0</v>
      </c>
      <c r="G8" s="100">
        <f>IF(F9&lt;0,IF((G7+F9)&lt;0,G7,-F9),0)</f>
        <v/>
      </c>
      <c r="H8" s="100">
        <f>IF(G9&lt;0,IF((H7+G9)&lt;0,H7,-G9),0)</f>
        <v/>
      </c>
      <c r="I8" s="100">
        <f>IF(H9&lt;0,IF((I7+H9)&lt;0,I7,-H9),0)</f>
        <v/>
      </c>
      <c r="J8" s="100">
        <f>IF(I9&lt;0,IF((J7+I9)&lt;0,J7,-I9),0)</f>
        <v/>
      </c>
    </row>
    <row r="9" ht="16.5" customHeight="1" s="1">
      <c r="A9" s="8" t="n"/>
      <c r="B9" s="8" t="inlineStr">
        <is>
          <t>期末未弥补亏损</t>
        </is>
      </c>
      <c r="C9" s="105" t="inlineStr">
        <is>
          <t>/</t>
        </is>
      </c>
      <c r="D9" s="105" t="n"/>
      <c r="E9" s="105" t="inlineStr">
        <is>
          <t>/</t>
        </is>
      </c>
      <c r="F9" s="105">
        <f>IF(F7&lt;0,F7,0)</f>
        <v/>
      </c>
      <c r="G9" s="105">
        <f>IF(F9&lt;0,F9+G8,0)</f>
        <v/>
      </c>
      <c r="H9" s="105">
        <f>IF(G9&lt;0,G9+H8,0)</f>
        <v/>
      </c>
      <c r="I9" s="105">
        <f>IF(H9&lt;0,H9+I8,0)</f>
        <v/>
      </c>
      <c r="J9" s="105">
        <f>IF(I9&lt;0,I9+J8,0)</f>
        <v/>
      </c>
    </row>
    <row r="10" ht="16.5" customHeight="1" s="1">
      <c r="A10" s="8" t="n">
        <v>7</v>
      </c>
      <c r="B10" s="8" t="inlineStr">
        <is>
          <t>应纳税所得额</t>
        </is>
      </c>
      <c r="C10" s="105">
        <f>SUM(E10:J10)</f>
        <v/>
      </c>
      <c r="D10" s="105" t="n"/>
      <c r="E10" s="105">
        <f>IF((E7+D8)&gt;0,(E7+D8),0)</f>
        <v/>
      </c>
      <c r="F10" s="105">
        <f>IF(F9&lt;0,0,(F7-F8)*0.25)</f>
        <v/>
      </c>
      <c r="G10" s="105">
        <f>IF(G9&lt;0,0,(G7-G8)*0.25)</f>
        <v/>
      </c>
      <c r="H10" s="105">
        <f>IF(H9&lt;0,0,(H7-H8))</f>
        <v/>
      </c>
      <c r="I10" s="105">
        <f>IF(I9&lt;0,0,(I7-I8))</f>
        <v/>
      </c>
      <c r="J10" s="105">
        <f>IF(J9&lt;0,0,(J7-J8))</f>
        <v/>
      </c>
    </row>
    <row r="11" ht="46.95" customHeight="1" s="1">
      <c r="A11" s="8" t="n">
        <v>8</v>
      </c>
      <c r="B11" s="23" t="inlineStr">
        <is>
          <t>所得税
（大于0才交税，税率见表A）</t>
        </is>
      </c>
      <c r="C11" s="105">
        <f>SUM(E11:J11)</f>
        <v/>
      </c>
      <c r="D11" s="105" t="n"/>
      <c r="E11" s="105">
        <f>E10*A财务假设!$D$9</f>
        <v/>
      </c>
      <c r="F11" s="105">
        <f>IF((F10)&lt;0,0,(F10*A财务假设!$D$9))</f>
        <v/>
      </c>
      <c r="G11" s="105">
        <f>IF((G10)&lt;0,0,(G10*A财务假设!$D$9))</f>
        <v/>
      </c>
      <c r="H11" s="105">
        <f>IF((H10)&lt;0,0,(H10*A财务假设!$D$9))</f>
        <v/>
      </c>
      <c r="I11" s="105">
        <f>IF((I10)&lt;0,0,(I10*A财务假设!$D$9))</f>
        <v/>
      </c>
      <c r="J11" s="105">
        <f>IF((J10)&lt;0,0,(J10*A财务假设!$D$9))</f>
        <v/>
      </c>
    </row>
    <row r="12" ht="16.5" customHeight="1" s="1">
      <c r="A12" s="8" t="n">
        <v>9</v>
      </c>
      <c r="B12" s="8" t="inlineStr">
        <is>
          <t>净利润</t>
        </is>
      </c>
      <c r="C12" s="105">
        <f>SUM(E12:J12)</f>
        <v/>
      </c>
      <c r="D12" s="105" t="n"/>
      <c r="E12" s="105">
        <f>E7-E11</f>
        <v/>
      </c>
      <c r="F12" s="105">
        <f>F7-F11</f>
        <v/>
      </c>
      <c r="G12" s="105">
        <f>G7-G11</f>
        <v/>
      </c>
      <c r="H12" s="105">
        <f>H7-H11</f>
        <v/>
      </c>
      <c r="I12" s="105">
        <f>I7-I11</f>
        <v/>
      </c>
      <c r="J12" s="105">
        <f>J7-J11</f>
        <v/>
      </c>
    </row>
    <row r="13" ht="16.5" customHeight="1" s="1">
      <c r="A13" s="8" t="n">
        <v>10</v>
      </c>
      <c r="B13" s="8" t="inlineStr">
        <is>
          <t>期初未分配利润</t>
        </is>
      </c>
      <c r="C13" s="105">
        <f>SUM(E13:J13)</f>
        <v/>
      </c>
      <c r="D13" s="98" t="n"/>
      <c r="E13" s="98" t="n">
        <v>0</v>
      </c>
      <c r="F13" s="98" t="n">
        <v>0</v>
      </c>
      <c r="G13" s="98" t="n">
        <v>0</v>
      </c>
      <c r="H13" s="98" t="n">
        <v>0</v>
      </c>
      <c r="I13" s="98" t="n">
        <v>0</v>
      </c>
      <c r="J13" s="98" t="n">
        <v>0</v>
      </c>
    </row>
    <row r="14" ht="16.5" customHeight="1" s="1">
      <c r="A14" s="8" t="n">
        <v>11</v>
      </c>
      <c r="B14" s="8" t="inlineStr">
        <is>
          <t>可供分配的利润</t>
        </is>
      </c>
      <c r="C14" s="105">
        <f>SUM(E14:J14)</f>
        <v/>
      </c>
      <c r="D14" s="105" t="n"/>
      <c r="E14" s="105">
        <f>SUM(E12:E13)</f>
        <v/>
      </c>
      <c r="F14" s="105">
        <f>SUM(F12:F13)</f>
        <v/>
      </c>
      <c r="G14" s="105">
        <f>SUM(G12:G13)</f>
        <v/>
      </c>
      <c r="H14" s="105">
        <f>SUM(H12:H13)</f>
        <v/>
      </c>
      <c r="I14" s="105">
        <f>SUM(I12:I13)</f>
        <v/>
      </c>
      <c r="J14" s="105">
        <f>SUM(J12:J13)</f>
        <v/>
      </c>
    </row>
    <row r="15" ht="16.5" customHeight="1" s="1">
      <c r="A15" s="8" t="n">
        <v>12</v>
      </c>
      <c r="B15" s="8" t="inlineStr">
        <is>
          <t>提取法定盈余公积金</t>
        </is>
      </c>
      <c r="C15" s="105">
        <f>SUM(E15:J15)</f>
        <v/>
      </c>
      <c r="D15" s="105" t="n"/>
      <c r="E15" s="105">
        <f>E12*A财务假设!$D$10</f>
        <v/>
      </c>
      <c r="F15" s="105">
        <f>F12*A财务假设!$D$10</f>
        <v/>
      </c>
      <c r="G15" s="105">
        <f>G12*A财务假设!$D$10</f>
        <v/>
      </c>
      <c r="H15" s="105">
        <f>H12*A财务假设!$D$10</f>
        <v/>
      </c>
      <c r="I15" s="105">
        <f>I12*A财务假设!$D$10</f>
        <v/>
      </c>
      <c r="J15" s="105">
        <f>J12*A财务假设!$D$10</f>
        <v/>
      </c>
    </row>
    <row r="16" ht="16.5" customHeight="1" s="1">
      <c r="A16" s="8" t="n">
        <v>13</v>
      </c>
      <c r="B16" s="8" t="inlineStr">
        <is>
          <t>可供投资者分配的利润</t>
        </is>
      </c>
      <c r="C16" s="105">
        <f>SUM(E16:J16)</f>
        <v/>
      </c>
      <c r="D16" s="105" t="n"/>
      <c r="E16" s="105">
        <f>E14-E15</f>
        <v/>
      </c>
      <c r="F16" s="105">
        <f>F14-F15</f>
        <v/>
      </c>
      <c r="G16" s="105">
        <f>G14-G15</f>
        <v/>
      </c>
      <c r="H16" s="105">
        <f>H14-H15</f>
        <v/>
      </c>
      <c r="I16" s="105">
        <f>I14-I15</f>
        <v/>
      </c>
      <c r="J16" s="105">
        <f>J14-J15</f>
        <v/>
      </c>
    </row>
    <row r="17" ht="16.5" customHeight="1" s="1">
      <c r="A17" s="8" t="n">
        <v>14</v>
      </c>
      <c r="B17" s="32" t="inlineStr">
        <is>
          <t>应付优先股股利</t>
        </is>
      </c>
      <c r="C17" s="105">
        <f>SUM(E17:J17)</f>
        <v/>
      </c>
      <c r="D17" s="98" t="n"/>
      <c r="E17" s="98" t="n">
        <v>0</v>
      </c>
      <c r="F17" s="98" t="n">
        <v>0</v>
      </c>
      <c r="G17" s="98" t="n">
        <v>0</v>
      </c>
      <c r="H17" s="98" t="n">
        <v>0</v>
      </c>
      <c r="I17" s="98" t="n">
        <v>0</v>
      </c>
      <c r="J17" s="98" t="n">
        <v>0</v>
      </c>
    </row>
    <row r="18" ht="16.5" customHeight="1" s="1">
      <c r="A18" s="8" t="n">
        <v>15</v>
      </c>
      <c r="B18" s="32" t="inlineStr">
        <is>
          <t>提取任意盈余公积金</t>
        </is>
      </c>
      <c r="C18" s="105">
        <f>SUM(E18:J18)</f>
        <v/>
      </c>
      <c r="D18" s="105" t="n"/>
      <c r="E18" s="105">
        <f>E16*A财务假设!$D$11</f>
        <v/>
      </c>
      <c r="F18" s="105">
        <f>F16*A财务假设!$D$11</f>
        <v/>
      </c>
      <c r="G18" s="105">
        <f>G16*A财务假设!$D$11</f>
        <v/>
      </c>
      <c r="H18" s="105">
        <f>H16*A财务假设!$D$11</f>
        <v/>
      </c>
      <c r="I18" s="105">
        <f>I16*A财务假设!$D$11</f>
        <v/>
      </c>
      <c r="J18" s="105">
        <f>J16*A财务假设!$D$11</f>
        <v/>
      </c>
    </row>
    <row r="19" ht="16.5" customHeight="1" s="1">
      <c r="A19" s="8" t="n">
        <v>16</v>
      </c>
      <c r="B19" s="32" t="inlineStr">
        <is>
          <t>应付普通股股利</t>
        </is>
      </c>
      <c r="C19" s="105">
        <f>SUM(E19:J19)</f>
        <v/>
      </c>
      <c r="D19" s="99" t="n"/>
      <c r="E19" s="99">
        <f>E16-E17-E18</f>
        <v/>
      </c>
      <c r="F19" s="99">
        <f>F16-F17-F18</f>
        <v/>
      </c>
      <c r="G19" s="99">
        <f>G16-G17-G18</f>
        <v/>
      </c>
      <c r="H19" s="99">
        <f>H16-H17-H18</f>
        <v/>
      </c>
      <c r="I19" s="99">
        <f>I16-I17-I18</f>
        <v/>
      </c>
      <c r="J19" s="99">
        <f>J16-J17-J18</f>
        <v/>
      </c>
    </row>
    <row r="20" ht="16.5" customHeight="1" s="1">
      <c r="A20" s="8" t="n">
        <v>17</v>
      </c>
      <c r="B20" s="32" t="inlineStr">
        <is>
          <t>各投资方利润分配：</t>
        </is>
      </c>
      <c r="C20" s="105">
        <f>SUM(E20:J20)</f>
        <v/>
      </c>
      <c r="D20" s="98" t="n"/>
      <c r="E20" s="98" t="n">
        <v>0</v>
      </c>
      <c r="F20" s="98" t="n">
        <v>0</v>
      </c>
      <c r="G20" s="98" t="n">
        <v>0</v>
      </c>
      <c r="H20" s="98" t="n">
        <v>0</v>
      </c>
      <c r="I20" s="98" t="n">
        <v>0</v>
      </c>
      <c r="J20" s="98" t="n">
        <v>0</v>
      </c>
    </row>
    <row r="21" ht="16.5" customHeight="1" s="1">
      <c r="A21" s="8" t="n">
        <v>17.1</v>
      </c>
      <c r="B21" s="32" t="inlineStr">
        <is>
          <t>其中：投资方</t>
        </is>
      </c>
      <c r="C21" s="105">
        <f>SUM(E21:J21)</f>
        <v/>
      </c>
      <c r="D21" s="98" t="n"/>
      <c r="E21" s="98" t="n">
        <v>0</v>
      </c>
      <c r="F21" s="98" t="n">
        <v>0</v>
      </c>
      <c r="G21" s="98" t="n">
        <v>0</v>
      </c>
      <c r="H21" s="98" t="n">
        <v>0</v>
      </c>
      <c r="I21" s="98" t="n">
        <v>0</v>
      </c>
      <c r="J21" s="98" t="n">
        <v>0</v>
      </c>
    </row>
    <row r="22" ht="16.5" customHeight="1" s="1">
      <c r="A22" s="8" t="n">
        <v>18</v>
      </c>
      <c r="B22" s="8" t="inlineStr">
        <is>
          <t>未分配利润</t>
        </is>
      </c>
      <c r="C22" s="105">
        <f>SUM(E22:J22)</f>
        <v/>
      </c>
      <c r="D22" s="105" t="n"/>
      <c r="E22" s="105">
        <f>E16-E17-E18-E19</f>
        <v/>
      </c>
      <c r="F22" s="105">
        <f>F16-F17-F18-F19</f>
        <v/>
      </c>
      <c r="G22" s="105">
        <f>G16-G17-G18-G19</f>
        <v/>
      </c>
      <c r="H22" s="105">
        <f>H16-H17-H18-H19</f>
        <v/>
      </c>
      <c r="I22" s="105">
        <f>I16-I17-I18-I19</f>
        <v/>
      </c>
      <c r="J22" s="105">
        <f>J16-J17-J18-J19</f>
        <v/>
      </c>
    </row>
    <row r="23" ht="16.5" customHeight="1" s="1">
      <c r="A23" s="8" t="n">
        <v>18.1</v>
      </c>
      <c r="B23" s="8" t="inlineStr">
        <is>
          <t>其中：偿还借款</t>
        </is>
      </c>
      <c r="C23" s="105">
        <f>SUM(E23:J23)</f>
        <v/>
      </c>
      <c r="D23" s="98" t="n"/>
      <c r="E23" s="98" t="n">
        <v>0</v>
      </c>
      <c r="F23" s="98" t="n">
        <v>0</v>
      </c>
      <c r="G23" s="98" t="n">
        <v>0</v>
      </c>
      <c r="H23" s="98" t="n">
        <v>0</v>
      </c>
      <c r="I23" s="98" t="n">
        <v>0</v>
      </c>
      <c r="J23" s="98" t="n">
        <v>0</v>
      </c>
    </row>
    <row r="24" ht="16.5" customHeight="1" s="1">
      <c r="A24" s="8" t="n">
        <v>18.2</v>
      </c>
      <c r="B24" s="8" t="inlineStr">
        <is>
          <t>累计未分配利润</t>
        </is>
      </c>
      <c r="C24" s="105">
        <f>SUM(E24:J24)</f>
        <v/>
      </c>
      <c r="D24" s="105" t="n"/>
      <c r="E24" s="105">
        <f>E22</f>
        <v/>
      </c>
      <c r="F24" s="105">
        <f>E24+F22</f>
        <v/>
      </c>
      <c r="G24" s="105">
        <f>F24+G22</f>
        <v/>
      </c>
      <c r="H24" s="105">
        <f>G24+H22</f>
        <v/>
      </c>
      <c r="I24" s="105">
        <f>H24+I22</f>
        <v/>
      </c>
      <c r="J24" s="105">
        <f>I24+J22</f>
        <v/>
      </c>
    </row>
    <row r="25" ht="39" customHeight="1" s="1">
      <c r="A25" s="8" t="n">
        <v>19</v>
      </c>
      <c r="B25" s="23" t="inlineStr">
        <is>
          <t>息税前利润
（利润总额+利息支出）</t>
        </is>
      </c>
      <c r="C25" s="105">
        <f>SUM(E25:J25)</f>
        <v/>
      </c>
      <c r="D25" s="105" t="n"/>
      <c r="E25" s="105">
        <f>E7+E总成本费用估算表!C14</f>
        <v/>
      </c>
      <c r="F25" s="105">
        <f>F7+E总成本费用估算表!D14</f>
        <v/>
      </c>
      <c r="G25" s="105">
        <f>G7+E总成本费用估算表!E14</f>
        <v/>
      </c>
      <c r="H25" s="105">
        <f>H7+E总成本费用估算表!F14</f>
        <v/>
      </c>
      <c r="I25" s="105">
        <f>I7+E总成本费用估算表!G14</f>
        <v/>
      </c>
      <c r="J25" s="105">
        <f>J7+E总成本费用估算表!H14</f>
        <v/>
      </c>
    </row>
    <row r="26" ht="40.05" customHeight="1" s="1">
      <c r="A26" s="8" t="n">
        <v>20</v>
      </c>
      <c r="B26" s="23" t="inlineStr">
        <is>
          <t>息税折旧摊销前利润
（息税前利润+折旧+摊销）</t>
        </is>
      </c>
      <c r="C26" s="105">
        <f>SUM(E26:J26)</f>
        <v/>
      </c>
      <c r="D26" s="105" t="n"/>
      <c r="E26" s="105">
        <f>E25+E总成本费用估算表!C12+E总成本费用估算表!C13</f>
        <v/>
      </c>
      <c r="F26" s="105">
        <f>F25+E总成本费用估算表!D12+E总成本费用估算表!D13</f>
        <v/>
      </c>
      <c r="G26" s="105">
        <f>G25+E总成本费用估算表!E12+E总成本费用估算表!E13</f>
        <v/>
      </c>
      <c r="H26" s="105">
        <f>H25+E总成本费用估算表!F12+E总成本费用估算表!F13</f>
        <v/>
      </c>
      <c r="I26" s="105">
        <f>I25+E总成本费用估算表!G12+E总成本费用估算表!G13</f>
        <v/>
      </c>
      <c r="J26" s="105">
        <f>J25+E总成本费用估算表!H12+E总成本费用估算表!H13</f>
        <v/>
      </c>
    </row>
    <row r="27" ht="16.5" customHeight="1" s="1">
      <c r="A27" s="8" t="n">
        <v>21</v>
      </c>
      <c r="B27" s="23" t="inlineStr">
        <is>
          <t>本金资金覆盖率</t>
        </is>
      </c>
      <c r="C27" s="119">
        <f>(C26-C11)/#REF!</f>
        <v/>
      </c>
      <c r="D27" s="3" t="n"/>
      <c r="E27" s="3" t="n"/>
      <c r="F27" s="3" t="n"/>
      <c r="G27" s="3" t="n"/>
      <c r="H27" s="3" t="n"/>
      <c r="I27" s="3" t="n"/>
      <c r="J27" s="4" t="n"/>
    </row>
    <row r="28" ht="16.5" customHeight="1" s="1">
      <c r="A28" s="8" t="n">
        <v>22</v>
      </c>
      <c r="B28" s="23" t="inlineStr">
        <is>
          <t>本息资金覆盖率</t>
        </is>
      </c>
      <c r="C28" s="119">
        <f>(C26-C11)/#REF!</f>
        <v/>
      </c>
      <c r="D28" s="3" t="n"/>
      <c r="E28" s="3" t="n"/>
      <c r="F28" s="3" t="n"/>
      <c r="G28" s="3" t="n"/>
      <c r="H28" s="3" t="n"/>
      <c r="I28" s="3" t="n"/>
      <c r="J28" s="4" t="n"/>
    </row>
  </sheetData>
  <mergeCells count="3">
    <mergeCell ref="A1:J1"/>
    <mergeCell ref="C28:J28"/>
    <mergeCell ref="C27:J27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 codeName="Sheet24">
    <tabColor rgb="FFFFC000"/>
    <outlinePr summaryBelow="1" summaryRight="1"/>
    <pageSetUpPr/>
  </sheetPr>
  <dimension ref="A1:I31"/>
  <sheetViews>
    <sheetView topLeftCell="A11" zoomScale="70" zoomScaleNormal="70" workbookViewId="0">
      <selection activeCell="D10" sqref="D10"/>
    </sheetView>
  </sheetViews>
  <sheetFormatPr baseColWidth="8" defaultColWidth="8.890909090909091" defaultRowHeight="28.05" customHeight="1" outlineLevelCol="0"/>
  <cols>
    <col width="20.6636363636364" customWidth="1" style="1" min="2" max="2"/>
    <col width="18.1090909090909" customWidth="1" style="1" min="3" max="3"/>
    <col width="18.8909090909091" customWidth="1" style="1" min="4" max="4"/>
    <col width="17.1090909090909" customWidth="1" style="1" min="5" max="7"/>
    <col width="15.6636363636364" customWidth="1" style="1" min="8" max="8"/>
    <col width="17.1090909090909" customWidth="1" style="1" min="9" max="9"/>
  </cols>
  <sheetData>
    <row r="1" ht="20" customHeight="1" s="1">
      <c r="A1" s="25" t="inlineStr">
        <is>
          <t>d财务计划现金流量表（万元）</t>
        </is>
      </c>
      <c r="B1" s="3" t="n"/>
      <c r="C1" s="3" t="n"/>
      <c r="D1" s="3" t="n"/>
      <c r="E1" s="3" t="n"/>
      <c r="F1" s="3" t="n"/>
      <c r="G1" s="3" t="n"/>
      <c r="H1" s="3" t="n"/>
      <c r="I1" s="4" t="n"/>
    </row>
    <row r="2" ht="16.5" customHeight="1" s="1">
      <c r="A2" s="5" t="inlineStr">
        <is>
          <t>序号</t>
        </is>
      </c>
      <c r="B2" s="5" t="inlineStr">
        <is>
          <t>项目</t>
        </is>
      </c>
      <c r="C2" s="5" t="inlineStr">
        <is>
          <t>合计</t>
        </is>
      </c>
      <c r="D2" s="5" t="n">
        <v>2025</v>
      </c>
      <c r="E2" s="5" t="n">
        <v>2026</v>
      </c>
      <c r="F2" s="5" t="n">
        <v>2027</v>
      </c>
      <c r="G2" s="5" t="n">
        <v>2028</v>
      </c>
      <c r="H2" s="5" t="inlineStr">
        <is>
          <t>......</t>
        </is>
      </c>
      <c r="I2" s="5" t="n">
        <v>2045</v>
      </c>
    </row>
    <row r="3" ht="16.5" customHeight="1" s="1">
      <c r="A3" s="8" t="n">
        <v>1</v>
      </c>
      <c r="B3" s="8" t="inlineStr">
        <is>
          <t>经营活动净现金流量</t>
        </is>
      </c>
      <c r="C3" s="105">
        <f>SUM(D3:I3)</f>
        <v/>
      </c>
      <c r="D3" s="105">
        <f>D4-D9</f>
        <v/>
      </c>
      <c r="E3" s="105">
        <f>E4-E9</f>
        <v/>
      </c>
      <c r="F3" s="105">
        <f>F4-F9</f>
        <v/>
      </c>
      <c r="G3" s="105">
        <f>G4-G9</f>
        <v/>
      </c>
      <c r="H3" s="105">
        <f>H4-H9</f>
        <v/>
      </c>
      <c r="I3" s="105">
        <f>I4-I9</f>
        <v/>
      </c>
    </row>
    <row r="4" ht="16.5" customHeight="1" s="1">
      <c r="A4" s="8" t="n">
        <v>1.1</v>
      </c>
      <c r="B4" s="8" t="inlineStr">
        <is>
          <t>现金流入</t>
        </is>
      </c>
      <c r="C4" s="105">
        <f>SUM(D4:I4)</f>
        <v/>
      </c>
      <c r="D4" s="105">
        <f>SUM(D5:D8)</f>
        <v/>
      </c>
      <c r="E4" s="105">
        <f>SUM(E5:E8)</f>
        <v/>
      </c>
      <c r="F4" s="105">
        <f>SUM(F5:F8)</f>
        <v/>
      </c>
      <c r="G4" s="105">
        <f>SUM(G5:G8)</f>
        <v/>
      </c>
      <c r="H4" s="105">
        <f>SUM(H5:H8)</f>
        <v/>
      </c>
      <c r="I4" s="105">
        <f>SUM(I5:I8)</f>
        <v/>
      </c>
    </row>
    <row r="5" ht="16.5" customHeight="1" s="1">
      <c r="A5" s="8" t="inlineStr">
        <is>
          <t>1.1.1</t>
        </is>
      </c>
      <c r="B5" s="8" t="inlineStr">
        <is>
          <t>营业收入</t>
        </is>
      </c>
      <c r="C5" s="105">
        <f>SUM(D5:I5)</f>
        <v/>
      </c>
      <c r="D5" s="100">
        <f>F项目收入!D4+F项目收入!D6+F项目收入!D8</f>
        <v/>
      </c>
      <c r="E5" s="100">
        <f>F项目收入!E4+F项目收入!E6+F项目收入!E8</f>
        <v/>
      </c>
      <c r="F5" s="100">
        <f>F项目收入!F4+F项目收入!F6+F项目收入!F8</f>
        <v/>
      </c>
      <c r="G5" s="100">
        <f>F项目收入!G4+F项目收入!G6+F项目收入!G8</f>
        <v/>
      </c>
      <c r="H5" s="100">
        <f>F项目收入!H4+F项目收入!H6+F项目收入!H8</f>
        <v/>
      </c>
      <c r="I5" s="100">
        <f>F项目收入!I4+F项目收入!I6+F项目收入!I8</f>
        <v/>
      </c>
    </row>
    <row r="6" ht="16.5" customHeight="1" s="1">
      <c r="A6" s="8" t="inlineStr">
        <is>
          <t>1.1.2</t>
        </is>
      </c>
      <c r="B6" s="8" t="inlineStr">
        <is>
          <t>增值税销项税额</t>
        </is>
      </c>
      <c r="C6" s="105">
        <f>SUM(D6:I6)</f>
        <v/>
      </c>
      <c r="D6" s="100">
        <f>G.税金及附加测算表!D25</f>
        <v/>
      </c>
      <c r="E6" s="100">
        <f>G.税金及附加测算表!E25</f>
        <v/>
      </c>
      <c r="F6" s="100">
        <f>G.税金及附加测算表!F25</f>
        <v/>
      </c>
      <c r="G6" s="100">
        <f>G.税金及附加测算表!G25</f>
        <v/>
      </c>
      <c r="H6" s="100">
        <f>G.税金及附加测算表!H25</f>
        <v/>
      </c>
      <c r="I6" s="100">
        <f>G.税金及附加测算表!I25</f>
        <v/>
      </c>
    </row>
    <row r="7" ht="16.5" customHeight="1" s="1">
      <c r="A7" s="8" t="inlineStr">
        <is>
          <t>1.1.3</t>
        </is>
      </c>
      <c r="B7" s="8" t="inlineStr">
        <is>
          <t>补贴收入</t>
        </is>
      </c>
      <c r="C7" s="105">
        <f>SUM(D7:I7)</f>
        <v/>
      </c>
      <c r="D7" s="100">
        <f>F项目收入!D9</f>
        <v/>
      </c>
      <c r="E7" s="100">
        <f>F项目收入!E9</f>
        <v/>
      </c>
      <c r="F7" s="100">
        <f>F项目收入!F9</f>
        <v/>
      </c>
      <c r="G7" s="100">
        <f>F项目收入!G9</f>
        <v/>
      </c>
      <c r="H7" s="100">
        <f>F项目收入!H9</f>
        <v/>
      </c>
      <c r="I7" s="100">
        <f>F项目收入!I9</f>
        <v/>
      </c>
    </row>
    <row r="8" ht="16.5" customHeight="1" s="1">
      <c r="A8" s="8" t="inlineStr">
        <is>
          <t>1.1.4</t>
        </is>
      </c>
      <c r="B8" s="8" t="inlineStr">
        <is>
          <t>其他流入</t>
        </is>
      </c>
      <c r="C8" s="105">
        <f>SUM(D8:I8)</f>
        <v/>
      </c>
      <c r="D8" s="98" t="n">
        <v>0</v>
      </c>
      <c r="E8" s="98" t="n">
        <v>0</v>
      </c>
      <c r="F8" s="98" t="n">
        <v>0</v>
      </c>
      <c r="G8" s="98" t="n">
        <v>0</v>
      </c>
      <c r="H8" s="98" t="n">
        <v>0</v>
      </c>
      <c r="I8" s="98" t="n">
        <v>0</v>
      </c>
    </row>
    <row r="9" ht="16.5" customHeight="1" s="1">
      <c r="A9" s="8" t="n">
        <v>1.2</v>
      </c>
      <c r="B9" s="8" t="inlineStr">
        <is>
          <t>现金流出</t>
        </is>
      </c>
      <c r="C9" s="105">
        <f>SUM(D9:I9)</f>
        <v/>
      </c>
      <c r="D9" s="105">
        <f>SUM(D10:D15)</f>
        <v/>
      </c>
      <c r="E9" s="105">
        <f>SUM(E10:E15)</f>
        <v/>
      </c>
      <c r="F9" s="105">
        <f>SUM(F10:F15)</f>
        <v/>
      </c>
      <c r="G9" s="105">
        <f>SUM(G10:G15)</f>
        <v/>
      </c>
      <c r="H9" s="105">
        <f>SUM(H10:H15)</f>
        <v/>
      </c>
      <c r="I9" s="105">
        <f>SUM(I10:I15)</f>
        <v/>
      </c>
    </row>
    <row r="10" ht="16.5" customHeight="1" s="1">
      <c r="A10" s="8" t="inlineStr">
        <is>
          <t>1.2.1</t>
        </is>
      </c>
      <c r="B10" s="8" t="inlineStr">
        <is>
          <t>经营成本</t>
        </is>
      </c>
      <c r="C10" s="105">
        <f>SUM(D10:I10)</f>
        <v/>
      </c>
      <c r="D10" s="105">
        <f>E总成本费用估算表!C11</f>
        <v/>
      </c>
      <c r="E10" s="105">
        <f>E总成本费用估算表!D11</f>
        <v/>
      </c>
      <c r="F10" s="105">
        <f>E总成本费用估算表!E11</f>
        <v/>
      </c>
      <c r="G10" s="105">
        <f>E总成本费用估算表!F11</f>
        <v/>
      </c>
      <c r="H10" s="105">
        <f>E总成本费用估算表!G11</f>
        <v/>
      </c>
      <c r="I10" s="105">
        <f>E总成本费用估算表!H11</f>
        <v/>
      </c>
    </row>
    <row r="11" ht="16.5" customHeight="1" s="1">
      <c r="A11" s="8" t="inlineStr">
        <is>
          <t>1.2.2</t>
        </is>
      </c>
      <c r="B11" s="8" t="inlineStr">
        <is>
          <t>增值税进项税额</t>
        </is>
      </c>
      <c r="C11" s="105">
        <f>SUM(D11:I11)</f>
        <v/>
      </c>
      <c r="D11" s="105">
        <f>G.税金及附加测算表!D4</f>
        <v/>
      </c>
      <c r="E11" s="105">
        <f>G.税金及附加测算表!E4</f>
        <v/>
      </c>
      <c r="F11" s="105">
        <f>G.税金及附加测算表!F4</f>
        <v/>
      </c>
      <c r="G11" s="105">
        <f>G.税金及附加测算表!G4</f>
        <v/>
      </c>
      <c r="H11" s="105">
        <f>G.税金及附加测算表!H4</f>
        <v/>
      </c>
      <c r="I11" s="105">
        <f>G.税金及附加测算表!I4</f>
        <v/>
      </c>
    </row>
    <row r="12" ht="16.5" customHeight="1" s="1">
      <c r="A12" s="8" t="inlineStr">
        <is>
          <t>1.2.3</t>
        </is>
      </c>
      <c r="B12" s="8" t="inlineStr">
        <is>
          <t>营业税金及附加</t>
        </is>
      </c>
      <c r="C12" s="105">
        <f>SUM(D12:I12)</f>
        <v/>
      </c>
      <c r="D12" s="105">
        <f>G.税金及附加测算表!D30</f>
        <v/>
      </c>
      <c r="E12" s="105">
        <f>G.税金及附加测算表!E30</f>
        <v/>
      </c>
      <c r="F12" s="105">
        <f>G.税金及附加测算表!F30</f>
        <v/>
      </c>
      <c r="G12" s="105">
        <f>G.税金及附加测算表!G30</f>
        <v/>
      </c>
      <c r="H12" s="105">
        <f>G.税金及附加测算表!H30</f>
        <v/>
      </c>
      <c r="I12" s="105">
        <f>G.税金及附加测算表!I30</f>
        <v/>
      </c>
    </row>
    <row r="13" ht="16.5" customHeight="1" s="1">
      <c r="A13" s="8" t="inlineStr">
        <is>
          <t>1.2.4</t>
        </is>
      </c>
      <c r="B13" s="8" t="inlineStr">
        <is>
          <t>增值税</t>
        </is>
      </c>
      <c r="C13" s="105">
        <f>SUM(D13:I13)</f>
        <v/>
      </c>
      <c r="D13" s="105">
        <f>G.税金及附加测算表!D30</f>
        <v/>
      </c>
      <c r="E13" s="105">
        <f>G.税金及附加测算表!E30</f>
        <v/>
      </c>
      <c r="F13" s="105">
        <f>G.税金及附加测算表!F30</f>
        <v/>
      </c>
      <c r="G13" s="105">
        <f>G.税金及附加测算表!G30</f>
        <v/>
      </c>
      <c r="H13" s="105">
        <f>G.税金及附加测算表!H30</f>
        <v/>
      </c>
      <c r="I13" s="105">
        <f>G.税金及附加测算表!I30</f>
        <v/>
      </c>
    </row>
    <row r="14" ht="16.5" customHeight="1" s="1">
      <c r="A14" s="8" t="inlineStr">
        <is>
          <t>1.2.5</t>
        </is>
      </c>
      <c r="B14" s="8" t="inlineStr">
        <is>
          <t>所得税</t>
        </is>
      </c>
      <c r="C14" s="105">
        <f>SUM(D14:I14)</f>
        <v/>
      </c>
      <c r="D14" s="105">
        <f>'b利润与利润分配表（损益和利润分配表）'!E11</f>
        <v/>
      </c>
      <c r="E14" s="105">
        <f>'b利润与利润分配表（损益和利润分配表）'!F11</f>
        <v/>
      </c>
      <c r="F14" s="105">
        <f>'b利润与利润分配表（损益和利润分配表）'!G11</f>
        <v/>
      </c>
      <c r="G14" s="105">
        <f>'b利润与利润分配表（损益和利润分配表）'!H11</f>
        <v/>
      </c>
      <c r="H14" s="105">
        <f>'b利润与利润分配表（损益和利润分配表）'!I11</f>
        <v/>
      </c>
      <c r="I14" s="105">
        <f>'b利润与利润分配表（损益和利润分配表）'!J11</f>
        <v/>
      </c>
    </row>
    <row r="15" ht="16.5" customHeight="1" s="1">
      <c r="A15" s="8" t="inlineStr">
        <is>
          <t>1.2.6</t>
        </is>
      </c>
      <c r="B15" s="8" t="inlineStr">
        <is>
          <t>其他流出</t>
        </is>
      </c>
      <c r="C15" s="105">
        <f>SUM(D15:I15)</f>
        <v/>
      </c>
      <c r="D15" s="98" t="n">
        <v>0</v>
      </c>
      <c r="E15" s="98" t="n">
        <v>0</v>
      </c>
      <c r="F15" s="98" t="n">
        <v>0</v>
      </c>
      <c r="G15" s="98" t="n">
        <v>0</v>
      </c>
      <c r="H15" s="98" t="n">
        <v>0</v>
      </c>
      <c r="I15" s="98" t="n">
        <v>0</v>
      </c>
    </row>
    <row r="16" ht="16.5" customHeight="1" s="1">
      <c r="A16" s="8" t="n">
        <v>2</v>
      </c>
      <c r="B16" s="8" t="inlineStr">
        <is>
          <t>投资活动净现金流量</t>
        </is>
      </c>
      <c r="C16" s="105">
        <f>SUM(D16:I16)</f>
        <v/>
      </c>
      <c r="D16" s="105">
        <f>D17-D18</f>
        <v/>
      </c>
      <c r="E16" s="105">
        <f>E17-E18</f>
        <v/>
      </c>
      <c r="F16" s="105">
        <f>F17-F18</f>
        <v/>
      </c>
      <c r="G16" s="105">
        <f>G17-G18</f>
        <v/>
      </c>
      <c r="H16" s="105">
        <f>H17-H18</f>
        <v/>
      </c>
      <c r="I16" s="105">
        <f>I17-I18</f>
        <v/>
      </c>
    </row>
    <row r="17" ht="40.95" customHeight="1" s="1">
      <c r="A17" s="8" t="n">
        <v>2.1</v>
      </c>
      <c r="B17" s="23" t="inlineStr">
        <is>
          <t>现金流入
（卖资产收回的钱）</t>
        </is>
      </c>
      <c r="C17" s="105">
        <f>SUM(D17:I17)</f>
        <v/>
      </c>
      <c r="D17" s="98" t="n">
        <v>0</v>
      </c>
      <c r="E17" s="98" t="n">
        <v>0</v>
      </c>
      <c r="F17" s="98" t="n">
        <v>0</v>
      </c>
      <c r="G17" s="98" t="n">
        <v>0</v>
      </c>
      <c r="H17" s="98" t="n">
        <v>0</v>
      </c>
      <c r="I17" s="98" t="n">
        <v>0</v>
      </c>
    </row>
    <row r="18" ht="16.5" customHeight="1" s="1">
      <c r="A18" s="8" t="n">
        <v>2.2</v>
      </c>
      <c r="B18" s="8" t="inlineStr">
        <is>
          <t>现金流出</t>
        </is>
      </c>
      <c r="C18" s="105">
        <f>SUM(D18:I18)</f>
        <v/>
      </c>
      <c r="D18" s="105">
        <f>SUM(D19:D22)</f>
        <v/>
      </c>
      <c r="E18" s="105">
        <f>SUM(E19:E22)</f>
        <v/>
      </c>
      <c r="F18" s="105">
        <f>SUM(F19:F22)</f>
        <v/>
      </c>
      <c r="G18" s="105">
        <f>SUM(G19:G22)</f>
        <v/>
      </c>
      <c r="H18" s="105">
        <f>SUM(H19:H22)</f>
        <v/>
      </c>
      <c r="I18" s="105">
        <f>SUM(I19:I22)</f>
        <v/>
      </c>
    </row>
    <row r="19" ht="16.5" customHeight="1" s="1">
      <c r="A19" s="8" t="inlineStr">
        <is>
          <t>2.2.1</t>
        </is>
      </c>
      <c r="B19" s="8" t="inlineStr">
        <is>
          <t>建设投资</t>
        </is>
      </c>
      <c r="C19" s="105">
        <f>SUM(D19:I19)</f>
        <v/>
      </c>
      <c r="D19" s="105">
        <f>D.2项目总投资使用计划与资金筹措表!D4</f>
        <v/>
      </c>
      <c r="E19" s="105">
        <f>D.2项目总投资使用计划与资金筹措表!E4</f>
        <v/>
      </c>
      <c r="F19" s="105">
        <f>D.2项目总投资使用计划与资金筹措表!F4</f>
        <v/>
      </c>
      <c r="G19" s="105">
        <f>D.2项目总投资使用计划与资金筹措表!G4</f>
        <v/>
      </c>
      <c r="H19" s="105">
        <f>D.2项目总投资使用计划与资金筹措表!H4</f>
        <v/>
      </c>
      <c r="I19" s="105">
        <f>D.2项目总投资使用计划与资金筹措表!I4</f>
        <v/>
      </c>
    </row>
    <row r="20" ht="16.5" customHeight="1" s="1">
      <c r="A20" s="8" t="inlineStr">
        <is>
          <t>2.2.2</t>
        </is>
      </c>
      <c r="B20" s="8" t="inlineStr">
        <is>
          <t>维持运营投资</t>
        </is>
      </c>
      <c r="C20" s="105">
        <f>SUM(D20:I20)</f>
        <v/>
      </c>
      <c r="D20" s="98" t="n">
        <v>0</v>
      </c>
      <c r="E20" s="98" t="n">
        <v>0</v>
      </c>
      <c r="F20" s="98" t="n">
        <v>0</v>
      </c>
      <c r="G20" s="98" t="n">
        <v>0</v>
      </c>
      <c r="H20" s="98" t="n">
        <v>0</v>
      </c>
      <c r="I20" s="98" t="n">
        <v>0</v>
      </c>
    </row>
    <row r="21" ht="16.5" customHeight="1" s="1">
      <c r="A21" s="8" t="inlineStr">
        <is>
          <t>2.2.3</t>
        </is>
      </c>
      <c r="B21" s="8" t="inlineStr">
        <is>
          <t>流动资金</t>
        </is>
      </c>
      <c r="C21" s="105">
        <f>SUM(D21:I21)</f>
        <v/>
      </c>
      <c r="D21" s="105">
        <f>D.2项目总投资使用计划与资金筹措表!D6</f>
        <v/>
      </c>
      <c r="E21" s="105">
        <f>D.2项目总投资使用计划与资金筹措表!E6</f>
        <v/>
      </c>
      <c r="F21" s="105">
        <f>D.2项目总投资使用计划与资金筹措表!F6</f>
        <v/>
      </c>
      <c r="G21" s="105">
        <f>D.2项目总投资使用计划与资金筹措表!G6</f>
        <v/>
      </c>
      <c r="H21" s="105">
        <f>D.2项目总投资使用计划与资金筹措表!H6</f>
        <v/>
      </c>
      <c r="I21" s="105">
        <f>D.2项目总投资使用计划与资金筹措表!I6</f>
        <v/>
      </c>
    </row>
    <row r="22" ht="16.5" customHeight="1" s="1">
      <c r="A22" s="8" t="inlineStr">
        <is>
          <t>2.2.4</t>
        </is>
      </c>
      <c r="B22" s="8" t="inlineStr">
        <is>
          <t>其他流出</t>
        </is>
      </c>
      <c r="C22" s="105">
        <f>SUM(D22:I22)</f>
        <v/>
      </c>
      <c r="D22" s="98" t="n">
        <v>0</v>
      </c>
      <c r="E22" s="98" t="n">
        <v>0</v>
      </c>
      <c r="F22" s="98" t="n">
        <v>0</v>
      </c>
      <c r="G22" s="98" t="n">
        <v>0</v>
      </c>
      <c r="H22" s="98" t="n">
        <v>0</v>
      </c>
      <c r="I22" s="98" t="n">
        <v>0</v>
      </c>
    </row>
    <row r="23" ht="16.5" customHeight="1" s="1">
      <c r="A23" s="8" t="n">
        <v>3</v>
      </c>
      <c r="B23" s="8" t="inlineStr">
        <is>
          <t>筹资活动净现金流量</t>
        </is>
      </c>
      <c r="C23" s="105">
        <f>SUM(D23:I23)</f>
        <v/>
      </c>
      <c r="D23" s="105">
        <f>D24-D27</f>
        <v/>
      </c>
      <c r="E23" s="105">
        <f>E24-E27</f>
        <v/>
      </c>
      <c r="F23" s="105">
        <f>F24-F27</f>
        <v/>
      </c>
      <c r="G23" s="105">
        <f>G24-G27</f>
        <v/>
      </c>
      <c r="H23" s="105">
        <f>H24-H27</f>
        <v/>
      </c>
      <c r="I23" s="105">
        <f>I24-I27</f>
        <v/>
      </c>
    </row>
    <row r="24" ht="16.5" customHeight="1" s="1">
      <c r="A24" s="8" t="n">
        <v>3.1</v>
      </c>
      <c r="B24" s="8" t="inlineStr">
        <is>
          <t>现金流入</t>
        </is>
      </c>
      <c r="C24" s="105">
        <f>SUM(D24:I24)</f>
        <v/>
      </c>
      <c r="D24" s="105">
        <f>SUM(D25:D26)</f>
        <v/>
      </c>
      <c r="E24" s="105">
        <f>SUM(E25:E26)</f>
        <v/>
      </c>
      <c r="F24" s="105">
        <f>SUM(F25:F26)</f>
        <v/>
      </c>
      <c r="G24" s="105">
        <f>SUM(G25:G26)</f>
        <v/>
      </c>
      <c r="H24" s="105">
        <f>SUM(H25:H26)</f>
        <v/>
      </c>
      <c r="I24" s="105">
        <f>SUM(I25:I26)</f>
        <v/>
      </c>
    </row>
    <row r="25" ht="16.5" customHeight="1" s="1">
      <c r="A25" s="8" t="inlineStr">
        <is>
          <t>3.1.1</t>
        </is>
      </c>
      <c r="B25" s="8" t="inlineStr">
        <is>
          <t>项目资本金投入</t>
        </is>
      </c>
      <c r="C25" s="105">
        <f>SUM(D25:I25)</f>
        <v/>
      </c>
      <c r="D25" s="105">
        <f>D.2项目总投资使用计划与资金筹措表!D8</f>
        <v/>
      </c>
      <c r="E25" s="105">
        <f>D.2项目总投资使用计划与资金筹措表!E8</f>
        <v/>
      </c>
      <c r="F25" s="105">
        <f>D.2项目总投资使用计划与资金筹措表!F8</f>
        <v/>
      </c>
      <c r="G25" s="105">
        <f>D.2项目总投资使用计划与资金筹措表!G8</f>
        <v/>
      </c>
      <c r="H25" s="105">
        <f>D.2项目总投资使用计划与资金筹措表!H8</f>
        <v/>
      </c>
      <c r="I25" s="105">
        <f>D.2项目总投资使用计划与资金筹措表!I8</f>
        <v/>
      </c>
    </row>
    <row r="26" ht="16.5" customHeight="1" s="1">
      <c r="A26" s="8" t="inlineStr">
        <is>
          <t>3.1.2</t>
        </is>
      </c>
      <c r="B26" s="8" t="inlineStr">
        <is>
          <t>建设投资借款</t>
        </is>
      </c>
      <c r="C26" s="105">
        <f>SUM(D26:I26)</f>
        <v/>
      </c>
      <c r="D26" s="105">
        <f>D.2项目总投资使用计划与资金筹措表!D12</f>
        <v/>
      </c>
      <c r="E26" s="105">
        <f>D.2项目总投资使用计划与资金筹措表!E12</f>
        <v/>
      </c>
      <c r="F26" s="105">
        <f>D.2项目总投资使用计划与资金筹措表!F12</f>
        <v/>
      </c>
      <c r="G26" s="105">
        <f>D.2项目总投资使用计划与资金筹措表!G12</f>
        <v/>
      </c>
      <c r="H26" s="105">
        <f>D.2项目总投资使用计划与资金筹措表!H12</f>
        <v/>
      </c>
      <c r="I26" s="105">
        <f>D.2项目总投资使用计划与资金筹措表!I12</f>
        <v/>
      </c>
    </row>
    <row r="27" ht="16.5" customHeight="1" s="1">
      <c r="A27" s="8" t="n">
        <v>3.2</v>
      </c>
      <c r="B27" s="8" t="inlineStr">
        <is>
          <t>现金流出</t>
        </is>
      </c>
      <c r="C27" s="105">
        <f>SUM(D27:I27)</f>
        <v/>
      </c>
      <c r="D27" s="105">
        <f>SUM(D28:D29)</f>
        <v/>
      </c>
      <c r="E27" s="105">
        <f>SUM(E28:E29)</f>
        <v/>
      </c>
      <c r="F27" s="105">
        <f>SUM(F28:F29)</f>
        <v/>
      </c>
      <c r="G27" s="105">
        <f>SUM(G28:G29)</f>
        <v/>
      </c>
      <c r="H27" s="105">
        <f>SUM(H28:H29)</f>
        <v/>
      </c>
      <c r="I27" s="105">
        <f>SUM(I28:I29)</f>
        <v/>
      </c>
    </row>
    <row r="28" ht="16.5" customHeight="1" s="1">
      <c r="A28" s="8" t="inlineStr">
        <is>
          <t>3.2.1</t>
        </is>
      </c>
      <c r="B28" s="8" t="inlineStr">
        <is>
          <t>各种利息支出</t>
        </is>
      </c>
      <c r="C28" s="105">
        <f>SUM(D28:I28)</f>
        <v/>
      </c>
      <c r="D28" s="105">
        <f>#REF!</f>
        <v/>
      </c>
      <c r="E28" s="105">
        <f>#REF!</f>
        <v/>
      </c>
      <c r="F28" s="105">
        <f>#REF!</f>
        <v/>
      </c>
      <c r="G28" s="105">
        <f>#REF!</f>
        <v/>
      </c>
      <c r="H28" s="105">
        <f>#REF!</f>
        <v/>
      </c>
      <c r="I28" s="105">
        <f>#REF!</f>
        <v/>
      </c>
    </row>
    <row r="29" ht="16.5" customHeight="1" s="1">
      <c r="A29" s="8" t="inlineStr">
        <is>
          <t>3.2.2</t>
        </is>
      </c>
      <c r="B29" s="8" t="inlineStr">
        <is>
          <t>偿还债务本金</t>
        </is>
      </c>
      <c r="C29" s="105">
        <f>SUM(D29:I29)</f>
        <v/>
      </c>
      <c r="D29" s="105">
        <f>#REF!</f>
        <v/>
      </c>
      <c r="E29" s="105">
        <f>#REF!</f>
        <v/>
      </c>
      <c r="F29" s="105">
        <f>#REF!</f>
        <v/>
      </c>
      <c r="G29" s="105">
        <f>#REF!</f>
        <v/>
      </c>
      <c r="H29" s="105">
        <f>#REF!</f>
        <v/>
      </c>
      <c r="I29" s="105">
        <f>#REF!</f>
        <v/>
      </c>
    </row>
    <row r="30" ht="16.5" customHeight="1" s="1">
      <c r="A30" s="8" t="n">
        <v>4</v>
      </c>
      <c r="B30" s="8" t="inlineStr">
        <is>
          <t>净现金流量</t>
        </is>
      </c>
      <c r="C30" s="105">
        <f>SUM(D30:I30)</f>
        <v/>
      </c>
      <c r="D30" s="105">
        <f>D3+D16+D23</f>
        <v/>
      </c>
      <c r="E30" s="105">
        <f>E3+E16+E23</f>
        <v/>
      </c>
      <c r="F30" s="105">
        <f>F3+F16+F23</f>
        <v/>
      </c>
      <c r="G30" s="105">
        <f>G3+G16+G23</f>
        <v/>
      </c>
      <c r="H30" s="105">
        <f>H3+H16+H23</f>
        <v/>
      </c>
      <c r="I30" s="105">
        <f>I3+I16+I23</f>
        <v/>
      </c>
    </row>
    <row r="31" ht="16.5" customHeight="1" s="1">
      <c r="A31" s="8" t="n">
        <v>5</v>
      </c>
      <c r="B31" s="8" t="inlineStr">
        <is>
          <t>累计盈余资金</t>
        </is>
      </c>
      <c r="C31" s="105" t="n"/>
      <c r="D31" s="105">
        <f>D30</f>
        <v/>
      </c>
      <c r="E31" s="105">
        <f>D31+E30</f>
        <v/>
      </c>
      <c r="F31" s="105">
        <f>E31+F30</f>
        <v/>
      </c>
      <c r="G31" s="105">
        <f>F31+G30</f>
        <v/>
      </c>
      <c r="H31" s="105">
        <f>G31+H30</f>
        <v/>
      </c>
      <c r="I31" s="105">
        <f>H31+I30</f>
        <v/>
      </c>
    </row>
  </sheetData>
  <mergeCells count="1">
    <mergeCell ref="A1:I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>
  <sheetPr codeName="Sheet25">
    <tabColor rgb="FFFFC000"/>
    <outlinePr summaryBelow="1" summaryRight="1"/>
    <pageSetUpPr/>
  </sheetPr>
  <dimension ref="A1:K28"/>
  <sheetViews>
    <sheetView topLeftCell="A13" zoomScale="85" zoomScaleNormal="85" workbookViewId="0">
      <selection activeCell="C19" sqref="C19"/>
    </sheetView>
  </sheetViews>
  <sheetFormatPr baseColWidth="8" defaultColWidth="8.890909090909091" defaultRowHeight="28.05" customHeight="1" outlineLevelCol="0"/>
  <cols>
    <col width="20.6636363636364" customWidth="1" style="1" min="2" max="2"/>
    <col width="16.8909090909091" customWidth="1" style="1" min="3" max="3"/>
    <col width="17.1090909090909" customWidth="1" style="1" min="4" max="6"/>
    <col width="15.6636363636364" customWidth="1" style="1" min="7" max="7"/>
    <col width="17.1090909090909" customWidth="1" style="1" min="8" max="8"/>
  </cols>
  <sheetData>
    <row r="1" s="1">
      <c r="A1" s="25" t="inlineStr">
        <is>
          <t>e资产负债表</t>
        </is>
      </c>
      <c r="B1" s="3" t="n"/>
      <c r="C1" s="3" t="n"/>
      <c r="D1" s="3" t="n"/>
      <c r="E1" s="3" t="n"/>
      <c r="F1" s="3" t="n"/>
      <c r="G1" s="3" t="n"/>
      <c r="H1" s="4" t="n"/>
    </row>
    <row r="2" s="1">
      <c r="A2" s="5" t="inlineStr">
        <is>
          <t>序号</t>
        </is>
      </c>
      <c r="B2" s="5" t="inlineStr">
        <is>
          <t>项目</t>
        </is>
      </c>
      <c r="C2" s="5" t="n">
        <v>2025</v>
      </c>
      <c r="D2" s="5" t="n">
        <v>2026</v>
      </c>
      <c r="E2" s="5" t="n">
        <v>2027</v>
      </c>
      <c r="F2" s="5" t="n">
        <v>2028</v>
      </c>
      <c r="G2" s="5" t="inlineStr">
        <is>
          <t>......</t>
        </is>
      </c>
      <c r="H2" s="5" t="n">
        <v>2045</v>
      </c>
    </row>
    <row r="3" s="1">
      <c r="A3" s="8" t="n">
        <v>1</v>
      </c>
      <c r="B3" s="8" t="inlineStr">
        <is>
          <t>资产</t>
        </is>
      </c>
      <c r="C3" s="105">
        <f>SUM(C4+C10+C11+C12)</f>
        <v/>
      </c>
      <c r="D3" s="105">
        <f>SUM(D4+D10+D11+D12)</f>
        <v/>
      </c>
      <c r="E3" s="105">
        <f>SUM(E4+E10+E11+E12)</f>
        <v/>
      </c>
      <c r="F3" s="105">
        <f>SUM(F4+F10+F11+F12)</f>
        <v/>
      </c>
      <c r="G3" s="105">
        <f>SUM(G4+G10+G11+G12)</f>
        <v/>
      </c>
      <c r="H3" s="105">
        <f>SUM(H4+H10+H11+H12)</f>
        <v/>
      </c>
    </row>
    <row r="4" s="1">
      <c r="A4" s="8" t="n">
        <v>1.1</v>
      </c>
      <c r="B4" s="8" t="inlineStr">
        <is>
          <t>流动资产总额</t>
        </is>
      </c>
      <c r="C4" s="105">
        <f>SUM(C5:C9)</f>
        <v/>
      </c>
      <c r="D4" s="105">
        <f>SUM(D5:D9)</f>
        <v/>
      </c>
      <c r="E4" s="105">
        <f>SUM(E5:E9)</f>
        <v/>
      </c>
      <c r="F4" s="105">
        <f>SUM(F5:F9)</f>
        <v/>
      </c>
      <c r="G4" s="105">
        <f>SUM(G5:G9)</f>
        <v/>
      </c>
      <c r="H4" s="105">
        <f>SUM(H5:H9)</f>
        <v/>
      </c>
    </row>
    <row r="5" s="1">
      <c r="A5" s="8" t="inlineStr">
        <is>
          <t>1.1.1</t>
        </is>
      </c>
      <c r="B5" s="8" t="inlineStr">
        <is>
          <t>货币资金</t>
        </is>
      </c>
      <c r="C5" s="105">
        <f>D.4流动资金估算表!E10+d财务计划现金流量表!D31</f>
        <v/>
      </c>
      <c r="D5" s="105">
        <f>D.4流动资金估算表!F10+d财务计划现金流量表!E31</f>
        <v/>
      </c>
      <c r="E5" s="105">
        <f>D.4流动资金估算表!G10+d财务计划现金流量表!F31</f>
        <v/>
      </c>
      <c r="F5" s="105">
        <f>D.4流动资金估算表!H10+d财务计划现金流量表!G31</f>
        <v/>
      </c>
      <c r="G5" s="105">
        <f>D.4流动资金估算表!I10+d财务计划现金流量表!H31</f>
        <v/>
      </c>
      <c r="H5" s="105">
        <f>D.4流动资金估算表!J10+d财务计划现金流量表!I31</f>
        <v/>
      </c>
    </row>
    <row r="6" s="1">
      <c r="A6" s="8" t="inlineStr">
        <is>
          <t>1.1.2</t>
        </is>
      </c>
      <c r="B6" s="8" t="inlineStr">
        <is>
          <t>应收账款</t>
        </is>
      </c>
      <c r="C6" s="105">
        <f>D.4流动资金估算表!E4</f>
        <v/>
      </c>
      <c r="D6" s="105">
        <f>D.4流动资金估算表!F4</f>
        <v/>
      </c>
      <c r="E6" s="105">
        <f>D.4流动资金估算表!G4</f>
        <v/>
      </c>
      <c r="F6" s="105">
        <f>D.4流动资金估算表!H4</f>
        <v/>
      </c>
      <c r="G6" s="105">
        <f>D.4流动资金估算表!I4</f>
        <v/>
      </c>
      <c r="H6" s="105">
        <f>D.4流动资金估算表!J4</f>
        <v/>
      </c>
    </row>
    <row r="7" s="1">
      <c r="A7" s="8" t="inlineStr">
        <is>
          <t>1.1.3</t>
        </is>
      </c>
      <c r="B7" s="8" t="inlineStr">
        <is>
          <t>预付账款</t>
        </is>
      </c>
      <c r="C7" s="98" t="n">
        <v>0</v>
      </c>
      <c r="D7" s="98" t="n">
        <v>0</v>
      </c>
      <c r="E7" s="98" t="n">
        <v>0</v>
      </c>
      <c r="F7" s="98" t="n">
        <v>0</v>
      </c>
      <c r="G7" s="98" t="n">
        <v>0</v>
      </c>
      <c r="H7" s="98" t="n">
        <v>0</v>
      </c>
    </row>
    <row r="8" s="1">
      <c r="A8" s="8" t="inlineStr">
        <is>
          <t>1.1.4</t>
        </is>
      </c>
      <c r="B8" s="8" t="inlineStr">
        <is>
          <t>存货</t>
        </is>
      </c>
      <c r="C8" s="105">
        <f>D.4流动资金估算表!E5</f>
        <v/>
      </c>
      <c r="D8" s="105">
        <f>D.4流动资金估算表!F5</f>
        <v/>
      </c>
      <c r="E8" s="105">
        <f>D.4流动资金估算表!G5</f>
        <v/>
      </c>
      <c r="F8" s="105">
        <f>D.4流动资金估算表!H5</f>
        <v/>
      </c>
      <c r="G8" s="105">
        <f>D.4流动资金估算表!I5</f>
        <v/>
      </c>
      <c r="H8" s="105">
        <f>D.4流动资金估算表!J5</f>
        <v/>
      </c>
    </row>
    <row r="9" s="1">
      <c r="A9" s="8" t="inlineStr">
        <is>
          <t>1.1.5</t>
        </is>
      </c>
      <c r="B9" s="8" t="inlineStr">
        <is>
          <t>其他</t>
        </is>
      </c>
      <c r="C9" s="98" t="n">
        <v>0</v>
      </c>
      <c r="D9" s="98" t="n">
        <v>0</v>
      </c>
      <c r="E9" s="98" t="n">
        <v>0</v>
      </c>
      <c r="F9" s="98" t="n">
        <v>0</v>
      </c>
      <c r="G9" s="98" t="n">
        <v>0</v>
      </c>
      <c r="H9" s="98" t="n">
        <v>0</v>
      </c>
    </row>
    <row r="10" s="1">
      <c r="A10" s="8" t="n">
        <v>1.2</v>
      </c>
      <c r="B10" s="8" t="inlineStr">
        <is>
          <t>在建工程</t>
        </is>
      </c>
      <c r="C10" s="105">
        <f>D.2项目总投资使用计划与资金筹措表!D3</f>
        <v/>
      </c>
      <c r="D10" s="105">
        <f>D.2项目总投资使用计划与资金筹措表!E3</f>
        <v/>
      </c>
      <c r="E10" s="105">
        <f>D.2项目总投资使用计划与资金筹措表!F3</f>
        <v/>
      </c>
      <c r="F10" s="105">
        <f>D.2项目总投资使用计划与资金筹措表!G3</f>
        <v/>
      </c>
      <c r="G10" s="105">
        <f>D.2项目总投资使用计划与资金筹措表!H3</f>
        <v/>
      </c>
      <c r="H10" s="105">
        <f>D.2项目总投资使用计划与资金筹措表!I3</f>
        <v/>
      </c>
    </row>
    <row r="11" s="1">
      <c r="A11" s="8" t="n">
        <v>1.3</v>
      </c>
      <c r="B11" s="8" t="inlineStr">
        <is>
          <t>固定资产净值</t>
        </is>
      </c>
      <c r="C11" s="98" t="n">
        <v>0</v>
      </c>
      <c r="D11" s="98" t="n">
        <v>0</v>
      </c>
      <c r="E11" s="98" t="n">
        <v>0</v>
      </c>
      <c r="F11" s="105">
        <f>E.2固定资产折旧费估算表!F4</f>
        <v/>
      </c>
      <c r="G11" s="105">
        <f>E.2固定资产折旧费估算表!H4</f>
        <v/>
      </c>
      <c r="H11" s="105">
        <f>E.2固定资产折旧费估算表!I4</f>
        <v/>
      </c>
    </row>
    <row r="12" s="1">
      <c r="A12" s="8" t="n">
        <v>1.4</v>
      </c>
      <c r="B12" s="8" t="inlineStr">
        <is>
          <t>无形及其他资产净值</t>
        </is>
      </c>
      <c r="C12" s="98" t="n">
        <v>0</v>
      </c>
      <c r="D12" s="98" t="n">
        <v>0</v>
      </c>
      <c r="E12" s="98" t="n">
        <v>0</v>
      </c>
      <c r="F12" s="105">
        <f>E.3无形资产和其他资产摊销费估算表!F11</f>
        <v/>
      </c>
      <c r="G12" s="105">
        <f>E.3无形资产和其他资产摊销费估算表!H11</f>
        <v/>
      </c>
      <c r="H12" s="105">
        <f>E.3无形资产和其他资产摊销费估算表!I11</f>
        <v/>
      </c>
    </row>
    <row r="13" s="1">
      <c r="A13" s="8" t="n">
        <v>2</v>
      </c>
      <c r="B13" s="8" t="inlineStr">
        <is>
          <t>负债及所有者权益</t>
        </is>
      </c>
      <c r="C13" s="105">
        <f>C21+C22</f>
        <v/>
      </c>
      <c r="D13" s="105">
        <f>D21+D22</f>
        <v/>
      </c>
      <c r="E13" s="105">
        <f>E21+E22</f>
        <v/>
      </c>
      <c r="F13" s="105">
        <f>F21+F22</f>
        <v/>
      </c>
      <c r="G13" s="105">
        <f>G21+G22</f>
        <v/>
      </c>
      <c r="H13" s="105">
        <f>H21+H22</f>
        <v/>
      </c>
    </row>
    <row r="14" s="1">
      <c r="A14" s="8" t="n">
        <v>2.1</v>
      </c>
      <c r="B14" s="8" t="inlineStr">
        <is>
          <t>流动负债总额</t>
        </is>
      </c>
      <c r="C14" s="105">
        <f>SUM(C15:C18)</f>
        <v/>
      </c>
      <c r="D14" s="105">
        <f>SUM(D15:D18)</f>
        <v/>
      </c>
      <c r="E14" s="105">
        <f>SUM(E15:E18)</f>
        <v/>
      </c>
      <c r="F14" s="105">
        <f>SUM(F15:F18)</f>
        <v/>
      </c>
      <c r="G14" s="105">
        <f>SUM(G15:G18)</f>
        <v/>
      </c>
      <c r="H14" s="105">
        <f>SUM(H15:H18)</f>
        <v/>
      </c>
    </row>
    <row r="15" s="1">
      <c r="A15" s="8" t="inlineStr">
        <is>
          <t>2.1.1</t>
        </is>
      </c>
      <c r="B15" s="8" t="inlineStr">
        <is>
          <t>短期借款</t>
        </is>
      </c>
      <c r="C15" s="98" t="n">
        <v>0</v>
      </c>
      <c r="D15" s="98" t="n">
        <v>0</v>
      </c>
      <c r="E15" s="98" t="n">
        <v>0</v>
      </c>
      <c r="F15" s="98" t="n">
        <v>0</v>
      </c>
      <c r="G15" s="98" t="n">
        <v>0</v>
      </c>
      <c r="H15" s="98" t="n">
        <v>0</v>
      </c>
    </row>
    <row r="16" s="1">
      <c r="A16" s="8" t="inlineStr">
        <is>
          <t>2.1.2</t>
        </is>
      </c>
      <c r="B16" s="8" t="inlineStr">
        <is>
          <t>应付账款</t>
        </is>
      </c>
      <c r="C16" s="105">
        <f>D.4流动资金估算表!E12</f>
        <v/>
      </c>
      <c r="D16" s="105">
        <f>D.4流动资金估算表!F12</f>
        <v/>
      </c>
      <c r="E16" s="105">
        <f>D.4流动资金估算表!G12</f>
        <v/>
      </c>
      <c r="F16" s="105">
        <f>D.4流动资金估算表!H12</f>
        <v/>
      </c>
      <c r="G16" s="105">
        <f>D.4流动资金估算表!I12</f>
        <v/>
      </c>
      <c r="H16" s="105">
        <f>D.4流动资金估算表!J12</f>
        <v/>
      </c>
    </row>
    <row r="17" s="1">
      <c r="A17" s="8" t="inlineStr">
        <is>
          <t>2.1.3</t>
        </is>
      </c>
      <c r="B17" s="8" t="inlineStr">
        <is>
          <t>预收账款</t>
        </is>
      </c>
      <c r="C17" s="98" t="n">
        <v>0</v>
      </c>
      <c r="D17" s="98" t="n">
        <v>0</v>
      </c>
      <c r="E17" s="98" t="n">
        <v>0</v>
      </c>
      <c r="F17" s="98" t="n">
        <v>0</v>
      </c>
      <c r="G17" s="98" t="n">
        <v>0</v>
      </c>
      <c r="H17" s="98" t="n">
        <v>0</v>
      </c>
    </row>
    <row r="18" s="1">
      <c r="A18" s="8" t="inlineStr">
        <is>
          <t>2.1.4</t>
        </is>
      </c>
      <c r="B18" s="8" t="inlineStr">
        <is>
          <t>其他</t>
        </is>
      </c>
      <c r="C18" s="98" t="n">
        <v>0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0</v>
      </c>
    </row>
    <row r="19" customFormat="1" s="24">
      <c r="A19" s="28" t="n">
        <v>2.2</v>
      </c>
      <c r="B19" s="28" t="inlineStr">
        <is>
          <t>建设投资借款</t>
        </is>
      </c>
      <c r="C19" s="100">
        <f>#REF!</f>
        <v/>
      </c>
      <c r="D19" s="100">
        <f>#REF!</f>
        <v/>
      </c>
      <c r="E19" s="100">
        <f>#REF!</f>
        <v/>
      </c>
      <c r="F19" s="100">
        <f>#REF!</f>
        <v/>
      </c>
      <c r="G19" s="100">
        <f>#REF!</f>
        <v/>
      </c>
      <c r="H19" s="100">
        <f>#REF!</f>
        <v/>
      </c>
    </row>
    <row r="20" s="1">
      <c r="A20" s="8" t="n">
        <v>2.3</v>
      </c>
      <c r="B20" s="8" t="inlineStr">
        <is>
          <t>流动资金借款</t>
        </is>
      </c>
      <c r="C20" s="105">
        <f>D.4流动资金估算表!E15</f>
        <v/>
      </c>
      <c r="D20" s="105">
        <f>D.4流动资金估算表!F15</f>
        <v/>
      </c>
      <c r="E20" s="105">
        <f>D.4流动资金估算表!G15</f>
        <v/>
      </c>
      <c r="F20" s="105">
        <f>D.4流动资金估算表!H15</f>
        <v/>
      </c>
      <c r="G20" s="105">
        <f>D.4流动资金估算表!I15</f>
        <v/>
      </c>
      <c r="H20" s="105">
        <f>D.4流动资金估算表!J15</f>
        <v/>
      </c>
    </row>
    <row r="21" s="1">
      <c r="A21" s="8" t="n">
        <v>2.4</v>
      </c>
      <c r="B21" s="8" t="inlineStr">
        <is>
          <t>负债小计</t>
        </is>
      </c>
      <c r="C21" s="105">
        <f>C14+C19+C20</f>
        <v/>
      </c>
      <c r="D21" s="105">
        <f>D14+D19+D20</f>
        <v/>
      </c>
      <c r="E21" s="105">
        <f>E14+E19+E20</f>
        <v/>
      </c>
      <c r="F21" s="105">
        <f>F14+F19+F20</f>
        <v/>
      </c>
      <c r="G21" s="105">
        <f>G14+G19+G20</f>
        <v/>
      </c>
      <c r="H21" s="105">
        <f>H14+H19+H20</f>
        <v/>
      </c>
    </row>
    <row r="22" s="1">
      <c r="A22" s="8" t="n">
        <v>2.5</v>
      </c>
      <c r="B22" s="8" t="inlineStr">
        <is>
          <t>所有者权益</t>
        </is>
      </c>
      <c r="C22" s="105">
        <f>SUM(C23:C26)</f>
        <v/>
      </c>
      <c r="D22" s="105">
        <f>SUM(D23:D26)</f>
        <v/>
      </c>
      <c r="E22" s="105">
        <f>SUM(E23:E26)</f>
        <v/>
      </c>
      <c r="F22" s="105">
        <f>SUM(F23:F26)</f>
        <v/>
      </c>
      <c r="G22" s="105">
        <f>SUM(G23:G26)</f>
        <v/>
      </c>
      <c r="H22" s="105">
        <f>SUM(H23:H26)</f>
        <v/>
      </c>
    </row>
    <row r="23" s="1">
      <c r="A23" s="8" t="inlineStr">
        <is>
          <t>2.5.1</t>
        </is>
      </c>
      <c r="B23" s="8" t="inlineStr">
        <is>
          <t>资本金</t>
        </is>
      </c>
      <c r="C23" s="105">
        <f>D.2项目总投资使用计划与资金筹措表!D8</f>
        <v/>
      </c>
      <c r="D23" s="105">
        <f>C23+D.2项目总投资使用计划与资金筹措表!E8</f>
        <v/>
      </c>
      <c r="E23" s="105">
        <f>D23+D.2项目总投资使用计划与资金筹措表!F8</f>
        <v/>
      </c>
      <c r="F23" s="105">
        <f>E23+D.2项目总投资使用计划与资金筹措表!G8</f>
        <v/>
      </c>
      <c r="G23" s="105">
        <f>F23+D.2项目总投资使用计划与资金筹措表!H8</f>
        <v/>
      </c>
      <c r="H23" s="105">
        <f>G23+D.2项目总投资使用计划与资金筹措表!I8</f>
        <v/>
      </c>
    </row>
    <row r="24" s="1">
      <c r="A24" s="8" t="inlineStr">
        <is>
          <t>2.5.2</t>
        </is>
      </c>
      <c r="B24" s="8" t="inlineStr">
        <is>
          <t>资本公积</t>
        </is>
      </c>
      <c r="C24" s="105">
        <f>'b利润与利润分配表（损益和利润分配表）'!E15</f>
        <v/>
      </c>
      <c r="D24" s="105">
        <f>C24+'b利润与利润分配表（损益和利润分配表）'!F15</f>
        <v/>
      </c>
      <c r="E24" s="105">
        <f>D24+'b利润与利润分配表（损益和利润分配表）'!G15</f>
        <v/>
      </c>
      <c r="F24" s="105">
        <f>E24+'b利润与利润分配表（损益和利润分配表）'!H15</f>
        <v/>
      </c>
      <c r="G24" s="105">
        <f>F24+'b利润与利润分配表（损益和利润分配表）'!I15</f>
        <v/>
      </c>
      <c r="H24" s="105">
        <f>G24+'b利润与利润分配表（损益和利润分配表）'!J15</f>
        <v/>
      </c>
    </row>
    <row r="25" s="1">
      <c r="A25" s="8" t="inlineStr">
        <is>
          <t>2.5.3</t>
        </is>
      </c>
      <c r="B25" s="8" t="inlineStr">
        <is>
          <t>累计盈余公积金</t>
        </is>
      </c>
      <c r="C25" s="105">
        <f>'b利润与利润分配表（损益和利润分配表）'!E18</f>
        <v/>
      </c>
      <c r="D25" s="105">
        <f>C25+'b利润与利润分配表（损益和利润分配表）'!F18</f>
        <v/>
      </c>
      <c r="E25" s="105">
        <f>D25+'b利润与利润分配表（损益和利润分配表）'!G18</f>
        <v/>
      </c>
      <c r="F25" s="105">
        <f>E25+'b利润与利润分配表（损益和利润分配表）'!H18</f>
        <v/>
      </c>
      <c r="G25" s="105">
        <f>F25+'b利润与利润分配表（损益和利润分配表）'!I18</f>
        <v/>
      </c>
      <c r="H25" s="105">
        <f>G25+'b利润与利润分配表（损益和利润分配表）'!J18</f>
        <v/>
      </c>
    </row>
    <row r="26" s="1">
      <c r="A26" s="8" t="inlineStr">
        <is>
          <t>2.5.4</t>
        </is>
      </c>
      <c r="B26" s="8" t="inlineStr">
        <is>
          <t>累计未分配利润</t>
        </is>
      </c>
      <c r="C26" s="105">
        <f>'b利润与利润分配表（损益和利润分配表）'!E24</f>
        <v/>
      </c>
      <c r="D26" s="105">
        <f>'b利润与利润分配表（损益和利润分配表）'!F24</f>
        <v/>
      </c>
      <c r="E26" s="105">
        <f>'b利润与利润分配表（损益和利润分配表）'!G24</f>
        <v/>
      </c>
      <c r="F26" s="105">
        <f>'b利润与利润分配表（损益和利润分配表）'!H24</f>
        <v/>
      </c>
      <c r="G26" s="105">
        <f>'b利润与利润分配表（损益和利润分配表）'!I24</f>
        <v/>
      </c>
      <c r="H26" s="105">
        <f>'b利润与利润分配表（损益和利润分配表）'!J24</f>
        <v/>
      </c>
    </row>
    <row r="27" s="1">
      <c r="A27" s="30" t="inlineStr">
        <is>
          <t>计算指标：资产负债率</t>
        </is>
      </c>
      <c r="B27" s="4" t="n"/>
      <c r="C27" s="19">
        <f>C21/C3</f>
        <v/>
      </c>
      <c r="D27" s="19">
        <f>D21/D3</f>
        <v/>
      </c>
      <c r="E27" s="19">
        <f>E21/E3</f>
        <v/>
      </c>
      <c r="F27" s="19">
        <f>F21/F3</f>
        <v/>
      </c>
      <c r="G27" s="19">
        <f>G21/G3</f>
        <v/>
      </c>
      <c r="H27" s="19">
        <f>H21/H3</f>
        <v/>
      </c>
    </row>
    <row r="28" s="1">
      <c r="K28" s="0" t="inlineStr"/>
    </row>
  </sheetData>
  <mergeCells count="2">
    <mergeCell ref="A27:B27"/>
    <mergeCell ref="A1:H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 codeName="Sheet27">
    <tabColor rgb="FFFFC000"/>
    <outlinePr summaryBelow="1" summaryRight="1"/>
    <pageSetUpPr/>
  </sheetPr>
  <dimension ref="A1:G4"/>
  <sheetViews>
    <sheetView workbookViewId="0">
      <selection activeCell="F4" sqref="F4"/>
    </sheetView>
  </sheetViews>
  <sheetFormatPr baseColWidth="8" defaultColWidth="14.7818181818182" defaultRowHeight="28.05" customHeight="1" outlineLevelRow="3" outlineLevelCol="0"/>
  <cols>
    <col width="20.2181818181818" customWidth="1" style="1" min="1" max="1"/>
    <col width="14.7818181818182" customWidth="1" style="1" min="2" max="2"/>
    <col width="17.7818181818182" customWidth="1" style="1" min="3" max="3"/>
    <col width="14.7818181818182" customWidth="1" style="1" min="4" max="4"/>
  </cols>
  <sheetData>
    <row r="1" s="1">
      <c r="A1" s="2" t="inlineStr">
        <is>
          <t>Ⅰ项目投资估算构成表</t>
        </is>
      </c>
      <c r="B1" s="3" t="n"/>
      <c r="C1" s="3" t="n"/>
      <c r="D1" s="3" t="n"/>
      <c r="E1" s="3" t="n"/>
      <c r="F1" s="3" t="n"/>
      <c r="G1" s="4" t="n"/>
    </row>
    <row r="2" s="1">
      <c r="A2" s="5" t="inlineStr">
        <is>
          <t>投资构成类别</t>
        </is>
      </c>
      <c r="B2" s="5" t="inlineStr">
        <is>
          <t>工程费用</t>
        </is>
      </c>
      <c r="C2" s="5" t="inlineStr">
        <is>
          <t>工程建设其他费用</t>
        </is>
      </c>
      <c r="D2" s="5" t="inlineStr">
        <is>
          <t>预备费用</t>
        </is>
      </c>
      <c r="E2" s="5" t="inlineStr">
        <is>
          <t>建设期利息</t>
        </is>
      </c>
      <c r="F2" s="5" t="inlineStr">
        <is>
          <t>流动资金</t>
        </is>
      </c>
      <c r="G2" s="5" t="inlineStr">
        <is>
          <t>合计</t>
        </is>
      </c>
    </row>
    <row r="3" s="1">
      <c r="A3" s="8" t="inlineStr">
        <is>
          <t>投资估算金额（万元）</t>
        </is>
      </c>
      <c r="B3" s="119">
        <f>D.1建设投资!D3</f>
        <v/>
      </c>
      <c r="C3" s="119">
        <f>D.1建设投资!D13</f>
        <v/>
      </c>
      <c r="D3" s="119">
        <f>D.1建设投资!D20</f>
        <v/>
      </c>
      <c r="E3" s="119">
        <f>D.2项目总投资使用计划与资金筹措表!C5</f>
        <v/>
      </c>
      <c r="F3" s="119">
        <f>D.2项目总投资使用计划与资金筹措表!C6</f>
        <v/>
      </c>
      <c r="G3" s="119">
        <f>SUM(B3:F3)</f>
        <v/>
      </c>
    </row>
    <row r="4" s="1">
      <c r="A4" s="8" t="inlineStr">
        <is>
          <t>占比</t>
        </is>
      </c>
      <c r="B4" s="19">
        <f>B3/$G$3</f>
        <v/>
      </c>
      <c r="C4" s="19">
        <f>C3/$G$3</f>
        <v/>
      </c>
      <c r="D4" s="19">
        <f>D3/$G$3</f>
        <v/>
      </c>
      <c r="E4" s="19">
        <f>E3/$G$3</f>
        <v/>
      </c>
      <c r="F4" s="19">
        <f>F3/$G$3</f>
        <v/>
      </c>
      <c r="G4" s="19" t="inlineStr">
        <is>
          <t>/</t>
        </is>
      </c>
    </row>
  </sheetData>
  <mergeCells count="1">
    <mergeCell ref="A1:G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 codeName="Sheet28">
    <tabColor rgb="FFFFC000"/>
    <outlinePr summaryBelow="1" summaryRight="1"/>
    <pageSetUpPr/>
  </sheetPr>
  <dimension ref="A1:F11"/>
  <sheetViews>
    <sheetView workbookViewId="0">
      <selection activeCell="I5" sqref="I5"/>
    </sheetView>
  </sheetViews>
  <sheetFormatPr baseColWidth="8" defaultColWidth="14.7818181818182" defaultRowHeight="28.05" customHeight="1" outlineLevelCol="0"/>
  <cols>
    <col width="22" customWidth="1" style="1" min="1" max="1"/>
    <col width="14.7818181818182" customWidth="1" style="1" min="2" max="2"/>
  </cols>
  <sheetData>
    <row r="1" ht="18" customHeight="1" s="1">
      <c r="A1" s="2" t="inlineStr">
        <is>
          <t>Ⅱ项目分年度资金筹措计划表</t>
        </is>
      </c>
      <c r="B1" s="3" t="n"/>
      <c r="C1" s="3" t="n"/>
      <c r="D1" s="3" t="n"/>
      <c r="E1" s="3" t="n"/>
      <c r="F1" s="4" t="n"/>
    </row>
    <row r="2" ht="16.5" customHeight="1" s="1">
      <c r="A2" s="5" t="inlineStr">
        <is>
          <t>资金来源类型</t>
        </is>
      </c>
      <c r="B2" s="5" t="inlineStr">
        <is>
          <t>2025年（万元）</t>
        </is>
      </c>
      <c r="C2" s="5" t="inlineStr">
        <is>
          <t>2026年（万元）</t>
        </is>
      </c>
      <c r="D2" s="5" t="inlineStr">
        <is>
          <t>2027年（万元）</t>
        </is>
      </c>
      <c r="E2" s="5" t="inlineStr">
        <is>
          <t>合计（万元）</t>
        </is>
      </c>
      <c r="F2" s="5" t="inlineStr">
        <is>
          <t>各类型占比</t>
        </is>
      </c>
    </row>
    <row r="3" ht="16.5" customHeight="1" s="1">
      <c r="A3" s="8" t="inlineStr">
        <is>
          <t>财政预算资金</t>
        </is>
      </c>
      <c r="B3" s="120" t="n">
        <v>0</v>
      </c>
      <c r="C3" s="120" t="n">
        <v>0</v>
      </c>
      <c r="D3" s="120" t="n">
        <v>0</v>
      </c>
      <c r="E3" s="119">
        <f>SUM(B3:D3)</f>
        <v/>
      </c>
      <c r="F3" s="19">
        <f>E3/E9</f>
        <v/>
      </c>
    </row>
    <row r="4" ht="16.5" customHeight="1" s="1">
      <c r="A4" s="8" t="inlineStr">
        <is>
          <t>单位自有资金</t>
        </is>
      </c>
      <c r="B4" s="119">
        <f>D.2项目总投资使用计划与资金筹措表!D8</f>
        <v/>
      </c>
      <c r="C4" s="119">
        <f>D.2项目总投资使用计划与资金筹措表!E8</f>
        <v/>
      </c>
      <c r="D4" s="119">
        <f>D.2项目总投资使用计划与资金筹措表!F8</f>
        <v/>
      </c>
      <c r="E4" s="119">
        <f>SUM(B4:D4)</f>
        <v/>
      </c>
      <c r="F4" s="19">
        <f>E4/E9</f>
        <v/>
      </c>
    </row>
    <row r="5" ht="39" customHeight="1" s="1">
      <c r="A5" s="23" t="inlineStr">
        <is>
          <t>专项债券
（用作项目资本金）</t>
        </is>
      </c>
      <c r="B5" s="120" t="n">
        <v>0</v>
      </c>
      <c r="C5" s="120" t="n">
        <v>0</v>
      </c>
      <c r="D5" s="120" t="n">
        <v>0</v>
      </c>
      <c r="E5" s="119">
        <f>SUM(B5:D5)</f>
        <v/>
      </c>
      <c r="F5" s="19">
        <f>E5/E9</f>
        <v/>
      </c>
    </row>
    <row r="6" ht="39" customHeight="1" s="1">
      <c r="A6" s="23" t="inlineStr">
        <is>
          <t>专项债券
（不用做项目资本金）</t>
        </is>
      </c>
      <c r="B6" s="119">
        <f>D.2项目总投资使用计划与资金筹措表!D12</f>
        <v/>
      </c>
      <c r="C6" s="119">
        <f>D.2项目总投资使用计划与资金筹措表!E12</f>
        <v/>
      </c>
      <c r="D6" s="119">
        <f>D.2项目总投资使用计划与资金筹措表!F12</f>
        <v/>
      </c>
      <c r="E6" s="119">
        <f>SUM(B6:D6)</f>
        <v/>
      </c>
      <c r="F6" s="19">
        <f>E6/E9</f>
        <v/>
      </c>
    </row>
    <row r="7" ht="16.5" customHeight="1" s="1">
      <c r="A7" s="8" t="inlineStr">
        <is>
          <t>银行贷款</t>
        </is>
      </c>
      <c r="B7" s="120" t="n">
        <v>0</v>
      </c>
      <c r="C7" s="120" t="n">
        <v>0</v>
      </c>
      <c r="D7" s="120" t="n">
        <v>0</v>
      </c>
      <c r="E7" s="119">
        <f>SUM(B7:D7)</f>
        <v/>
      </c>
      <c r="F7" s="19">
        <f>E7/E9</f>
        <v/>
      </c>
    </row>
    <row r="8" ht="16.5" customHeight="1" s="1">
      <c r="A8" s="8" t="inlineStr">
        <is>
          <t>其他来源资金</t>
        </is>
      </c>
      <c r="B8" s="120" t="n">
        <v>0</v>
      </c>
      <c r="C8" s="120" t="n">
        <v>0</v>
      </c>
      <c r="D8" s="120" t="n">
        <v>0</v>
      </c>
      <c r="E8" s="119">
        <f>SUM(B8:D8)</f>
        <v/>
      </c>
      <c r="F8" s="19">
        <f>E8/E9</f>
        <v/>
      </c>
    </row>
    <row r="9" ht="16.5" customHeight="1" s="1">
      <c r="A9" s="8" t="inlineStr">
        <is>
          <t>合计</t>
        </is>
      </c>
      <c r="B9" s="119">
        <f>SUM(B3:B8)</f>
        <v/>
      </c>
      <c r="C9" s="119">
        <f>SUM(C3:C8)</f>
        <v/>
      </c>
      <c r="D9" s="119">
        <f>SUM(D3:D8)</f>
        <v/>
      </c>
      <c r="E9" s="119">
        <f>SUM(E3:E8)</f>
        <v/>
      </c>
      <c r="F9" s="8" t="inlineStr">
        <is>
          <t>/</t>
        </is>
      </c>
    </row>
    <row r="10" ht="16.5" customHeight="1" s="1">
      <c r="A10" s="8" t="inlineStr">
        <is>
          <t>分年度占比</t>
        </is>
      </c>
      <c r="B10" s="19">
        <f>B9/E9</f>
        <v/>
      </c>
      <c r="C10" s="19">
        <f>C9/E9</f>
        <v/>
      </c>
      <c r="D10" s="19">
        <f>D9/E9</f>
        <v/>
      </c>
      <c r="E10" s="8" t="inlineStr">
        <is>
          <t>/</t>
        </is>
      </c>
      <c r="F10" s="8" t="inlineStr">
        <is>
          <t>/</t>
        </is>
      </c>
    </row>
    <row r="11" ht="16.5" customHeight="1" s="1">
      <c r="A11" s="20" t="inlineStr">
        <is>
          <t>注：此表依据D.2自行填写，一般财政预算资金和单位自有资金二选一</t>
        </is>
      </c>
      <c r="B11" s="3" t="n"/>
      <c r="C11" s="3" t="n"/>
      <c r="D11" s="3" t="n"/>
      <c r="E11" s="3" t="n"/>
      <c r="F11" s="4" t="n"/>
    </row>
  </sheetData>
  <mergeCells count="2">
    <mergeCell ref="A11:F11"/>
    <mergeCell ref="A1:F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 codeName="Sheet29">
    <tabColor rgb="FFFFC000"/>
    <outlinePr summaryBelow="1" summaryRight="1"/>
    <pageSetUpPr/>
  </sheetPr>
  <dimension ref="A1:G7"/>
  <sheetViews>
    <sheetView workbookViewId="0">
      <selection activeCell="A7" sqref="A7:G7"/>
    </sheetView>
  </sheetViews>
  <sheetFormatPr baseColWidth="8" defaultColWidth="15.7818181818182" defaultRowHeight="28.05" customHeight="1" outlineLevelRow="6" outlineLevelCol="0"/>
  <cols>
    <col width="15.7818181818182" customWidth="1" style="1" min="1" max="1"/>
  </cols>
  <sheetData>
    <row r="1" ht="18" customHeight="1" s="1">
      <c r="A1" s="2" t="inlineStr">
        <is>
          <t>Ⅲ项目分年度收入合计表（经营性收入+补贴收入）</t>
        </is>
      </c>
      <c r="B1" s="3" t="n"/>
      <c r="C1" s="3" t="n"/>
      <c r="D1" s="3" t="n"/>
      <c r="E1" s="3" t="n"/>
      <c r="F1" s="3" t="n"/>
      <c r="G1" s="4" t="n"/>
    </row>
    <row r="2" ht="16.5" customHeight="1" s="1">
      <c r="A2" s="5" t="inlineStr">
        <is>
          <t>收入类型</t>
        </is>
      </c>
      <c r="B2" s="5" t="inlineStr">
        <is>
          <t>分年收入</t>
        </is>
      </c>
      <c r="C2" s="3" t="n"/>
      <c r="D2" s="3" t="n"/>
      <c r="E2" s="3" t="n"/>
      <c r="F2" s="3" t="n"/>
      <c r="G2" s="4" t="n"/>
    </row>
    <row r="3" ht="16.5" customHeight="1" s="1">
      <c r="A3" s="11" t="n"/>
      <c r="B3" s="20" t="inlineStr">
        <is>
          <t>2025年（万元）</t>
        </is>
      </c>
      <c r="C3" s="20" t="inlineStr">
        <is>
          <t>2026年（万元）</t>
        </is>
      </c>
      <c r="D3" s="20" t="inlineStr">
        <is>
          <t>2027年（万元）</t>
        </is>
      </c>
      <c r="E3" s="20" t="inlineStr">
        <is>
          <t>2028年（万元）</t>
        </is>
      </c>
      <c r="F3" s="20" t="inlineStr">
        <is>
          <t>...（万元）</t>
        </is>
      </c>
      <c r="G3" s="20" t="inlineStr">
        <is>
          <t>2045年（万元）</t>
        </is>
      </c>
    </row>
    <row r="4" ht="16.5" customHeight="1" s="1">
      <c r="A4" s="8" t="inlineStr">
        <is>
          <t>经营性收入</t>
        </is>
      </c>
      <c r="B4" s="119">
        <f>F项目收入!D10-F项目收入!D9</f>
        <v/>
      </c>
      <c r="C4" s="119">
        <f>F项目收入!E10-F项目收入!E9</f>
        <v/>
      </c>
      <c r="D4" s="119">
        <f>F项目收入!F10-F项目收入!F9</f>
        <v/>
      </c>
      <c r="E4" s="119">
        <f>F项目收入!G10-F项目收入!G9</f>
        <v/>
      </c>
      <c r="F4" s="119">
        <f>F项目收入!H10-F项目收入!H9</f>
        <v/>
      </c>
      <c r="G4" s="119">
        <f>F项目收入!I10-F项目收入!I9</f>
        <v/>
      </c>
    </row>
    <row r="5" ht="16.5" customHeight="1" s="1">
      <c r="A5" s="8" t="inlineStr">
        <is>
          <t>政府补贴收入</t>
        </is>
      </c>
      <c r="B5" s="119">
        <f>F项目收入!D9</f>
        <v/>
      </c>
      <c r="C5" s="119">
        <f>F项目收入!E9</f>
        <v/>
      </c>
      <c r="D5" s="119">
        <f>F项目收入!F9</f>
        <v/>
      </c>
      <c r="E5" s="119">
        <f>F项目收入!G9</f>
        <v/>
      </c>
      <c r="F5" s="119">
        <f>F项目收入!H9</f>
        <v/>
      </c>
      <c r="G5" s="119">
        <f>F项目收入!I9</f>
        <v/>
      </c>
    </row>
    <row r="6" ht="16.5" customHeight="1" s="1">
      <c r="A6" s="8" t="inlineStr">
        <is>
          <t>合计</t>
        </is>
      </c>
      <c r="B6" s="119">
        <f>SUM(B4:B5)</f>
        <v/>
      </c>
      <c r="C6" s="119">
        <f>SUM(C4:C5)</f>
        <v/>
      </c>
      <c r="D6" s="119">
        <f>SUM(D4:D5)</f>
        <v/>
      </c>
      <c r="E6" s="119">
        <f>SUM(E4:E5)</f>
        <v/>
      </c>
      <c r="F6" s="119">
        <f>SUM(F4:F5)</f>
        <v/>
      </c>
      <c r="G6" s="119">
        <f>SUM(G4:G5)</f>
        <v/>
      </c>
    </row>
    <row r="7" ht="42" customHeight="1" s="1">
      <c r="A7" s="21" t="inlineStr">
        <is>
          <t>注：不同类别的经营性收入可以分多个表填写。
经营性收入分年度表、政府补贴收入分年度表，可以单独填写。</t>
        </is>
      </c>
      <c r="B7" s="3" t="n"/>
      <c r="C7" s="3" t="n"/>
      <c r="D7" s="3" t="n"/>
      <c r="E7" s="3" t="n"/>
      <c r="F7" s="3" t="n"/>
      <c r="G7" s="4" t="n"/>
    </row>
  </sheetData>
  <mergeCells count="4">
    <mergeCell ref="A1:G1"/>
    <mergeCell ref="B2:G2"/>
    <mergeCell ref="A2:A3"/>
    <mergeCell ref="A7:G7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>
  <sheetPr codeName="Sheet30">
    <tabColor rgb="FFFFC000"/>
    <outlinePr summaryBelow="1" summaryRight="1"/>
    <pageSetUpPr/>
  </sheetPr>
  <dimension ref="A1:N23"/>
  <sheetViews>
    <sheetView workbookViewId="0">
      <selection activeCell="M9" sqref="M9"/>
    </sheetView>
  </sheetViews>
  <sheetFormatPr baseColWidth="8" defaultColWidth="13.7818181818182" defaultRowHeight="28.05" customHeight="1" outlineLevelCol="0"/>
  <cols>
    <col width="13.6636363636364" customWidth="1" style="1" min="1" max="1"/>
    <col width="11.2181818181818" customWidth="1" style="1" min="2" max="2"/>
    <col width="19.2181818181818" customWidth="1" style="1" min="3" max="3"/>
    <col width="18.7818181818182" customWidth="1" style="1" min="4" max="4"/>
    <col width="13.7818181818182" customWidth="1" style="1" min="5" max="16382"/>
  </cols>
  <sheetData>
    <row r="1" s="1">
      <c r="A1" s="13" t="inlineStr">
        <is>
          <t>Ⅳ项目分年度成本明细表</t>
        </is>
      </c>
    </row>
    <row r="2" s="1">
      <c r="A2" s="14" t="inlineStr">
        <is>
          <t>成本类别</t>
        </is>
      </c>
      <c r="B2" s="14" t="inlineStr">
        <is>
          <t>序号</t>
        </is>
      </c>
      <c r="C2" s="14" t="inlineStr">
        <is>
          <t>科目</t>
        </is>
      </c>
      <c r="D2" s="14" t="inlineStr">
        <is>
          <t>取费计算方式</t>
        </is>
      </c>
      <c r="E2" s="14" t="inlineStr">
        <is>
          <t>数量</t>
        </is>
      </c>
      <c r="F2" s="15" t="inlineStr">
        <is>
          <t>单价
（万元）</t>
        </is>
      </c>
      <c r="G2" s="5" t="inlineStr">
        <is>
          <t>浮动后单价</t>
        </is>
      </c>
      <c r="H2" s="16" t="inlineStr">
        <is>
          <t>2025（万元）</t>
        </is>
      </c>
      <c r="I2" s="14" t="inlineStr">
        <is>
          <t>2026（万元）</t>
        </is>
      </c>
      <c r="J2" s="14" t="inlineStr">
        <is>
          <t>2027（万元）</t>
        </is>
      </c>
      <c r="K2" s="14" t="inlineStr">
        <is>
          <t>2028（万元）</t>
        </is>
      </c>
      <c r="L2" s="14" t="inlineStr">
        <is>
          <t>....</t>
        </is>
      </c>
      <c r="M2" s="14" t="inlineStr">
        <is>
          <t>2045（万元）</t>
        </is>
      </c>
      <c r="N2" s="14" t="inlineStr">
        <is>
          <t>合计</t>
        </is>
      </c>
    </row>
    <row r="3" s="1">
      <c r="A3" s="11" t="n"/>
      <c r="B3" s="11" t="n"/>
      <c r="C3" s="11" t="n"/>
      <c r="D3" s="11" t="n"/>
      <c r="E3" s="11" t="n"/>
      <c r="F3" s="11" t="n"/>
      <c r="G3" s="11" t="n"/>
      <c r="H3" s="17" t="inlineStr">
        <is>
          <t>负荷系数</t>
        </is>
      </c>
      <c r="I3" s="3" t="n"/>
      <c r="J3" s="4" t="n"/>
      <c r="K3" s="19">
        <f>E.1项目运营费用!K3</f>
        <v/>
      </c>
      <c r="L3" s="19">
        <f>E.1项目运营费用!L3</f>
        <v/>
      </c>
      <c r="M3" s="19">
        <f>E.1项目运营费用!M3</f>
        <v/>
      </c>
      <c r="N3" s="8" t="inlineStr">
        <is>
          <t>/</t>
        </is>
      </c>
    </row>
    <row r="4" s="1">
      <c r="A4" s="8">
        <f>E.1项目运营费用!A4</f>
        <v/>
      </c>
      <c r="B4" s="8">
        <f>E.1项目运营费用!B4</f>
        <v/>
      </c>
      <c r="C4" s="8">
        <f>E.1项目运营费用!C4</f>
        <v/>
      </c>
      <c r="D4" s="8">
        <f>E.1项目运营费用!D4</f>
        <v/>
      </c>
      <c r="E4" s="8">
        <f>E.1项目运营费用!E4</f>
        <v/>
      </c>
      <c r="F4" s="8">
        <f>E.1项目运营费用!F4</f>
        <v/>
      </c>
      <c r="G4" s="8">
        <f>E.1项目运营费用!G4</f>
        <v/>
      </c>
      <c r="H4" s="8">
        <f>E.1项目运营费用!H4</f>
        <v/>
      </c>
      <c r="I4" s="8">
        <f>E.1项目运营费用!I4</f>
        <v/>
      </c>
      <c r="J4" s="8">
        <f>E.1项目运营费用!J4</f>
        <v/>
      </c>
      <c r="K4" s="8">
        <f>E.1项目运营费用!K4</f>
        <v/>
      </c>
      <c r="L4" s="8">
        <f>E.1项目运营费用!L4</f>
        <v/>
      </c>
      <c r="M4" s="8">
        <f>E.1项目运营费用!M4</f>
        <v/>
      </c>
      <c r="N4" s="8">
        <f>E.1项目运营费用!N4</f>
        <v/>
      </c>
    </row>
    <row r="5" s="1">
      <c r="A5" s="18" t="n"/>
      <c r="B5" s="8">
        <f>E.1项目运营费用!B5</f>
        <v/>
      </c>
      <c r="C5" s="8">
        <f>E.1项目运营费用!C5</f>
        <v/>
      </c>
      <c r="D5" s="8">
        <f>E.1项目运营费用!D5</f>
        <v/>
      </c>
      <c r="E5" s="8">
        <f>E.1项目运营费用!E5</f>
        <v/>
      </c>
      <c r="F5" s="8">
        <f>E.1项目运营费用!F5</f>
        <v/>
      </c>
      <c r="G5" s="8">
        <f>E.1项目运营费用!G5</f>
        <v/>
      </c>
      <c r="H5" s="8">
        <f>E.1项目运营费用!H5</f>
        <v/>
      </c>
      <c r="I5" s="8">
        <f>E.1项目运营费用!I5</f>
        <v/>
      </c>
      <c r="J5" s="8">
        <f>E.1项目运营费用!J5</f>
        <v/>
      </c>
      <c r="K5" s="8">
        <f>E.1项目运营费用!K5</f>
        <v/>
      </c>
      <c r="L5" s="8">
        <f>E.1项目运营费用!L5</f>
        <v/>
      </c>
      <c r="M5" s="8">
        <f>E.1项目运营费用!M5</f>
        <v/>
      </c>
      <c r="N5" s="8">
        <f>E.1项目运营费用!N5</f>
        <v/>
      </c>
    </row>
    <row r="6" s="1">
      <c r="A6" s="18" t="n"/>
      <c r="B6" s="8">
        <f>E.1项目运营费用!B6</f>
        <v/>
      </c>
      <c r="C6" s="8">
        <f>E.1项目运营费用!C6</f>
        <v/>
      </c>
      <c r="D6" s="8">
        <f>E.1项目运营费用!D6</f>
        <v/>
      </c>
      <c r="E6" s="8">
        <f>E.1项目运营费用!E6</f>
        <v/>
      </c>
      <c r="F6" s="8">
        <f>E.1项目运营费用!F6</f>
        <v/>
      </c>
      <c r="G6" s="8">
        <f>E.1项目运营费用!G6</f>
        <v/>
      </c>
      <c r="H6" s="8">
        <f>E.1项目运营费用!H6</f>
        <v/>
      </c>
      <c r="I6" s="8">
        <f>E.1项目运营费用!I6</f>
        <v/>
      </c>
      <c r="J6" s="8">
        <f>E.1项目运营费用!J6</f>
        <v/>
      </c>
      <c r="K6" s="8">
        <f>E.1项目运营费用!K6</f>
        <v/>
      </c>
      <c r="L6" s="8">
        <f>E.1项目运营费用!L6</f>
        <v/>
      </c>
      <c r="M6" s="8">
        <f>E.1项目运营费用!M6</f>
        <v/>
      </c>
      <c r="N6" s="8">
        <f>E.1项目运营费用!N6</f>
        <v/>
      </c>
    </row>
    <row r="7" s="1">
      <c r="A7" s="11" t="n"/>
      <c r="B7" s="8">
        <f>E.1项目运营费用!B7</f>
        <v/>
      </c>
      <c r="C7" s="8">
        <f>E.1项目运营费用!C7</f>
        <v/>
      </c>
      <c r="D7" s="8">
        <f>E.1项目运营费用!D7</f>
        <v/>
      </c>
      <c r="E7" s="8">
        <f>E.1项目运营费用!E7</f>
        <v/>
      </c>
      <c r="F7" s="8">
        <f>E.1项目运营费用!F7</f>
        <v/>
      </c>
      <c r="G7" s="8">
        <f>E.1项目运营费用!G7</f>
        <v/>
      </c>
      <c r="H7" s="8">
        <f>E.1项目运营费用!H7</f>
        <v/>
      </c>
      <c r="I7" s="8">
        <f>E.1项目运营费用!I7</f>
        <v/>
      </c>
      <c r="J7" s="8">
        <f>E.1项目运营费用!J7</f>
        <v/>
      </c>
      <c r="K7" s="8">
        <f>E.1项目运营费用!K7</f>
        <v/>
      </c>
      <c r="L7" s="8">
        <f>E.1项目运营费用!L7</f>
        <v/>
      </c>
      <c r="M7" s="8">
        <f>E.1项目运营费用!M7</f>
        <v/>
      </c>
      <c r="N7" s="8">
        <f>E.1项目运营费用!N7</f>
        <v/>
      </c>
    </row>
    <row r="8" s="1">
      <c r="A8" s="8">
        <f>E.1项目运营费用!A8</f>
        <v/>
      </c>
      <c r="B8" s="8">
        <f>E.1项目运营费用!B8</f>
        <v/>
      </c>
      <c r="C8" s="8">
        <f>E.1项目运营费用!C8</f>
        <v/>
      </c>
      <c r="D8" s="8">
        <f>E.1项目运营费用!D8</f>
        <v/>
      </c>
      <c r="E8" s="8">
        <f>E.1项目运营费用!E8</f>
        <v/>
      </c>
      <c r="F8" s="8">
        <f>E.1项目运营费用!F8</f>
        <v/>
      </c>
      <c r="G8" s="8">
        <f>E.1项目运营费用!G8</f>
        <v/>
      </c>
      <c r="H8" s="8">
        <f>E.1项目运营费用!H8</f>
        <v/>
      </c>
      <c r="I8" s="8">
        <f>E.1项目运营费用!I8</f>
        <v/>
      </c>
      <c r="J8" s="8">
        <f>E.1项目运营费用!J8</f>
        <v/>
      </c>
      <c r="K8" s="8">
        <f>E.1项目运营费用!K8</f>
        <v/>
      </c>
      <c r="L8" s="8">
        <f>E.1项目运营费用!L8</f>
        <v/>
      </c>
      <c r="M8" s="8">
        <f>E.1项目运营费用!M8</f>
        <v/>
      </c>
      <c r="N8" s="8">
        <f>E.1项目运营费用!N8</f>
        <v/>
      </c>
    </row>
    <row r="9" s="1">
      <c r="A9" s="18" t="n"/>
      <c r="B9" s="8">
        <f>E.1项目运营费用!B9</f>
        <v/>
      </c>
      <c r="C9" s="8">
        <f>E.1项目运营费用!C9</f>
        <v/>
      </c>
      <c r="D9" s="8">
        <f>E.1项目运营费用!D9</f>
        <v/>
      </c>
      <c r="E9" s="8">
        <f>E.1项目运营费用!E9</f>
        <v/>
      </c>
      <c r="F9" s="8">
        <f>E.1项目运营费用!F9</f>
        <v/>
      </c>
      <c r="G9" s="8">
        <f>E.1项目运营费用!G9</f>
        <v/>
      </c>
      <c r="H9" s="8">
        <f>E.1项目运营费用!H9</f>
        <v/>
      </c>
      <c r="I9" s="8">
        <f>E.1项目运营费用!I9</f>
        <v/>
      </c>
      <c r="J9" s="8">
        <f>E.1项目运营费用!J9</f>
        <v/>
      </c>
      <c r="K9" s="8">
        <f>E.1项目运营费用!K9</f>
        <v/>
      </c>
      <c r="L9" s="8">
        <f>E.1项目运营费用!L9</f>
        <v/>
      </c>
      <c r="M9" s="8">
        <f>E.1项目运营费用!M9</f>
        <v/>
      </c>
      <c r="N9" s="8">
        <f>E.1项目运营费用!N9</f>
        <v/>
      </c>
    </row>
    <row r="10" s="1">
      <c r="A10" s="11" t="n"/>
      <c r="B10" s="8">
        <f>E.1项目运营费用!B10</f>
        <v/>
      </c>
      <c r="C10" s="8">
        <f>E.1项目运营费用!C10</f>
        <v/>
      </c>
      <c r="D10" s="8">
        <f>E.1项目运营费用!D10</f>
        <v/>
      </c>
      <c r="E10" s="8">
        <f>E.1项目运营费用!E10</f>
        <v/>
      </c>
      <c r="F10" s="8">
        <f>E.1项目运营费用!F10</f>
        <v/>
      </c>
      <c r="G10" s="8">
        <f>E.1项目运营费用!G10</f>
        <v/>
      </c>
      <c r="H10" s="8">
        <f>E.1项目运营费用!H10</f>
        <v/>
      </c>
      <c r="I10" s="8">
        <f>E.1项目运营费用!I10</f>
        <v/>
      </c>
      <c r="J10" s="8">
        <f>E.1项目运营费用!J10</f>
        <v/>
      </c>
      <c r="K10" s="8">
        <f>E.1项目运营费用!K10</f>
        <v/>
      </c>
      <c r="L10" s="8">
        <f>E.1项目运营费用!L10</f>
        <v/>
      </c>
      <c r="M10" s="8">
        <f>E.1项目运营费用!M10</f>
        <v/>
      </c>
      <c r="N10" s="8">
        <f>E.1项目运营费用!N10</f>
        <v/>
      </c>
    </row>
    <row r="11" s="1">
      <c r="A11" s="8">
        <f>E.1项目运营费用!A11</f>
        <v/>
      </c>
      <c r="B11" s="8">
        <f>E.1项目运营费用!B11</f>
        <v/>
      </c>
      <c r="C11" s="8">
        <f>E.1项目运营费用!C11</f>
        <v/>
      </c>
      <c r="D11" s="8">
        <f>E.1项目运营费用!D11</f>
        <v/>
      </c>
      <c r="E11" s="8">
        <f>E.1项目运营费用!E11</f>
        <v/>
      </c>
      <c r="F11" s="8">
        <f>E.1项目运营费用!F11</f>
        <v/>
      </c>
      <c r="G11" s="8">
        <f>E.1项目运营费用!G11</f>
        <v/>
      </c>
      <c r="H11" s="8">
        <f>E.1项目运营费用!H11</f>
        <v/>
      </c>
      <c r="I11" s="8">
        <f>E.1项目运营费用!I11</f>
        <v/>
      </c>
      <c r="J11" s="8">
        <f>E.1项目运营费用!J11</f>
        <v/>
      </c>
      <c r="K11" s="8">
        <f>E.1项目运营费用!K11</f>
        <v/>
      </c>
      <c r="L11" s="8">
        <f>E.1项目运营费用!L11</f>
        <v/>
      </c>
      <c r="M11" s="8">
        <f>E.1项目运营费用!M11</f>
        <v/>
      </c>
      <c r="N11" s="8">
        <f>E.1项目运营费用!N11</f>
        <v/>
      </c>
    </row>
    <row r="12" s="1">
      <c r="A12" s="8">
        <f>E.1项目运营费用!A12</f>
        <v/>
      </c>
      <c r="B12" s="8">
        <f>E.1项目运营费用!B12</f>
        <v/>
      </c>
      <c r="C12" s="8">
        <f>E.1项目运营费用!C12</f>
        <v/>
      </c>
      <c r="D12" s="8">
        <f>E.1项目运营费用!D12</f>
        <v/>
      </c>
      <c r="E12" s="8">
        <f>E.1项目运营费用!E12</f>
        <v/>
      </c>
      <c r="F12" s="8">
        <f>E.1项目运营费用!F12</f>
        <v/>
      </c>
      <c r="G12" s="8">
        <f>E.1项目运营费用!G12</f>
        <v/>
      </c>
      <c r="H12" s="8">
        <f>E.1项目运营费用!H12</f>
        <v/>
      </c>
      <c r="I12" s="8">
        <f>E.1项目运营费用!I12</f>
        <v/>
      </c>
      <c r="J12" s="8">
        <f>E.1项目运营费用!J12</f>
        <v/>
      </c>
      <c r="K12" s="8">
        <f>E.1项目运营费用!K12</f>
        <v/>
      </c>
      <c r="L12" s="8">
        <f>E.1项目运营费用!L12</f>
        <v/>
      </c>
      <c r="M12" s="8">
        <f>E.1项目运营费用!M12</f>
        <v/>
      </c>
      <c r="N12" s="8">
        <f>E.1项目运营费用!N12</f>
        <v/>
      </c>
    </row>
    <row r="13" s="1">
      <c r="A13" s="11" t="n"/>
      <c r="B13" s="8">
        <f>E.1项目运营费用!B13</f>
        <v/>
      </c>
      <c r="C13" s="8">
        <f>E.1项目运营费用!C13</f>
        <v/>
      </c>
      <c r="D13" s="8">
        <f>E.1项目运营费用!D13</f>
        <v/>
      </c>
      <c r="E13" s="8">
        <f>E.1项目运营费用!E13</f>
        <v/>
      </c>
      <c r="F13" s="8">
        <f>E.1项目运营费用!F13</f>
        <v/>
      </c>
      <c r="G13" s="8">
        <f>E.1项目运营费用!G13</f>
        <v/>
      </c>
      <c r="H13" s="8">
        <f>E.1项目运营费用!H13</f>
        <v/>
      </c>
      <c r="I13" s="8">
        <f>E.1项目运营费用!I13</f>
        <v/>
      </c>
      <c r="J13" s="8">
        <f>E.1项目运营费用!J13</f>
        <v/>
      </c>
      <c r="K13" s="8">
        <f>E.1项目运营费用!K13</f>
        <v/>
      </c>
      <c r="L13" s="8">
        <f>E.1项目运营费用!L13</f>
        <v/>
      </c>
      <c r="M13" s="8">
        <f>E.1项目运营费用!M13</f>
        <v/>
      </c>
      <c r="N13" s="8">
        <f>E.1项目运营费用!N13</f>
        <v/>
      </c>
    </row>
    <row r="14" s="1">
      <c r="A14" s="8">
        <f>E.1项目运营费用!A14</f>
        <v/>
      </c>
      <c r="B14" s="8">
        <f>E.1项目运营费用!B14</f>
        <v/>
      </c>
      <c r="C14" s="8">
        <f>E.1项目运营费用!C14</f>
        <v/>
      </c>
      <c r="D14" s="8">
        <f>E.1项目运营费用!D14</f>
        <v/>
      </c>
      <c r="E14" s="8">
        <f>E.1项目运营费用!E14</f>
        <v/>
      </c>
      <c r="F14" s="8">
        <f>E.1项目运营费用!F14</f>
        <v/>
      </c>
      <c r="G14" s="8">
        <f>E.1项目运营费用!G14</f>
        <v/>
      </c>
      <c r="H14" s="8">
        <f>E.1项目运营费用!H14</f>
        <v/>
      </c>
      <c r="I14" s="8">
        <f>E.1项目运营费用!I14</f>
        <v/>
      </c>
      <c r="J14" s="8">
        <f>E.1项目运营费用!J14</f>
        <v/>
      </c>
      <c r="K14" s="8">
        <f>E.1项目运营费用!K14</f>
        <v/>
      </c>
      <c r="L14" s="8">
        <f>E.1项目运营费用!L14</f>
        <v/>
      </c>
      <c r="M14" s="8">
        <f>E.1项目运营费用!M14</f>
        <v/>
      </c>
      <c r="N14" s="8">
        <f>E.1项目运营费用!N14</f>
        <v/>
      </c>
    </row>
    <row r="15" s="1">
      <c r="A15" s="8">
        <f>E.1项目运营费用!A15</f>
        <v/>
      </c>
      <c r="B15" s="8">
        <f>E.1项目运营费用!B15</f>
        <v/>
      </c>
      <c r="C15" s="8">
        <f>E.1项目运营费用!C15</f>
        <v/>
      </c>
      <c r="D15" s="8">
        <f>E.1项目运营费用!D15</f>
        <v/>
      </c>
      <c r="E15" s="8">
        <f>E.1项目运营费用!E15</f>
        <v/>
      </c>
      <c r="F15" s="8">
        <f>E.1项目运营费用!F15</f>
        <v/>
      </c>
      <c r="G15" s="8">
        <f>E.1项目运营费用!G15</f>
        <v/>
      </c>
      <c r="H15" s="8">
        <f>E.1项目运营费用!H15</f>
        <v/>
      </c>
      <c r="I15" s="8">
        <f>E.1项目运营费用!I15</f>
        <v/>
      </c>
      <c r="J15" s="8">
        <f>E.1项目运营费用!J15</f>
        <v/>
      </c>
      <c r="K15" s="8">
        <f>E.1项目运营费用!K15</f>
        <v/>
      </c>
      <c r="L15" s="8">
        <f>E.1项目运营费用!L15</f>
        <v/>
      </c>
      <c r="M15" s="8">
        <f>E.1项目运营费用!M15</f>
        <v/>
      </c>
      <c r="N15" s="8">
        <f>E.1项目运营费用!N15</f>
        <v/>
      </c>
    </row>
    <row r="16" s="1">
      <c r="A16" s="8">
        <f>E.1项目运营费用!A16</f>
        <v/>
      </c>
      <c r="B16" s="8">
        <f>E.1项目运营费用!B16</f>
        <v/>
      </c>
      <c r="C16" s="8">
        <f>E.1项目运营费用!C16</f>
        <v/>
      </c>
      <c r="D16" s="8">
        <f>E.1项目运营费用!D16</f>
        <v/>
      </c>
      <c r="E16" s="8">
        <f>E.1项目运营费用!E16</f>
        <v/>
      </c>
      <c r="F16" s="8">
        <f>E.1项目运营费用!F16</f>
        <v/>
      </c>
      <c r="G16" s="8">
        <f>E.1项目运营费用!G16</f>
        <v/>
      </c>
      <c r="H16" s="8">
        <f>E.1项目运营费用!H16</f>
        <v/>
      </c>
      <c r="I16" s="8">
        <f>E.1项目运营费用!I16</f>
        <v/>
      </c>
      <c r="J16" s="8">
        <f>E.1项目运营费用!J16</f>
        <v/>
      </c>
      <c r="K16" s="8">
        <f>E.1项目运营费用!K16</f>
        <v/>
      </c>
      <c r="L16" s="8">
        <f>E.1项目运营费用!L16</f>
        <v/>
      </c>
      <c r="M16" s="8">
        <f>E.1项目运营费用!M16</f>
        <v/>
      </c>
      <c r="N16" s="8">
        <f>E.1项目运营费用!N16</f>
        <v/>
      </c>
    </row>
    <row r="17" s="1">
      <c r="A17" s="18" t="n"/>
      <c r="B17" s="8">
        <f>E.1项目运营费用!B17</f>
        <v/>
      </c>
      <c r="C17" s="8">
        <f>E.1项目运营费用!C17</f>
        <v/>
      </c>
      <c r="D17" s="8">
        <f>E.1项目运营费用!D17</f>
        <v/>
      </c>
      <c r="E17" s="8">
        <f>E.1项目运营费用!E17</f>
        <v/>
      </c>
      <c r="F17" s="8">
        <f>E.1项目运营费用!F17</f>
        <v/>
      </c>
      <c r="G17" s="8">
        <f>E.1项目运营费用!G17</f>
        <v/>
      </c>
      <c r="H17" s="8">
        <f>E.1项目运营费用!H17</f>
        <v/>
      </c>
      <c r="I17" s="8">
        <f>E.1项目运营费用!I17</f>
        <v/>
      </c>
      <c r="J17" s="8">
        <f>E.1项目运营费用!J17</f>
        <v/>
      </c>
      <c r="K17" s="8">
        <f>E.1项目运营费用!K17</f>
        <v/>
      </c>
      <c r="L17" s="8">
        <f>E.1项目运营费用!L17</f>
        <v/>
      </c>
      <c r="M17" s="8">
        <f>E.1项目运营费用!M17</f>
        <v/>
      </c>
      <c r="N17" s="8">
        <f>E.1项目运营费用!N17</f>
        <v/>
      </c>
    </row>
    <row r="18" s="1">
      <c r="A18" s="11" t="n"/>
      <c r="B18" s="8">
        <f>E.1项目运营费用!B18</f>
        <v/>
      </c>
      <c r="C18" s="8">
        <f>E.1项目运营费用!C18</f>
        <v/>
      </c>
      <c r="D18" s="8">
        <f>E.1项目运营费用!D18</f>
        <v/>
      </c>
      <c r="E18" s="8">
        <f>E.1项目运营费用!E18</f>
        <v/>
      </c>
      <c r="F18" s="8">
        <f>E.1项目运营费用!F18</f>
        <v/>
      </c>
      <c r="G18" s="8">
        <f>E.1项目运营费用!G18</f>
        <v/>
      </c>
      <c r="H18" s="8">
        <f>E.1项目运营费用!H18</f>
        <v/>
      </c>
      <c r="I18" s="8">
        <f>E.1项目运营费用!I18</f>
        <v/>
      </c>
      <c r="J18" s="8">
        <f>E.1项目运营费用!J18</f>
        <v/>
      </c>
      <c r="K18" s="8">
        <f>E.1项目运营费用!K18</f>
        <v/>
      </c>
      <c r="L18" s="8">
        <f>E.1项目运营费用!L18</f>
        <v/>
      </c>
      <c r="M18" s="8">
        <f>E.1项目运营费用!M18</f>
        <v/>
      </c>
      <c r="N18" s="8">
        <f>E.1项目运营费用!N18</f>
        <v/>
      </c>
    </row>
    <row r="19" s="1">
      <c r="A19" s="8">
        <f>E.1项目运营费用!A19</f>
        <v/>
      </c>
      <c r="B19" s="8">
        <f>E.1项目运营费用!B19</f>
        <v/>
      </c>
      <c r="C19" s="8">
        <f>E.1项目运营费用!C19</f>
        <v/>
      </c>
      <c r="D19" s="8">
        <f>E.1项目运营费用!D19</f>
        <v/>
      </c>
      <c r="E19" s="8">
        <f>E.1项目运营费用!E19</f>
        <v/>
      </c>
      <c r="F19" s="8">
        <f>E.1项目运营费用!F19</f>
        <v/>
      </c>
      <c r="G19" s="8">
        <f>E.1项目运营费用!G19</f>
        <v/>
      </c>
      <c r="H19" s="8">
        <f>E.1项目运营费用!H19</f>
        <v/>
      </c>
      <c r="I19" s="8">
        <f>E.1项目运营费用!I19</f>
        <v/>
      </c>
      <c r="J19" s="8">
        <f>E.1项目运营费用!J19</f>
        <v/>
      </c>
      <c r="K19" s="8">
        <f>E.1项目运营费用!K19</f>
        <v/>
      </c>
      <c r="L19" s="8">
        <f>E.1项目运营费用!L19</f>
        <v/>
      </c>
      <c r="M19" s="8">
        <f>E.1项目运营费用!M19</f>
        <v/>
      </c>
      <c r="N19" s="8">
        <f>E.1项目运营费用!N19</f>
        <v/>
      </c>
    </row>
    <row r="20" s="1">
      <c r="A20" s="18" t="n"/>
      <c r="B20" s="8">
        <f>E.1项目运营费用!B20</f>
        <v/>
      </c>
      <c r="C20" s="8">
        <f>E.1项目运营费用!C20</f>
        <v/>
      </c>
      <c r="D20" s="8">
        <f>E.1项目运营费用!D20</f>
        <v/>
      </c>
      <c r="E20" s="8">
        <f>E.1项目运营费用!E20</f>
        <v/>
      </c>
      <c r="F20" s="8">
        <f>E.1项目运营费用!F20</f>
        <v/>
      </c>
      <c r="G20" s="8">
        <f>E.1项目运营费用!G20</f>
        <v/>
      </c>
      <c r="H20" s="8">
        <f>E.1项目运营费用!H20</f>
        <v/>
      </c>
      <c r="I20" s="8">
        <f>E.1项目运营费用!I20</f>
        <v/>
      </c>
      <c r="J20" s="8">
        <f>E.1项目运营费用!J20</f>
        <v/>
      </c>
      <c r="K20" s="8">
        <f>E.1项目运营费用!K20</f>
        <v/>
      </c>
      <c r="L20" s="8">
        <f>E.1项目运营费用!L20</f>
        <v/>
      </c>
      <c r="M20" s="8">
        <f>E.1项目运营费用!M20</f>
        <v/>
      </c>
      <c r="N20" s="8">
        <f>E.1项目运营费用!N20</f>
        <v/>
      </c>
    </row>
    <row r="21" s="1">
      <c r="A21" s="11" t="n"/>
      <c r="B21" s="8">
        <f>E.1项目运营费用!B21</f>
        <v/>
      </c>
      <c r="C21" s="8">
        <f>E.1项目运营费用!C21</f>
        <v/>
      </c>
      <c r="D21" s="8">
        <f>E.1项目运营费用!D21</f>
        <v/>
      </c>
      <c r="E21" s="8">
        <f>E.1项目运营费用!E21</f>
        <v/>
      </c>
      <c r="F21" s="8">
        <f>E.1项目运营费用!F21</f>
        <v/>
      </c>
      <c r="G21" s="8">
        <f>E.1项目运营费用!G21</f>
        <v/>
      </c>
      <c r="H21" s="8">
        <f>E.1项目运营费用!H21</f>
        <v/>
      </c>
      <c r="I21" s="8">
        <f>E.1项目运营费用!I21</f>
        <v/>
      </c>
      <c r="J21" s="8">
        <f>E.1项目运营费用!J21</f>
        <v/>
      </c>
      <c r="K21" s="8">
        <f>E.1项目运营费用!K21</f>
        <v/>
      </c>
      <c r="L21" s="8">
        <f>E.1项目运营费用!L21</f>
        <v/>
      </c>
      <c r="M21" s="8">
        <f>E.1项目运营费用!M21</f>
        <v/>
      </c>
      <c r="N21" s="8">
        <f>E.1项目运营费用!N21</f>
        <v/>
      </c>
    </row>
    <row r="22" s="1">
      <c r="A22" s="8">
        <f>E.1项目运营费用!A22</f>
        <v/>
      </c>
      <c r="B22" s="8">
        <f>E.1项目运营费用!B22</f>
        <v/>
      </c>
      <c r="C22" s="8">
        <f>E.1项目运营费用!C22</f>
        <v/>
      </c>
      <c r="D22" s="8">
        <f>E.1项目运营费用!D22</f>
        <v/>
      </c>
      <c r="E22" s="8">
        <f>E.1项目运营费用!E22</f>
        <v/>
      </c>
      <c r="F22" s="8">
        <f>E.1项目运营费用!F22</f>
        <v/>
      </c>
      <c r="G22" s="8">
        <f>E.1项目运营费用!G22</f>
        <v/>
      </c>
      <c r="H22" s="8">
        <f>E.1项目运营费用!H22</f>
        <v/>
      </c>
      <c r="I22" s="8">
        <f>E.1项目运营费用!I22</f>
        <v/>
      </c>
      <c r="J22" s="8">
        <f>E.1项目运营费用!J22</f>
        <v/>
      </c>
      <c r="K22" s="8">
        <f>E.1项目运营费用!K22</f>
        <v/>
      </c>
      <c r="L22" s="8">
        <f>E.1项目运营费用!L22</f>
        <v/>
      </c>
      <c r="M22" s="8">
        <f>E.1项目运营费用!M22</f>
        <v/>
      </c>
      <c r="N22" s="8">
        <f>E.1项目运营费用!N22</f>
        <v/>
      </c>
    </row>
    <row r="23" s="1">
      <c r="A23" s="11" t="n"/>
      <c r="B23" s="8">
        <f>E.1项目运营费用!B23</f>
        <v/>
      </c>
      <c r="C23" s="8">
        <f>E.1项目运营费用!C23</f>
        <v/>
      </c>
      <c r="D23" s="8">
        <f>E.1项目运营费用!D23</f>
        <v/>
      </c>
      <c r="E23" s="8">
        <f>E.1项目运营费用!E23</f>
        <v/>
      </c>
      <c r="F23" s="8">
        <f>E.1项目运营费用!F23</f>
        <v/>
      </c>
      <c r="G23" s="8">
        <f>E.1项目运营费用!G23</f>
        <v/>
      </c>
      <c r="H23" s="8">
        <f>E.1项目运营费用!H23</f>
        <v/>
      </c>
      <c r="I23" s="8">
        <f>E.1项目运营费用!I23</f>
        <v/>
      </c>
      <c r="J23" s="8">
        <f>E.1项目运营费用!J23</f>
        <v/>
      </c>
      <c r="K23" s="8">
        <f>E.1项目运营费用!K23</f>
        <v/>
      </c>
      <c r="L23" s="8">
        <f>E.1项目运营费用!L23</f>
        <v/>
      </c>
      <c r="M23" s="8">
        <f>E.1项目运营费用!M23</f>
        <v/>
      </c>
      <c r="N23" s="8">
        <f>E.1项目运营费用!N23</f>
        <v/>
      </c>
    </row>
  </sheetData>
  <mergeCells count="15">
    <mergeCell ref="A4:A7"/>
    <mergeCell ref="A8:A10"/>
    <mergeCell ref="A22:A23"/>
    <mergeCell ref="A12:A13"/>
    <mergeCell ref="A16:A18"/>
    <mergeCell ref="A19:A21"/>
    <mergeCell ref="D2:D3"/>
    <mergeCell ref="A2:A3"/>
    <mergeCell ref="B2:B3"/>
    <mergeCell ref="F2:F3"/>
    <mergeCell ref="C2:C3"/>
    <mergeCell ref="H3:J3"/>
    <mergeCell ref="E2:E3"/>
    <mergeCell ref="G2:G3"/>
    <mergeCell ref="A1:N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3">
    <tabColor rgb="FFFFFF00"/>
    <outlinePr summaryBelow="1" summaryRight="1"/>
    <pageSetUpPr/>
  </sheetPr>
  <dimension ref="A2:M6"/>
  <sheetViews>
    <sheetView topLeftCell="G1" zoomScale="85" zoomScaleNormal="85" workbookViewId="0">
      <selection activeCell="M5" sqref="M5"/>
    </sheetView>
  </sheetViews>
  <sheetFormatPr baseColWidth="8" defaultColWidth="8.890909090909091" defaultRowHeight="28.05" customHeight="1" outlineLevelRow="5" outlineLevelCol="0"/>
  <cols>
    <col width="7.78181818181818" customWidth="1" style="1" min="1" max="1"/>
    <col width="9.554545454545449" customWidth="1" style="1" min="2" max="2"/>
    <col width="16.5545454545455" customWidth="1" style="1" min="3" max="3"/>
    <col width="15.6636363636364" customWidth="1" style="1" min="4" max="4"/>
    <col width="11.3363636363636" customWidth="1" style="1" min="5" max="5"/>
    <col width="12.7818181818182" customWidth="1" style="1" min="6" max="6"/>
    <col width="21.7818181818182" customWidth="1" style="1" min="7" max="7"/>
    <col width="21.8909090909091" customWidth="1" style="1" min="8" max="8"/>
    <col width="28.6636363636364" customWidth="1" style="1" min="9" max="9"/>
    <col width="13.7818181818182" customWidth="1" style="1" min="10" max="10"/>
    <col width="29" customWidth="1" style="1" min="11" max="11"/>
    <col width="23.2181818181818" customWidth="1" style="1" min="12" max="12"/>
    <col width="26" customWidth="1" style="1" min="13" max="13"/>
    <col width="18.8909090909091" customWidth="1" style="1" min="15" max="15"/>
  </cols>
  <sheetData>
    <row r="1" ht="20" customFormat="1" customHeight="1" s="31"/>
    <row r="2" ht="49" customFormat="1" customHeight="1" s="31">
      <c r="A2" s="5" t="inlineStr">
        <is>
          <t>序号</t>
        </is>
      </c>
      <c r="B2" s="5" t="inlineStr">
        <is>
          <t>借款名称</t>
        </is>
      </c>
      <c r="C2" s="5" t="inlineStr">
        <is>
          <t>借款类别</t>
        </is>
      </c>
      <c r="D2" s="10" t="inlineStr">
        <is>
          <t>借款金额（万元）</t>
        </is>
      </c>
      <c r="E2" s="5" t="inlineStr">
        <is>
          <t>开始时间</t>
        </is>
      </c>
      <c r="F2" s="5" t="inlineStr">
        <is>
          <t>结束时间</t>
        </is>
      </c>
      <c r="G2" s="5" t="inlineStr">
        <is>
          <t>借款周期（年）</t>
        </is>
      </c>
      <c r="H2" s="5" t="inlineStr">
        <is>
          <t>借款利率</t>
        </is>
      </c>
      <c r="I2" s="5" t="inlineStr">
        <is>
          <t>还款方式</t>
        </is>
      </c>
      <c r="J2" s="5" t="inlineStr">
        <is>
          <t>首年计息月份</t>
        </is>
      </c>
      <c r="K2" s="5" t="inlineStr">
        <is>
          <t>债券发行费（万元）</t>
        </is>
      </c>
      <c r="L2" s="10" t="inlineStr">
        <is>
          <t>债券发行登记服务费（万元）</t>
        </is>
      </c>
      <c r="M2" s="10" t="inlineStr">
        <is>
          <t>债券还本付息兑付手续费（万元）</t>
        </is>
      </c>
    </row>
    <row r="3" ht="16.5" customFormat="1" customHeight="1" s="31">
      <c r="A3" s="32" t="n"/>
      <c r="B3" s="32" t="n"/>
      <c r="C3" s="48" t="inlineStr">
        <is>
          <t>地方政府专项债
/市场化融资</t>
        </is>
      </c>
      <c r="D3" s="32" t="n"/>
      <c r="E3" s="32" t="n"/>
      <c r="F3" s="32" t="n"/>
      <c r="G3" s="48" t="inlineStr">
        <is>
          <t>1,2,3,5,7,10,15,20,30
根据实际需要选择</t>
        </is>
      </c>
      <c r="H3" s="48" t="inlineStr">
        <is>
          <t>专项债按发行前5个
工作日国债均价利率，
选择性上浮15%-30%</t>
        </is>
      </c>
      <c r="I3" s="48" t="inlineStr">
        <is>
          <t>允许地方结合实际情况，采取
到期还本（10年期以下按年付息，10年期以上按半年付息）、提前还本、分年还本等不同还本方式</t>
        </is>
      </c>
      <c r="J3" s="32" t="n"/>
      <c r="K3" s="48" t="inlineStr">
        <is>
          <t>3年期及以下债券发行手续费
为发行额的0.04%，5年期及以
上债券发行手续费为发行额的0.08%</t>
        </is>
      </c>
      <c r="L3" s="48" t="inlineStr">
        <is>
          <t>发行额的0.0064%</t>
        </is>
      </c>
      <c r="M3" s="48" t="inlineStr">
        <is>
          <t>在每年还本付息时支付，
金额为本息和的0.005%</t>
        </is>
      </c>
    </row>
    <row r="4" ht="16.5" customHeight="1" s="1">
      <c r="A4" s="8" t="n">
        <v>1</v>
      </c>
      <c r="B4" s="8" t="inlineStr">
        <is>
          <t>借款1</t>
        </is>
      </c>
      <c r="C4" s="8" t="inlineStr">
        <is>
          <t>地方政府专项债</t>
        </is>
      </c>
      <c r="D4" s="98" t="n">
        <v>200</v>
      </c>
      <c r="E4" s="84" t="n">
        <v>45901</v>
      </c>
      <c r="F4" s="84" t="n">
        <v>53175</v>
      </c>
      <c r="G4" s="12" t="n">
        <v>20</v>
      </c>
      <c r="H4" s="85">
        <f>2.69%*(1+A财务假设!$D$22)</f>
        <v/>
      </c>
      <c r="I4" s="45" t="inlineStr">
        <is>
          <t>到期一次性还清</t>
        </is>
      </c>
      <c r="J4" s="84" t="n">
        <v>46082</v>
      </c>
      <c r="K4" s="99">
        <f>IF(G4&gt;4,D4*A财务假设!$D$17,D4*A财务假设!$D$16)</f>
        <v/>
      </c>
      <c r="L4" s="28">
        <f>D4*A财务假设!$D$18</f>
        <v/>
      </c>
      <c r="M4" s="100" t="n"/>
    </row>
    <row r="5" ht="16.5" customHeight="1" s="1">
      <c r="A5" s="8" t="n">
        <v>2</v>
      </c>
      <c r="B5" s="8" t="inlineStr">
        <is>
          <t>借款2</t>
        </is>
      </c>
      <c r="C5" s="8" t="inlineStr">
        <is>
          <t>地方政府专项债</t>
        </is>
      </c>
      <c r="D5" s="98" t="n">
        <v>500</v>
      </c>
      <c r="E5" s="84" t="n">
        <v>46023</v>
      </c>
      <c r="F5" s="84" t="n">
        <v>47818</v>
      </c>
      <c r="G5" s="12" t="n">
        <v>5</v>
      </c>
      <c r="H5" s="85">
        <f>1.89%*(1+A财务假设!$D$22)</f>
        <v/>
      </c>
      <c r="I5" s="45" t="inlineStr">
        <is>
          <t>贷款期内本期等额本金还款</t>
        </is>
      </c>
      <c r="J5" s="84" t="n">
        <v>46419</v>
      </c>
      <c r="K5" s="99">
        <f>IF(G5&gt;4,D5*A财务假设!$D$17,D5*A财务假设!$D$16)</f>
        <v/>
      </c>
      <c r="L5" s="28">
        <f>D5*A财务假设!$D$18</f>
        <v/>
      </c>
      <c r="M5" s="100">
        <f>#REF!</f>
        <v/>
      </c>
    </row>
    <row r="6" ht="16.5" customHeight="1" s="1">
      <c r="A6" s="8" t="inlineStr">
        <is>
          <t>n</t>
        </is>
      </c>
      <c r="B6" s="8" t="inlineStr">
        <is>
          <t>借款n</t>
        </is>
      </c>
      <c r="C6" s="8" t="inlineStr">
        <is>
          <t>市场化融资</t>
        </is>
      </c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</row>
  </sheetData>
  <dataValidations count="2">
    <dataValidation sqref="I6" showDropDown="0" showInputMessage="1" showErrorMessage="1" allowBlank="1" type="list">
      <formula1>"贷款期内等额本金还款,贷款期内等额本息还款,后五年每年还本20%,后十年每年还本10%,后二十年每年还本5%,到期一次性还款,自定义还款"</formula1>
    </dataValidation>
    <dataValidation sqref="I4:I5" showDropDown="0" showInputMessage="1" showErrorMessage="1" allowBlank="1" type="list">
      <formula1>"贷款期内本期等额本金还款,贷款期内本期等额本息还款,后五年每年还本20%,后十年每年还本10%,后二十年每年还本5%,到期一次性还清,自定义还款"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 codeName="Sheet31">
    <tabColor rgb="FFFFC000"/>
    <outlinePr summaryBelow="1" summaryRight="1"/>
    <pageSetUpPr/>
  </sheetPr>
  <dimension ref="A1:G6"/>
  <sheetViews>
    <sheetView workbookViewId="0">
      <selection activeCell="G6" sqref="G6"/>
    </sheetView>
  </sheetViews>
  <sheetFormatPr baseColWidth="8" defaultColWidth="14.7818181818182" defaultRowHeight="28.05" customHeight="1" outlineLevelRow="5" outlineLevelCol="0"/>
  <cols>
    <col width="14.7818181818182" customWidth="1" style="1" min="1" max="1"/>
    <col width="16" customWidth="1" style="1" min="2" max="2"/>
    <col width="16.6636363636364" customWidth="1" style="1" min="3" max="3"/>
    <col width="16.5545454545455" customWidth="1" style="1" min="4" max="4"/>
    <col width="16.3363636363636" customWidth="1" style="1" min="5" max="5"/>
    <col width="14.7818181818182" customWidth="1" style="1" min="6" max="6"/>
    <col width="16.2181818181818" customWidth="1" style="1" min="7" max="7"/>
    <col width="14.7818181818182" customWidth="1" style="1" min="8" max="8"/>
  </cols>
  <sheetData>
    <row r="1" s="1">
      <c r="A1" s="2" t="inlineStr">
        <is>
          <t>Ⅴ项目分年度收益表</t>
        </is>
      </c>
      <c r="B1" s="3" t="n"/>
      <c r="C1" s="3" t="n"/>
      <c r="D1" s="3" t="n"/>
      <c r="E1" s="3" t="n"/>
      <c r="F1" s="3" t="n"/>
      <c r="G1" s="4" t="n"/>
    </row>
    <row r="2" s="1">
      <c r="A2" s="5" t="inlineStr">
        <is>
          <t>类别</t>
        </is>
      </c>
      <c r="B2" s="5" t="inlineStr">
        <is>
          <t>分年收入</t>
        </is>
      </c>
      <c r="C2" s="3" t="n"/>
      <c r="D2" s="3" t="n"/>
      <c r="E2" s="3" t="n"/>
      <c r="F2" s="3" t="n"/>
      <c r="G2" s="4" t="n"/>
    </row>
    <row r="3" s="1">
      <c r="A3" s="11" t="n"/>
      <c r="B3" s="8" t="inlineStr">
        <is>
          <t>2025年（万元）</t>
        </is>
      </c>
      <c r="C3" s="8" t="inlineStr">
        <is>
          <t>2026年（万元）</t>
        </is>
      </c>
      <c r="D3" s="8" t="inlineStr">
        <is>
          <t>2027年（万元）</t>
        </is>
      </c>
      <c r="E3" s="8" t="inlineStr">
        <is>
          <t>2028年（万元）</t>
        </is>
      </c>
      <c r="F3" s="8" t="inlineStr">
        <is>
          <t>...（万元）</t>
        </is>
      </c>
      <c r="G3" s="8" t="inlineStr">
        <is>
          <t>2045年（万元）</t>
        </is>
      </c>
    </row>
    <row r="4" s="1">
      <c r="A4" s="8" t="inlineStr">
        <is>
          <t>项目收入</t>
        </is>
      </c>
      <c r="B4" s="119">
        <f>Ⅲ项目分年度收入合计表!B6</f>
        <v/>
      </c>
      <c r="C4" s="119">
        <f>Ⅲ项目分年度收入合计表!C6</f>
        <v/>
      </c>
      <c r="D4" s="119">
        <f>Ⅲ项目分年度收入合计表!D6</f>
        <v/>
      </c>
      <c r="E4" s="119">
        <f>Ⅲ项目分年度收入合计表!E6</f>
        <v/>
      </c>
      <c r="F4" s="119">
        <f>Ⅲ项目分年度收入合计表!F6</f>
        <v/>
      </c>
      <c r="G4" s="119">
        <f>Ⅲ项目分年度收入合计表!G6</f>
        <v/>
      </c>
    </row>
    <row r="5" s="1">
      <c r="A5" s="8" t="inlineStr">
        <is>
          <t>运营成本</t>
        </is>
      </c>
      <c r="B5" s="119">
        <f>E总成本费用估算表!C15</f>
        <v/>
      </c>
      <c r="C5" s="119">
        <f>E总成本费用估算表!D15</f>
        <v/>
      </c>
      <c r="D5" s="119">
        <f>E总成本费用估算表!E15</f>
        <v/>
      </c>
      <c r="E5" s="119">
        <f>E总成本费用估算表!F15</f>
        <v/>
      </c>
      <c r="F5" s="119">
        <f>E总成本费用估算表!G15</f>
        <v/>
      </c>
      <c r="G5" s="119">
        <f>E总成本费用估算表!H15</f>
        <v/>
      </c>
    </row>
    <row r="6" s="1">
      <c r="A6" s="8" t="inlineStr">
        <is>
          <t>项目收益</t>
        </is>
      </c>
      <c r="B6" s="119">
        <f>B4-B5</f>
        <v/>
      </c>
      <c r="C6" s="119">
        <f>C4-C5</f>
        <v/>
      </c>
      <c r="D6" s="119">
        <f>D4-D5</f>
        <v/>
      </c>
      <c r="E6" s="119">
        <f>E4-E5</f>
        <v/>
      </c>
      <c r="F6" s="119">
        <f>F4-F5</f>
        <v/>
      </c>
      <c r="G6" s="119">
        <f>G4-G5</f>
        <v/>
      </c>
    </row>
  </sheetData>
  <mergeCells count="3">
    <mergeCell ref="A1:G1"/>
    <mergeCell ref="B2:G2"/>
    <mergeCell ref="A2:A3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>
  <sheetPr codeName="Sheet32">
    <tabColor rgb="FFFFC000"/>
    <outlinePr summaryBelow="1" summaryRight="1"/>
    <pageSetUpPr/>
  </sheetPr>
  <dimension ref="A1:I8"/>
  <sheetViews>
    <sheetView topLeftCell="D1" workbookViewId="0">
      <selection activeCell="A1" sqref="A1:I1"/>
    </sheetView>
  </sheetViews>
  <sheetFormatPr baseColWidth="8" defaultColWidth="14.7818181818182" defaultRowHeight="28.95" customHeight="1" outlineLevelRow="7" outlineLevelCol="0"/>
  <cols>
    <col width="14.7818181818182" customWidth="1" style="1" min="1" max="1"/>
  </cols>
  <sheetData>
    <row r="1" s="1">
      <c r="A1" s="2" t="inlineStr">
        <is>
          <t>Ⅵ专项债券应付本息情况表</t>
        </is>
      </c>
      <c r="B1" s="3" t="n"/>
      <c r="C1" s="3" t="n"/>
      <c r="D1" s="3" t="n"/>
      <c r="E1" s="3" t="n"/>
      <c r="F1" s="3" t="n"/>
      <c r="G1" s="3" t="n"/>
      <c r="H1" s="3" t="n"/>
      <c r="I1" s="4" t="n"/>
    </row>
    <row r="2" s="1">
      <c r="A2" s="5" t="inlineStr">
        <is>
          <t>序号</t>
        </is>
      </c>
      <c r="B2" s="5" t="inlineStr">
        <is>
          <t>年度</t>
        </is>
      </c>
      <c r="C2" s="5" t="inlineStr">
        <is>
          <t>期初本金</t>
        </is>
      </c>
      <c r="D2" s="5" t="inlineStr">
        <is>
          <t>本期新增</t>
        </is>
      </c>
      <c r="E2" s="5" t="inlineStr">
        <is>
          <t>本期偿还</t>
        </is>
      </c>
      <c r="F2" s="5" t="inlineStr">
        <is>
          <t>期末本金</t>
        </is>
      </c>
      <c r="G2" s="5" t="inlineStr">
        <is>
          <t>融资利率</t>
        </is>
      </c>
      <c r="H2" s="5" t="inlineStr">
        <is>
          <t>应付利息</t>
        </is>
      </c>
      <c r="I2" s="5" t="inlineStr">
        <is>
          <t>应付本息</t>
        </is>
      </c>
    </row>
    <row r="3" s="1">
      <c r="A3" s="8" t="n">
        <v>1</v>
      </c>
      <c r="B3" s="8" t="inlineStr">
        <is>
          <t>2025年</t>
        </is>
      </c>
      <c r="C3" s="119">
        <f>#REF!</f>
        <v/>
      </c>
      <c r="D3" s="119">
        <f>F3+E3-C3</f>
        <v/>
      </c>
      <c r="E3" s="119">
        <f>#REF!</f>
        <v/>
      </c>
      <c r="F3" s="119">
        <f>#REF!</f>
        <v/>
      </c>
      <c r="G3" s="12" t="inlineStr">
        <is>
          <t>2.69%;1.89%</t>
        </is>
      </c>
      <c r="H3" s="119">
        <f>#REF!</f>
        <v/>
      </c>
      <c r="I3" s="8">
        <f>#REF!</f>
        <v/>
      </c>
    </row>
    <row r="4" s="1">
      <c r="A4" s="8" t="n">
        <v>2</v>
      </c>
      <c r="B4" s="8" t="inlineStr">
        <is>
          <t>2026年</t>
        </is>
      </c>
      <c r="C4" s="119">
        <f>#REF!</f>
        <v/>
      </c>
      <c r="D4" s="119">
        <f>F4+E4-C4</f>
        <v/>
      </c>
      <c r="E4" s="119">
        <f>#REF!</f>
        <v/>
      </c>
      <c r="F4" s="119">
        <f>#REF!</f>
        <v/>
      </c>
      <c r="G4" s="12" t="inlineStr">
        <is>
          <t>2.69%;1.89%</t>
        </is>
      </c>
      <c r="H4" s="119">
        <f>#REF!</f>
        <v/>
      </c>
      <c r="I4" s="8">
        <f>#REF!</f>
        <v/>
      </c>
    </row>
    <row r="5" s="1">
      <c r="A5" s="8" t="n">
        <v>3</v>
      </c>
      <c r="B5" s="8" t="inlineStr">
        <is>
          <t>2027年</t>
        </is>
      </c>
      <c r="C5" s="119">
        <f>#REF!</f>
        <v/>
      </c>
      <c r="D5" s="119">
        <f>F5+E5-C5</f>
        <v/>
      </c>
      <c r="E5" s="119">
        <f>#REF!</f>
        <v/>
      </c>
      <c r="F5" s="119">
        <f>#REF!</f>
        <v/>
      </c>
      <c r="G5" s="12" t="inlineStr">
        <is>
          <t>2.69%;1.89%</t>
        </is>
      </c>
      <c r="H5" s="119">
        <f>#REF!</f>
        <v/>
      </c>
      <c r="I5" s="8">
        <f>#REF!</f>
        <v/>
      </c>
    </row>
    <row r="6" s="1">
      <c r="A6" s="8" t="n">
        <v>4</v>
      </c>
      <c r="B6" s="8" t="inlineStr">
        <is>
          <t>2028年</t>
        </is>
      </c>
      <c r="C6" s="119">
        <f>#REF!</f>
        <v/>
      </c>
      <c r="D6" s="119">
        <f>F6+E6-C6</f>
        <v/>
      </c>
      <c r="E6" s="119">
        <f>#REF!</f>
        <v/>
      </c>
      <c r="F6" s="119">
        <f>#REF!</f>
        <v/>
      </c>
      <c r="G6" s="12" t="inlineStr">
        <is>
          <t>2.69%;1.89%</t>
        </is>
      </c>
      <c r="H6" s="119">
        <f>#REF!</f>
        <v/>
      </c>
      <c r="I6" s="8">
        <f>#REF!</f>
        <v/>
      </c>
    </row>
    <row r="7" s="1">
      <c r="A7" s="8" t="n">
        <v>5</v>
      </c>
      <c r="B7" s="8" t="inlineStr">
        <is>
          <t>...</t>
        </is>
      </c>
      <c r="C7" s="119">
        <f>#REF!</f>
        <v/>
      </c>
      <c r="D7" s="119">
        <f>F7+E7-C7</f>
        <v/>
      </c>
      <c r="E7" s="119">
        <f>#REF!</f>
        <v/>
      </c>
      <c r="F7" s="119">
        <f>#REF!</f>
        <v/>
      </c>
      <c r="G7" s="12" t="inlineStr">
        <is>
          <t>2.69%;1.89%</t>
        </is>
      </c>
      <c r="H7" s="119">
        <f>#REF!</f>
        <v/>
      </c>
      <c r="I7" s="8">
        <f>#REF!</f>
        <v/>
      </c>
    </row>
    <row r="8" s="1">
      <c r="A8" s="8" t="n">
        <v>6</v>
      </c>
      <c r="B8" s="8" t="inlineStr">
        <is>
          <t>2045年</t>
        </is>
      </c>
      <c r="C8" s="119">
        <f>#REF!</f>
        <v/>
      </c>
      <c r="D8" s="119">
        <f>F8+E8-C8</f>
        <v/>
      </c>
      <c r="E8" s="119">
        <f>#REF!</f>
        <v/>
      </c>
      <c r="F8" s="119">
        <f>#REF!</f>
        <v/>
      </c>
      <c r="G8" s="12" t="inlineStr">
        <is>
          <t>2.69%;1.89%</t>
        </is>
      </c>
      <c r="H8" s="119">
        <f>#REF!</f>
        <v/>
      </c>
      <c r="I8" s="8">
        <f>#REF!</f>
        <v/>
      </c>
    </row>
  </sheetData>
  <mergeCells count="1">
    <mergeCell ref="A1:I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 codeName="Sheet33">
    <tabColor rgb="FFFFC000"/>
    <outlinePr summaryBelow="1" summaryRight="1"/>
    <pageSetUpPr/>
  </sheetPr>
  <dimension ref="A1:L10"/>
  <sheetViews>
    <sheetView workbookViewId="0">
      <selection activeCell="D14" sqref="D14"/>
    </sheetView>
  </sheetViews>
  <sheetFormatPr baseColWidth="8" defaultColWidth="15.7818181818182" defaultRowHeight="28.05" customHeight="1" outlineLevelCol="0"/>
  <cols>
    <col width="10.7818181818182" customWidth="1" style="1" min="1" max="1"/>
    <col width="15.7818181818182" customWidth="1" style="1" min="2" max="2"/>
  </cols>
  <sheetData>
    <row r="1" ht="18" customHeight="1" s="1">
      <c r="A1" s="2" t="inlineStr">
        <is>
          <t>Ⅶ专项债券资金收益与融资平衡情况表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4" t="n"/>
    </row>
    <row r="2" ht="16.5" customHeight="1" s="1">
      <c r="A2" s="5" t="inlineStr">
        <is>
          <t>序号</t>
        </is>
      </c>
      <c r="B2" s="5" t="inlineStr">
        <is>
          <t>年度</t>
        </is>
      </c>
      <c r="C2" s="5" t="inlineStr">
        <is>
          <t>年度净收益</t>
        </is>
      </c>
      <c r="D2" s="5" t="inlineStr">
        <is>
          <t>资本金</t>
        </is>
      </c>
      <c r="E2" s="10" t="inlineStr">
        <is>
          <t>项目收益
（含以往年度收益结余）</t>
        </is>
      </c>
      <c r="F2" s="5" t="inlineStr">
        <is>
          <t>融资</t>
        </is>
      </c>
      <c r="G2" s="3" t="n"/>
      <c r="H2" s="3" t="n"/>
      <c r="I2" s="3" t="n"/>
      <c r="J2" s="3" t="n"/>
      <c r="K2" s="3" t="n"/>
      <c r="L2" s="4" t="n"/>
    </row>
    <row r="3" ht="40.95" customHeight="1" s="1">
      <c r="A3" s="11" t="n"/>
      <c r="B3" s="11" t="n"/>
      <c r="C3" s="11" t="n"/>
      <c r="D3" s="11" t="n"/>
      <c r="E3" s="11" t="n"/>
      <c r="F3" s="5" t="inlineStr">
        <is>
          <t>到期本金</t>
        </is>
      </c>
      <c r="G3" s="5" t="inlineStr">
        <is>
          <t>到期利息</t>
        </is>
      </c>
      <c r="H3" s="5" t="inlineStr">
        <is>
          <t>本息合计</t>
        </is>
      </c>
      <c r="I3" s="5" t="inlineStr">
        <is>
          <t>发行费、登记费</t>
        </is>
      </c>
      <c r="J3" s="5" t="inlineStr">
        <is>
          <t>还本付息服务费</t>
        </is>
      </c>
      <c r="K3" s="10" t="inlineStr">
        <is>
          <t>应还本息
及费用合计金额</t>
        </is>
      </c>
      <c r="L3" s="5" t="inlineStr">
        <is>
          <t>年度可否平衡</t>
        </is>
      </c>
    </row>
    <row r="4" ht="16.5" customHeight="1" s="1">
      <c r="A4" s="8" t="n">
        <v>1</v>
      </c>
      <c r="B4" s="8" t="inlineStr">
        <is>
          <t>2025年（万元）</t>
        </is>
      </c>
      <c r="C4" s="119">
        <f>a.1财务现金流量表!D4+a.1财务现金流量表!D5-a.1财务现金流量表!D11-a.1财务现金流量表!D12</f>
        <v/>
      </c>
      <c r="D4" s="119">
        <f>K4</f>
        <v/>
      </c>
      <c r="E4" s="119">
        <f>C4-D4</f>
        <v/>
      </c>
      <c r="F4" s="119">
        <f>Ⅵ专项债券应付本息情况表!E3</f>
        <v/>
      </c>
      <c r="G4" s="119">
        <f>Ⅵ专项债券应付本息情况表!H3</f>
        <v/>
      </c>
      <c r="H4" s="119">
        <f>Ⅵ专项债券应付本息情况表!I3</f>
        <v/>
      </c>
      <c r="I4" s="119">
        <f>#REF!</f>
        <v/>
      </c>
      <c r="J4" s="119">
        <f>#REF!</f>
        <v/>
      </c>
      <c r="K4" s="119">
        <f>SUM(H4:J4)</f>
        <v/>
      </c>
      <c r="L4" s="12" t="inlineStr">
        <is>
          <t>能</t>
        </is>
      </c>
    </row>
    <row r="5" ht="16.5" customHeight="1" s="1">
      <c r="A5" s="8" t="n">
        <v>2</v>
      </c>
      <c r="B5" s="8" t="inlineStr">
        <is>
          <t>2026年（万元）</t>
        </is>
      </c>
      <c r="C5" s="119">
        <f>a.1财务现金流量表!E4+a.1财务现金流量表!E5-a.1财务现金流量表!E11-a.1财务现金流量表!E12</f>
        <v/>
      </c>
      <c r="D5" s="119">
        <f>K5</f>
        <v/>
      </c>
      <c r="E5" s="119">
        <f>C5-D5+E4</f>
        <v/>
      </c>
      <c r="F5" s="119">
        <f>Ⅵ专项债券应付本息情况表!E4</f>
        <v/>
      </c>
      <c r="G5" s="119">
        <f>Ⅵ专项债券应付本息情况表!H4</f>
        <v/>
      </c>
      <c r="H5" s="119">
        <f>Ⅵ专项债券应付本息情况表!I4</f>
        <v/>
      </c>
      <c r="I5" s="119">
        <f>#REF!</f>
        <v/>
      </c>
      <c r="J5" s="119">
        <f>#REF!</f>
        <v/>
      </c>
      <c r="K5" s="119">
        <f>SUM(H5:J5)</f>
        <v/>
      </c>
      <c r="L5" s="12" t="inlineStr">
        <is>
          <t>能</t>
        </is>
      </c>
    </row>
    <row r="6" ht="16.5" customHeight="1" s="1">
      <c r="A6" s="8" t="n">
        <v>3</v>
      </c>
      <c r="B6" s="8" t="inlineStr">
        <is>
          <t>2027年（万元）</t>
        </is>
      </c>
      <c r="C6" s="119">
        <f>a.1财务现金流量表!F4+a.1财务现金流量表!F5-a.1财务现金流量表!F11-a.1财务现金流量表!F12</f>
        <v/>
      </c>
      <c r="D6" s="119">
        <f>K6</f>
        <v/>
      </c>
      <c r="E6" s="119">
        <f>C6-D6+E5</f>
        <v/>
      </c>
      <c r="F6" s="119">
        <f>Ⅵ专项债券应付本息情况表!E5</f>
        <v/>
      </c>
      <c r="G6" s="119">
        <f>Ⅵ专项债券应付本息情况表!H5</f>
        <v/>
      </c>
      <c r="H6" s="119">
        <f>Ⅵ专项债券应付本息情况表!I5</f>
        <v/>
      </c>
      <c r="I6" s="119">
        <f>#REF!</f>
        <v/>
      </c>
      <c r="J6" s="119">
        <f>#REF!</f>
        <v/>
      </c>
      <c r="K6" s="119">
        <f>SUM(H6:J6)</f>
        <v/>
      </c>
      <c r="L6" s="12" t="inlineStr">
        <is>
          <t>能</t>
        </is>
      </c>
    </row>
    <row r="7" ht="16.5" customHeight="1" s="1">
      <c r="A7" s="8" t="n">
        <v>4</v>
      </c>
      <c r="B7" s="8" t="inlineStr">
        <is>
          <t>2028年（万元）</t>
        </is>
      </c>
      <c r="C7" s="119">
        <f>a.1财务现金流量表!G4+a.1财务现金流量表!G5-a.1财务现金流量表!G11-a.1财务现金流量表!G12</f>
        <v/>
      </c>
      <c r="D7" s="119">
        <f>K7</f>
        <v/>
      </c>
      <c r="E7" s="119">
        <f>C7-D7+E6</f>
        <v/>
      </c>
      <c r="F7" s="119">
        <f>Ⅵ专项债券应付本息情况表!E6</f>
        <v/>
      </c>
      <c r="G7" s="119">
        <f>Ⅵ专项债券应付本息情况表!H6</f>
        <v/>
      </c>
      <c r="H7" s="119">
        <f>Ⅵ专项债券应付本息情况表!I6</f>
        <v/>
      </c>
      <c r="I7" s="119">
        <f>#REF!</f>
        <v/>
      </c>
      <c r="J7" s="119">
        <f>#REF!</f>
        <v/>
      </c>
      <c r="K7" s="119">
        <f>SUM(H7:J7)</f>
        <v/>
      </c>
      <c r="L7" s="12" t="inlineStr">
        <is>
          <t>能</t>
        </is>
      </c>
    </row>
    <row r="8" ht="16.5" customHeight="1" s="1">
      <c r="A8" s="8" t="n">
        <v>5</v>
      </c>
      <c r="B8" s="8" t="inlineStr">
        <is>
          <t>...（万元）</t>
        </is>
      </c>
      <c r="C8" s="119">
        <f>a.1财务现金流量表!H4+a.1财务现金流量表!H5-a.1财务现金流量表!H11-a.1财务现金流量表!H12</f>
        <v/>
      </c>
      <c r="D8" s="119">
        <f>K8</f>
        <v/>
      </c>
      <c r="E8" s="119">
        <f>C8-D8+E7</f>
        <v/>
      </c>
      <c r="F8" s="119">
        <f>Ⅵ专项债券应付本息情况表!E7</f>
        <v/>
      </c>
      <c r="G8" s="119">
        <f>Ⅵ专项债券应付本息情况表!H7</f>
        <v/>
      </c>
      <c r="H8" s="119">
        <f>Ⅵ专项债券应付本息情况表!I7</f>
        <v/>
      </c>
      <c r="I8" s="119">
        <f>#REF!</f>
        <v/>
      </c>
      <c r="J8" s="119">
        <f>#REF!</f>
        <v/>
      </c>
      <c r="K8" s="119">
        <f>SUM(H8:J8)</f>
        <v/>
      </c>
      <c r="L8" s="12" t="inlineStr">
        <is>
          <t>能</t>
        </is>
      </c>
    </row>
    <row r="9" ht="16.5" customHeight="1" s="1">
      <c r="A9" s="8" t="n">
        <v>6</v>
      </c>
      <c r="B9" s="8" t="inlineStr">
        <is>
          <t>2045年（万元）</t>
        </is>
      </c>
      <c r="C9" s="119">
        <f>a.1财务现金流量表!I4+a.1财务现金流量表!I5-a.1财务现金流量表!I11-a.1财务现金流量表!I12</f>
        <v/>
      </c>
      <c r="D9" s="119">
        <f>K9</f>
        <v/>
      </c>
      <c r="E9" s="119">
        <f>C9-D9+E8</f>
        <v/>
      </c>
      <c r="F9" s="119">
        <f>Ⅵ专项债券应付本息情况表!E8</f>
        <v/>
      </c>
      <c r="G9" s="119">
        <f>Ⅵ专项债券应付本息情况表!H8</f>
        <v/>
      </c>
      <c r="H9" s="119">
        <f>Ⅵ专项债券应付本息情况表!I8</f>
        <v/>
      </c>
      <c r="I9" s="119">
        <f>#REF!</f>
        <v/>
      </c>
      <c r="J9" s="119">
        <f>#REF!</f>
        <v/>
      </c>
      <c r="K9" s="119">
        <f>SUM(H9:J9)</f>
        <v/>
      </c>
      <c r="L9" s="12" t="inlineStr">
        <is>
          <t>能</t>
        </is>
      </c>
    </row>
    <row r="10" ht="16.5" customHeight="1" s="1">
      <c r="A10" s="8" t="n">
        <v>7</v>
      </c>
      <c r="B10" s="8" t="inlineStr">
        <is>
          <t>合计</t>
        </is>
      </c>
      <c r="C10" s="119">
        <f>SUM(C4:C9)</f>
        <v/>
      </c>
      <c r="D10" s="119">
        <f>SUM(D4:D9)</f>
        <v/>
      </c>
      <c r="E10" s="119">
        <f>E9</f>
        <v/>
      </c>
      <c r="F10" s="119">
        <f>#REF!</f>
        <v/>
      </c>
      <c r="G10" s="119">
        <f>#REF!</f>
        <v/>
      </c>
      <c r="H10" s="119">
        <f>#REF!</f>
        <v/>
      </c>
      <c r="I10" s="119">
        <f>#REF!</f>
        <v/>
      </c>
      <c r="J10" s="119">
        <f>#REF!</f>
        <v/>
      </c>
      <c r="K10" s="119">
        <f>SUM(K4:K9)</f>
        <v/>
      </c>
      <c r="L10" s="12" t="inlineStr">
        <is>
          <t>能</t>
        </is>
      </c>
    </row>
  </sheetData>
  <mergeCells count="7">
    <mergeCell ref="C2:C3"/>
    <mergeCell ref="A1:L1"/>
    <mergeCell ref="F2:L2"/>
    <mergeCell ref="B2:B3"/>
    <mergeCell ref="A2:A3"/>
    <mergeCell ref="D2:D3"/>
    <mergeCell ref="E2:E3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>
  <sheetPr codeName="Sheet34">
    <tabColor rgb="FFFFC000"/>
    <outlinePr summaryBelow="1" summaryRight="1"/>
    <pageSetUpPr/>
  </sheetPr>
  <dimension ref="A1:H11"/>
  <sheetViews>
    <sheetView tabSelected="1" zoomScale="85" zoomScaleNormal="85" workbookViewId="0">
      <selection activeCell="E10" sqref="E10"/>
    </sheetView>
  </sheetViews>
  <sheetFormatPr baseColWidth="8" defaultColWidth="15.7818181818182" defaultRowHeight="28.05" customHeight="1" outlineLevelCol="0"/>
  <cols>
    <col width="29.6636363636364" customWidth="1" style="1" min="1" max="1"/>
    <col width="12.6636363636364" customWidth="1" style="1" min="2" max="2"/>
    <col width="15.7818181818182" customWidth="1" style="1" min="3" max="3"/>
  </cols>
  <sheetData>
    <row r="1" s="1">
      <c r="A1" s="2" t="inlineStr">
        <is>
          <t>Ⅷ债券资金覆盖率压力测试表</t>
        </is>
      </c>
      <c r="B1" s="3" t="n"/>
      <c r="C1" s="3" t="n"/>
      <c r="D1" s="3" t="n"/>
      <c r="E1" s="3" t="n"/>
      <c r="F1" s="3" t="n"/>
      <c r="G1" s="3" t="n"/>
      <c r="H1" s="4" t="n"/>
    </row>
    <row r="2" s="1">
      <c r="A2" s="5" t="inlineStr">
        <is>
          <t>资金覆盖率-压力测试</t>
        </is>
      </c>
      <c r="B2" s="6" t="n">
        <v>-0.15</v>
      </c>
      <c r="C2" s="6" t="n">
        <v>-0.1</v>
      </c>
      <c r="D2" s="6" t="n">
        <v>-0.05</v>
      </c>
      <c r="E2" s="6" t="n">
        <v>0</v>
      </c>
      <c r="F2" s="6" t="n">
        <v>0.05</v>
      </c>
      <c r="G2" s="6" t="n">
        <v>0.1</v>
      </c>
      <c r="H2" s="6" t="n">
        <v>0.15</v>
      </c>
    </row>
    <row r="3" s="1">
      <c r="A3" s="7" t="inlineStr">
        <is>
          <t>运营收入变动敏感性分析</t>
        </is>
      </c>
      <c r="B3" s="3" t="n"/>
      <c r="C3" s="3" t="n"/>
      <c r="D3" s="3" t="n"/>
      <c r="E3" s="3" t="n"/>
      <c r="F3" s="3" t="n"/>
      <c r="G3" s="3" t="n"/>
      <c r="H3" s="4" t="n"/>
    </row>
    <row r="4" s="1">
      <c r="A4" s="8" t="inlineStr">
        <is>
          <t>专项债券本金资金覆盖率</t>
        </is>
      </c>
      <c r="B4" s="119" t="n"/>
      <c r="C4" s="119" t="n"/>
      <c r="D4" s="119" t="n"/>
      <c r="E4" s="119">
        <f>'b利润与利润分配表（损益和利润分配表）'!C27</f>
        <v/>
      </c>
      <c r="F4" s="119" t="n"/>
      <c r="G4" s="119" t="n"/>
      <c r="H4" s="119" t="n"/>
    </row>
    <row r="5" s="1">
      <c r="A5" s="8" t="inlineStr">
        <is>
          <t>专项债券本息资金覆盖率</t>
        </is>
      </c>
      <c r="B5" s="119" t="n"/>
      <c r="C5" s="119" t="n"/>
      <c r="D5" s="119" t="n"/>
      <c r="E5" s="119">
        <f>'b利润与利润分配表（损益和利润分配表）'!C28</f>
        <v/>
      </c>
      <c r="F5" s="119" t="n"/>
      <c r="G5" s="119" t="n"/>
      <c r="H5" s="119" t="n"/>
    </row>
    <row r="6" s="1">
      <c r="A6" s="7" t="inlineStr">
        <is>
          <t>运营成本变动敏感性分析</t>
        </is>
      </c>
      <c r="B6" s="3" t="n"/>
      <c r="C6" s="3" t="n"/>
      <c r="D6" s="3" t="n"/>
      <c r="E6" s="3" t="n"/>
      <c r="F6" s="3" t="n"/>
      <c r="G6" s="3" t="n"/>
      <c r="H6" s="4" t="n"/>
    </row>
    <row r="7" s="1">
      <c r="A7" s="8" t="inlineStr">
        <is>
          <t>专项债券本金资金覆盖率</t>
        </is>
      </c>
      <c r="B7" s="119" t="n"/>
      <c r="C7" s="119" t="n"/>
      <c r="D7" s="119" t="n"/>
      <c r="E7" s="119">
        <f>'b利润与利润分配表（损益和利润分配表）'!C27</f>
        <v/>
      </c>
      <c r="F7" s="119" t="n"/>
      <c r="G7" s="119" t="n"/>
      <c r="H7" s="119" t="n"/>
    </row>
    <row r="8" s="1">
      <c r="A8" s="8" t="inlineStr">
        <is>
          <t>专项债券本息资金覆盖率</t>
        </is>
      </c>
      <c r="B8" s="119" t="n"/>
      <c r="C8" s="119" t="n"/>
      <c r="D8" s="119" t="n"/>
      <c r="E8" s="119">
        <f>'b利润与利润分配表（损益和利润分配表）'!C28</f>
        <v/>
      </c>
      <c r="F8" s="119" t="n"/>
      <c r="G8" s="119" t="n"/>
      <c r="H8" s="119" t="n"/>
    </row>
    <row r="9" s="1">
      <c r="A9" s="7" t="inlineStr">
        <is>
          <t>债券利率变动敏感新分析</t>
        </is>
      </c>
      <c r="B9" s="3" t="n"/>
      <c r="C9" s="3" t="n"/>
      <c r="D9" s="3" t="n"/>
      <c r="E9" s="3" t="n"/>
      <c r="F9" s="3" t="n"/>
      <c r="G9" s="3" t="n"/>
      <c r="H9" s="4" t="n"/>
    </row>
    <row r="10" s="1">
      <c r="A10" s="8" t="inlineStr">
        <is>
          <t>专项债券本金资金覆盖率</t>
        </is>
      </c>
      <c r="B10" s="119" t="n"/>
      <c r="C10" s="119" t="n"/>
      <c r="D10" s="119" t="n"/>
      <c r="E10" s="119">
        <f>'b利润与利润分配表（损益和利润分配表）'!C27</f>
        <v/>
      </c>
      <c r="F10" s="119" t="n"/>
      <c r="G10" s="119" t="n"/>
      <c r="H10" s="119" t="n"/>
    </row>
    <row r="11" s="1">
      <c r="A11" s="8" t="inlineStr">
        <is>
          <t>专项债券本息资金覆盖率</t>
        </is>
      </c>
      <c r="B11" s="119" t="n"/>
      <c r="C11" s="119" t="n"/>
      <c r="D11" s="119" t="n"/>
      <c r="E11" s="119">
        <f>'b利润与利润分配表（损益和利润分配表）'!C28</f>
        <v/>
      </c>
      <c r="F11" s="119" t="n"/>
      <c r="G11" s="119" t="n"/>
      <c r="H11" s="119" t="n"/>
    </row>
  </sheetData>
  <mergeCells count="4">
    <mergeCell ref="A9:H9"/>
    <mergeCell ref="A3:H3"/>
    <mergeCell ref="A6:H6"/>
    <mergeCell ref="A1:H1"/>
  </mergeCell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2:X26"/>
  <sheetViews>
    <sheetView workbookViewId="0">
      <selection activeCell="A1" sqref="A1"/>
    </sheetView>
  </sheetViews>
  <sheetFormatPr baseColWidth="8" defaultRowHeight="15" outlineLevelCol="0"/>
  <cols>
    <col width="8.4" customWidth="1" style="1" min="1" max="1"/>
    <col width="13.2" customWidth="1" style="1" min="2" max="2"/>
    <col width="20.4" customWidth="1" style="1" min="3" max="3"/>
    <col width="56.4" customWidth="1" style="1" min="4" max="4"/>
    <col width="56.4" customWidth="1" style="1" min="5" max="5"/>
    <col width="56.4" customWidth="1" style="1" min="6" max="6"/>
    <col width="56.4" customWidth="1" style="1" min="7" max="7"/>
    <col width="56.4" customWidth="1" style="1" min="8" max="8"/>
    <col width="56.4" customWidth="1" style="1" min="9" max="9"/>
    <col width="56.4" customWidth="1" style="1" min="10" max="10"/>
    <col width="56.4" customWidth="1" style="1" min="11" max="11"/>
    <col width="56.4" customWidth="1" style="1" min="12" max="12"/>
    <col width="56.4" customWidth="1" style="1" min="13" max="13"/>
    <col width="56.4" customWidth="1" style="1" min="14" max="14"/>
    <col width="56.4" customWidth="1" style="1" min="15" max="15"/>
    <col width="56.4" customWidth="1" style="1" min="16" max="16"/>
    <col width="56.4" customWidth="1" style="1" min="17" max="17"/>
    <col width="56.4" customWidth="1" style="1" min="18" max="18"/>
    <col width="56.4" customWidth="1" style="1" min="19" max="19"/>
    <col width="56.4" customWidth="1" style="1" min="20" max="20"/>
    <col width="56.4" customWidth="1" style="1" min="21" max="21"/>
    <col width="56.4" customWidth="1" style="1" min="22" max="22"/>
    <col width="56.4" customWidth="1" style="1" min="23" max="23"/>
    <col width="56.4" customWidth="1" style="1" min="24" max="24"/>
  </cols>
  <sheetData>
    <row r="2">
      <c r="A2" s="121" t="inlineStr">
        <is>
          <t>序号</t>
        </is>
      </c>
      <c r="B2" s="121" t="inlineStr">
        <is>
          <t>项目</t>
        </is>
      </c>
      <c r="C2" s="121" t="inlineStr">
        <is>
          <t>合计</t>
        </is>
      </c>
      <c r="D2" s="121" t="inlineStr">
        <is>
          <t>2025</t>
        </is>
      </c>
      <c r="E2" s="121" t="inlineStr">
        <is>
          <t>2026</t>
        </is>
      </c>
      <c r="F2" s="121" t="inlineStr">
        <is>
          <t>2027</t>
        </is>
      </c>
      <c r="G2" s="121" t="inlineStr">
        <is>
          <t>2028</t>
        </is>
      </c>
      <c r="H2" s="121" t="inlineStr">
        <is>
          <t>2029</t>
        </is>
      </c>
      <c r="I2" s="121" t="inlineStr">
        <is>
          <t>2030</t>
        </is>
      </c>
      <c r="J2" s="121" t="inlineStr">
        <is>
          <t>2031</t>
        </is>
      </c>
      <c r="K2" s="121" t="inlineStr">
        <is>
          <t>2032</t>
        </is>
      </c>
      <c r="L2" s="121" t="inlineStr">
        <is>
          <t>2033</t>
        </is>
      </c>
      <c r="M2" s="121" t="inlineStr">
        <is>
          <t>2034</t>
        </is>
      </c>
      <c r="N2" s="121" t="inlineStr">
        <is>
          <t>2035</t>
        </is>
      </c>
      <c r="O2" s="121" t="inlineStr">
        <is>
          <t>2036</t>
        </is>
      </c>
      <c r="P2" s="121" t="inlineStr">
        <is>
          <t>2037</t>
        </is>
      </c>
      <c r="Q2" s="121" t="inlineStr">
        <is>
          <t>2038</t>
        </is>
      </c>
      <c r="R2" s="121" t="inlineStr">
        <is>
          <t>2039</t>
        </is>
      </c>
      <c r="S2" s="121" t="inlineStr">
        <is>
          <t>2040</t>
        </is>
      </c>
      <c r="T2" s="121" t="inlineStr">
        <is>
          <t>2041</t>
        </is>
      </c>
      <c r="U2" s="121" t="inlineStr">
        <is>
          <t>2042</t>
        </is>
      </c>
      <c r="V2" s="121" t="inlineStr">
        <is>
          <t>2043</t>
        </is>
      </c>
      <c r="W2" s="121" t="inlineStr">
        <is>
          <t>2044</t>
        </is>
      </c>
      <c r="X2" s="121" t="inlineStr">
        <is>
          <t>2045</t>
        </is>
      </c>
    </row>
    <row r="3">
      <c r="A3" s="0" t="n">
        <v>1</v>
      </c>
      <c r="B3" s="0" t="inlineStr">
        <is>
          <t>借款1</t>
        </is>
      </c>
      <c r="C3" s="0" t="n"/>
      <c r="D3" s="0" t="n"/>
      <c r="E3" s="0" t="n"/>
      <c r="F3" s="0" t="n"/>
      <c r="G3" s="0" t="n"/>
      <c r="H3" s="0" t="n"/>
      <c r="I3" s="0" t="n"/>
      <c r="J3" s="0" t="n"/>
      <c r="K3" s="0" t="n"/>
      <c r="L3" s="0" t="n"/>
      <c r="M3" s="0" t="n"/>
      <c r="N3" s="0" t="n"/>
      <c r="O3" s="0" t="n"/>
      <c r="P3" s="0" t="n"/>
      <c r="Q3" s="0" t="n"/>
      <c r="R3" s="0" t="n"/>
      <c r="S3" s="0" t="n"/>
      <c r="T3" s="0" t="n"/>
      <c r="U3" s="0" t="n"/>
      <c r="V3" s="0" t="n"/>
      <c r="W3" s="0" t="n"/>
      <c r="X3" s="0" t="n"/>
    </row>
    <row r="4">
      <c r="A4" s="0" t="inlineStr">
        <is>
          <t>1.1</t>
        </is>
      </c>
      <c r="B4" s="0" t="inlineStr">
        <is>
          <t>期初借款余额</t>
        </is>
      </c>
      <c r="C4" s="0" t="n">
        <v>0</v>
      </c>
      <c r="D4" s="0">
        <f>(C8)</f>
        <v/>
      </c>
      <c r="E4" s="0">
        <f>(D8)</f>
        <v/>
      </c>
      <c r="F4" s="0">
        <f>(E8)</f>
        <v/>
      </c>
      <c r="G4" s="0">
        <f>(F8)</f>
        <v/>
      </c>
      <c r="H4" s="0">
        <f>(G8)</f>
        <v/>
      </c>
      <c r="I4" s="0">
        <f>(H8)</f>
        <v/>
      </c>
      <c r="J4" s="0">
        <f>(I8)</f>
        <v/>
      </c>
      <c r="K4" s="0">
        <f>(J8)</f>
        <v/>
      </c>
      <c r="L4" s="0">
        <f>(K8)</f>
        <v/>
      </c>
      <c r="M4" s="0">
        <f>(L8)</f>
        <v/>
      </c>
      <c r="N4" s="0">
        <f>(M8)</f>
        <v/>
      </c>
      <c r="O4" s="0">
        <f>(N8)</f>
        <v/>
      </c>
      <c r="P4" s="0">
        <f>(O8)</f>
        <v/>
      </c>
      <c r="Q4" s="0">
        <f>(P8)</f>
        <v/>
      </c>
      <c r="R4" s="0">
        <f>(Q8)</f>
        <v/>
      </c>
      <c r="S4" s="0">
        <f>(R8)</f>
        <v/>
      </c>
      <c r="T4" s="0">
        <f>(S8)</f>
        <v/>
      </c>
      <c r="U4" s="0">
        <f>(T8)</f>
        <v/>
      </c>
      <c r="V4" s="0">
        <f>(U8)</f>
        <v/>
      </c>
      <c r="W4" s="0">
        <f>(V8)</f>
        <v/>
      </c>
      <c r="X4" s="0">
        <f>(W8)</f>
        <v/>
      </c>
    </row>
    <row r="5">
      <c r="A5" s="0" t="inlineStr">
        <is>
          <t>1.2</t>
        </is>
      </c>
      <c r="B5" s="0" t="inlineStr">
        <is>
          <t>当期还本付息</t>
        </is>
      </c>
      <c r="C5" s="0">
        <f>(SUM(D5:Y5))</f>
        <v/>
      </c>
      <c r="D5" s="0">
        <f>(D6+D7)</f>
        <v/>
      </c>
      <c r="E5" s="0">
        <f>(E6+E7)</f>
        <v/>
      </c>
      <c r="F5" s="0">
        <f>(F6+F7)</f>
        <v/>
      </c>
      <c r="G5" s="0">
        <f>(G6+G7)</f>
        <v/>
      </c>
      <c r="H5" s="0">
        <f>(H6+H7)</f>
        <v/>
      </c>
      <c r="I5" s="0">
        <f>(I6+I7)</f>
        <v/>
      </c>
      <c r="J5" s="0">
        <f>(J6+J7)</f>
        <v/>
      </c>
      <c r="K5" s="0">
        <f>(K6+K7)</f>
        <v/>
      </c>
      <c r="L5" s="0">
        <f>(L6+L7)</f>
        <v/>
      </c>
      <c r="M5" s="0">
        <f>(M6+M7)</f>
        <v/>
      </c>
      <c r="N5" s="0">
        <f>(N6+N7)</f>
        <v/>
      </c>
      <c r="O5" s="0">
        <f>(O6+O7)</f>
        <v/>
      </c>
      <c r="P5" s="0">
        <f>(P6+P7)</f>
        <v/>
      </c>
      <c r="Q5" s="0">
        <f>(Q6+Q7)</f>
        <v/>
      </c>
      <c r="R5" s="0">
        <f>(R6+R7)</f>
        <v/>
      </c>
      <c r="S5" s="0">
        <f>(S6+S7)</f>
        <v/>
      </c>
      <c r="T5" s="0">
        <f>(T6+T7)</f>
        <v/>
      </c>
      <c r="U5" s="0">
        <f>(U6+U7)</f>
        <v/>
      </c>
      <c r="V5" s="0">
        <f>(V6+V7)</f>
        <v/>
      </c>
      <c r="W5" s="0">
        <f>(W6+W7)</f>
        <v/>
      </c>
      <c r="X5" s="0">
        <f>(X6+X7)</f>
        <v/>
      </c>
    </row>
    <row r="6">
      <c r="A6" s="0" t="inlineStr">
        <is>
          <t>1.2.1</t>
        </is>
      </c>
      <c r="B6" s="0" t="inlineStr">
        <is>
          <t>其中：还本</t>
        </is>
      </c>
      <c r="C6" s="0">
        <f>(SUM(D6:Y6))</f>
        <v/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>
        <f>(C.1项目融资信息!$D$4)</f>
        <v/>
      </c>
    </row>
    <row r="7">
      <c r="A7" s="0" t="inlineStr">
        <is>
          <t>1.2.2</t>
        </is>
      </c>
      <c r="B7" s="0" t="inlineStr">
        <is>
          <t>付息</t>
        </is>
      </c>
      <c r="C7" s="0">
        <f>(SUM(D7:Y7))</f>
        <v/>
      </c>
      <c r="D7" s="0">
        <f>((D8+D6)*C.1项目融资信息!$H$4)</f>
        <v/>
      </c>
      <c r="E7" s="0">
        <f>((E8+E6)*C.1项目融资信息!$H$4)</f>
        <v/>
      </c>
      <c r="F7" s="0">
        <f>((F8+F6)*C.1项目融资信息!$H$4)</f>
        <v/>
      </c>
      <c r="G7" s="0">
        <f>((G8+G6)*C.1项目融资信息!$H$4)</f>
        <v/>
      </c>
      <c r="H7" s="0">
        <f>((H8+H6)*C.1项目融资信息!$H$4)</f>
        <v/>
      </c>
      <c r="I7" s="0">
        <f>((I8+I6)*C.1项目融资信息!$H$4)</f>
        <v/>
      </c>
      <c r="J7" s="0">
        <f>((J8+J6)*C.1项目融资信息!$H$4)</f>
        <v/>
      </c>
      <c r="K7" s="0">
        <f>((K8+K6)*C.1项目融资信息!$H$4)</f>
        <v/>
      </c>
      <c r="L7" s="0">
        <f>((L8+L6)*C.1项目融资信息!$H$4)</f>
        <v/>
      </c>
      <c r="M7" s="0">
        <f>((M8+M6)*C.1项目融资信息!$H$4)</f>
        <v/>
      </c>
      <c r="N7" s="0">
        <f>((N8+N6)*C.1项目融资信息!$H$4)</f>
        <v/>
      </c>
      <c r="O7" s="0">
        <f>((O8+O6)*C.1项目融资信息!$H$4)</f>
        <v/>
      </c>
      <c r="P7" s="0">
        <f>((P8+P6)*C.1项目融资信息!$H$4)</f>
        <v/>
      </c>
      <c r="Q7" s="0">
        <f>((Q8+Q6)*C.1项目融资信息!$H$4)</f>
        <v/>
      </c>
      <c r="R7" s="0">
        <f>((R8+R6)*C.1项目融资信息!$H$4)</f>
        <v/>
      </c>
      <c r="S7" s="0">
        <f>((S8+S6)*C.1项目融资信息!$H$4)</f>
        <v/>
      </c>
      <c r="T7" s="0">
        <f>((T8+T6)*C.1项目融资信息!$H$4)</f>
        <v/>
      </c>
      <c r="U7" s="0">
        <f>((U8+U6)*C.1项目融资信息!$H$4)</f>
        <v/>
      </c>
      <c r="V7" s="0">
        <f>((V8+V6)*C.1项目融资信息!$H$4)</f>
        <v/>
      </c>
      <c r="W7" s="0">
        <f>((W8+W6)*C.1项目融资信息!$H$4)</f>
        <v/>
      </c>
      <c r="X7" s="0">
        <f>((X8+X6)*C.1项目融资信息!$H$4)</f>
        <v/>
      </c>
    </row>
    <row r="8">
      <c r="A8" s="0" t="inlineStr">
        <is>
          <t>1.3</t>
        </is>
      </c>
      <c r="B8" s="0" t="inlineStr">
        <is>
          <t>期末借款余额</t>
        </is>
      </c>
      <c r="C8" s="0" t="n">
        <v>0</v>
      </c>
      <c r="D8" s="0">
        <f>(D4+C.2项目每年借款信息!$C$3-D6)</f>
        <v/>
      </c>
      <c r="E8" s="0">
        <f>(E4+C.2项目每年借款信息!$D$3-E6)</f>
        <v/>
      </c>
      <c r="F8" s="0">
        <f>(F4+C.2项目每年借款信息!$E$3-F6)</f>
        <v/>
      </c>
      <c r="G8" s="0">
        <f>(G4+C.2项目每年借款信息!$F$3-G6)</f>
        <v/>
      </c>
      <c r="H8" s="0">
        <f>(H4+C.2项目每年借款信息!$G$3-H6)</f>
        <v/>
      </c>
      <c r="I8" s="0">
        <f>(I4+C.2项目每年借款信息!$H$3-I6)</f>
        <v/>
      </c>
      <c r="J8" s="0">
        <f>(J4+C.2项目每年借款信息!$I$3-J6)</f>
        <v/>
      </c>
      <c r="K8" s="0">
        <f>(K4+C.2项目每年借款信息!$J$3-K6)</f>
        <v/>
      </c>
      <c r="L8" s="0">
        <f>(L4+C.2项目每年借款信息!$K$3-L6)</f>
        <v/>
      </c>
      <c r="M8" s="0">
        <f>(M4+C.2项目每年借款信息!$L$3-M6)</f>
        <v/>
      </c>
      <c r="N8" s="0">
        <f>(N4+C.2项目每年借款信息!$M$3-N6)</f>
        <v/>
      </c>
      <c r="O8" s="0">
        <f>(O4+C.2项目每年借款信息!$N$3-O6)</f>
        <v/>
      </c>
      <c r="P8" s="0">
        <f>(P4+C.2项目每年借款信息!$O$3-P6)</f>
        <v/>
      </c>
      <c r="Q8" s="0">
        <f>(Q4+C.2项目每年借款信息!$P$3-Q6)</f>
        <v/>
      </c>
      <c r="R8" s="0">
        <f>(R4+C.2项目每年借款信息!$Q$3-R6)</f>
        <v/>
      </c>
      <c r="S8" s="0">
        <f>(S4+C.2项目每年借款信息!$R$3-S6)</f>
        <v/>
      </c>
      <c r="T8" s="0">
        <f>(T4+C.2项目每年借款信息!$S$3-T6)</f>
        <v/>
      </c>
      <c r="U8" s="0">
        <f>(U4+C.2项目每年借款信息!$T$3-U6)</f>
        <v/>
      </c>
      <c r="V8" s="0">
        <f>(V4+C.2项目每年借款信息!$U$3-V6)</f>
        <v/>
      </c>
      <c r="W8" s="0">
        <f>(W4+C.2项目每年借款信息!$V$3-W6)</f>
        <v/>
      </c>
      <c r="X8" s="0">
        <f>(X4+C.2项目每年借款信息!$W$3-X6)</f>
        <v/>
      </c>
    </row>
    <row r="9">
      <c r="A9" s="0" t="inlineStr">
        <is>
          <t>1.4</t>
        </is>
      </c>
      <c r="B9" s="0" t="inlineStr">
        <is>
          <t>还本付息兑付手续费</t>
        </is>
      </c>
      <c r="C9" s="0">
        <f>(SUM(D9:Y9))</f>
        <v/>
      </c>
      <c r="D9" s="0">
        <f>(D5*A财务假设!$D$22)</f>
        <v/>
      </c>
      <c r="E9" s="0">
        <f>(E5*A财务假设!$D$22)</f>
        <v/>
      </c>
      <c r="F9" s="0">
        <f>(F5*A财务假设!$D$22)</f>
        <v/>
      </c>
      <c r="G9" s="0">
        <f>(G5*A财务假设!$D$22)</f>
        <v/>
      </c>
      <c r="H9" s="0">
        <f>(H5*A财务假设!$D$22)</f>
        <v/>
      </c>
      <c r="I9" s="0">
        <f>(I5*A财务假设!$D$22)</f>
        <v/>
      </c>
      <c r="J9" s="0">
        <f>(J5*A财务假设!$D$22)</f>
        <v/>
      </c>
      <c r="K9" s="0">
        <f>(K5*A财务假设!$D$22)</f>
        <v/>
      </c>
      <c r="L9" s="0">
        <f>(L5*A财务假设!$D$22)</f>
        <v/>
      </c>
      <c r="M9" s="0">
        <f>(M5*A财务假设!$D$22)</f>
        <v/>
      </c>
      <c r="N9" s="0">
        <f>(N5*A财务假设!$D$22)</f>
        <v/>
      </c>
      <c r="O9" s="0">
        <f>(O5*A财务假设!$D$22)</f>
        <v/>
      </c>
      <c r="P9" s="0">
        <f>(P5*A财务假设!$D$22)</f>
        <v/>
      </c>
      <c r="Q9" s="0">
        <f>(Q5*A财务假设!$D$22)</f>
        <v/>
      </c>
      <c r="R9" s="0">
        <f>(R5*A财务假设!$D$22)</f>
        <v/>
      </c>
      <c r="S9" s="0">
        <f>(S5*A财务假设!$D$22)</f>
        <v/>
      </c>
      <c r="T9" s="0">
        <f>(T5*A财务假设!$D$22)</f>
        <v/>
      </c>
      <c r="U9" s="0">
        <f>(U5*A财务假设!$D$22)</f>
        <v/>
      </c>
      <c r="V9" s="0">
        <f>(V5*A财务假设!$D$22)</f>
        <v/>
      </c>
      <c r="W9" s="0">
        <f>(W5*A财务假设!$D$22)</f>
        <v/>
      </c>
      <c r="X9" s="0">
        <f>(X5*A财务假设!$D$22)</f>
        <v/>
      </c>
    </row>
    <row r="10">
      <c r="A10" s="0" t="inlineStr">
        <is>
          <t>1.5</t>
        </is>
      </c>
      <c r="B10" s="0" t="inlineStr">
        <is>
          <t>债券发行及服务费</t>
        </is>
      </c>
      <c r="C10" s="0">
        <f>(SUM(D10:Y10))</f>
        <v/>
      </c>
      <c r="D10" s="0">
        <f>(C.2项目每年借款信息!$C$3*(A财务假设!$D$20+A财务假设!$D$21))</f>
        <v/>
      </c>
      <c r="E10" s="0">
        <f>(C.2项目每年借款信息!$D$3*(A财务假设!$D$20+A财务假设!$D$21))</f>
        <v/>
      </c>
      <c r="F10" s="0">
        <f>(C.2项目每年借款信息!$E$3*(A财务假设!$D$20+A财务假设!$D$21))</f>
        <v/>
      </c>
      <c r="G10" s="0">
        <f>(C.2项目每年借款信息!$F$3*(A财务假设!$D$20+A财务假设!$D$21))</f>
        <v/>
      </c>
      <c r="H10" s="0">
        <f>(C.2项目每年借款信息!$G$3*(A财务假设!$D$20+A财务假设!$D$21))</f>
        <v/>
      </c>
      <c r="I10" s="0">
        <f>(C.2项目每年借款信息!$H$3*(A财务假设!$D$20+A财务假设!$D$21))</f>
        <v/>
      </c>
      <c r="J10" s="0">
        <f>(C.2项目每年借款信息!$I$3*(A财务假设!$D$20+A财务假设!$D$21))</f>
        <v/>
      </c>
      <c r="K10" s="0">
        <f>(C.2项目每年借款信息!$J$3*(A财务假设!$D$20+A财务假设!$D$21))</f>
        <v/>
      </c>
      <c r="L10" s="0">
        <f>(C.2项目每年借款信息!$K$3*(A财务假设!$D$20+A财务假设!$D$21))</f>
        <v/>
      </c>
      <c r="M10" s="0">
        <f>(C.2项目每年借款信息!$L$3*(A财务假设!$D$20+A财务假设!$D$21))</f>
        <v/>
      </c>
      <c r="N10" s="0">
        <f>(C.2项目每年借款信息!$M$3*(A财务假设!$D$20+A财务假设!$D$21))</f>
        <v/>
      </c>
      <c r="O10" s="0">
        <f>(C.2项目每年借款信息!$N$3*(A财务假设!$D$20+A财务假设!$D$21))</f>
        <v/>
      </c>
      <c r="P10" s="0">
        <f>(C.2项目每年借款信息!$O$3*(A财务假设!$D$20+A财务假设!$D$21))</f>
        <v/>
      </c>
      <c r="Q10" s="0">
        <f>(C.2项目每年借款信息!$P$3*(A财务假设!$D$20+A财务假设!$D$21))</f>
        <v/>
      </c>
      <c r="R10" s="0">
        <f>(C.2项目每年借款信息!$Q$3*(A财务假设!$D$20+A财务假设!$D$21))</f>
        <v/>
      </c>
      <c r="S10" s="0">
        <f>(C.2项目每年借款信息!$R$3*(A财务假设!$D$20+A财务假设!$D$21))</f>
        <v/>
      </c>
      <c r="T10" s="0">
        <f>(C.2项目每年借款信息!$S$3*(A财务假设!$D$20+A财务假设!$D$21))</f>
        <v/>
      </c>
      <c r="U10" s="0">
        <f>(C.2项目每年借款信息!$T$3*(A财务假设!$D$20+A财务假设!$D$21))</f>
        <v/>
      </c>
      <c r="V10" s="0">
        <f>(C.2项目每年借款信息!$U$3*(A财务假设!$D$20+A财务假设!$D$21))</f>
        <v/>
      </c>
      <c r="W10" s="0">
        <f>(C.2项目每年借款信息!$V$3*(A财务假设!$D$20+A财务假设!$D$21))</f>
        <v/>
      </c>
      <c r="X10" s="0">
        <f>(C.2项目每年借款信息!$W$3*(A财务假设!$D$20+A财务假设!$D$21))</f>
        <v/>
      </c>
    </row>
    <row r="11">
      <c r="A11" s="0" t="n">
        <v>2</v>
      </c>
      <c r="B11" s="0" t="inlineStr">
        <is>
          <t>借款2</t>
        </is>
      </c>
      <c r="C11" s="0" t="n"/>
      <c r="D11" s="0" t="n"/>
      <c r="E11" s="0" t="n"/>
      <c r="F11" s="0" t="n"/>
      <c r="G11" s="0" t="n"/>
      <c r="H11" s="0" t="n"/>
      <c r="I11" s="0" t="n"/>
      <c r="J11" s="0" t="n"/>
      <c r="K11" s="0" t="n"/>
      <c r="L11" s="0" t="n"/>
      <c r="M11" s="0" t="n"/>
      <c r="N11" s="0" t="n"/>
      <c r="O11" s="0" t="n"/>
      <c r="P11" s="0" t="n"/>
      <c r="Q11" s="0" t="n"/>
      <c r="R11" s="0" t="n"/>
      <c r="S11" s="0" t="n"/>
      <c r="T11" s="0" t="n"/>
      <c r="U11" s="0" t="n"/>
      <c r="V11" s="0" t="n"/>
      <c r="W11" s="0" t="n"/>
      <c r="X11" s="0" t="n"/>
    </row>
    <row r="12">
      <c r="A12" s="0" t="inlineStr">
        <is>
          <t>2.1</t>
        </is>
      </c>
      <c r="B12" s="0" t="inlineStr">
        <is>
          <t>期初借款余额</t>
        </is>
      </c>
      <c r="C12" s="0" t="n">
        <v>0</v>
      </c>
      <c r="D12" s="0" t="n">
        <v>0</v>
      </c>
      <c r="E12" s="0">
        <f>(D16)</f>
        <v/>
      </c>
      <c r="F12" s="0">
        <f>(E16)</f>
        <v/>
      </c>
      <c r="G12" s="0">
        <f>(F16)</f>
        <v/>
      </c>
      <c r="H12" s="0">
        <f>(G16)</f>
        <v/>
      </c>
      <c r="I12" s="0">
        <f>(H16)</f>
        <v/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</row>
    <row r="13">
      <c r="A13" s="0" t="inlineStr">
        <is>
          <t>2.2</t>
        </is>
      </c>
      <c r="B13" s="0" t="inlineStr">
        <is>
          <t>当期还本付息</t>
        </is>
      </c>
      <c r="C13" s="0">
        <f>(SUM(E13:J13))</f>
        <v/>
      </c>
      <c r="D13" s="0" t="n">
        <v>0</v>
      </c>
      <c r="E13" s="0">
        <f>(E14+E15)</f>
        <v/>
      </c>
      <c r="F13" s="0">
        <f>(F14+F15)</f>
        <v/>
      </c>
      <c r="G13" s="0">
        <f>(G14+G15)</f>
        <v/>
      </c>
      <c r="H13" s="0">
        <f>(H14+H15)</f>
        <v/>
      </c>
      <c r="I13" s="0">
        <f>(I14+I15)</f>
        <v/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</row>
    <row r="14">
      <c r="A14" s="0" t="inlineStr">
        <is>
          <t>2.2.1</t>
        </is>
      </c>
      <c r="B14" s="0" t="inlineStr">
        <is>
          <t>其中：还本</t>
        </is>
      </c>
      <c r="C14" s="0">
        <f>(SUM(E14:J14))</f>
        <v/>
      </c>
      <c r="D14" s="0" t="n">
        <v>0</v>
      </c>
      <c r="E14" s="0">
        <f>(C.1项目融资信息!$D$5/C.1项目融资信息!$G$5)</f>
        <v/>
      </c>
      <c r="F14" s="0">
        <f>(C.1项目融资信息!$D$5/C.1项目融资信息!$G$5)</f>
        <v/>
      </c>
      <c r="G14" s="0">
        <f>(C.1项目融资信息!$D$5/C.1项目融资信息!$G$5)</f>
        <v/>
      </c>
      <c r="H14" s="0">
        <f>(C.1项目融资信息!$D$5/C.1项目融资信息!$G$5)</f>
        <v/>
      </c>
      <c r="I14" s="0">
        <f>(C.1项目融资信息!$D$5/C.1项目融资信息!$G$5)</f>
        <v/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</row>
    <row r="15">
      <c r="A15" s="0" t="inlineStr">
        <is>
          <t>2.2.2</t>
        </is>
      </c>
      <c r="B15" s="0" t="inlineStr">
        <is>
          <t>付息</t>
        </is>
      </c>
      <c r="C15" s="0">
        <f>(SUM(E15:J15))</f>
        <v/>
      </c>
      <c r="D15" s="0" t="n">
        <v>0</v>
      </c>
      <c r="E15" s="0">
        <f>((E16+E14)*C.1项目融资信息!$H$5)</f>
        <v/>
      </c>
      <c r="F15" s="0">
        <f>((F16+F14)*C.1项目融资信息!$H$5)</f>
        <v/>
      </c>
      <c r="G15" s="0">
        <f>((G16+G14)*C.1项目融资信息!$H$5)</f>
        <v/>
      </c>
      <c r="H15" s="0">
        <f>((H16+H14)*C.1项目融资信息!$H$5)</f>
        <v/>
      </c>
      <c r="I15" s="0">
        <f>((I16+I14)*C.1项目融资信息!$H$5)</f>
        <v/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</row>
    <row r="16">
      <c r="A16" s="0" t="inlineStr">
        <is>
          <t>2.3</t>
        </is>
      </c>
      <c r="B16" s="0" t="inlineStr">
        <is>
          <t>期末借款余额</t>
        </is>
      </c>
      <c r="C16" s="0" t="n">
        <v>0</v>
      </c>
      <c r="D16" s="0" t="n">
        <v>0</v>
      </c>
      <c r="E16" s="0">
        <f>(E12+C.2项目每年借款信息!$D$4-E14)</f>
        <v/>
      </c>
      <c r="F16" s="0">
        <f>(F12+C.2项目每年借款信息!$E$4-F14)</f>
        <v/>
      </c>
      <c r="G16" s="0">
        <f>(G12+C.2项目每年借款信息!$F$4-G14)</f>
        <v/>
      </c>
      <c r="H16" s="0">
        <f>(H12+C.2项目每年借款信息!$G$4-H14)</f>
        <v/>
      </c>
      <c r="I16" s="0">
        <f>(I12+C.2项目每年借款信息!$H$4-I14)</f>
        <v/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</row>
    <row r="17">
      <c r="A17" s="0" t="inlineStr">
        <is>
          <t>2.4</t>
        </is>
      </c>
      <c r="B17" s="0" t="inlineStr">
        <is>
          <t>还本付息兑付手续费</t>
        </is>
      </c>
      <c r="C17" s="0">
        <f>(SUM(E17:J17))</f>
        <v/>
      </c>
      <c r="D17" s="0" t="n">
        <v>0</v>
      </c>
      <c r="E17" s="0">
        <f>(E13*A财务假设!$D$22)</f>
        <v/>
      </c>
      <c r="F17" s="0">
        <f>(F13*A财务假设!$D$22)</f>
        <v/>
      </c>
      <c r="G17" s="0">
        <f>(G13*A财务假设!$D$22)</f>
        <v/>
      </c>
      <c r="H17" s="0">
        <f>(H13*A财务假设!$D$22)</f>
        <v/>
      </c>
      <c r="I17" s="0">
        <f>(I13*A财务假设!$D$22)</f>
        <v/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</row>
    <row r="18">
      <c r="A18" s="0" t="inlineStr">
        <is>
          <t>2.5</t>
        </is>
      </c>
      <c r="B18" s="0" t="inlineStr">
        <is>
          <t>债券发行及服务费</t>
        </is>
      </c>
      <c r="C18" s="0">
        <f>(SUM(E18:J18))</f>
        <v/>
      </c>
      <c r="D18" s="0" t="n">
        <v>0</v>
      </c>
      <c r="E18" s="0">
        <f>(C.2项目每年借款信息!$D$4*(A财务假设!$D$20+A财务假设!$D$21))</f>
        <v/>
      </c>
      <c r="F18" s="0">
        <f>(C.2项目每年借款信息!$E$4*(A财务假设!$D$20+A财务假设!$D$21))</f>
        <v/>
      </c>
      <c r="G18" s="0">
        <f>(C.2项目每年借款信息!$F$4*(A财务假设!$D$20+A财务假设!$D$21))</f>
        <v/>
      </c>
      <c r="H18" s="0">
        <f>(C.2项目每年借款信息!$G$4*(A财务假设!$D$20+A财务假设!$D$21))</f>
        <v/>
      </c>
      <c r="I18" s="0">
        <f>(C.2项目每年借款信息!$H$4*(A财务假设!$D$20+A财务假设!$D$21))</f>
        <v/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</row>
    <row r="19">
      <c r="A19" s="0" t="n">
        <v>3</v>
      </c>
      <c r="B19" s="0" t="inlineStr">
        <is>
          <t>借款总结</t>
        </is>
      </c>
      <c r="C19" s="0">
        <f>(C.1项目融资信息!$D$4+C.1项目融资信息!$D$5)</f>
        <v/>
      </c>
      <c r="D19" s="0" t="n"/>
      <c r="E19" s="0" t="n"/>
      <c r="F19" s="0" t="n"/>
      <c r="G19" s="0" t="n"/>
      <c r="H19" s="0" t="n"/>
      <c r="I19" s="0" t="n"/>
      <c r="J19" s="0" t="n"/>
      <c r="K19" s="0" t="n"/>
      <c r="L19" s="0" t="n"/>
      <c r="M19" s="0" t="n"/>
      <c r="N19" s="0" t="n"/>
      <c r="O19" s="0" t="n"/>
      <c r="P19" s="0" t="n"/>
      <c r="Q19" s="0" t="n"/>
      <c r="R19" s="0" t="n"/>
      <c r="S19" s="0" t="n"/>
      <c r="T19" s="0" t="n"/>
      <c r="U19" s="0" t="n"/>
      <c r="V19" s="0" t="n"/>
      <c r="W19" s="0" t="n"/>
      <c r="X19" s="0" t="n"/>
    </row>
    <row r="20">
      <c r="A20" s="0" t="inlineStr">
        <is>
          <t>3.1</t>
        </is>
      </c>
      <c r="B20" s="0" t="inlineStr">
        <is>
          <t>期初借款余额</t>
        </is>
      </c>
      <c r="C20" s="0" t="n">
        <v>0</v>
      </c>
      <c r="D20" s="0">
        <f>(D4+D12)</f>
        <v/>
      </c>
      <c r="E20" s="0">
        <f>(E4+E12)</f>
        <v/>
      </c>
      <c r="F20" s="0">
        <f>(F4+F12)</f>
        <v/>
      </c>
      <c r="G20" s="0">
        <f>(G4+G12)</f>
        <v/>
      </c>
      <c r="H20" s="0">
        <f>(H4+H12)</f>
        <v/>
      </c>
      <c r="I20" s="0">
        <f>(I4+I12)</f>
        <v/>
      </c>
      <c r="J20" s="0">
        <f>(J4+J12)</f>
        <v/>
      </c>
      <c r="K20" s="0">
        <f>(K4+K12)</f>
        <v/>
      </c>
      <c r="L20" s="0">
        <f>(L4+L12)</f>
        <v/>
      </c>
      <c r="M20" s="0">
        <f>(M4+M12)</f>
        <v/>
      </c>
      <c r="N20" s="0">
        <f>(N4+N12)</f>
        <v/>
      </c>
      <c r="O20" s="0">
        <f>(O4+O12)</f>
        <v/>
      </c>
      <c r="P20" s="0">
        <f>(P4+P12)</f>
        <v/>
      </c>
      <c r="Q20" s="0">
        <f>(Q4+Q12)</f>
        <v/>
      </c>
      <c r="R20" s="0">
        <f>(R4+R12)</f>
        <v/>
      </c>
      <c r="S20" s="0">
        <f>(S4+S12)</f>
        <v/>
      </c>
      <c r="T20" s="0">
        <f>(T4+T12)</f>
        <v/>
      </c>
      <c r="U20" s="0">
        <f>(U4+U12)</f>
        <v/>
      </c>
      <c r="V20" s="0">
        <f>(V4+V12)</f>
        <v/>
      </c>
      <c r="W20" s="0">
        <f>(W4+W12)</f>
        <v/>
      </c>
      <c r="X20" s="0">
        <f>(X4+X12)</f>
        <v/>
      </c>
    </row>
    <row r="21">
      <c r="A21" s="0" t="inlineStr">
        <is>
          <t>3.2</t>
        </is>
      </c>
      <c r="B21" s="0" t="inlineStr">
        <is>
          <t>当期还本付息</t>
        </is>
      </c>
      <c r="C21" s="0">
        <f>(SUM(D21:Y21))</f>
        <v/>
      </c>
      <c r="D21" s="0">
        <f>(D5+D13)</f>
        <v/>
      </c>
      <c r="E21" s="0">
        <f>(E5+E13)</f>
        <v/>
      </c>
      <c r="F21" s="0">
        <f>(F5+F13)</f>
        <v/>
      </c>
      <c r="G21" s="0">
        <f>(G5+G13)</f>
        <v/>
      </c>
      <c r="H21" s="0">
        <f>(H5+H13)</f>
        <v/>
      </c>
      <c r="I21" s="0">
        <f>(I5+I13)</f>
        <v/>
      </c>
      <c r="J21" s="0">
        <f>(J5+J13)</f>
        <v/>
      </c>
      <c r="K21" s="0">
        <f>(K5+K13)</f>
        <v/>
      </c>
      <c r="L21" s="0">
        <f>(L5+L13)</f>
        <v/>
      </c>
      <c r="M21" s="0">
        <f>(M5+M13)</f>
        <v/>
      </c>
      <c r="N21" s="0">
        <f>(N5+N13)</f>
        <v/>
      </c>
      <c r="O21" s="0">
        <f>(O5+O13)</f>
        <v/>
      </c>
      <c r="P21" s="0">
        <f>(P5+P13)</f>
        <v/>
      </c>
      <c r="Q21" s="0">
        <f>(Q5+Q13)</f>
        <v/>
      </c>
      <c r="R21" s="0">
        <f>(R5+R13)</f>
        <v/>
      </c>
      <c r="S21" s="0">
        <f>(S5+S13)</f>
        <v/>
      </c>
      <c r="T21" s="0">
        <f>(T5+T13)</f>
        <v/>
      </c>
      <c r="U21" s="0">
        <f>(U5+U13)</f>
        <v/>
      </c>
      <c r="V21" s="0">
        <f>(V5+V13)</f>
        <v/>
      </c>
      <c r="W21" s="0">
        <f>(W5+W13)</f>
        <v/>
      </c>
      <c r="X21" s="0">
        <f>(X5+X13)</f>
        <v/>
      </c>
    </row>
    <row r="22">
      <c r="A22" s="0" t="inlineStr">
        <is>
          <t>3.2.1</t>
        </is>
      </c>
      <c r="B22" s="0" t="inlineStr">
        <is>
          <t>其中：还本</t>
        </is>
      </c>
      <c r="C22" s="0">
        <f>(SUM(D22:Y22))</f>
        <v/>
      </c>
      <c r="D22" s="0">
        <f>(D6+D14)</f>
        <v/>
      </c>
      <c r="E22" s="0">
        <f>(E6+E14)</f>
        <v/>
      </c>
      <c r="F22" s="0">
        <f>(F6+F14)</f>
        <v/>
      </c>
      <c r="G22" s="0">
        <f>(G6+G14)</f>
        <v/>
      </c>
      <c r="H22" s="0">
        <f>(H6+H14)</f>
        <v/>
      </c>
      <c r="I22" s="0">
        <f>(I6+I14)</f>
        <v/>
      </c>
      <c r="J22" s="0">
        <f>(J6+J14)</f>
        <v/>
      </c>
      <c r="K22" s="0">
        <f>(K6+K14)</f>
        <v/>
      </c>
      <c r="L22" s="0">
        <f>(L6+L14)</f>
        <v/>
      </c>
      <c r="M22" s="0">
        <f>(M6+M14)</f>
        <v/>
      </c>
      <c r="N22" s="0">
        <f>(N6+N14)</f>
        <v/>
      </c>
      <c r="O22" s="0">
        <f>(O6+O14)</f>
        <v/>
      </c>
      <c r="P22" s="0">
        <f>(P6+P14)</f>
        <v/>
      </c>
      <c r="Q22" s="0">
        <f>(Q6+Q14)</f>
        <v/>
      </c>
      <c r="R22" s="0">
        <f>(R6+R14)</f>
        <v/>
      </c>
      <c r="S22" s="0">
        <f>(S6+S14)</f>
        <v/>
      </c>
      <c r="T22" s="0">
        <f>(T6+T14)</f>
        <v/>
      </c>
      <c r="U22" s="0">
        <f>(U6+U14)</f>
        <v/>
      </c>
      <c r="V22" s="0">
        <f>(V6+V14)</f>
        <v/>
      </c>
      <c r="W22" s="0">
        <f>(W6+W14)</f>
        <v/>
      </c>
      <c r="X22" s="0">
        <f>(X6+X14)</f>
        <v/>
      </c>
    </row>
    <row r="23">
      <c r="A23" s="0" t="inlineStr">
        <is>
          <t>3.2.2</t>
        </is>
      </c>
      <c r="B23" s="0" t="inlineStr">
        <is>
          <t>付息</t>
        </is>
      </c>
      <c r="C23" s="0">
        <f>(SUM(D23:Y23))</f>
        <v/>
      </c>
      <c r="D23" s="0">
        <f>(D7+D15)</f>
        <v/>
      </c>
      <c r="E23" s="0">
        <f>(E7+E15)</f>
        <v/>
      </c>
      <c r="F23" s="0">
        <f>(F7+F15)</f>
        <v/>
      </c>
      <c r="G23" s="0">
        <f>(G7+G15)</f>
        <v/>
      </c>
      <c r="H23" s="0">
        <f>(H7+H15)</f>
        <v/>
      </c>
      <c r="I23" s="0">
        <f>(I7+I15)</f>
        <v/>
      </c>
      <c r="J23" s="0">
        <f>(J7+J15)</f>
        <v/>
      </c>
      <c r="K23" s="0">
        <f>(K7+K15)</f>
        <v/>
      </c>
      <c r="L23" s="0">
        <f>(L7+L15)</f>
        <v/>
      </c>
      <c r="M23" s="0">
        <f>(M7+M15)</f>
        <v/>
      </c>
      <c r="N23" s="0">
        <f>(N7+N15)</f>
        <v/>
      </c>
      <c r="O23" s="0">
        <f>(O7+O15)</f>
        <v/>
      </c>
      <c r="P23" s="0">
        <f>(P7+P15)</f>
        <v/>
      </c>
      <c r="Q23" s="0">
        <f>(Q7+Q15)</f>
        <v/>
      </c>
      <c r="R23" s="0">
        <f>(R7+R15)</f>
        <v/>
      </c>
      <c r="S23" s="0">
        <f>(S7+S15)</f>
        <v/>
      </c>
      <c r="T23" s="0">
        <f>(T7+T15)</f>
        <v/>
      </c>
      <c r="U23" s="0">
        <f>(U7+U15)</f>
        <v/>
      </c>
      <c r="V23" s="0">
        <f>(V7+V15)</f>
        <v/>
      </c>
      <c r="W23" s="0">
        <f>(W7+W15)</f>
        <v/>
      </c>
      <c r="X23" s="0">
        <f>(X7+X15)</f>
        <v/>
      </c>
    </row>
    <row r="24">
      <c r="A24" s="0" t="inlineStr">
        <is>
          <t>3.3</t>
        </is>
      </c>
      <c r="B24" s="0" t="inlineStr">
        <is>
          <t>期末借款余额</t>
        </is>
      </c>
      <c r="C24" s="0" t="n">
        <v>0</v>
      </c>
      <c r="D24" s="0">
        <f>(D8+D16)</f>
        <v/>
      </c>
      <c r="E24" s="0">
        <f>(E8+E16)</f>
        <v/>
      </c>
      <c r="F24" s="0">
        <f>(F8+F16)</f>
        <v/>
      </c>
      <c r="G24" s="0">
        <f>(G8+G16)</f>
        <v/>
      </c>
      <c r="H24" s="0">
        <f>(H8+H16)</f>
        <v/>
      </c>
      <c r="I24" s="0">
        <f>(I8+I16)</f>
        <v/>
      </c>
      <c r="J24" s="0">
        <f>(J8+J16)</f>
        <v/>
      </c>
      <c r="K24" s="0">
        <f>(K8+K16)</f>
        <v/>
      </c>
      <c r="L24" s="0">
        <f>(L8+L16)</f>
        <v/>
      </c>
      <c r="M24" s="0">
        <f>(M8+M16)</f>
        <v/>
      </c>
      <c r="N24" s="0">
        <f>(N8+N16)</f>
        <v/>
      </c>
      <c r="O24" s="0">
        <f>(O8+O16)</f>
        <v/>
      </c>
      <c r="P24" s="0">
        <f>(P8+P16)</f>
        <v/>
      </c>
      <c r="Q24" s="0">
        <f>(Q8+Q16)</f>
        <v/>
      </c>
      <c r="R24" s="0">
        <f>(R8+R16)</f>
        <v/>
      </c>
      <c r="S24" s="0">
        <f>(S8+S16)</f>
        <v/>
      </c>
      <c r="T24" s="0">
        <f>(T8+T16)</f>
        <v/>
      </c>
      <c r="U24" s="0">
        <f>(U8+U16)</f>
        <v/>
      </c>
      <c r="V24" s="0">
        <f>(V8+V16)</f>
        <v/>
      </c>
      <c r="W24" s="0">
        <f>(W8+W16)</f>
        <v/>
      </c>
      <c r="X24" s="0">
        <f>(X8+X16)</f>
        <v/>
      </c>
    </row>
    <row r="25">
      <c r="A25" s="0" t="inlineStr">
        <is>
          <t>3.4</t>
        </is>
      </c>
      <c r="B25" s="0" t="inlineStr">
        <is>
          <t>还本付息兑付手续费</t>
        </is>
      </c>
      <c r="C25" s="0">
        <f>(SUM(D25:Y25))</f>
        <v/>
      </c>
      <c r="D25" s="0">
        <f>(D9+D17)</f>
        <v/>
      </c>
      <c r="E25" s="0">
        <f>(E9+E17)</f>
        <v/>
      </c>
      <c r="F25" s="0">
        <f>(F9+F17)</f>
        <v/>
      </c>
      <c r="G25" s="0">
        <f>(G9+G17)</f>
        <v/>
      </c>
      <c r="H25" s="0">
        <f>(H9+H17)</f>
        <v/>
      </c>
      <c r="I25" s="0">
        <f>(I9+I17)</f>
        <v/>
      </c>
      <c r="J25" s="0">
        <f>(J9+J17)</f>
        <v/>
      </c>
      <c r="K25" s="0">
        <f>(K9+K17)</f>
        <v/>
      </c>
      <c r="L25" s="0">
        <f>(L9+L17)</f>
        <v/>
      </c>
      <c r="M25" s="0">
        <f>(M9+M17)</f>
        <v/>
      </c>
      <c r="N25" s="0">
        <f>(N9+N17)</f>
        <v/>
      </c>
      <c r="O25" s="0">
        <f>(O9+O17)</f>
        <v/>
      </c>
      <c r="P25" s="0">
        <f>(P9+P17)</f>
        <v/>
      </c>
      <c r="Q25" s="0">
        <f>(Q9+Q17)</f>
        <v/>
      </c>
      <c r="R25" s="0">
        <f>(R9+R17)</f>
        <v/>
      </c>
      <c r="S25" s="0">
        <f>(S9+S17)</f>
        <v/>
      </c>
      <c r="T25" s="0">
        <f>(T9+T17)</f>
        <v/>
      </c>
      <c r="U25" s="0">
        <f>(U9+U17)</f>
        <v/>
      </c>
      <c r="V25" s="0">
        <f>(V9+V17)</f>
        <v/>
      </c>
      <c r="W25" s="0">
        <f>(W9+W17)</f>
        <v/>
      </c>
      <c r="X25" s="0">
        <f>(X9+X17)</f>
        <v/>
      </c>
    </row>
    <row r="26">
      <c r="A26" s="0" t="inlineStr">
        <is>
          <t>3.5</t>
        </is>
      </c>
      <c r="B26" s="0" t="inlineStr">
        <is>
          <t>债券发行及服务费</t>
        </is>
      </c>
      <c r="C26" s="0">
        <f>(SUM(D26:Y26))</f>
        <v/>
      </c>
      <c r="D26" s="0">
        <f>(D10+D18)</f>
        <v/>
      </c>
      <c r="E26" s="0">
        <f>(E10+E18)</f>
        <v/>
      </c>
      <c r="F26" s="0">
        <f>(F10+F18)</f>
        <v/>
      </c>
      <c r="G26" s="0">
        <f>(G10+G18)</f>
        <v/>
      </c>
      <c r="H26" s="0">
        <f>(H10+H18)</f>
        <v/>
      </c>
      <c r="I26" s="0">
        <f>(I10+I18)</f>
        <v/>
      </c>
      <c r="J26" s="0">
        <f>(J10+J18)</f>
        <v/>
      </c>
      <c r="K26" s="0">
        <f>(K10+K18)</f>
        <v/>
      </c>
      <c r="L26" s="0">
        <f>(L10+L18)</f>
        <v/>
      </c>
      <c r="M26" s="0">
        <f>(M10+M18)</f>
        <v/>
      </c>
      <c r="N26" s="0">
        <f>(N10+N18)</f>
        <v/>
      </c>
      <c r="O26" s="0">
        <f>(O10+O18)</f>
        <v/>
      </c>
      <c r="P26" s="0">
        <f>(P10+P18)</f>
        <v/>
      </c>
      <c r="Q26" s="0">
        <f>(Q10+Q18)</f>
        <v/>
      </c>
      <c r="R26" s="0">
        <f>(R10+R18)</f>
        <v/>
      </c>
      <c r="S26" s="0">
        <f>(S10+S18)</f>
        <v/>
      </c>
      <c r="T26" s="0">
        <f>(T10+T18)</f>
        <v/>
      </c>
      <c r="U26" s="0">
        <f>(U10+U18)</f>
        <v/>
      </c>
      <c r="V26" s="0">
        <f>(V10+V18)</f>
        <v/>
      </c>
      <c r="W26" s="0">
        <f>(W10+W18)</f>
        <v/>
      </c>
      <c r="X26" s="0">
        <f>(X10+X18)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 codeName="Sheet4">
    <tabColor rgb="FFFFFF00"/>
    <outlinePr summaryBelow="1" summaryRight="1"/>
    <pageSetUpPr/>
  </sheetPr>
  <dimension ref="A1:E7"/>
  <sheetViews>
    <sheetView zoomScale="115" zoomScaleNormal="115" workbookViewId="0">
      <selection activeCell="E4" sqref="E4"/>
    </sheetView>
  </sheetViews>
  <sheetFormatPr baseColWidth="8" defaultColWidth="8.890909090909091" defaultRowHeight="28.05" customHeight="1" outlineLevelRow="6" outlineLevelCol="0"/>
  <cols>
    <col width="10.7818181818182" customWidth="1" style="1" min="1" max="1"/>
    <col width="13" customWidth="1" style="1" min="2" max="2"/>
    <col width="15.8909090909091" customWidth="1" style="1" min="3" max="3"/>
    <col width="16.2181818181818" customWidth="1" style="1" min="4" max="4"/>
    <col width="19" customWidth="1" style="1" min="5" max="5"/>
  </cols>
  <sheetData>
    <row r="1" s="1">
      <c r="A1" s="25" t="inlineStr">
        <is>
          <t>C.2项目每年借款信息（此表红色字体部分需要填写，覆盖建设期年份）</t>
        </is>
      </c>
      <c r="B1" s="3" t="n"/>
      <c r="C1" s="3" t="n"/>
      <c r="D1" s="3" t="n"/>
      <c r="E1" s="4" t="n"/>
    </row>
    <row r="2" customFormat="1" s="80">
      <c r="A2" s="5" t="inlineStr">
        <is>
          <t>序号</t>
        </is>
      </c>
      <c r="B2" s="5" t="inlineStr">
        <is>
          <t>计算期年序</t>
        </is>
      </c>
      <c r="C2" s="5" t="inlineStr">
        <is>
          <t>2025（万元）</t>
        </is>
      </c>
      <c r="D2" s="5" t="inlineStr">
        <is>
          <t>2026（万元）</t>
        </is>
      </c>
      <c r="E2" s="5" t="inlineStr">
        <is>
          <t>2027（万元）</t>
        </is>
      </c>
    </row>
    <row r="3" s="1">
      <c r="A3" s="8" t="n">
        <v>1</v>
      </c>
      <c r="B3" s="8" t="inlineStr">
        <is>
          <t>借款1</t>
        </is>
      </c>
      <c r="C3" s="98" t="n">
        <v>200</v>
      </c>
      <c r="D3" s="98" t="n">
        <v>0</v>
      </c>
      <c r="E3" s="98" t="n">
        <v>0</v>
      </c>
    </row>
    <row r="4" s="1">
      <c r="A4" s="8" t="n">
        <v>2</v>
      </c>
      <c r="B4" s="8" t="inlineStr">
        <is>
          <t>借款2</t>
        </is>
      </c>
      <c r="C4" s="98" t="n">
        <v>0</v>
      </c>
      <c r="D4" s="98" t="n">
        <v>500</v>
      </c>
      <c r="E4" s="98" t="n">
        <v>0</v>
      </c>
    </row>
    <row r="5" s="1">
      <c r="A5" s="8" t="n">
        <v>3</v>
      </c>
      <c r="B5" s="8" t="inlineStr">
        <is>
          <t>借款n</t>
        </is>
      </c>
      <c r="C5" s="98" t="inlineStr">
        <is>
          <t>/</t>
        </is>
      </c>
      <c r="D5" s="98" t="n"/>
      <c r="E5" s="98" t="n"/>
    </row>
    <row r="6" s="1">
      <c r="A6" s="81" t="n">
        <v>4</v>
      </c>
      <c r="B6" s="81" t="inlineStr">
        <is>
          <t>合计</t>
        </is>
      </c>
      <c r="C6" s="101">
        <f>SUM(C3:C5)</f>
        <v/>
      </c>
      <c r="D6" s="101">
        <f>SUM(D3:D5)</f>
        <v/>
      </c>
      <c r="E6" s="101">
        <f>SUM(E3:E5)</f>
        <v/>
      </c>
    </row>
    <row r="7" s="1">
      <c r="A7" s="83" t="inlineStr">
        <is>
          <t>注：年份列数=B项目信息表中建设期年数之和（如建设期3年，此表是3列年份）</t>
        </is>
      </c>
      <c r="B7" s="3" t="n"/>
      <c r="C7" s="3" t="n"/>
      <c r="D7" s="3" t="n"/>
      <c r="E7" s="4" t="n"/>
    </row>
  </sheetData>
  <mergeCells count="2">
    <mergeCell ref="A1:E1"/>
    <mergeCell ref="A7:E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 codeName="Sheet5">
    <tabColor rgb="FFFFFF00"/>
    <outlinePr summaryBelow="1" summaryRight="1"/>
    <pageSetUpPr/>
  </sheetPr>
  <dimension ref="A1:D22"/>
  <sheetViews>
    <sheetView topLeftCell="A5" zoomScale="70" zoomScaleNormal="70" workbookViewId="0">
      <selection activeCell="D15" sqref="D15"/>
    </sheetView>
  </sheetViews>
  <sheetFormatPr baseColWidth="8" defaultColWidth="8.890909090909091" defaultRowHeight="28.05" customHeight="1" outlineLevelCol="0"/>
  <cols>
    <col width="20.6636363636364" customWidth="1" style="1" min="2" max="2"/>
    <col width="55.6636363636364" customWidth="1" style="1" min="3" max="3"/>
    <col width="18.8909090909091" customWidth="1" style="1" min="4" max="4"/>
  </cols>
  <sheetData>
    <row r="1" ht="22.5" customFormat="1" customHeight="1" s="78">
      <c r="A1" s="34" t="inlineStr">
        <is>
          <t>D.1建设投资（此表不需要填写，B列跟随D.3的B列）</t>
        </is>
      </c>
      <c r="B1" s="3" t="n"/>
      <c r="C1" s="3" t="n"/>
      <c r="D1" s="4" t="n"/>
    </row>
    <row r="2" ht="16.5" customFormat="1" customHeight="1" s="78">
      <c r="A2" s="5" t="inlineStr">
        <is>
          <t>序号</t>
        </is>
      </c>
      <c r="B2" s="5" t="inlineStr">
        <is>
          <t>分项费用</t>
        </is>
      </c>
      <c r="C2" s="5" t="inlineStr">
        <is>
          <t>说明</t>
        </is>
      </c>
      <c r="D2" s="5" t="inlineStr">
        <is>
          <t>金额（万元）</t>
        </is>
      </c>
    </row>
    <row r="3" ht="16.5" customFormat="1" customHeight="1" s="78">
      <c r="A3" s="8" t="inlineStr">
        <is>
          <t>一</t>
        </is>
      </c>
      <c r="B3" s="8" t="inlineStr">
        <is>
          <t>工程建设费用</t>
        </is>
      </c>
      <c r="C3" s="8" t="n"/>
      <c r="D3" s="102">
        <f>D4+D8</f>
        <v/>
      </c>
    </row>
    <row r="4" ht="16.5" customFormat="1" customHeight="1" s="78">
      <c r="A4" s="32" t="n">
        <v>1</v>
      </c>
      <c r="B4" s="32" t="inlineStr">
        <is>
          <t>工程类费用</t>
        </is>
      </c>
      <c r="C4" s="32" t="n"/>
      <c r="D4" s="103">
        <f>SUM(D5:D7)</f>
        <v/>
      </c>
    </row>
    <row r="5" ht="87" customFormat="1" customHeight="1" s="78">
      <c r="A5" s="8" t="n">
        <v>1.1</v>
      </c>
      <c r="B5" s="8" t="inlineStr">
        <is>
          <t>建筑工程费</t>
        </is>
      </c>
      <c r="C5" s="41" t="inlineStr">
        <is>
          <t>建筑工程费分为直接费和间接费。其中，直接费是指直接与工程物料、施工人工、机器设备等有关的费用，例如建筑材料、人工工资、机械设备租赁费等。间接费则是指与工程间接有关的费用，包括施工单位管理费、安全费、教育培训费等。</t>
        </is>
      </c>
      <c r="D5" s="102">
        <f>D.3建设投资计划分年计划表!D5</f>
        <v/>
      </c>
    </row>
    <row r="6" ht="16.5" customFormat="1" customHeight="1" s="78">
      <c r="A6" s="8" t="n">
        <v>1.2</v>
      </c>
      <c r="B6" s="8" t="inlineStr">
        <is>
          <t>设备购置费</t>
        </is>
      </c>
      <c r="C6" s="8" t="n"/>
      <c r="D6" s="102">
        <f>D.3建设投资计划分年计划表!D6</f>
        <v/>
      </c>
    </row>
    <row r="7" ht="46.95" customFormat="1" customHeight="1" s="78">
      <c r="A7" s="8" t="n">
        <v>1.3</v>
      </c>
      <c r="B7" s="8" t="inlineStr">
        <is>
          <t>安装工程费</t>
        </is>
      </c>
      <c r="C7" s="41" t="inlineStr">
        <is>
          <t>指的是建筑工程中的管线安装、设备安装（如空调、电线、水管等），以及室内装修、园林绿化等方面的费用。</t>
        </is>
      </c>
      <c r="D7" s="102">
        <f>D.3建设投资计划分年计划表!D7</f>
        <v/>
      </c>
    </row>
    <row r="8" ht="16.5" customFormat="1" customHeight="1" s="78">
      <c r="A8" s="32" t="n">
        <v>2</v>
      </c>
      <c r="B8" s="32" t="inlineStr">
        <is>
          <t>信息化建设费用</t>
        </is>
      </c>
      <c r="C8" s="32" t="n"/>
      <c r="D8" s="103">
        <f>SUM(D9:D12)</f>
        <v/>
      </c>
    </row>
    <row r="9" ht="52.05" customFormat="1" customHeight="1" s="78">
      <c r="A9" s="8" t="n">
        <v>2.1</v>
      </c>
      <c r="B9" s="8" t="inlineStr">
        <is>
          <t>硬件类</t>
        </is>
      </c>
      <c r="C9" s="41" t="inlineStr">
        <is>
          <t>指的是建筑工程中的管线安装、设备安装（如空调、电线、水管等），以及室内装修、园林绿化等方面的费用。</t>
        </is>
      </c>
      <c r="D9" s="102">
        <f>D.3建设投资计划分年计划表!D9</f>
        <v/>
      </c>
    </row>
    <row r="10" ht="16.5" customFormat="1" customHeight="1" s="78">
      <c r="A10" s="8" t="n">
        <v>2.2</v>
      </c>
      <c r="B10" s="8" t="inlineStr">
        <is>
          <t>软件类</t>
        </is>
      </c>
      <c r="C10" s="8" t="n"/>
      <c r="D10" s="102">
        <f>D.3建设投资计划分年计划表!D10</f>
        <v/>
      </c>
    </row>
    <row r="11" ht="16.5" customFormat="1" customHeight="1" s="78">
      <c r="A11" s="8" t="n">
        <v>2.3</v>
      </c>
      <c r="B11" s="8" t="inlineStr">
        <is>
          <t>安全类</t>
        </is>
      </c>
      <c r="C11" s="8" t="n"/>
      <c r="D11" s="102">
        <f>D.3建设投资计划分年计划表!D11</f>
        <v/>
      </c>
    </row>
    <row r="12" ht="16.5" customFormat="1" customHeight="1" s="78">
      <c r="A12" s="8" t="n">
        <v>2.4</v>
      </c>
      <c r="B12" s="8" t="inlineStr">
        <is>
          <t>数据类</t>
        </is>
      </c>
      <c r="C12" s="8" t="n"/>
      <c r="D12" s="102">
        <f>D.3建设投资计划分年计划表!D12</f>
        <v/>
      </c>
    </row>
    <row r="13" ht="16.5" customFormat="1" customHeight="1" s="78">
      <c r="A13" s="32" t="inlineStr">
        <is>
          <t>二</t>
        </is>
      </c>
      <c r="B13" s="32" t="inlineStr">
        <is>
          <t>工程建设其他费用</t>
        </is>
      </c>
      <c r="C13" s="32" t="n"/>
      <c r="D13" s="103">
        <f>SUM(D14:D19)</f>
        <v/>
      </c>
    </row>
    <row r="14" ht="16.5" customFormat="1" customHeight="1" s="78">
      <c r="A14" s="8" t="n">
        <v>1</v>
      </c>
      <c r="B14" s="8" t="inlineStr">
        <is>
          <t>建设单位管理费</t>
        </is>
      </c>
      <c r="C14" s="8" t="n"/>
      <c r="D14" s="102">
        <f>D.3建设投资计划分年计划表!D14</f>
        <v/>
      </c>
    </row>
    <row r="15" ht="16.5" customFormat="1" customHeight="1" s="78">
      <c r="A15" s="8" t="n">
        <v>2</v>
      </c>
      <c r="B15" s="8" t="inlineStr">
        <is>
          <t>前期咨询费</t>
        </is>
      </c>
      <c r="C15" s="8" t="n"/>
      <c r="D15" s="102">
        <f>D.3建设投资计划分年计划表!D15</f>
        <v/>
      </c>
    </row>
    <row r="16" ht="16.5" customFormat="1" customHeight="1" s="78">
      <c r="A16" s="8" t="n">
        <v>3</v>
      </c>
      <c r="B16" s="8" t="inlineStr">
        <is>
          <t>工程设计费</t>
        </is>
      </c>
      <c r="C16" s="8" t="n"/>
      <c r="D16" s="102">
        <f>D.3建设投资计划分年计划表!D16</f>
        <v/>
      </c>
    </row>
    <row r="17" ht="16.5" customFormat="1" customHeight="1" s="78">
      <c r="A17" s="8" t="n">
        <v>4</v>
      </c>
      <c r="B17" s="8" t="inlineStr">
        <is>
          <t>工程监理费</t>
        </is>
      </c>
      <c r="C17" s="8" t="n"/>
      <c r="D17" s="102">
        <f>D.3建设投资计划分年计划表!D17</f>
        <v/>
      </c>
    </row>
    <row r="18" ht="16.5" customFormat="1" customHeight="1" s="78">
      <c r="A18" s="8" t="n">
        <v>5</v>
      </c>
      <c r="B18" s="28" t="inlineStr">
        <is>
          <t>专项债发行及服务费</t>
        </is>
      </c>
      <c r="C18" s="28" t="n"/>
      <c r="D18" s="99">
        <f>D.3建设投资计划分年计划表!D18</f>
        <v/>
      </c>
    </row>
    <row r="19" ht="16.5" customFormat="1" customHeight="1" s="78">
      <c r="A19" s="8" t="n">
        <v>6</v>
      </c>
      <c r="B19" s="8" t="inlineStr">
        <is>
          <t>......</t>
        </is>
      </c>
      <c r="C19" s="8" t="n"/>
      <c r="D19" s="102">
        <f>D.3建设投资计划分年计划表!D19</f>
        <v/>
      </c>
    </row>
    <row r="20" ht="16.5" customFormat="1" customHeight="1" s="78">
      <c r="A20" s="32" t="inlineStr">
        <is>
          <t>三</t>
        </is>
      </c>
      <c r="B20" s="32" t="inlineStr">
        <is>
          <t>预备费</t>
        </is>
      </c>
      <c r="C20" s="32" t="n"/>
      <c r="D20" s="103">
        <f>D21</f>
        <v/>
      </c>
    </row>
    <row r="21" ht="16.5" customFormat="1" customHeight="1" s="78">
      <c r="A21" s="8" t="n">
        <v>1</v>
      </c>
      <c r="B21" s="8" t="inlineStr">
        <is>
          <t>基本预备费</t>
        </is>
      </c>
      <c r="C21" s="8" t="n"/>
      <c r="D21" s="102">
        <f>D.3建设投资计划分年计划表!D21</f>
        <v/>
      </c>
    </row>
    <row r="22" ht="16.5" customFormat="1" customHeight="1" s="78">
      <c r="A22" s="8" t="inlineStr">
        <is>
          <t>总计</t>
        </is>
      </c>
      <c r="B22" s="3" t="n"/>
      <c r="C22" s="4" t="n"/>
      <c r="D22" s="102">
        <f>D3+D13+D20</f>
        <v/>
      </c>
    </row>
  </sheetData>
  <mergeCells count="2">
    <mergeCell ref="A1:D1"/>
    <mergeCell ref="A22:C2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 codeName="Sheet6">
    <tabColor rgb="FF0070C0"/>
    <outlinePr summaryBelow="1" summaryRight="1"/>
    <pageSetUpPr/>
  </sheetPr>
  <dimension ref="A1:I21"/>
  <sheetViews>
    <sheetView zoomScale="70" zoomScaleNormal="70" workbookViewId="0">
      <selection activeCell="E9" sqref="E9"/>
    </sheetView>
  </sheetViews>
  <sheetFormatPr baseColWidth="8" defaultColWidth="8.890909090909091" defaultRowHeight="28.05" customHeight="1" outlineLevelCol="0"/>
  <cols>
    <col width="6.66363636363636" customWidth="1" style="1" min="1" max="1"/>
    <col width="19.6636363636364" customWidth="1" style="1" min="2" max="2"/>
    <col width="10.5545454545455" customWidth="1" style="1" min="3" max="3"/>
    <col width="9.33636363636364" customWidth="1" style="1" min="4" max="4"/>
    <col width="10.5545454545455" customWidth="1" style="1" min="5" max="6"/>
    <col width="9.21818181818182" customWidth="1" style="1" min="7" max="7"/>
    <col width="10.4454545454545" customWidth="1" style="1" min="9" max="9"/>
  </cols>
  <sheetData>
    <row r="1" ht="22.5" customFormat="1" customHeight="1" s="31">
      <c r="A1" s="71" t="inlineStr">
        <is>
          <t>D.2项目总投资使用计划与资金筹措表（此表红色字体部分需要填写）</t>
        </is>
      </c>
      <c r="B1" s="72" t="n"/>
      <c r="C1" s="72" t="n"/>
      <c r="D1" s="72" t="n"/>
      <c r="E1" s="72" t="n"/>
      <c r="F1" s="72" t="n"/>
      <c r="G1" s="72" t="n"/>
      <c r="H1" s="72" t="n"/>
      <c r="I1" s="72" t="n"/>
    </row>
    <row r="2" ht="16.5" customFormat="1" customHeight="1" s="31">
      <c r="A2" s="5" t="inlineStr">
        <is>
          <t>序号</t>
        </is>
      </c>
      <c r="B2" s="5" t="inlineStr">
        <is>
          <t>科目</t>
        </is>
      </c>
      <c r="C2" s="5" t="inlineStr">
        <is>
          <t>合计</t>
        </is>
      </c>
      <c r="D2" s="5" t="n">
        <v>2025</v>
      </c>
      <c r="E2" s="5" t="n">
        <v>2026</v>
      </c>
      <c r="F2" s="5" t="n">
        <v>2027</v>
      </c>
      <c r="G2" s="5" t="n">
        <v>2028</v>
      </c>
      <c r="H2" s="5" t="inlineStr">
        <is>
          <t>...</t>
        </is>
      </c>
      <c r="I2" s="5" t="n">
        <v>2045</v>
      </c>
    </row>
    <row r="3" ht="16.5" customFormat="1" customHeight="1" s="31">
      <c r="A3" s="32" t="n">
        <v>1</v>
      </c>
      <c r="B3" s="32" t="inlineStr">
        <is>
          <t>总投资</t>
        </is>
      </c>
      <c r="C3" s="104">
        <f>SUM(D3:I3)</f>
        <v/>
      </c>
      <c r="D3" s="104">
        <f>SUM(D4:D6)</f>
        <v/>
      </c>
      <c r="E3" s="104">
        <f>SUM(E4:E6)</f>
        <v/>
      </c>
      <c r="F3" s="104">
        <f>SUM(F4:F6)</f>
        <v/>
      </c>
      <c r="G3" s="104">
        <f>SUM(G4:G6)</f>
        <v/>
      </c>
      <c r="H3" s="104">
        <f>SUM(H4:H6)</f>
        <v/>
      </c>
      <c r="I3" s="104">
        <f>SUM(I4:I6)</f>
        <v/>
      </c>
    </row>
    <row r="4" ht="16.5" customFormat="1" customHeight="1" s="31">
      <c r="A4" s="8" t="n">
        <v>1.1</v>
      </c>
      <c r="B4" s="8" t="inlineStr">
        <is>
          <t>建设投资</t>
        </is>
      </c>
      <c r="C4" s="104">
        <f>SUM(D4:I4)</f>
        <v/>
      </c>
      <c r="D4" s="105">
        <f>D.3建设投资计划分年计划表!E22</f>
        <v/>
      </c>
      <c r="E4" s="105">
        <f>D.3建设投资计划分年计划表!F22</f>
        <v/>
      </c>
      <c r="F4" s="105">
        <f>D.3建设投资计划分年计划表!G22</f>
        <v/>
      </c>
      <c r="G4" s="105" t="n"/>
      <c r="H4" s="105" t="n"/>
      <c r="I4" s="105" t="n"/>
    </row>
    <row r="5" ht="16.5" customFormat="1" customHeight="1" s="31">
      <c r="A5" s="8" t="n">
        <v>1.2</v>
      </c>
      <c r="B5" s="8" t="inlineStr">
        <is>
          <t>建设期利息</t>
        </is>
      </c>
      <c r="C5" s="104">
        <f>SUM(D5:I5)</f>
        <v/>
      </c>
      <c r="D5" s="105">
        <f>#REF!</f>
        <v/>
      </c>
      <c r="E5" s="105">
        <f>#REF!</f>
        <v/>
      </c>
      <c r="F5" s="105">
        <f>#REF!</f>
        <v/>
      </c>
      <c r="G5" s="105" t="n"/>
      <c r="H5" s="105" t="n"/>
      <c r="I5" s="105" t="n"/>
    </row>
    <row r="6" ht="16.5" customFormat="1" customHeight="1" s="31">
      <c r="A6" s="8" t="n">
        <v>1.3</v>
      </c>
      <c r="B6" s="8" t="inlineStr">
        <is>
          <t>流动资金</t>
        </is>
      </c>
      <c r="C6" s="104">
        <f>SUM(D6:I6)</f>
        <v/>
      </c>
      <c r="D6" s="105">
        <f>D.4流动资金估算表!E14</f>
        <v/>
      </c>
      <c r="E6" s="105">
        <f>D.4流动资金估算表!F14</f>
        <v/>
      </c>
      <c r="F6" s="105">
        <f>D.4流动资金估算表!G14</f>
        <v/>
      </c>
      <c r="G6" s="105">
        <f>D.4流动资金估算表!H14</f>
        <v/>
      </c>
      <c r="H6" s="105">
        <f>D.4流动资金估算表!I14</f>
        <v/>
      </c>
      <c r="I6" s="105">
        <f>D.4流动资金估算表!J14</f>
        <v/>
      </c>
    </row>
    <row r="7" ht="16.5" customFormat="1" customHeight="1" s="31">
      <c r="A7" s="32" t="n">
        <v>2</v>
      </c>
      <c r="B7" s="32" t="inlineStr">
        <is>
          <t>资金筹措</t>
        </is>
      </c>
      <c r="C7" s="104">
        <f>SUM(C8+C12+C16)</f>
        <v/>
      </c>
      <c r="D7" s="104">
        <f>D8+D12+D16</f>
        <v/>
      </c>
      <c r="E7" s="104">
        <f>E8+E12+E16</f>
        <v/>
      </c>
      <c r="F7" s="104">
        <f>F8+F12+F16</f>
        <v/>
      </c>
      <c r="G7" s="104">
        <f>G8+G12+G16</f>
        <v/>
      </c>
      <c r="H7" s="104">
        <f>H8+H12+H16</f>
        <v/>
      </c>
      <c r="I7" s="104">
        <f>I8+I12+I16</f>
        <v/>
      </c>
    </row>
    <row r="8" ht="16.5" customFormat="1" customHeight="1" s="31">
      <c r="A8" s="8" t="n">
        <v>2.1</v>
      </c>
      <c r="B8" s="8" t="inlineStr">
        <is>
          <t>项目资本金</t>
        </is>
      </c>
      <c r="C8" s="105">
        <f>SUM(C9:C11)</f>
        <v/>
      </c>
      <c r="D8" s="105">
        <f>SUM(D9:D11)</f>
        <v/>
      </c>
      <c r="E8" s="105">
        <f>SUM(E9:E11)</f>
        <v/>
      </c>
      <c r="F8" s="105">
        <f>SUM(F9:F11)</f>
        <v/>
      </c>
      <c r="G8" s="105">
        <f>SUM(G9:G11)</f>
        <v/>
      </c>
      <c r="H8" s="105">
        <f>SUM(H9:H11)</f>
        <v/>
      </c>
      <c r="I8" s="105">
        <f>SUM(I9:I11)</f>
        <v/>
      </c>
    </row>
    <row r="9" ht="16.5" customFormat="1" customHeight="1" s="31">
      <c r="A9" s="8" t="inlineStr">
        <is>
          <t>2.1.1</t>
        </is>
      </c>
      <c r="B9" s="8" t="inlineStr">
        <is>
          <t>用于建设投资</t>
        </is>
      </c>
      <c r="C9" s="106">
        <f>SUM(D9:F9)</f>
        <v/>
      </c>
      <c r="D9" s="100">
        <f>D4-D13</f>
        <v/>
      </c>
      <c r="E9" s="100">
        <f>E4-E13</f>
        <v/>
      </c>
      <c r="F9" s="100">
        <f>F4-F13</f>
        <v/>
      </c>
      <c r="G9" s="105" t="n"/>
      <c r="H9" s="105" t="n"/>
      <c r="I9" s="105" t="n"/>
    </row>
    <row r="10" ht="16.5" customFormat="1" customHeight="1" s="31">
      <c r="A10" s="8" t="inlineStr">
        <is>
          <t>2.1.2</t>
        </is>
      </c>
      <c r="B10" s="8" t="inlineStr">
        <is>
          <t>用于建设期利息</t>
        </is>
      </c>
      <c r="C10" s="105">
        <f>SUM(D10:F10)</f>
        <v/>
      </c>
      <c r="D10" s="102">
        <f>D5</f>
        <v/>
      </c>
      <c r="E10" s="102">
        <f>E5</f>
        <v/>
      </c>
      <c r="F10" s="102">
        <f>F5</f>
        <v/>
      </c>
      <c r="G10" s="105" t="n"/>
      <c r="H10" s="105" t="n"/>
      <c r="I10" s="105" t="n"/>
    </row>
    <row r="11" ht="16.5" customFormat="1" customHeight="1" s="31">
      <c r="A11" s="8" t="inlineStr">
        <is>
          <t>2.1.3</t>
        </is>
      </c>
      <c r="B11" s="8" t="inlineStr">
        <is>
          <t>用于流动资金</t>
        </is>
      </c>
      <c r="C11" s="105" t="n">
        <v>0</v>
      </c>
      <c r="D11" s="105">
        <f>D6*A财务假设!$D$14</f>
        <v/>
      </c>
      <c r="E11" s="105">
        <f>E6*A财务假设!$D$14</f>
        <v/>
      </c>
      <c r="F11" s="105">
        <f>F6*A财务假设!$D$14</f>
        <v/>
      </c>
      <c r="G11" s="105">
        <f>G6*A财务假设!$D$14</f>
        <v/>
      </c>
      <c r="H11" s="105">
        <f>H6*A财务假设!$D$14</f>
        <v/>
      </c>
      <c r="I11" s="105">
        <f>I6*A财务假设!$D$14</f>
        <v/>
      </c>
    </row>
    <row r="12" ht="16.5" customFormat="1" customHeight="1" s="31">
      <c r="A12" s="8" t="n">
        <v>2.2</v>
      </c>
      <c r="B12" s="8" t="inlineStr">
        <is>
          <t>债务资金</t>
        </is>
      </c>
      <c r="C12" s="105">
        <f>SUM(D12:I12)</f>
        <v/>
      </c>
      <c r="D12" s="105">
        <f>C.2项目每年借款信息!C6</f>
        <v/>
      </c>
      <c r="E12" s="105">
        <f>C.2项目每年借款信息!D6</f>
        <v/>
      </c>
      <c r="F12" s="105">
        <f>C.2项目每年借款信息!E6</f>
        <v/>
      </c>
      <c r="G12" s="105" t="n"/>
      <c r="H12" s="105" t="n"/>
      <c r="I12" s="105" t="n"/>
    </row>
    <row r="13" ht="16.5" customFormat="1" customHeight="1" s="31">
      <c r="A13" s="8" t="inlineStr">
        <is>
          <t>2.2.1</t>
        </is>
      </c>
      <c r="B13" s="8" t="inlineStr">
        <is>
          <t>用于建设投资</t>
        </is>
      </c>
      <c r="C13" s="106">
        <f>SUM(D13:F13)</f>
        <v/>
      </c>
      <c r="D13" s="100">
        <f>D12-D14-D15-D16</f>
        <v/>
      </c>
      <c r="E13" s="100">
        <f>E12-E14-E15-E16</f>
        <v/>
      </c>
      <c r="F13" s="100">
        <f>F12-F14-F15-F16</f>
        <v/>
      </c>
      <c r="G13" s="105" t="n"/>
      <c r="H13" s="105" t="n"/>
      <c r="I13" s="105" t="n"/>
    </row>
    <row r="14" ht="16.5" customFormat="1" customHeight="1" s="31">
      <c r="A14" s="8" t="inlineStr">
        <is>
          <t>2.2.2</t>
        </is>
      </c>
      <c r="B14" s="8" t="inlineStr">
        <is>
          <t>用于建设期利息</t>
        </is>
      </c>
      <c r="C14" s="107">
        <f>SUM(D14:F14)</f>
        <v/>
      </c>
      <c r="D14" s="108" t="n">
        <v>0</v>
      </c>
      <c r="E14" s="108" t="n">
        <v>0</v>
      </c>
      <c r="F14" s="108" t="n">
        <v>0</v>
      </c>
      <c r="G14" s="108" t="n"/>
      <c r="H14" s="108" t="n"/>
      <c r="I14" s="108" t="n"/>
    </row>
    <row r="15" ht="16.5" customFormat="1" customHeight="1" s="31">
      <c r="A15" s="8" t="inlineStr">
        <is>
          <t>2.2.3</t>
        </is>
      </c>
      <c r="B15" s="8" t="inlineStr">
        <is>
          <t>用于流动资金</t>
        </is>
      </c>
      <c r="C15" s="105">
        <f>SUM(D15:I15)</f>
        <v/>
      </c>
      <c r="D15" s="105">
        <f>D6-D11</f>
        <v/>
      </c>
      <c r="E15" s="105">
        <f>E6-E11</f>
        <v/>
      </c>
      <c r="F15" s="105">
        <f>F6-F11</f>
        <v/>
      </c>
      <c r="G15" s="105">
        <f>G6-G11</f>
        <v/>
      </c>
      <c r="H15" s="105">
        <f>H6-H11</f>
        <v/>
      </c>
      <c r="I15" s="105">
        <f>I6-I11</f>
        <v/>
      </c>
    </row>
    <row r="16" ht="16.5" customFormat="1" customHeight="1" s="31">
      <c r="A16" s="8" t="n">
        <v>2.3</v>
      </c>
      <c r="B16" s="8" t="inlineStr">
        <is>
          <t>其他资金</t>
        </is>
      </c>
      <c r="C16" s="105">
        <f>SUM(D16:I16)</f>
        <v/>
      </c>
      <c r="D16" s="98" t="n">
        <v>0</v>
      </c>
      <c r="E16" s="98" t="n">
        <v>0</v>
      </c>
      <c r="F16" s="98" t="n">
        <v>0</v>
      </c>
      <c r="G16" s="98" t="n">
        <v>0</v>
      </c>
      <c r="H16" s="98" t="n">
        <v>0</v>
      </c>
      <c r="I16" s="98" t="n">
        <v>0</v>
      </c>
    </row>
    <row r="17" ht="16.5" customFormat="1" customHeight="1" s="31">
      <c r="A17" s="32" t="n">
        <v>3</v>
      </c>
      <c r="B17" s="32" t="inlineStr">
        <is>
          <t>资本金基数总投资</t>
        </is>
      </c>
      <c r="C17" s="104">
        <f>SUM(C18:C20)</f>
        <v/>
      </c>
      <c r="D17" s="104">
        <f>SUM(D18:D20)</f>
        <v/>
      </c>
      <c r="E17" s="104">
        <f>SUM(E18:E20)</f>
        <v/>
      </c>
      <c r="F17" s="104">
        <f>SUM(F18:F20)</f>
        <v/>
      </c>
      <c r="G17" s="104">
        <f>SUM(G18:G20)</f>
        <v/>
      </c>
      <c r="H17" s="104">
        <f>SUM(H18:H20)</f>
        <v/>
      </c>
      <c r="I17" s="104">
        <f>SUM(I18:I20)</f>
        <v/>
      </c>
    </row>
    <row r="18" ht="16.5" customFormat="1" customHeight="1" s="31">
      <c r="A18" s="8" t="n">
        <v>3.1</v>
      </c>
      <c r="B18" s="8" t="inlineStr">
        <is>
          <t>建设投资</t>
        </is>
      </c>
      <c r="C18" s="105">
        <f>SUM(D18:F18)</f>
        <v/>
      </c>
      <c r="D18" s="105">
        <f>D9</f>
        <v/>
      </c>
      <c r="E18" s="105">
        <f>E9</f>
        <v/>
      </c>
      <c r="F18" s="105">
        <f>F9</f>
        <v/>
      </c>
      <c r="G18" s="105" t="n"/>
      <c r="H18" s="105" t="n"/>
      <c r="I18" s="105" t="n"/>
    </row>
    <row r="19" ht="16.5" customFormat="1" customHeight="1" s="31">
      <c r="A19" s="8" t="n">
        <v>3.2</v>
      </c>
      <c r="B19" s="8" t="inlineStr">
        <is>
          <t>建设期利息</t>
        </is>
      </c>
      <c r="C19" s="105">
        <f>SUM(D19:F19)</f>
        <v/>
      </c>
      <c r="D19" s="105">
        <f>D10</f>
        <v/>
      </c>
      <c r="E19" s="105">
        <f>E10</f>
        <v/>
      </c>
      <c r="F19" s="105">
        <f>F10</f>
        <v/>
      </c>
      <c r="G19" s="105" t="n"/>
      <c r="H19" s="105" t="n"/>
      <c r="I19" s="105" t="n"/>
    </row>
    <row r="20" ht="16.5" customFormat="1" customHeight="1" s="31">
      <c r="A20" s="8" t="n">
        <v>3.3</v>
      </c>
      <c r="B20" s="8" t="inlineStr">
        <is>
          <t>辅底流动资金</t>
        </is>
      </c>
      <c r="C20" s="105">
        <f>SUM(D20:I20)</f>
        <v/>
      </c>
      <c r="D20" s="105">
        <f>D11</f>
        <v/>
      </c>
      <c r="E20" s="105">
        <f>E11</f>
        <v/>
      </c>
      <c r="F20" s="105">
        <f>F11</f>
        <v/>
      </c>
      <c r="G20" s="105">
        <f>G11</f>
        <v/>
      </c>
      <c r="H20" s="105">
        <f>H11</f>
        <v/>
      </c>
      <c r="I20" s="105">
        <f>I11</f>
        <v/>
      </c>
    </row>
    <row r="21" ht="33" customFormat="1" customHeight="1" s="31">
      <c r="A21" s="32" t="n">
        <v>4</v>
      </c>
      <c r="B21" s="48" t="inlineStr">
        <is>
          <t>资本金比例
（不能少于20%）</t>
        </is>
      </c>
      <c r="C21" s="77">
        <f>C17/C3</f>
        <v/>
      </c>
      <c r="D21" s="77" t="n"/>
      <c r="E21" s="77" t="n"/>
      <c r="F21" s="77" t="n"/>
      <c r="G21" s="77" t="n"/>
      <c r="H21" s="77" t="n"/>
      <c r="I21" s="77" t="n"/>
    </row>
    <row r="22" ht="14" customFormat="1" customHeight="1" s="67"/>
  </sheetData>
  <mergeCells count="1">
    <mergeCell ref="A1:I1"/>
  </mergeCells>
  <pageMargins left="0.75" right="0.75" top="1" bottom="1" header="0.5" footer="0.5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 codeName="Sheet7">
    <tabColor rgb="FFFFFF00"/>
    <outlinePr summaryBelow="1" summaryRight="1"/>
    <pageSetUpPr/>
  </sheetPr>
  <dimension ref="A1:G22"/>
  <sheetViews>
    <sheetView zoomScale="70" zoomScaleNormal="70" workbookViewId="0">
      <selection activeCell="E11" sqref="E11"/>
    </sheetView>
  </sheetViews>
  <sheetFormatPr baseColWidth="8" defaultColWidth="8.890909090909091" defaultRowHeight="28.05" customHeight="1" outlineLevelCol="0"/>
  <cols>
    <col width="19.8909090909091" customWidth="1" style="1" min="2" max="2"/>
    <col width="55.6636363636364" customWidth="1" style="1" min="3" max="3"/>
    <col width="13.2181818181818" customWidth="1" style="1" min="4" max="4"/>
    <col width="9" customWidth="1" style="1" min="5" max="6"/>
  </cols>
  <sheetData>
    <row r="1" ht="22.5" customFormat="1" customHeight="1" s="31">
      <c r="A1" s="34" t="inlineStr">
        <is>
          <t>D.3建设投资分年计划表（万元）（此表红色字体部分需要填写，覆盖建设期年份）</t>
        </is>
      </c>
      <c r="B1" s="3" t="n"/>
      <c r="C1" s="3" t="n"/>
      <c r="D1" s="3" t="n"/>
      <c r="E1" s="3" t="n"/>
      <c r="F1" s="3" t="n"/>
      <c r="G1" s="4" t="n"/>
    </row>
    <row r="2" ht="16.5" customFormat="1" customHeight="1" s="31">
      <c r="A2" s="5" t="inlineStr">
        <is>
          <t>序号</t>
        </is>
      </c>
      <c r="B2" s="5" t="inlineStr">
        <is>
          <t>分项费用</t>
        </is>
      </c>
      <c r="C2" s="5" t="inlineStr">
        <is>
          <t>说明</t>
        </is>
      </c>
      <c r="D2" s="5" t="inlineStr">
        <is>
          <t>金额（万元）</t>
        </is>
      </c>
      <c r="E2" s="5" t="n">
        <v>2025</v>
      </c>
      <c r="F2" s="5" t="n">
        <v>2026</v>
      </c>
      <c r="G2" s="5" t="n">
        <v>2027</v>
      </c>
    </row>
    <row r="3" ht="16.5" customFormat="1" customHeight="1" s="31">
      <c r="A3" s="8" t="inlineStr">
        <is>
          <t>一</t>
        </is>
      </c>
      <c r="B3" s="8" t="inlineStr">
        <is>
          <t>工程建设费用</t>
        </is>
      </c>
      <c r="C3" s="8" t="n"/>
      <c r="D3" s="105">
        <f>SUM(D4+D8)</f>
        <v/>
      </c>
      <c r="E3" s="105">
        <f>E4+E8</f>
        <v/>
      </c>
      <c r="F3" s="105">
        <f>F4+F8</f>
        <v/>
      </c>
      <c r="G3" s="105">
        <f>G4+G8</f>
        <v/>
      </c>
    </row>
    <row r="4" ht="16.5" customFormat="1" customHeight="1" s="31">
      <c r="A4" s="32" t="n">
        <v>1</v>
      </c>
      <c r="B4" s="32" t="inlineStr">
        <is>
          <t>工程类费用</t>
        </is>
      </c>
      <c r="C4" s="32" t="n"/>
      <c r="D4" s="104">
        <f>SUM(D5:D7)</f>
        <v/>
      </c>
      <c r="E4" s="104">
        <f>E5+E6+E7</f>
        <v/>
      </c>
      <c r="F4" s="104">
        <f>F5+F6+F7</f>
        <v/>
      </c>
      <c r="G4" s="104">
        <f>G5+G6+G7</f>
        <v/>
      </c>
    </row>
    <row r="5" ht="88.05" customFormat="1" customHeight="1" s="31">
      <c r="A5" s="8" t="n">
        <v>1.1</v>
      </c>
      <c r="B5" s="12" t="inlineStr">
        <is>
          <t>建筑工程费</t>
        </is>
      </c>
      <c r="C5" s="41" t="inlineStr">
        <is>
          <t>建筑工程费分为直接费和间接费。其中，直接费是指直接与工程物料、施工人工、机器设备等有关的费用，例如建筑材料、人工工资、机械设备租赁费等。间接费则是指与工程间接有关的费用，包括施工单位管理费、安全费、教育培训费等。</t>
        </is>
      </c>
      <c r="D5" s="105">
        <f>SUM(E5:G5)</f>
        <v/>
      </c>
      <c r="E5" s="98" t="n">
        <v>100</v>
      </c>
      <c r="F5" s="98" t="n">
        <v>200</v>
      </c>
      <c r="G5" s="98" t="n">
        <v>300</v>
      </c>
    </row>
    <row r="6" ht="16.5" customFormat="1" customHeight="1" s="31">
      <c r="A6" s="8" t="n">
        <v>1.2</v>
      </c>
      <c r="B6" s="12" t="inlineStr">
        <is>
          <t>设备购置费</t>
        </is>
      </c>
      <c r="C6" s="8" t="n"/>
      <c r="D6" s="105">
        <f>SUM(E6:G6)</f>
        <v/>
      </c>
      <c r="E6" s="98" t="n">
        <v>100</v>
      </c>
      <c r="F6" s="98" t="n">
        <v>200</v>
      </c>
      <c r="G6" s="98" t="n">
        <v>300</v>
      </c>
    </row>
    <row r="7" ht="34.05" customFormat="1" customHeight="1" s="31">
      <c r="A7" s="8" t="n">
        <v>1.3</v>
      </c>
      <c r="B7" s="12" t="inlineStr">
        <is>
          <t>安装工程费</t>
        </is>
      </c>
      <c r="C7" s="41" t="inlineStr">
        <is>
          <t>指的是建筑工程中的管线安装、设备安装（如空调、电线、水管等），以及室内装修、园林绿化等方面的费用。</t>
        </is>
      </c>
      <c r="D7" s="105">
        <f>SUM(E7:G7)</f>
        <v/>
      </c>
      <c r="E7" s="98" t="n">
        <v>100</v>
      </c>
      <c r="F7" s="98" t="n">
        <v>200</v>
      </c>
      <c r="G7" s="98" t="n">
        <v>300</v>
      </c>
    </row>
    <row r="8" ht="16.5" customFormat="1" customHeight="1" s="31">
      <c r="A8" s="32" t="n">
        <v>2</v>
      </c>
      <c r="B8" s="32" t="inlineStr">
        <is>
          <t>信息化建设费用</t>
        </is>
      </c>
      <c r="C8" s="32" t="n"/>
      <c r="D8" s="104">
        <f>SUM(D9:D12)</f>
        <v/>
      </c>
      <c r="E8" s="104">
        <f>SUM(E9:E12)</f>
        <v/>
      </c>
      <c r="F8" s="104">
        <f>SUM(F9:F12)</f>
        <v/>
      </c>
      <c r="G8" s="104">
        <f>SUM(G9:G12)</f>
        <v/>
      </c>
    </row>
    <row r="9" ht="16.5" customFormat="1" customHeight="1" s="31">
      <c r="A9" s="8" t="n">
        <v>2.1</v>
      </c>
      <c r="B9" s="12" t="inlineStr">
        <is>
          <t>硬件类</t>
        </is>
      </c>
      <c r="C9" s="8" t="inlineStr">
        <is>
          <t>包括服务器、存储、网络等设备</t>
        </is>
      </c>
      <c r="D9" s="105">
        <f>SUM(E9:G9)</f>
        <v/>
      </c>
      <c r="E9" s="98" t="n">
        <v>2</v>
      </c>
      <c r="F9" s="98" t="n">
        <v>2</v>
      </c>
      <c r="G9" s="98" t="n">
        <v>2</v>
      </c>
    </row>
    <row r="10" ht="16.5" customFormat="1" customHeight="1" s="31">
      <c r="A10" s="8" t="n">
        <v>2.2</v>
      </c>
      <c r="B10" s="12" t="inlineStr">
        <is>
          <t>软件类</t>
        </is>
      </c>
      <c r="C10" s="8" t="n"/>
      <c r="D10" s="105">
        <f>SUM(E10:G10)</f>
        <v/>
      </c>
      <c r="E10" s="98" t="n">
        <v>2</v>
      </c>
      <c r="F10" s="98" t="n">
        <v>2</v>
      </c>
      <c r="G10" s="98" t="n">
        <v>2</v>
      </c>
    </row>
    <row r="11" ht="16.5" customFormat="1" customHeight="1" s="31">
      <c r="A11" s="8" t="n">
        <v>2.3</v>
      </c>
      <c r="B11" s="12" t="inlineStr">
        <is>
          <t>安全类</t>
        </is>
      </c>
      <c r="C11" s="8" t="n"/>
      <c r="D11" s="105">
        <f>SUM(E11:G11)</f>
        <v/>
      </c>
      <c r="E11" s="98" t="n">
        <v>2</v>
      </c>
      <c r="F11" s="98" t="n">
        <v>2</v>
      </c>
      <c r="G11" s="98" t="n">
        <v>2</v>
      </c>
    </row>
    <row r="12" ht="16.5" customFormat="1" customHeight="1" s="31">
      <c r="A12" s="8" t="n">
        <v>2.4</v>
      </c>
      <c r="B12" s="12" t="inlineStr">
        <is>
          <t>数据类</t>
        </is>
      </c>
      <c r="C12" s="8" t="n"/>
      <c r="D12" s="105">
        <f>SUM(E12:G12)</f>
        <v/>
      </c>
      <c r="E12" s="98" t="n">
        <v>2</v>
      </c>
      <c r="F12" s="98" t="n">
        <v>2</v>
      </c>
      <c r="G12" s="98" t="n">
        <v>2</v>
      </c>
    </row>
    <row r="13" ht="16.5" customFormat="1" customHeight="1" s="31">
      <c r="A13" s="32" t="inlineStr">
        <is>
          <t>二</t>
        </is>
      </c>
      <c r="B13" s="32" t="inlineStr">
        <is>
          <t>工程建设其他费用</t>
        </is>
      </c>
      <c r="C13" s="32" t="n"/>
      <c r="D13" s="32">
        <f>SUM(D14:D19)</f>
        <v/>
      </c>
      <c r="E13" s="32">
        <f>SUM(E14:E19)</f>
        <v/>
      </c>
      <c r="F13" s="32">
        <f>SUM(F14:F19)</f>
        <v/>
      </c>
      <c r="G13" s="32">
        <f>SUM(G14:G19)</f>
        <v/>
      </c>
    </row>
    <row r="14" ht="16.5" customFormat="1" customHeight="1" s="31">
      <c r="A14" s="8" t="n">
        <v>1</v>
      </c>
      <c r="B14" s="12" t="inlineStr">
        <is>
          <t>建设单位管理费</t>
        </is>
      </c>
      <c r="C14" s="8" t="n"/>
      <c r="D14" s="105">
        <f>SUM(E14:G14)</f>
        <v/>
      </c>
      <c r="E14" s="98" t="n">
        <v>2</v>
      </c>
      <c r="F14" s="98" t="n">
        <v>2</v>
      </c>
      <c r="G14" s="98" t="n">
        <v>2</v>
      </c>
    </row>
    <row r="15" ht="16.5" customFormat="1" customHeight="1" s="31">
      <c r="A15" s="8" t="n">
        <v>2</v>
      </c>
      <c r="B15" s="12" t="inlineStr">
        <is>
          <t>前期咨询费</t>
        </is>
      </c>
      <c r="C15" s="8" t="n"/>
      <c r="D15" s="105">
        <f>SUM(E15:G15)</f>
        <v/>
      </c>
      <c r="E15" s="98" t="n">
        <v>2</v>
      </c>
      <c r="F15" s="98" t="n">
        <v>2</v>
      </c>
      <c r="G15" s="98" t="n">
        <v>2</v>
      </c>
    </row>
    <row r="16" ht="16.5" customFormat="1" customHeight="1" s="31">
      <c r="A16" s="8" t="n">
        <v>3</v>
      </c>
      <c r="B16" s="12" t="inlineStr">
        <is>
          <t>工程设计费</t>
        </is>
      </c>
      <c r="C16" s="8" t="n"/>
      <c r="D16" s="105">
        <f>SUM(E16:G16)</f>
        <v/>
      </c>
      <c r="E16" s="98" t="n">
        <v>2</v>
      </c>
      <c r="F16" s="98" t="n">
        <v>2</v>
      </c>
      <c r="G16" s="98" t="n">
        <v>2</v>
      </c>
    </row>
    <row r="17" ht="16.5" customFormat="1" customHeight="1" s="31">
      <c r="A17" s="8" t="n">
        <v>4</v>
      </c>
      <c r="B17" s="12" t="inlineStr">
        <is>
          <t>工程监理费</t>
        </is>
      </c>
      <c r="C17" s="8" t="n"/>
      <c r="D17" s="105">
        <f>SUM(E17:G17)</f>
        <v/>
      </c>
      <c r="E17" s="98" t="n">
        <v>2</v>
      </c>
      <c r="F17" s="98" t="n">
        <v>2</v>
      </c>
      <c r="G17" s="98" t="n">
        <v>2</v>
      </c>
    </row>
    <row r="18" ht="16.5" customFormat="1" customHeight="1" s="31">
      <c r="A18" s="8" t="n">
        <v>5</v>
      </c>
      <c r="B18" s="69" t="inlineStr">
        <is>
          <t>专项债发行及服务费</t>
        </is>
      </c>
      <c r="C18" s="8" t="n"/>
      <c r="D18" s="105">
        <f>#REF!</f>
        <v/>
      </c>
      <c r="E18" s="99">
        <f>#REF!</f>
        <v/>
      </c>
      <c r="F18" s="99">
        <f>#REF!</f>
        <v/>
      </c>
      <c r="G18" s="99">
        <f>#REF!</f>
        <v/>
      </c>
    </row>
    <row r="19" ht="16.5" customFormat="1" customHeight="1" s="31">
      <c r="A19" s="8" t="n">
        <v>6</v>
      </c>
      <c r="B19" s="12" t="inlineStr">
        <is>
          <t>......</t>
        </is>
      </c>
      <c r="C19" s="8" t="n"/>
      <c r="D19" s="105">
        <f>SUM(E19:G19)</f>
        <v/>
      </c>
      <c r="E19" s="98" t="n">
        <v>0</v>
      </c>
      <c r="F19" s="98" t="n">
        <v>0</v>
      </c>
      <c r="G19" s="98" t="n">
        <v>0</v>
      </c>
    </row>
    <row r="20" ht="16.5" customFormat="1" customHeight="1" s="31">
      <c r="A20" s="32" t="inlineStr">
        <is>
          <t>三</t>
        </is>
      </c>
      <c r="B20" s="32" t="inlineStr">
        <is>
          <t>预备费</t>
        </is>
      </c>
      <c r="C20" s="32" t="n"/>
      <c r="D20" s="104">
        <f>D21</f>
        <v/>
      </c>
      <c r="E20" s="104">
        <f>E21</f>
        <v/>
      </c>
      <c r="F20" s="104">
        <f>F21</f>
        <v/>
      </c>
      <c r="G20" s="104">
        <f>G21</f>
        <v/>
      </c>
    </row>
    <row r="21" ht="16.5" customFormat="1" customHeight="1" s="31">
      <c r="A21" s="8" t="n">
        <v>1</v>
      </c>
      <c r="B21" s="70" t="inlineStr">
        <is>
          <t>基本预备费</t>
        </is>
      </c>
      <c r="C21" s="70" t="n"/>
      <c r="D21" s="105">
        <f>SUM(E21:G21)</f>
        <v/>
      </c>
      <c r="E21" s="98" t="n">
        <v>2</v>
      </c>
      <c r="F21" s="98" t="n">
        <v>2</v>
      </c>
      <c r="G21" s="98" t="n">
        <v>2</v>
      </c>
    </row>
    <row r="22" ht="16.5" customFormat="1" customHeight="1" s="31">
      <c r="A22" s="8" t="n"/>
      <c r="B22" s="8" t="inlineStr">
        <is>
          <t>总计</t>
        </is>
      </c>
      <c r="C22" s="4" t="n"/>
      <c r="D22" s="105">
        <f>D3+D13+D20</f>
        <v/>
      </c>
      <c r="E22" s="105">
        <f>E3+E13+E20</f>
        <v/>
      </c>
      <c r="F22" s="105">
        <f>F3+F13+F20</f>
        <v/>
      </c>
      <c r="G22" s="105">
        <f>G3+G13+G20</f>
        <v/>
      </c>
    </row>
  </sheetData>
  <mergeCells count="2">
    <mergeCell ref="B22:C22"/>
    <mergeCell ref="A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 codeName="Sheet8">
    <tabColor rgb="FFFFFF00"/>
    <outlinePr summaryBelow="1" summaryRight="1"/>
    <pageSetUpPr/>
  </sheetPr>
  <dimension ref="A1:J16"/>
  <sheetViews>
    <sheetView zoomScale="70" zoomScaleNormal="70" workbookViewId="0">
      <selection activeCell="H7" sqref="H7"/>
    </sheetView>
  </sheetViews>
  <sheetFormatPr baseColWidth="8" defaultColWidth="8.890909090909091" defaultRowHeight="28.05" customHeight="1" outlineLevelCol="0"/>
  <cols>
    <col width="22.5545454545455" customWidth="1" style="1" min="2" max="2"/>
    <col width="19.7818181818182" customWidth="1" style="1" min="3" max="3"/>
    <col width="11.4454545454545" customWidth="1" style="1" min="4" max="4"/>
    <col width="17" customWidth="1" style="1" min="5" max="5"/>
    <col width="20" customWidth="1" style="1" min="6" max="6"/>
    <col width="21" customWidth="1" style="1" min="7" max="7"/>
    <col width="19.7818181818182" customWidth="1" style="1" min="8" max="8"/>
    <col width="19.2181818181818" customWidth="1" style="1" min="9" max="9"/>
    <col width="20.4454545454545" customWidth="1" style="1" min="10" max="10"/>
  </cols>
  <sheetData>
    <row r="1" ht="22.5" customFormat="1" customHeight="1" s="31">
      <c r="A1" s="34" t="inlineStr">
        <is>
          <t>D.4流动资金估算表(此表红色字体部分需要填写）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4" t="n"/>
    </row>
    <row r="2" ht="33" customFormat="1" customHeight="1" s="31">
      <c r="A2" s="5" t="inlineStr">
        <is>
          <t>序号</t>
        </is>
      </c>
      <c r="B2" s="5" t="inlineStr">
        <is>
          <t>项目</t>
        </is>
      </c>
      <c r="C2" s="5" t="inlineStr">
        <is>
          <t>最低周转天数(天)</t>
        </is>
      </c>
      <c r="D2" s="5" t="inlineStr">
        <is>
          <t>周转次数</t>
        </is>
      </c>
      <c r="E2" s="5" t="inlineStr">
        <is>
          <t>2025（建设期）</t>
        </is>
      </c>
      <c r="F2" s="5" t="inlineStr">
        <is>
          <t>2026（建设期）</t>
        </is>
      </c>
      <c r="G2" s="5" t="inlineStr">
        <is>
          <t>2027（建设期）</t>
        </is>
      </c>
      <c r="H2" s="5" t="n">
        <v>2028</v>
      </c>
      <c r="I2" s="5" t="inlineStr">
        <is>
          <t>......</t>
        </is>
      </c>
      <c r="J2" s="5" t="n">
        <v>2045</v>
      </c>
    </row>
    <row r="3" ht="16.5" customFormat="1" customHeight="1" s="31">
      <c r="A3" s="8" t="n">
        <v>1</v>
      </c>
      <c r="B3" s="8" t="inlineStr">
        <is>
          <t>流动资产</t>
        </is>
      </c>
      <c r="C3" s="12" t="n">
        <v>2</v>
      </c>
      <c r="D3" s="8">
        <f>360/C3</f>
        <v/>
      </c>
      <c r="E3" s="68" t="n"/>
      <c r="F3" s="68" t="n"/>
      <c r="G3" s="68" t="n"/>
      <c r="H3" s="105">
        <f>H4+H5+H10</f>
        <v/>
      </c>
      <c r="I3" s="105">
        <f>I4+I5+I10</f>
        <v/>
      </c>
      <c r="J3" s="105">
        <f>J4+J5+J10</f>
        <v/>
      </c>
    </row>
    <row r="4" ht="16.5" customFormat="1" customHeight="1" s="31">
      <c r="A4" s="8" t="n">
        <v>1.1</v>
      </c>
      <c r="B4" s="8" t="inlineStr">
        <is>
          <t>应收账款</t>
        </is>
      </c>
      <c r="C4" s="12" t="n">
        <v>1</v>
      </c>
      <c r="D4" s="8">
        <f>360/C4</f>
        <v/>
      </c>
      <c r="E4" s="68" t="n"/>
      <c r="F4" s="68" t="n"/>
      <c r="G4" s="68" t="n"/>
      <c r="H4" s="105">
        <f>F项目收入!G10/D4</f>
        <v/>
      </c>
      <c r="I4" s="105">
        <f>F项目收入!H10/D4</f>
        <v/>
      </c>
      <c r="J4" s="105">
        <f>F项目收入!I10/D4</f>
        <v/>
      </c>
    </row>
    <row r="5" ht="16.5" customFormat="1" customHeight="1" s="31">
      <c r="A5" s="8" t="n">
        <v>1.2</v>
      </c>
      <c r="B5" s="8" t="inlineStr">
        <is>
          <t>存货</t>
        </is>
      </c>
      <c r="C5" s="12" t="n">
        <v>3</v>
      </c>
      <c r="D5" s="8">
        <f>360/C5</f>
        <v/>
      </c>
      <c r="E5" s="68" t="n"/>
      <c r="F5" s="68" t="n"/>
      <c r="G5" s="68" t="n"/>
      <c r="H5" s="105">
        <f>SUM(H6:H9)</f>
        <v/>
      </c>
      <c r="I5" s="105">
        <f>SUM(I6:I9)</f>
        <v/>
      </c>
      <c r="J5" s="105">
        <f>SUM(J6:J9)</f>
        <v/>
      </c>
    </row>
    <row r="6" ht="16.5" customFormat="1" customHeight="1" s="31">
      <c r="A6" s="8" t="inlineStr">
        <is>
          <t>1.2.1</t>
        </is>
      </c>
      <c r="B6" s="8" t="inlineStr">
        <is>
          <t>原材料</t>
        </is>
      </c>
      <c r="C6" s="12" t="n">
        <v>30</v>
      </c>
      <c r="D6" s="8">
        <f>360/C6</f>
        <v/>
      </c>
      <c r="E6" s="68" t="n"/>
      <c r="F6" s="68" t="n"/>
      <c r="G6" s="68" t="n"/>
      <c r="H6" s="105">
        <f>E总成本费用估算表!F3/D6</f>
        <v/>
      </c>
      <c r="I6" s="105">
        <f>E总成本费用估算表!G3/D6</f>
        <v/>
      </c>
      <c r="J6" s="105">
        <f>E总成本费用估算表!H3/D6</f>
        <v/>
      </c>
    </row>
    <row r="7" ht="16.5" customFormat="1" customHeight="1" s="31">
      <c r="A7" s="8" t="inlineStr">
        <is>
          <t>1.2.2</t>
        </is>
      </c>
      <c r="B7" s="8" t="inlineStr">
        <is>
          <t>燃料动力</t>
        </is>
      </c>
      <c r="C7" s="12" t="n">
        <v>15</v>
      </c>
      <c r="D7" s="8">
        <f>360/C7</f>
        <v/>
      </c>
      <c r="E7" s="68" t="n"/>
      <c r="F7" s="68" t="n"/>
      <c r="G7" s="68" t="n"/>
      <c r="H7" s="105">
        <f>E总成本费用估算表!F4/D7</f>
        <v/>
      </c>
      <c r="I7" s="105">
        <f>E总成本费用估算表!G4/D7</f>
        <v/>
      </c>
      <c r="J7" s="105">
        <f>E总成本费用估算表!H4/D7</f>
        <v/>
      </c>
    </row>
    <row r="8" ht="16.5" customFormat="1" customHeight="1" s="31">
      <c r="A8" s="8" t="inlineStr">
        <is>
          <t>1.2.3</t>
        </is>
      </c>
      <c r="B8" s="8" t="inlineStr">
        <is>
          <t>在产品</t>
        </is>
      </c>
      <c r="C8" s="12" t="n">
        <v>3</v>
      </c>
      <c r="D8" s="8">
        <f>360/C8</f>
        <v/>
      </c>
      <c r="E8" s="68" t="n"/>
      <c r="F8" s="68" t="n"/>
      <c r="G8" s="68" t="n"/>
      <c r="H8" s="98" t="n">
        <v>0</v>
      </c>
      <c r="I8" s="98" t="n">
        <v>0</v>
      </c>
      <c r="J8" s="98" t="n">
        <v>0</v>
      </c>
    </row>
    <row r="9" ht="16.5" customFormat="1" customHeight="1" s="31">
      <c r="A9" s="8" t="inlineStr">
        <is>
          <t>1.2.4</t>
        </is>
      </c>
      <c r="B9" s="8" t="inlineStr">
        <is>
          <t>产成品</t>
        </is>
      </c>
      <c r="C9" s="12" t="n">
        <v>15</v>
      </c>
      <c r="D9" s="8">
        <f>360/C9</f>
        <v/>
      </c>
      <c r="E9" s="68" t="n"/>
      <c r="F9" s="68" t="n"/>
      <c r="G9" s="68" t="n"/>
      <c r="H9" s="105">
        <f>(E总成本费用估算表!F11-E总成本费用估算表!F10)/D9</f>
        <v/>
      </c>
      <c r="I9" s="105">
        <f>(E总成本费用估算表!G11-E总成本费用估算表!G10)/D9</f>
        <v/>
      </c>
      <c r="J9" s="105">
        <f>(E总成本费用估算表!H11-E总成本费用估算表!H10)/D9</f>
        <v/>
      </c>
    </row>
    <row r="10" ht="16.5" customFormat="1" customHeight="1" s="31">
      <c r="A10" s="8" t="n">
        <v>1.3</v>
      </c>
      <c r="B10" s="8" t="inlineStr">
        <is>
          <t>现金</t>
        </is>
      </c>
      <c r="C10" s="12" t="n">
        <v>15</v>
      </c>
      <c r="D10" s="8">
        <f>360/C10</f>
        <v/>
      </c>
      <c r="E10" s="68" t="n"/>
      <c r="F10" s="68" t="n"/>
      <c r="G10" s="68" t="n"/>
      <c r="H10" s="105">
        <f>(E总成本费用估算表!F5+E总成本费用估算表!F7)/D10</f>
        <v/>
      </c>
      <c r="I10" s="105">
        <f>(E总成本费用估算表!G5+E总成本费用估算表!G7)/D10</f>
        <v/>
      </c>
      <c r="J10" s="105">
        <f>(E总成本费用估算表!H5+E总成本费用估算表!H7)/D10</f>
        <v/>
      </c>
    </row>
    <row r="11" ht="16.5" customFormat="1" customHeight="1" s="31">
      <c r="A11" s="8" t="n">
        <v>2</v>
      </c>
      <c r="B11" s="8" t="inlineStr">
        <is>
          <t>流动负债</t>
        </is>
      </c>
      <c r="C11" s="12" t="n">
        <v>3</v>
      </c>
      <c r="D11" s="8">
        <f>360/C11</f>
        <v/>
      </c>
      <c r="E11" s="68" t="n"/>
      <c r="F11" s="68" t="n"/>
      <c r="G11" s="68" t="n"/>
      <c r="H11" s="105">
        <f>H12</f>
        <v/>
      </c>
      <c r="I11" s="105">
        <f>I12</f>
        <v/>
      </c>
      <c r="J11" s="105">
        <f>J12</f>
        <v/>
      </c>
    </row>
    <row r="12" ht="16.5" customFormat="1" customHeight="1" s="31">
      <c r="A12" s="8" t="n">
        <v>2.1</v>
      </c>
      <c r="B12" s="8" t="inlineStr">
        <is>
          <t>应付账款</t>
        </is>
      </c>
      <c r="C12" s="12" t="n">
        <v>3</v>
      </c>
      <c r="D12" s="8">
        <f>360/C12</f>
        <v/>
      </c>
      <c r="E12" s="68" t="n"/>
      <c r="F12" s="68" t="n"/>
      <c r="G12" s="68" t="n"/>
      <c r="H12" s="105">
        <f>(E总成本费用估算表!F3+E总成本费用估算表!F4)/D12</f>
        <v/>
      </c>
      <c r="I12" s="105">
        <f>(E总成本费用估算表!G3+E总成本费用估算表!G4)/D12</f>
        <v/>
      </c>
      <c r="J12" s="105">
        <f>(E总成本费用估算表!H3+E总成本费用估算表!H4)/D12</f>
        <v/>
      </c>
    </row>
    <row r="13" ht="16.5" customFormat="1" customHeight="1" s="31">
      <c r="A13" s="8" t="n">
        <v>3</v>
      </c>
      <c r="B13" s="8" t="inlineStr">
        <is>
          <t>流动资金（1-2）</t>
        </is>
      </c>
      <c r="C13" s="12" t="n">
        <v>3</v>
      </c>
      <c r="D13" s="8">
        <f>360/C13</f>
        <v/>
      </c>
      <c r="E13" s="68" t="n"/>
      <c r="F13" s="68" t="n"/>
      <c r="G13" s="68" t="n"/>
      <c r="H13" s="105">
        <f>H3-H11</f>
        <v/>
      </c>
      <c r="I13" s="105">
        <f>I3-I11</f>
        <v/>
      </c>
      <c r="J13" s="105">
        <f>J3-J11</f>
        <v/>
      </c>
    </row>
    <row r="14" ht="16.5" customFormat="1" customHeight="1" s="31">
      <c r="A14" s="8" t="n">
        <v>4</v>
      </c>
      <c r="B14" s="8" t="inlineStr">
        <is>
          <t>流动资金当年增加额</t>
        </is>
      </c>
      <c r="C14" s="12" t="n">
        <v>3</v>
      </c>
      <c r="D14" s="8">
        <f>360/C14</f>
        <v/>
      </c>
      <c r="E14" s="68" t="n"/>
      <c r="F14" s="68" t="n"/>
      <c r="G14" s="68" t="n"/>
      <c r="H14" s="105">
        <f>H13</f>
        <v/>
      </c>
      <c r="I14" s="105">
        <f>I13-H13</f>
        <v/>
      </c>
      <c r="J14" s="105">
        <f>J13-I13</f>
        <v/>
      </c>
    </row>
    <row r="15" ht="16.5" customFormat="1" customHeight="1" s="31">
      <c r="A15" s="8" t="n">
        <v>5</v>
      </c>
      <c r="B15" s="8" t="inlineStr">
        <is>
          <t>流动资金贷款</t>
        </is>
      </c>
      <c r="C15" s="12" t="n">
        <v>3</v>
      </c>
      <c r="D15" s="8">
        <f>360/C15</f>
        <v/>
      </c>
      <c r="E15" s="8" t="n"/>
      <c r="F15" s="105" t="n"/>
      <c r="G15" s="105" t="n"/>
      <c r="H15" s="105">
        <f>D.2项目总投资使用计划与资金筹措表!G15</f>
        <v/>
      </c>
      <c r="I15" s="105">
        <f>D.2项目总投资使用计划与资金筹措表!H15</f>
        <v/>
      </c>
      <c r="J15" s="105">
        <f>D.2项目总投资使用计划与资金筹措表!I15</f>
        <v/>
      </c>
    </row>
    <row r="16" ht="16.5" customHeight="1" s="1">
      <c r="A16" s="20" t="inlineStr">
        <is>
          <t>注：一次性投入，进入运营的第一年才有。最低周转天数可问AI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4" t="n"/>
    </row>
  </sheetData>
  <mergeCells count="2">
    <mergeCell ref="A1:J1"/>
    <mergeCell ref="A16:J16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 codeName="Sheet10">
    <tabColor theme="4" tint="-0.249977111117893"/>
    <outlinePr summaryBelow="1" summaryRight="1"/>
    <pageSetUpPr/>
  </sheetPr>
  <dimension ref="A1:H18"/>
  <sheetViews>
    <sheetView zoomScale="85" zoomScaleNormal="85" workbookViewId="0">
      <selection activeCell="F13" sqref="F13"/>
    </sheetView>
  </sheetViews>
  <sheetFormatPr baseColWidth="8" defaultColWidth="8.890909090909091" defaultRowHeight="28.05" customHeight="1" outlineLevelCol="0"/>
  <cols>
    <col width="29.7818181818182" customWidth="1" style="1" min="2" max="2"/>
    <col width="14.1090909090909" customWidth="1" style="1" min="3" max="3"/>
    <col width="13.8909090909091" customWidth="1" style="1" min="4" max="4"/>
    <col width="13.5545454545455" customWidth="1" style="1" min="5" max="5"/>
    <col width="15.6636363636364" customWidth="1" style="1" min="6" max="8"/>
  </cols>
  <sheetData>
    <row r="1" ht="22.5" customFormat="1" customHeight="1" s="31">
      <c r="A1" s="34" t="inlineStr">
        <is>
          <t>E总成本费用估算表(建设期不计算)</t>
        </is>
      </c>
      <c r="B1" s="3" t="n"/>
      <c r="C1" s="3" t="n"/>
      <c r="D1" s="3" t="n"/>
      <c r="E1" s="3" t="n"/>
      <c r="F1" s="3" t="n"/>
      <c r="G1" s="3" t="n"/>
      <c r="H1" s="4" t="n"/>
    </row>
    <row r="2" ht="51" customFormat="1" customHeight="1" s="31">
      <c r="A2" s="5" t="inlineStr">
        <is>
          <t>序号</t>
        </is>
      </c>
      <c r="B2" s="5" t="inlineStr">
        <is>
          <t>科目</t>
        </is>
      </c>
      <c r="C2" s="10" t="inlineStr">
        <is>
          <t>2025(万元）</t>
        </is>
      </c>
      <c r="D2" s="5" t="inlineStr">
        <is>
          <t>2026(万元）</t>
        </is>
      </c>
      <c r="E2" s="5" t="inlineStr">
        <is>
          <t>2027(万元）</t>
        </is>
      </c>
      <c r="F2" s="5" t="inlineStr">
        <is>
          <t>2028(万元）</t>
        </is>
      </c>
      <c r="G2" s="5" t="inlineStr">
        <is>
          <t>....(万元）</t>
        </is>
      </c>
      <c r="H2" s="5" t="inlineStr">
        <is>
          <t>2045(万元）</t>
        </is>
      </c>
    </row>
    <row r="3" ht="16.5" customFormat="1" customHeight="1" s="31">
      <c r="A3" s="8" t="n">
        <v>1</v>
      </c>
      <c r="B3" s="8" t="inlineStr">
        <is>
          <t>外购原材料费</t>
        </is>
      </c>
      <c r="C3" s="109" t="n"/>
      <c r="D3" s="110" t="n"/>
      <c r="E3" s="110" t="n"/>
      <c r="F3" s="105">
        <f>'E.1.1项目运营费用(不含税）'!K7+'E.1.1项目运营费用(不含税）'!K13</f>
        <v/>
      </c>
      <c r="G3" s="105">
        <f>'E.1.1项目运营费用(不含税）'!L7+'E.1.1项目运营费用(不含税）'!L13</f>
        <v/>
      </c>
      <c r="H3" s="105">
        <f>'E.1.1项目运营费用(不含税）'!M7+'E.1.1项目运营费用(不含税）'!M13</f>
        <v/>
      </c>
    </row>
    <row r="4" ht="16.5" customFormat="1" customHeight="1" s="31">
      <c r="A4" s="8" t="n">
        <v>2</v>
      </c>
      <c r="B4" s="8" t="inlineStr">
        <is>
          <t>外购燃料及动力费</t>
        </is>
      </c>
      <c r="C4" s="109" t="n"/>
      <c r="D4" s="110" t="n"/>
      <c r="E4" s="110" t="n"/>
      <c r="F4" s="105">
        <f>'E.1.1项目运营费用(不含税）'!K8+'E.1.1项目运营费用(不含税）'!K9+'E.1.1项目运营费用(不含税）'!K10</f>
        <v/>
      </c>
      <c r="G4" s="105">
        <f>'E.1.1项目运营费用(不含税）'!L8+'E.1.1项目运营费用(不含税）'!L9+'E.1.1项目运营费用(不含税）'!L10</f>
        <v/>
      </c>
      <c r="H4" s="105">
        <f>'E.1.1项目运营费用(不含税）'!M8+'E.1.1项目运营费用(不含税）'!M9+'E.1.1项目运营费用(不含税）'!M10</f>
        <v/>
      </c>
    </row>
    <row r="5" ht="16.5" customFormat="1" customHeight="1" s="31">
      <c r="A5" s="8" t="n">
        <v>3</v>
      </c>
      <c r="B5" s="8" t="inlineStr">
        <is>
          <t>工资福利费</t>
        </is>
      </c>
      <c r="C5" s="109" t="n"/>
      <c r="D5" s="110" t="n"/>
      <c r="E5" s="110" t="n"/>
      <c r="F5" s="105">
        <f>'E.1.1项目运营费用(不含税）'!K16</f>
        <v/>
      </c>
      <c r="G5" s="105">
        <f>'E.1.1项目运营费用(不含税）'!L16</f>
        <v/>
      </c>
      <c r="H5" s="105">
        <f>'E.1.1项目运营费用(不含税）'!M16</f>
        <v/>
      </c>
    </row>
    <row r="6" ht="16.5" customFormat="1" customHeight="1" s="31">
      <c r="A6" s="8" t="n">
        <v>4</v>
      </c>
      <c r="B6" s="8" t="inlineStr">
        <is>
          <t>修理费</t>
        </is>
      </c>
      <c r="C6" s="109" t="n"/>
      <c r="D6" s="110" t="n"/>
      <c r="E6" s="110" t="n"/>
      <c r="F6" s="105">
        <f>'E.1.1项目运营费用(不含税）'!K5+'E.1.1项目运营费用(不含税）'!K12</f>
        <v/>
      </c>
      <c r="G6" s="105">
        <f>'E.1.1项目运营费用(不含税）'!L5+'E.1.1项目运营费用(不含税）'!L12</f>
        <v/>
      </c>
      <c r="H6" s="105">
        <f>'E.1.1项目运营费用(不含税）'!M5+'E.1.1项目运营费用(不含税）'!M12</f>
        <v/>
      </c>
    </row>
    <row r="7" ht="16.5" customFormat="1" customHeight="1" s="31">
      <c r="A7" s="8" t="n">
        <v>5</v>
      </c>
      <c r="B7" s="8" t="inlineStr">
        <is>
          <t>其他费用 （5.1+5.2+5.3）</t>
        </is>
      </c>
      <c r="C7" s="109" t="n"/>
      <c r="D7" s="110" t="n"/>
      <c r="E7" s="110" t="n"/>
      <c r="F7" s="100">
        <f>F8+F9+F10</f>
        <v/>
      </c>
      <c r="G7" s="100">
        <f>G8+G9+G10</f>
        <v/>
      </c>
      <c r="H7" s="100">
        <f>H8+H9+H10</f>
        <v/>
      </c>
    </row>
    <row r="8" ht="16.5" customFormat="1" customHeight="1" s="31">
      <c r="A8" s="8" t="n">
        <v>5.1</v>
      </c>
      <c r="B8" s="8" t="inlineStr">
        <is>
          <t>其他制造费用</t>
        </is>
      </c>
      <c r="C8" s="109" t="n"/>
      <c r="D8" s="110" t="n"/>
      <c r="E8" s="110" t="n"/>
      <c r="F8" s="100">
        <f>'E.1.1项目运营费用(不含税）'!K4+'E.1.1项目运营费用(不含税）'!K14</f>
        <v/>
      </c>
      <c r="G8" s="100">
        <f>'E.1.1项目运营费用(不含税）'!L4+'E.1.1项目运营费用(不含税）'!L14</f>
        <v/>
      </c>
      <c r="H8" s="100">
        <f>'E.1.1项目运营费用(不含税）'!M4+'E.1.1项目运营费用(不含税）'!M14</f>
        <v/>
      </c>
    </row>
    <row r="9" ht="16.5" customFormat="1" customHeight="1" s="31">
      <c r="A9" s="8" t="n">
        <v>5.2</v>
      </c>
      <c r="B9" s="8" t="inlineStr">
        <is>
          <t>其他管理费用</t>
        </is>
      </c>
      <c r="C9" s="109" t="n"/>
      <c r="D9" s="110" t="n"/>
      <c r="E9" s="110" t="n"/>
      <c r="F9" s="105">
        <f>'E.1.1项目运营费用(不含税）'!K6+'E.1.1项目运营费用(不含税）'!K11+'E.1.1项目运营费用(不含税）'!K17+'E.1.1项目运营费用(不含税）'!K18+'E.1.1项目运营费用(不含税）'!K19+'E.1.1项目运营费用(不含税）'!K20+'E.1.1项目运营费用(不含税）'!K21+'E.1.1项目运营费用(不含税）'!K22+'E.1.1项目运营费用(不含税）'!K23+#REF!+#REF!</f>
        <v/>
      </c>
      <c r="G9" s="105">
        <f>'E.1.1项目运营费用(不含税）'!L6+'E.1.1项目运营费用(不含税）'!L11+'E.1.1项目运营费用(不含税）'!L17+'E.1.1项目运营费用(不含税）'!L18+'E.1.1项目运营费用(不含税）'!L19+'E.1.1项目运营费用(不含税）'!L20+'E.1.1项目运营费用(不含税）'!L21+'E.1.1项目运营费用(不含税）'!L22+'E.1.1项目运营费用(不含税）'!L23+#REF!+#REF!</f>
        <v/>
      </c>
      <c r="H9" s="105">
        <f>'E.1.1项目运营费用(不含税）'!M6+'E.1.1项目运营费用(不含税）'!M11+'E.1.1项目运营费用(不含税）'!M17+'E.1.1项目运营费用(不含税）'!M18+'E.1.1项目运营费用(不含税）'!M19+'E.1.1项目运营费用(不含税）'!M20+'E.1.1项目运营费用(不含税）'!M21+'E.1.1项目运营费用(不含税）'!M22+'E.1.1项目运营费用(不含税）'!M23+#REF!+#REF!</f>
        <v/>
      </c>
    </row>
    <row r="10" ht="16.5" customFormat="1" customHeight="1" s="31">
      <c r="A10" s="8" t="n">
        <v>5.3</v>
      </c>
      <c r="B10" s="8" t="inlineStr">
        <is>
          <t>其他营业费用</t>
        </is>
      </c>
      <c r="C10" s="109" t="n"/>
      <c r="D10" s="110" t="n"/>
      <c r="E10" s="110" t="n"/>
      <c r="F10" s="105">
        <f>'E.1.1项目运营费用(不含税）'!K15</f>
        <v/>
      </c>
      <c r="G10" s="105">
        <f>'E.1.1项目运营费用(不含税）'!L15</f>
        <v/>
      </c>
      <c r="H10" s="105">
        <f>'E.1.1项目运营费用(不含税）'!M15</f>
        <v/>
      </c>
    </row>
    <row r="11" ht="16.5" customFormat="1" customHeight="1" s="31">
      <c r="A11" s="8" t="n">
        <v>6</v>
      </c>
      <c r="B11" s="8" t="inlineStr">
        <is>
          <t>经营成本 （1+2+3+4+5）</t>
        </is>
      </c>
      <c r="C11" s="109" t="n"/>
      <c r="D11" s="110" t="n"/>
      <c r="E11" s="110" t="n"/>
      <c r="F11" s="105">
        <f>F3+F4+F5+F6+F7</f>
        <v/>
      </c>
      <c r="G11" s="105">
        <f>G3+G4+G5+G6+G7</f>
        <v/>
      </c>
      <c r="H11" s="105">
        <f>H3+H4+H5+H6+H7</f>
        <v/>
      </c>
    </row>
    <row r="12" ht="16.5" customFormat="1" customHeight="1" s="31">
      <c r="A12" s="8" t="n">
        <v>7</v>
      </c>
      <c r="B12" s="8" t="inlineStr">
        <is>
          <t>折旧费</t>
        </is>
      </c>
      <c r="C12" s="111" t="n"/>
      <c r="D12" s="112" t="n"/>
      <c r="E12" s="112" t="n"/>
      <c r="F12" s="100">
        <f>E.2固定资产折旧费估算表!E4</f>
        <v/>
      </c>
      <c r="G12" s="100">
        <f>E.2固定资产折旧费估算表!E4</f>
        <v/>
      </c>
      <c r="H12" s="100">
        <f>E.2固定资产折旧费估算表!E4</f>
        <v/>
      </c>
    </row>
    <row r="13" ht="16.5" customFormat="1" customHeight="1" s="31">
      <c r="A13" s="8" t="n">
        <v>8</v>
      </c>
      <c r="B13" s="8" t="inlineStr">
        <is>
          <t>摊销费</t>
        </is>
      </c>
      <c r="C13" s="111" t="n"/>
      <c r="D13" s="112" t="n"/>
      <c r="E13" s="112" t="n"/>
      <c r="F13" s="100">
        <f>E.3无形资产和其他资产摊销费估算表!E11</f>
        <v/>
      </c>
      <c r="G13" s="100">
        <f>E.3无形资产和其他资产摊销费估算表!E11</f>
        <v/>
      </c>
      <c r="H13" s="100">
        <f>E.3无形资产和其他资产摊销费估算表!E11</f>
        <v/>
      </c>
    </row>
    <row r="14" ht="16.5" customFormat="1" customHeight="1" s="31">
      <c r="A14" s="8" t="n">
        <v>9</v>
      </c>
      <c r="B14" s="8" t="inlineStr">
        <is>
          <t>利息支出</t>
        </is>
      </c>
      <c r="C14" s="113" t="n"/>
      <c r="D14" s="110" t="n"/>
      <c r="E14" s="110" t="n"/>
      <c r="F14" s="105">
        <f>#REF!</f>
        <v/>
      </c>
      <c r="G14" s="105">
        <f>#REF!</f>
        <v/>
      </c>
      <c r="H14" s="105">
        <f>#REF!</f>
        <v/>
      </c>
    </row>
    <row r="15" ht="16.5" customFormat="1" customHeight="1" s="31">
      <c r="A15" s="8" t="n">
        <v>10</v>
      </c>
      <c r="B15" s="8" t="inlineStr">
        <is>
          <t>总成本费用 （6+7+8+9）</t>
        </is>
      </c>
      <c r="C15" s="109" t="n"/>
      <c r="D15" s="110" t="n"/>
      <c r="E15" s="110" t="n"/>
      <c r="F15" s="105">
        <f>F11+F12+F13+F14</f>
        <v/>
      </c>
      <c r="G15" s="105">
        <f>G11+G12+G13+G14</f>
        <v/>
      </c>
      <c r="H15" s="105">
        <f>H11+H12+H13+H14</f>
        <v/>
      </c>
    </row>
    <row r="16" ht="16.5" customFormat="1" customHeight="1" s="31">
      <c r="A16" s="8" t="n">
        <v>10.1</v>
      </c>
      <c r="B16" s="8" t="inlineStr">
        <is>
          <t>其中固定成本 （10-10.2）</t>
        </is>
      </c>
      <c r="C16" s="109" t="n"/>
      <c r="D16" s="110" t="n"/>
      <c r="E16" s="110" t="n"/>
      <c r="F16" s="105">
        <f>F15-F17</f>
        <v/>
      </c>
      <c r="G16" s="105">
        <f>G15-G17</f>
        <v/>
      </c>
      <c r="H16" s="105">
        <f>H15-H17</f>
        <v/>
      </c>
    </row>
    <row r="17" ht="16.5" customFormat="1" customHeight="1" s="31">
      <c r="A17" s="8" t="n">
        <v>10.2</v>
      </c>
      <c r="B17" s="8" t="inlineStr">
        <is>
          <t>其中可变成本 （1+2+3+5.3）</t>
        </is>
      </c>
      <c r="C17" s="109" t="n"/>
      <c r="D17" s="110" t="n"/>
      <c r="E17" s="110" t="n"/>
      <c r="F17" s="105">
        <f>F3+F4+F5+F10</f>
        <v/>
      </c>
      <c r="G17" s="105">
        <f>G3+G4+G5+G10</f>
        <v/>
      </c>
      <c r="H17" s="105">
        <f>H3+H4+H5+H10</f>
        <v/>
      </c>
    </row>
    <row r="18" ht="14" customHeight="1" s="1">
      <c r="C18" s="67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谢玉君</dc:creator>
  <dcterms:created xsi:type="dcterms:W3CDTF">2025-07-25T07:38:00Z</dcterms:created>
  <dcterms:modified xsi:type="dcterms:W3CDTF">2025-08-15T02:47:10Z</dcterms:modified>
  <cp:lastModifiedBy>lenovo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5E4D9F055B9947AA824CB8E33AAF6E3F_13</vt:lpwstr>
  </property>
  <property name="KSOProductBuildVer" fmtid="{D5CDD505-2E9C-101B-9397-08002B2CF9AE}" pid="3">
    <vt:lpwstr>2052-12.8.2.18205</vt:lpwstr>
  </property>
</Properties>
</file>