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d4721df5d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" sheetId="1" r:id="R866bd77bea8f4057"/>
    <x:sheet xmlns:r="http://schemas.openxmlformats.org/officeDocument/2006/relationships" name="ORÇAMENTO FINAL" sheetId="14" r:id="Rd48284dcffbb41d5"/>
    <x:sheet xmlns:r="http://schemas.openxmlformats.org/officeDocument/2006/relationships" name="PREMISSAS" sheetId="2" r:id="R843ce2eac5af4d3d"/>
    <x:sheet xmlns:r="http://schemas.openxmlformats.org/officeDocument/2006/relationships" name="QUANTITATIVOS" sheetId="3" r:id="Ra1a503b821444d3b"/>
    <x:sheet xmlns:r="http://schemas.openxmlformats.org/officeDocument/2006/relationships" name="CPUs" sheetId="4" r:id="R231c0aead6cc453e"/>
    <x:sheet xmlns:r="http://schemas.openxmlformats.org/officeDocument/2006/relationships" name="ORCAMENTO_EAP" sheetId="5" r:id="R5aee0dea06914f43"/>
    <x:sheet xmlns:r="http://schemas.openxmlformats.org/officeDocument/2006/relationships" name="BDI" sheetId="6" r:id="R3ca8c1d607414710"/>
    <x:sheet xmlns:r="http://schemas.openxmlformats.org/officeDocument/2006/relationships" name="SENSIBILIDADE" sheetId="7" r:id="R641b58b12c304f0e"/>
    <x:sheet xmlns:r="http://schemas.openxmlformats.org/officeDocument/2006/relationships" name="CRONOGRAMA" sheetId="8" r:id="R8e248a1d6d4343ed"/>
    <x:sheet xmlns:r="http://schemas.openxmlformats.org/officeDocument/2006/relationships" name="FONTES" sheetId="9" r:id="Rc459ce9b33854dcd"/>
    <x:sheet xmlns:r="http://schemas.openxmlformats.org/officeDocument/2006/relationships" name="MEMÓRIA SINAPI" sheetId="10" r:id="Rbb18810ac4434980"/>
    <x:sheet xmlns:r="http://schemas.openxmlformats.org/officeDocument/2006/relationships" name="FORMULÁRIO CÁLCULOS" sheetId="12" r:id="R653c0e055c29445c"/>
    <x:sheet xmlns:r="http://schemas.openxmlformats.org/officeDocument/2006/relationships" name="RESÍDUOS E CAÇAMBAS" sheetId="13" r:id="R1bba1ca4c5fb4408"/>
    <x:sheet xmlns:r="http://schemas.openxmlformats.org/officeDocument/2006/relationships" name="AUDITORIA SINAPI FINAL" sheetId="15" r:id="R5a2404455fb14e82"/>
    <x:sheet xmlns:r="http://schemas.openxmlformats.org/officeDocument/2006/relationships" name="MATRIZ SINAPI FINAL" sheetId="16" r:id="R63653add494f478e"/>
    <x:sheet xmlns:r="http://schemas.openxmlformats.org/officeDocument/2006/relationships" name="DIVERGÊNCIAS E ESCOPO" sheetId="17" r:id="Rec636a8c8f1a417d"/>
    <x:sheet xmlns:r="http://schemas.openxmlformats.org/officeDocument/2006/relationships" name="AUDITORIA DE VALORES" sheetId="18" r:id="Rfb55801ec7b74d41"/>
    <x:sheet xmlns:r="http://schemas.openxmlformats.org/officeDocument/2006/relationships" name="LICENCIAMENTO E TAXAS" sheetId="19" r:id="R504662cc0119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0"/>
    <x:numFmt numFmtId="201" formatCode="0.0000%"/>
    <x:numFmt numFmtId="202" formatCode="0.000"/>
    <x:numFmt numFmtId="203" formatCode="R$ #,##0.00"/>
    <x:numFmt numFmtId="204" formatCode="0.00%"/>
    <x:numFmt numFmtId="205" formatCode="0.00"/>
    <x:numFmt numFmtId="206" formatCode="0"/>
    <x:numFmt numFmtId="207" formatCode="#,##0.00"/>
  </x:numFmts>
  <x:fonts count="53">
    <x:font>
      <x:sz val="11"/>
      <x:name val="Carlito"/>
    </x:font>
    <x:font>
      <x:b/>
      <x:sz val="20"/>
      <x:color rgb="FF073681"/>
      <x:name val="Carlito"/>
    </x:font>
    <x:font>
      <x:b/>
      <x:sz val="11"/>
      <x:color rgb="FF17243A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8"/>
      <x:color rgb="FF0563C1"/>
      <x:name val="Carlito"/>
    </x:font>
    <x:font>
      <x:sz val="9"/>
      <x:color rgb="FF17243A"/>
      <x:name val="Carlito"/>
    </x:font>
    <x:font>
      <x:sz val="10"/>
      <x:color rgb="FF17243A"/>
      <x:name val="Carlito"/>
    </x:font>
    <x:font>
      <x:b/>
      <x:sz val="11"/>
      <x:color rgb="FF073681"/>
      <x:name val="Carlito"/>
    </x:font>
    <x:font>
      <x:b/>
      <x:sz val="10"/>
      <x:color rgb="FF17243A"/>
      <x:name val="Carlito"/>
    </x:font>
    <x:font>
      <x:b/>
      <x:sz val="8"/>
      <x:color rgb="FF0563C1"/>
      <x:name val="Carlito"/>
    </x:font>
    <x:font>
      <x:b/>
      <x:sz val="10"/>
      <x:color rgb="FF073681"/>
      <x:name val="Carlito"/>
    </x:font>
    <x:font>
      <x:b/>
      <x:sz val="11"/>
      <x:color rgb="FF9C0006"/>
      <x:name val="Carlito"/>
    </x:font>
    <x:font>
      <x:b/>
      <x:sz val="11"/>
      <x:color rgb="FF7F6000"/>
      <x:name val="Carlito"/>
    </x:font>
    <x:font>
      <x:sz val="9"/>
      <x:color rgb="FF17243A"/>
      <x:name val="Aptos"/>
    </x:font>
    <x:font>
      <x:b/>
      <x:sz val="9"/>
      <x:color rgb="FF17243A"/>
      <x:name val="Aptos"/>
    </x:font>
    <x:font>
      <x:b/>
      <x:sz val="10"/>
      <x:color rgb="FFFFFFFF"/>
      <x:name val="Aptos"/>
    </x:font>
    <x:font>
      <x:b/>
      <x:sz val="18"/>
      <x:color rgb="FFFFFFFF"/>
      <x:name val="Aptos"/>
    </x:font>
    <x:font>
      <x:b/>
      <x:sz val="10"/>
      <x:color rgb="FF17243A"/>
      <x:name val="Aptos"/>
    </x:font>
    <x:font>
      <x:sz val="8"/>
      <x:color rgb="FF0563C1"/>
      <x:name val="Aptos"/>
    </x:font>
    <x:font>
      <x:b/>
      <x:sz val="8"/>
      <x:color rgb="FF0563C1"/>
      <x:name val="Aptos"/>
    </x:font>
    <x:font>
      <x:b/>
      <x:sz val="10"/>
      <x:color rgb="FF073681"/>
      <x:name val="Aptos"/>
    </x:font>
    <x:font>
      <x:b/>
      <x:sz val="9"/>
      <x:color rgb="FFFFFFFF"/>
      <x:name val="Aptos"/>
    </x:font>
    <x:font>
      <x:b/>
      <x:sz val="11"/>
      <x:color rgb="FFFFFFFF"/>
      <x:name val="Aptos"/>
    </x:font>
    <x:font>
      <x:b/>
      <x:sz val="9"/>
      <x:color rgb="FF9C0006"/>
      <x:name val="Aptos"/>
    </x:font>
    <x:font>
      <x:b/>
      <x:sz val="9"/>
      <x:color rgb="FF7F6000"/>
      <x:name val="Aptos"/>
    </x:font>
    <x:font>
      <x:b/>
      <x:sz val="9"/>
      <x:color rgb="FF073681"/>
      <x:name val="Aptos"/>
    </x:font>
    <x:font>
      <x:i/>
      <x:sz val="8"/>
      <x:color rgb="FF667085"/>
      <x:name val="Aptos"/>
    </x:font>
    <x:font>
      <x:b/>
      <x:i/>
      <x:sz val="8"/>
      <x:color rgb="FF073681"/>
      <x:name val="Aptos"/>
    </x:font>
    <x:font>
      <x:i/>
      <x:sz val="8"/>
      <x:color rgb="FF0563C1"/>
      <x:name val="Aptos"/>
    </x:font>
    <x:font>
      <x:b/>
      <x:i/>
      <x:sz val="8"/>
      <x:color rgb="FF667085"/>
      <x:name val="Aptos"/>
    </x:font>
    <x:font>
      <x:b/>
      <x:i/>
      <x:sz val="8"/>
      <x:color rgb="FF0563C1"/>
      <x:name val="Aptos"/>
    </x:font>
    <x:font>
      <x:b/>
      <x:sz val="8"/>
      <x:color rgb="FF7F6000"/>
      <x:name val="Aptos"/>
    </x:font>
    <x:font>
      <x:sz val="10"/>
      <x:color rgb="FF17243A"/>
      <x:name val="Aptos"/>
    </x:font>
    <x:font>
      <x:b/>
      <x:sz val="9"/>
      <x:color rgb="FF1F2937"/>
      <x:name val="Arial"/>
    </x:font>
    <x:font>
      <x:sz val="9"/>
      <x:color rgb="FF1F2937"/>
      <x:name val="Arial"/>
    </x:font>
    <x:font>
      <x:b/>
      <x:sz val="15"/>
      <x:color rgb="FFFFFFFF"/>
      <x:name val="Arial"/>
    </x:font>
    <x:font>
      <x:b/>
      <x:sz val="9"/>
      <x:color rgb="FFFFFFFF"/>
      <x:name val="Arial"/>
    </x:font>
    <x:font>
      <x:b/>
      <x:sz val="10"/>
      <x:color rgb="FFFFFFFF"/>
      <x:name val="Arial"/>
    </x:font>
    <x:font>
      <x:i/>
      <x:sz val="9"/>
      <x:color rgb="FF1F2937"/>
      <x:name val="Arial"/>
    </x:font>
    <x:font>
      <x:b/>
      <x:i/>
      <x:sz val="9"/>
      <x:color rgb="FF1F2937"/>
      <x:name val="Arial"/>
    </x:font>
    <x:font>
      <x:b/>
      <x:sz val="16"/>
      <x:color rgb="FFFFFFFF"/>
      <x:name val="Arial"/>
    </x:font>
    <x:font>
      <x:i/>
      <x:sz val="8"/>
      <x:color rgb="FF667085"/>
      <x:name val="Arial"/>
    </x:font>
    <x:font>
      <x:b/>
      <x:i/>
      <x:sz val="8"/>
      <x:color rgb="FF667085"/>
      <x:name val="Arial"/>
    </x:font>
    <x:font>
      <x:b/>
      <x:i/>
      <x:sz val="8"/>
      <x:color rgb="FF0B3A6E"/>
      <x:name val="Arial"/>
    </x:font>
    <x:font>
      <x:b/>
      <x:sz val="18"/>
      <x:color rgb="FF0B3A6E"/>
      <x:name val="Arial"/>
    </x:font>
    <x:font>
      <x:b/>
      <x:sz val="10"/>
      <x:color rgb="FF1F2937"/>
      <x:name val="Arial"/>
    </x:font>
    <x:font>
      <x:b/>
      <x:sz val="8"/>
      <x:color rgb="FF256029"/>
      <x:name val="Arial"/>
    </x:font>
    <x:font>
      <x:sz val="8"/>
      <x:color rgb="FF1F2937"/>
      <x:name val="Arial"/>
    </x:font>
    <x:font>
      <x:b/>
      <x:sz val="9"/>
      <x:color rgb="FF0B3A6E"/>
      <x:name val="Arial"/>
    </x:font>
    <x:font>
      <x:b/>
      <x:sz val="10"/>
      <x:color rgb="FF256029"/>
      <x:name val="Arial"/>
    </x:font>
    <x:font>
      <x:sz val="8"/>
      <x:color rgb="FF667085"/>
      <x:name val="Arial"/>
    </x:font>
  </x:fonts>
  <x:fills count="103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AF4FB"/>
      </x:patternFill>
    </x:fill>
    <x:fill>
      <x:patternFill patternType="solid">
        <x:fgColor rgb="FF0066B3"/>
      </x:patternFill>
    </x:fill>
    <x:fill>
      <x:patternFill patternType="solid">
        <x:fgColor rgb="FF073681"/>
      </x:patternFill>
    </x:fill>
    <x:fill>
      <x:patternFill patternType="solid">
        <x:fgColor rgb="FFFFF2CC"/>
      </x:patternFill>
    </x:fill>
    <x:fill>
      <x:patternFill patternType="solid">
        <x:fgColor rgb="FFF7FBFE"/>
      </x:patternFill>
    </x:fill>
    <x:fill>
      <x:patternFill patternType="solid">
        <x:fgColor rgb="FF233746"/>
      </x:patternFill>
    </x:fill>
    <x:fill>
      <x:patternFill patternType="solid">
        <x:fgColor rgb="FF073681"/>
      </x:patternFill>
    </x:fill>
    <x:fill>
      <x:patternFill patternType="solid">
        <x:fgColor rgb="FFEAF4FB"/>
      </x:patternFill>
    </x:fill>
    <x:fill>
      <x:patternFill patternType="solid">
        <x:fgColor rgb="FF0066B3"/>
      </x:patternFill>
    </x:fill>
    <x:fill>
      <x:patternFill patternType="solid">
        <x:fgColor rgb="FFFFF2CC"/>
      </x:patternFill>
    </x:fill>
    <x:fill>
      <x:patternFill patternType="solid">
        <x:fgColor rgb="FFF2F7EC"/>
      </x:patternFill>
    </x:fill>
    <x:fill>
      <x:patternFill patternType="solid">
        <x:fgColor rgb="FFFFF7E6"/>
      </x:patternFill>
    </x:fill>
    <x:fill>
      <x:patternFill patternType="solid">
        <x:fgColor rgb="FFE2F0D9"/>
      </x:patternFill>
    </x:fill>
    <x:fill>
      <x:patternFill patternType="solid">
        <x:fgColor rgb="FFFCECEF"/>
      </x:patternFill>
    </x:fill>
    <x:fill>
      <x:patternFill patternType="solid">
        <x:fgColor rgb="FFEEF2FF"/>
      </x:patternFill>
    </x:fill>
    <x:fill>
      <x:patternFill patternType="solid">
        <x:fgColor rgb="FFF4F4F5"/>
      </x:patternFill>
    </x:fill>
    <x:fill>
      <x:patternFill patternType="solid">
        <x:fgColor rgb="FFF7FBFE"/>
      </x:patternFill>
    </x:fill>
    <x:fill>
      <x:patternFill patternType="solid">
        <x:fgColor rgb="FFFFF2CC"/>
      </x:patternFill>
    </x:fill>
    <x:fill>
      <x:patternFill patternType="solid">
        <x:fgColor rgb="FF073681"/>
      </x:patternFill>
    </x:fill>
    <x:fill>
      <x:patternFill patternType="solid">
        <x:fgColor rgb="FFEAF4FB"/>
      </x:patternFill>
    </x:fill>
    <x:fill>
      <x:patternFill patternType="solid">
        <x:fgColor rgb="FF0066B3"/>
      </x:patternFill>
    </x:fill>
    <x:fill>
      <x:patternFill patternType="solid">
        <x:fgColor rgb="FFFFF2CC"/>
      </x:patternFill>
    </x:fill>
    <x:fill>
      <x:patternFill patternType="solid">
        <x:fgColor rgb="FF073681"/>
      </x:patternFill>
    </x:fill>
    <x:fill>
      <x:patternFill patternType="solid">
        <x:fgColor rgb="FF0066B3"/>
      </x:patternFill>
    </x:fill>
    <x:fill>
      <x:patternFill patternType="solid">
        <x:fgColor rgb="FFEAF4FB"/>
      </x:patternFill>
    </x:fill>
    <x:fill>
      <x:patternFill patternType="solid">
        <x:fgColor rgb="FFF7FBFE"/>
      </x:patternFill>
    </x:fill>
    <x:fill>
      <x:patternFill patternType="solid">
        <x:fgColor rgb="FF233746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073681"/>
      </x:patternFill>
    </x:fill>
    <x:fill>
      <x:patternFill patternType="solid">
        <x:fgColor rgb="FFEAF4FB"/>
      </x:patternFill>
    </x:fill>
    <x:fill>
      <x:patternFill patternType="solid">
        <x:fgColor rgb="FF0066B3"/>
      </x:patternFill>
    </x:fill>
    <x:fill>
      <x:patternFill patternType="solid">
        <x:fgColor rgb="FFE2F0D9"/>
      </x:patternFill>
    </x:fill>
    <x:fill>
      <x:patternFill patternType="solid">
        <x:fgColor rgb="FFF7FBFE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AF4FB"/>
      </x:patternFill>
    </x:fill>
    <x:fill>
      <x:patternFill patternType="solid">
        <x:fgColor rgb="FFFFF2CC"/>
      </x:patternFill>
    </x:fill>
    <x:fill>
      <x:patternFill patternType="solid">
        <x:fgColor rgb="FF073681"/>
      </x:patternFill>
    </x:fill>
    <x:fill>
      <x:patternFill patternType="solid">
        <x:fgColor rgb="FFEAF4FB"/>
      </x:patternFill>
    </x:fill>
    <x:fill>
      <x:patternFill patternType="solid">
        <x:fgColor rgb="FF0066B3"/>
      </x:patternFill>
    </x:fill>
    <x:fill>
      <x:patternFill patternType="solid">
        <x:fgColor rgb="FFF7FBFE"/>
      </x:patternFill>
    </x:fill>
    <x:fill>
      <x:patternFill patternType="solid">
        <x:fgColor rgb="FFE2F0D9"/>
      </x:patternFill>
    </x:fill>
    <x:fill>
      <x:patternFill patternType="solid">
        <x:fgColor rgb="FFF8CBAD"/>
      </x:patternFill>
    </x:fill>
    <x:fill>
      <x:patternFill patternType="solid">
        <x:fgColor rgb="FFFFFFFF"/>
      </x:patternFill>
    </x:fill>
    <x:fill>
      <x:patternFill patternType="solid">
        <x:fgColor rgb="FF073681"/>
      </x:patternFill>
    </x:fill>
    <x:fill>
      <x:patternFill patternType="solid">
        <x:fgColor rgb="FFFFF2CC"/>
      </x:patternFill>
    </x:fill>
    <x:fill>
      <x:patternFill patternType="solid">
        <x:fgColor rgb="FFEAF4FB"/>
      </x:patternFill>
    </x:fill>
    <x:fill>
      <x:patternFill patternType="solid">
        <x:fgColor rgb="FF233746"/>
      </x:patternFill>
    </x:fill>
    <x:fill>
      <x:patternFill patternType="solid">
        <x:fgColor rgb="FFFFFFFF"/>
      </x:patternFill>
    </x:fill>
    <x:fill>
      <x:patternFill patternType="solid">
        <x:fgColor rgb="FFF7FBFE"/>
      </x:patternFill>
    </x:fill>
    <x:fill>
      <x:patternFill patternType="solid">
        <x:fgColor rgb="FF0066B3"/>
      </x:patternFill>
    </x:fill>
    <x:fill>
      <x:patternFill patternType="solid">
        <x:fgColor rgb="FFE2F0D9"/>
      </x:patternFill>
    </x:fill>
    <x:fill>
      <x:patternFill patternType="solid">
        <x:fgColor rgb="FFF8CBAD"/>
      </x:patternFill>
    </x:fill>
    <x:fill>
      <x:patternFill patternType="solid">
        <x:fgColor rgb="FFE2F0D9"/>
      </x:patternFill>
    </x:fill>
    <x:fill>
      <x:patternFill patternType="solid">
        <x:fgColor rgb="FF0066B3"/>
      </x:patternFill>
    </x:fill>
    <x:fill>
      <x:patternFill patternType="solid">
        <x:fgColor rgb="FFF7FBFE"/>
      </x:patternFill>
    </x:fill>
    <x:fill>
      <x:patternFill patternType="solid">
        <x:fgColor rgb="FF073681"/>
      </x:patternFill>
    </x:fill>
    <x:fill>
      <x:patternFill patternType="solid">
        <x:fgColor rgb="FFEAF4FB"/>
      </x:patternFill>
    </x:fill>
    <x:fill>
      <x:patternFill patternType="solid">
        <x:fgColor rgb="FFFFF2CC"/>
      </x:patternFill>
    </x:fill>
    <x:fill>
      <x:patternFill patternType="solid">
        <x:fgColor rgb="FFEAF4FB"/>
      </x:patternFill>
    </x:fill>
    <x:fill>
      <x:patternFill patternType="solid">
        <x:fgColor rgb="FF073681"/>
      </x:patternFill>
    </x:fill>
    <x:fill>
      <x:patternFill patternType="solid">
        <x:fgColor rgb="FFEAF4FB"/>
      </x:patternFill>
    </x:fill>
    <x:fill>
      <x:patternFill patternType="solid">
        <x:fgColor rgb="FFF7FBFE"/>
      </x:patternFill>
    </x:fill>
    <x:fill>
      <x:patternFill patternType="solid">
        <x:fgColor rgb="FF0066B3"/>
      </x:patternFill>
    </x:fill>
    <x:fill>
      <x:patternFill patternType="solid">
        <x:fgColor rgb="FF233746"/>
      </x:patternFill>
    </x:fill>
    <x:fill>
      <x:patternFill patternType="solid">
        <x:fgColor rgb="FFFFFFFF"/>
      </x:patternFill>
    </x:fill>
    <x:fill>
      <x:patternFill patternType="solid">
        <x:fgColor rgb="FFFAFCFE"/>
      </x:patternFill>
    </x:fill>
    <x:fill>
      <x:patternFill patternType="solid">
        <x:fgColor rgb="FFE2F0D9"/>
      </x:patternFill>
    </x:fill>
    <x:fill>
      <x:patternFill patternType="solid">
        <x:fgColor rgb="FF7F6000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AF4FB"/>
      </x:patternFill>
    </x:fill>
    <x:fill>
      <x:patternFill patternType="solid">
        <x:fgColor rgb="FF0066B3"/>
      </x:patternFill>
    </x:fill>
    <x:fill>
      <x:patternFill patternType="solid">
        <x:fgColor rgb="FF073681"/>
      </x:patternFill>
    </x:fill>
    <x:fill>
      <x:patternFill patternType="solid">
        <x:fgColor rgb="FF233746"/>
      </x:patternFill>
    </x:fill>
    <x:fill>
      <x:patternFill patternType="solid">
        <x:fgColor rgb="FFFFFFFF"/>
      </x:patternFill>
    </x:fill>
    <x:fill>
      <x:patternFill patternType="solid">
        <x:fgColor rgb="FFF7FBFE"/>
      </x:patternFill>
    </x:fill>
    <x:fill>
      <x:patternFill patternType="solid">
        <x:fgColor rgb="FF7F6000"/>
      </x:patternFill>
    </x:fill>
    <x:fill>
      <x:patternFill patternType="solid">
        <x:fgColor rgb="FFEAF2F8"/>
      </x:patternFill>
    </x:fill>
    <x:fill>
      <x:patternFill patternType="solid">
        <x:fgColor rgb="FF0F5E9C"/>
      </x:patternFill>
    </x:fill>
    <x:fill>
      <x:patternFill patternType="solid">
        <x:fgColor rgb="FFFFF4CC"/>
      </x:patternFill>
    </x:fill>
    <x:fill>
      <x:patternFill patternType="solid">
        <x:fgColor rgb="FF0B3A6E"/>
      </x:patternFill>
    </x:fill>
    <x:fill>
      <x:patternFill patternType="solid">
        <x:fgColor rgb="FFE5F4E3"/>
      </x:patternFill>
    </x:fill>
    <x:fill>
      <x:patternFill patternType="solid">
        <x:fgColor rgb="FF243B53"/>
      </x:patternFill>
    </x:fill>
    <x:fill>
      <x:patternFill patternType="solid">
        <x:fgColor rgb="FFF8FAFC"/>
      </x:patternFill>
    </x:fill>
    <x:fill>
      <x:patternFill patternType="solid">
        <x:fgColor rgb="FF0B3A6E"/>
      </x:patternFill>
    </x:fill>
    <x:fill>
      <x:patternFill patternType="solid">
        <x:fgColor rgb="FF0F5E9C"/>
      </x:patternFill>
    </x:fill>
    <x:fill>
      <x:patternFill patternType="solid">
        <x:fgColor rgb="FF243B53"/>
      </x:patternFill>
    </x:fill>
    <x:fill>
      <x:patternFill patternType="solid">
        <x:fgColor rgb="FFFFFFFF"/>
      </x:patternFill>
    </x:fill>
    <x:fill>
      <x:patternFill patternType="solid">
        <x:fgColor rgb="FFE5F4E3"/>
      </x:patternFill>
    </x:fill>
    <x:fill>
      <x:patternFill patternType="solid">
        <x:fgColor rgb="FFF8FAFC"/>
      </x:patternFill>
    </x:fill>
    <x:fill>
      <x:patternFill patternType="solid">
        <x:fgColor rgb="FFEAF2F8"/>
      </x:patternFill>
    </x:fill>
    <x:fill>
      <x:patternFill patternType="solid">
        <x:fgColor rgb="FF0B3A6E"/>
      </x:patternFill>
    </x:fill>
    <x:fill>
      <x:patternFill patternType="solid">
        <x:fgColor rgb="FF0F5E9C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E5F4E3"/>
      </x:patternFill>
    </x:fill>
  </x:fills>
  <x:borders count="49">
    <x:border/>
    <x:border/>
    <x:border>
      <x:left style="thin">
        <x:color rgb="FFC8D7E5"/>
      </x:left>
      <x:top style="thin">
        <x:color rgb="FFC8D7E5"/>
      </x:top>
      <x:bottom style="thin">
        <x:color rgb="FFC8D7E5"/>
      </x:bottom>
    </x:border>
    <x:border>
      <x:top style="thin">
        <x:color rgb="FFC8D7E5"/>
      </x:top>
      <x:bottom style="thin">
        <x:color rgb="FFC8D7E5"/>
      </x:bottom>
    </x:border>
    <x:border>
      <x:right style="thin">
        <x:color rgb="FFC8D7E5"/>
      </x:right>
      <x:top style="thin">
        <x:color rgb="FFC8D7E5"/>
      </x:top>
      <x:bottom style="thin">
        <x:color rgb="FFC8D7E5"/>
      </x:bottom>
    </x:border>
    <x:border>
      <x:left style="thin">
        <x:color rgb="FFC8D7E5"/>
      </x:left>
      <x:top style="thin">
        <x:color rgb="FFC8D7E5"/>
      </x:top>
      <x:bottom style="thin">
        <x:color rgb="FFC8D7E5"/>
      </x:bottom>
    </x:border>
    <x:border>
      <x:top style="thin">
        <x:color rgb="FFC8D7E5"/>
      </x:top>
      <x:bottom style="thin">
        <x:color rgb="FFC8D7E5"/>
      </x:bottom>
    </x:border>
    <x:border>
      <x:right style="thin">
        <x:color rgb="FFC8D7E5"/>
      </x:right>
      <x:top style="thin">
        <x:color rgb="FFC8D7E5"/>
      </x:top>
      <x:bottom style="thin">
        <x:color rgb="FFC8D7E5"/>
      </x:bottom>
    </x:border>
    <x:border>
      <x:left style="thin">
        <x:color rgb="FFC8D7E5"/>
      </x:left>
    </x:border>
    <x:border>
      <x:right style="thin">
        <x:color rgb="FFC8D7E5"/>
      </x:right>
    </x:border>
    <x:border>
      <x:left style="thin">
        <x:color rgb="FFC8D7E5"/>
      </x:left>
      <x:bottom style="thin">
        <x:color rgb="FFC8D7E5"/>
      </x:bottom>
    </x:border>
    <x:border>
      <x:bottom style="thin">
        <x:color rgb="FFC8D7E5"/>
      </x:bottom>
    </x:border>
    <x:border>
      <x:right style="thin">
        <x:color rgb="FFC8D7E5"/>
      </x:right>
      <x:bottom style="thin">
        <x:color rgb="FFC8D7E5"/>
      </x:bottom>
    </x:border>
    <x:border>
      <x:left style="thin">
        <x:color rgb="FFC8D7E5"/>
      </x:left>
    </x:border>
    <x:border>
      <x:right style="thin">
        <x:color rgb="FFC8D7E5"/>
      </x:right>
    </x:border>
    <x:border>
      <x:left style="thin">
        <x:color rgb="FFC8D7E5"/>
      </x:left>
      <x:bottom style="thin">
        <x:color rgb="FFC8D7E5"/>
      </x:bottom>
    </x:border>
    <x:border>
      <x:bottom style="thin">
        <x:color rgb="FFC8D7E5"/>
      </x:bottom>
    </x:border>
    <x:border>
      <x:right style="thin">
        <x:color rgb="FFC8D7E5"/>
      </x:right>
      <x:bottom style="thin">
        <x:color rgb="FFC8D7E5"/>
      </x:bottom>
    </x:border>
    <x:border>
      <x:left style="thin">
        <x:color rgb="FFC8D7E5"/>
      </x:left>
      <x:top style="thin">
        <x:color rgb="FFC8D7E5"/>
      </x:top>
    </x:border>
    <x:border>
      <x:right style="thin">
        <x:color rgb="FFC8D7E5"/>
      </x:right>
      <x:top style="thin">
        <x:color rgb="FFC8D7E5"/>
      </x:top>
    </x:border>
    <x:border>
      <x:left style="thin">
        <x:color rgb="FFC8D7E5"/>
      </x:left>
      <x:top style="thin">
        <x:color rgb="FFC8D7E5"/>
      </x:top>
    </x:border>
    <x:border>
      <x:right style="thin">
        <x:color rgb="FFC8D7E5"/>
      </x:right>
      <x:top style="thin">
        <x:color rgb="FFC8D7E5"/>
      </x:top>
    </x:border>
    <x:border>
      <x:top style="thin">
        <x:color rgb="FF314B5E"/>
      </x:top>
      <x:bottom style="thin">
        <x:color rgb="FF314B5E"/>
      </x:bottom>
    </x:border>
    <x:border>
      <x:top style="thin">
        <x:color rgb="FF314B5E"/>
      </x:top>
      <x:bottom style="thin">
        <x:color rgb="FF314B5E"/>
      </x:bottom>
    </x:border>
    <x:border>
      <x:top style="medium">
        <x:color rgb="FF073681"/>
      </x:top>
      <x:bottom style="medium">
        <x:color rgb="FF073681"/>
      </x:bottom>
    </x:border>
    <x:border>
      <x:top style="medium">
        <x:color rgb="FF073681"/>
      </x:top>
      <x:bottom style="medium">
        <x:color rgb="FF073681"/>
      </x:bottom>
    </x:border>
    <x:border>
      <x:bottom style="thin">
        <x:color rgb="FFE2E8F0"/>
      </x:bottom>
    </x:border>
    <x:border>
      <x:bottom style="thin">
        <x:color rgb="FFE2E8F0"/>
      </x:bottom>
    </x:border>
    <x:border>
      <x:top style="thin">
        <x:color rgb="FFC8D7E5"/>
      </x:top>
    </x:border>
    <x:border>
      <x:top style="thin">
        <x:color rgb="FF314B5E"/>
      </x:top>
      <x:bottom style="thin">
        <x:color rgb="FFE2E8F0"/>
      </x:bottom>
    </x:border>
    <x:border>
      <x:top style="medium">
        <x:color rgb="FF073681"/>
      </x:top>
      <x:bottom style="thin">
        <x:color rgb="FFE2E8F0"/>
      </x:bottom>
    </x:border>
    <x:border>
      <x:left style="thin">
        <x:color rgb="FFC8D7E5"/>
      </x:left>
      <x:bottom style="thin">
        <x:color rgb="FFE2E8F0"/>
      </x:bottom>
    </x:border>
    <x:border>
      <x:right style="thin">
        <x:color rgb="FFC8D7E5"/>
      </x:right>
      <x:bottom style="thin">
        <x:color rgb="FFE2E8F0"/>
      </x:bottom>
    </x:border>
    <x:border>
      <x:left style="thin">
        <x:color rgb="FFC8D7E5"/>
      </x:left>
      <x:top style="thin">
        <x:color rgb="FFC8D7E5"/>
      </x:top>
      <x:bottom style="thin">
        <x:color rgb="FFE2E8F0"/>
      </x:bottom>
    </x:border>
    <x:border>
      <x:top style="thin">
        <x:color rgb="FFC8D7E5"/>
      </x:top>
      <x:bottom style="thin">
        <x:color rgb="FFE2E8F0"/>
      </x:bottom>
    </x:border>
    <x:border>
      <x:right style="thin">
        <x:color rgb="FFC8D7E5"/>
      </x:right>
      <x:top style="thin">
        <x:color rgb="FFC8D7E5"/>
      </x:top>
      <x:bottom style="thin">
        <x:color rgb="FFE2E8F0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8D7E5"/>
      </x:left>
      <x:top style="thin">
        <x:color rgb="FFC8D7E5"/>
      </x:top>
      <x:bottom style="thin">
        <x:color rgb="FFE5E7EB"/>
      </x:bottom>
    </x:border>
    <x:border>
      <x:top style="thin">
        <x:color rgb="FFC8D7E5"/>
      </x:top>
      <x:bottom style="thin">
        <x:color rgb="FFE5E7EB"/>
      </x:bottom>
    </x:border>
    <x:border>
      <x:right style="thin">
        <x:color rgb="FFC8D7E5"/>
      </x:right>
      <x:top style="thin">
        <x:color rgb="FFC8D7E5"/>
      </x:top>
      <x:bottom style="thin">
        <x:color rgb="FFE5E7EB"/>
      </x:bottom>
    </x:border>
    <x:border>
      <x:left style="thin">
        <x:color rgb="FFC8D7E5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C8D7E5"/>
      </x:right>
      <x:bottom style="thin">
        <x:color rgb="FFE5E7EB"/>
      </x:bottom>
    </x:border>
    <x:border>
      <x:bottom style="thin">
        <x:color rgb="FFEEF2F7"/>
      </x:bottom>
    </x:border>
    <x:border>
      <x:top style="thin">
        <x:color rgb="FF314B5E"/>
      </x:top>
      <x:bottom style="thin">
        <x:color rgb="FFEEF2F7"/>
      </x:bottom>
    </x:border>
    <x:border>
      <x:top style="thin">
        <x:color rgb="FF314B5E"/>
      </x:top>
      <x:bottom style="thin">
        <x:color rgb="FFE5E7EB"/>
      </x:bottom>
    </x:border>
    <x:border>
      <x:top style="medium">
        <x:color rgb="FF073681"/>
      </x:top>
      <x:bottom style="thin">
        <x:color rgb="FFE5E7EB"/>
      </x:bottom>
    </x:border>
  </x:borders>
  <x:cellStyleXfs count="1">
    <x:xf numFmtId="0" fontId="0" fillId="0" borderId="0"/>
  </x:cellStyleXfs>
  <x:cellXfs count="25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2" borderId="8" xfId="0" applyNumberFormat="1" applyFont="1" applyFill="1" applyBorder="1"/>
    <x:xf numFmtId="0" fontId="0" fillId="2" borderId="9" xfId="0" applyNumberFormat="1" applyFont="1" applyFill="1" applyBorder="1"/>
    <x:xf numFmtId="0" fontId="0" fillId="2" borderId="10" xfId="0" applyNumberFormat="1" applyFont="1" applyFill="1" applyBorder="1"/>
    <x:xf numFmtId="0" fontId="0" fillId="2" borderId="11" xfId="0" applyNumberFormat="1" applyFont="1" applyFill="1" applyBorder="1"/>
    <x:xf numFmtId="0" fontId="0" fillId="2" borderId="12" xfId="0" applyNumberFormat="1" applyFont="1" applyFill="1" applyBorder="1"/>
    <x:xf numFmtId="0" fontId="0" fillId="2" borderId="8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9" xfId="0" applyNumberFormat="1" applyFont="1" applyFill="1" applyBorder="1" applyAlignment="1">
      <x:alignment wrapText="1"/>
    </x:xf>
    <x:xf numFmtId="0" fontId="0" fillId="2" borderId="10" xfId="0" applyNumberFormat="1" applyFont="1" applyFill="1" applyBorder="1" applyAlignment="1">
      <x:alignment wrapText="1"/>
    </x:xf>
    <x:xf numFmtId="0" fontId="0" fillId="2" borderId="11" xfId="0" applyNumberFormat="1" applyFont="1" applyFill="1" applyBorder="1" applyAlignment="1">
      <x:alignment wrapText="1"/>
    </x:xf>
    <x:xf numFmtId="0" fontId="0" fillId="2" borderId="12" xfId="0" applyNumberFormat="1" applyFont="1" applyFill="1" applyBorder="1" applyAlignment="1">
      <x:alignment wrapText="1"/>
    </x:xf>
    <x:xf numFmtId="0" fontId="0" fillId="2" borderId="8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0" fillId="2" borderId="9" xfId="0" applyNumberFormat="1" applyFont="1" applyFill="1" applyBorder="1" applyAlignment="1">
      <x:alignment vertical="center" wrapText="1"/>
    </x:xf>
    <x:xf numFmtId="0" fontId="0" fillId="2" borderId="10" xfId="0" applyNumberFormat="1" applyFont="1" applyFill="1" applyBorder="1" applyAlignment="1">
      <x:alignment vertical="center" wrapText="1"/>
    </x:xf>
    <x:xf numFmtId="0" fontId="0" fillId="2" borderId="11" xfId="0" applyNumberFormat="1" applyFont="1" applyFill="1" applyBorder="1" applyAlignment="1">
      <x:alignment vertical="center" wrapText="1"/>
    </x:xf>
    <x:xf numFmtId="0" fontId="0" fillId="2" borderId="12" xfId="0" applyNumberFormat="1" applyFont="1" applyFill="1" applyBorder="1" applyAlignment="1">
      <x:alignment vertical="center" wrapText="1"/>
    </x:xf>
    <x:xf numFmtId="0" fontId="0" fillId="2" borderId="13" xfId="0" applyNumberFormat="1" applyFont="1" applyFill="1" applyBorder="1"/>
    <x:xf numFmtId="0" fontId="0" fillId="2" borderId="14" xfId="0" applyNumberFormat="1" applyFont="1" applyFill="1" applyBorder="1"/>
    <x:xf numFmtId="0" fontId="0" fillId="2" borderId="15" xfId="0" applyNumberFormat="1" applyFont="1" applyFill="1" applyBorder="1"/>
    <x:xf numFmtId="0" fontId="0" fillId="2" borderId="16" xfId="0" applyNumberFormat="1" applyFont="1" applyFill="1" applyBorder="1"/>
    <x:xf numFmtId="0" fontId="0" fillId="2" borderId="17" xfId="0" applyNumberFormat="1" applyFont="1" applyFill="1" applyBorder="1"/>
    <x:xf numFmtId="0" fontId="0" fillId="2" borderId="13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2" borderId="14" xfId="0" applyNumberFormat="1" applyFont="1" applyFill="1" applyBorder="1" applyAlignment="1">
      <x:alignment wrapText="1"/>
    </x:xf>
    <x:xf numFmtId="0" fontId="0" fillId="2" borderId="15" xfId="0" applyNumberFormat="1" applyFont="1" applyFill="1" applyBorder="1" applyAlignment="1">
      <x:alignment wrapText="1"/>
    </x:xf>
    <x:xf numFmtId="0" fontId="0" fillId="2" borderId="16" xfId="0" applyNumberFormat="1" applyFont="1" applyFill="1" applyBorder="1" applyAlignment="1">
      <x:alignment wrapText="1"/>
    </x:xf>
    <x:xf numFmtId="0" fontId="0" fillId="2" borderId="17" xfId="0" applyNumberFormat="1" applyFont="1" applyFill="1" applyBorder="1" applyAlignment="1">
      <x:alignment wrapText="1"/>
    </x:xf>
    <x:xf numFmtId="0" fontId="0" fillId="2" borderId="13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0" fillId="2" borderId="14" xfId="0" applyNumberFormat="1" applyFont="1" applyFill="1" applyBorder="1" applyAlignment="1">
      <x:alignment vertical="center" wrapText="1"/>
    </x:xf>
    <x:xf numFmtId="0" fontId="0" fillId="2" borderId="15" xfId="0" applyNumberFormat="1" applyFont="1" applyFill="1" applyBorder="1" applyAlignment="1">
      <x:alignment vertical="center" wrapText="1"/>
    </x:xf>
    <x:xf numFmtId="0" fontId="0" fillId="2" borderId="16" xfId="0" applyNumberFormat="1" applyFont="1" applyFill="1" applyBorder="1" applyAlignment="1">
      <x:alignment vertical="center" wrapText="1"/>
    </x:xf>
    <x:xf numFmtId="0" fontId="0" fillId="2" borderId="1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14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6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200" fontId="0" fillId="6" borderId="1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201" fontId="0" fillId="6" borderId="1" xfId="0" applyNumberFormat="1" applyFont="1" applyFill="1" applyBorder="1" applyAlignment="1">
      <x:alignment vertical="center" wrapText="1"/>
    </x:xf>
    <x:xf numFmtId="201" fontId="0" fillId="6" borderId="11" xfId="0" applyNumberFormat="1" applyFont="1" applyFill="1" applyBorder="1" applyAlignment="1">
      <x:alignment vertical="center" wrapText="1"/>
    </x:xf>
    <x:xf numFmtId="201" fontId="0" fillId="6" borderId="16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6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1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3" fontId="0" fillId="0" borderId="16" xfId="0" applyNumberFormat="1" applyFont="1" applyFill="1" applyBorder="1" applyAlignment="1">
      <x:alignment vertical="center" wrapText="1"/>
    </x:xf>
    <x:xf numFmtId="203" fontId="0" fillId="6" borderId="0" xfId="0" applyNumberFormat="1" applyFont="1" applyFill="1" applyBorder="1" applyAlignment="1">
      <x:alignment vertical="center" wrapText="1"/>
    </x:xf>
    <x:xf numFmtId="203" fontId="0" fillId="6" borderId="11" xfId="0" applyNumberFormat="1" applyFont="1" applyFill="1" applyBorder="1" applyAlignment="1">
      <x:alignment vertical="center" wrapText="1"/>
    </x:xf>
    <x:xf numFmtId="203" fontId="0" fillId="6" borderId="1" xfId="0" applyNumberFormat="1" applyFont="1" applyFill="1" applyBorder="1" applyAlignment="1">
      <x:alignment vertical="center" wrapText="1"/>
    </x:xf>
    <x:xf numFmtId="203" fontId="0" fillId="6" borderId="16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17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0" fontId="0" fillId="7" borderId="8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200" fontId="0" fillId="7" borderId="0" xfId="0" applyNumberFormat="1" applyFont="1" applyFill="1" applyBorder="1" applyAlignment="1">
      <x:alignment vertical="center" wrapText="1"/>
    </x:xf>
    <x:xf numFmtId="203" fontId="0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7" borderId="9" xfId="0" applyNumberFormat="1" applyFont="1" applyFill="1" applyBorder="1" applyAlignment="1">
      <x:alignment vertical="center" wrapText="1"/>
    </x:xf>
    <x:xf numFmtId="0" fontId="0" fillId="7" borderId="13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200" fontId="0" fillId="7" borderId="1" xfId="0" applyNumberFormat="1" applyFont="1" applyFill="1" applyBorder="1" applyAlignment="1">
      <x:alignment vertical="center" wrapText="1"/>
    </x:xf>
    <x:xf numFmtId="203" fontId="0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9" fillId="7" borderId="8" xfId="0" applyNumberFormat="1" applyFont="1" applyFill="1" applyBorder="1" applyAlignment="1">
      <x:alignment vertical="center" wrapText="1"/>
    </x:xf>
    <x:xf numFmtId="0" fontId="9" fillId="0" borderId="10" xfId="0" applyNumberFormat="1" applyFont="1" applyFill="1" applyBorder="1" applyAlignment="1">
      <x:alignment vertical="center" wrapText="1"/>
    </x:xf>
    <x:xf numFmtId="0" fontId="9" fillId="0" borderId="13" xfId="0" applyNumberFormat="1" applyFont="1" applyFill="1" applyBorder="1" applyAlignment="1">
      <x:alignment vertical="center" wrapText="1"/>
    </x:xf>
    <x:xf numFmtId="0" fontId="9" fillId="7" borderId="13" xfId="0" applyNumberFormat="1" applyFont="1" applyFill="1" applyBorder="1" applyAlignment="1">
      <x:alignment vertical="center" wrapText="1"/>
    </x:xf>
    <x:xf numFmtId="0" fontId="9" fillId="0" borderId="15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204" fontId="0" fillId="0" borderId="11" xfId="0" applyNumberFormat="1" applyFont="1" applyFill="1" applyBorder="1" applyAlignment="1">
      <x:alignment vertical="center" wrapText="1"/>
    </x:xf>
    <x:xf numFmtId="204" fontId="0" fillId="0" borderId="16" xfId="0" applyNumberFormat="1" applyFont="1" applyFill="1" applyBorder="1" applyAlignment="1">
      <x:alignment vertical="center" wrapText="1"/>
    </x:xf>
    <x:xf numFmtId="204" fontId="0" fillId="6" borderId="0" xfId="0" applyNumberFormat="1" applyFont="1" applyFill="1" applyBorder="1" applyAlignment="1">
      <x:alignment vertical="center" wrapText="1"/>
    </x:xf>
    <x:xf numFmtId="204" fontId="0" fillId="6" borderId="11" xfId="0" applyNumberFormat="1" applyFont="1" applyFill="1" applyBorder="1" applyAlignment="1">
      <x:alignment vertical="center" wrapText="1"/>
    </x:xf>
    <x:xf numFmtId="204" fontId="0" fillId="6" borderId="1" xfId="0" applyNumberFormat="1" applyFont="1" applyFill="1" applyBorder="1" applyAlignment="1">
      <x:alignment vertical="center" wrapText="1"/>
    </x:xf>
    <x:xf numFmtId="204" fontId="0" fillId="6" borderId="16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1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1" xfId="0" applyNumberFormat="1" applyFont="1" applyFill="1" applyBorder="1" applyAlignment="1">
      <x:alignment wrapText="1"/>
    </x:xf>
    <x:xf numFmtId="204" fontId="0" fillId="0" borderId="16" xfId="0" applyNumberFormat="1" applyFont="1" applyFill="1" applyBorder="1"/>
    <x:xf numFmtId="204" fontId="0" fillId="0" borderId="1" xfId="0" applyNumberFormat="1" applyFont="1" applyFill="1" applyBorder="1" applyAlignment="1">
      <x:alignment wrapText="1"/>
    </x:xf>
    <x:xf numFmtId="204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vertical="center" wrapText="1"/>
    </x:xf>
    <x:xf numFmtId="203" fontId="0" fillId="0" borderId="12" xfId="0" applyNumberFormat="1" applyFont="1" applyFill="1" applyBorder="1" applyAlignment="1">
      <x:alignment vertical="center" wrapText="1"/>
    </x:xf>
    <x:xf numFmtId="203" fontId="0" fillId="0" borderId="14" xfId="0" applyNumberFormat="1" applyFont="1" applyFill="1" applyBorder="1" applyAlignment="1">
      <x:alignment vertical="center" wrapText="1"/>
    </x:xf>
    <x:xf numFmtId="203" fontId="0" fillId="0" borderId="17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horizontal="center" wrapText="1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horizontal="center" wrapText="1"/>
    </x:xf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2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7" xfId="0" applyNumberFormat="1" applyFont="1" applyFill="1" applyBorder="1"/>
    <x:xf numFmtId="0" fontId="9" fillId="7" borderId="18" xfId="0" applyNumberFormat="1" applyFont="1" applyFill="1" applyBorder="1"/>
    <x:xf numFmtId="0" fontId="9" fillId="7" borderId="8" xfId="0" applyNumberFormat="1" applyFont="1" applyFill="1" applyBorder="1"/>
    <x:xf numFmtId="0" fontId="9" fillId="7" borderId="10" xfId="0" applyNumberFormat="1" applyFont="1" applyFill="1" applyBorder="1"/>
    <x:xf numFmtId="0" fontId="9" fillId="7" borderId="20" xfId="0" applyNumberFormat="1" applyFont="1" applyFill="1" applyBorder="1"/>
    <x:xf numFmtId="0" fontId="9" fillId="7" borderId="13" xfId="0" applyNumberFormat="1" applyFont="1" applyFill="1" applyBorder="1"/>
    <x:xf numFmtId="0" fontId="9" fillId="7" borderId="15" xfId="0" applyNumberFormat="1" applyFont="1" applyFill="1" applyBorder="1"/>
    <x:xf numFmtId="203" fontId="0" fillId="7" borderId="19" xfId="0" applyNumberFormat="1" applyFont="1" applyFill="1" applyBorder="1"/>
    <x:xf numFmtId="203" fontId="0" fillId="7" borderId="9" xfId="0" applyNumberFormat="1" applyFont="1" applyFill="1" applyBorder="1"/>
    <x:xf numFmtId="203" fontId="0" fillId="7" borderId="21" xfId="0" applyNumberFormat="1" applyFont="1" applyFill="1" applyBorder="1"/>
    <x:xf numFmtId="203" fontId="0" fillId="7" borderId="14" xfId="0" applyNumberFormat="1" applyFont="1" applyFill="1" applyBorder="1"/>
    <x:xf numFmtId="204" fontId="0" fillId="7" borderId="9" xfId="0" applyNumberFormat="1" applyFont="1" applyFill="1" applyBorder="1"/>
    <x:xf numFmtId="204" fontId="0" fillId="7" borderId="14" xfId="0" applyNumberFormat="1" applyFont="1" applyFill="1" applyBorder="1"/>
    <x:xf numFmtId="203" fontId="0" fillId="7" borderId="12" xfId="0" applyNumberFormat="1" applyFont="1" applyFill="1" applyBorder="1"/>
    <x:xf numFmtId="203" fontId="0" fillId="7" borderId="17" xfId="0" applyNumberFormat="1" applyFont="1" applyFill="1" applyBorder="1"/>
    <x:xf numFmtId="203" fontId="0" fillId="5" borderId="12" xfId="0" applyNumberFormat="1" applyFont="1" applyFill="1" applyBorder="1"/>
    <x:xf numFmtId="203" fontId="4" fillId="5" borderId="12" xfId="0" applyNumberFormat="1" applyFont="1" applyFill="1" applyBorder="1"/>
    <x:xf numFmtId="203" fontId="4" fillId="5" borderId="12" xfId="0" applyNumberFormat="1" applyFont="1" applyFill="1" applyBorder="1" applyAlignment="1">
      <x:alignment horizontal="right"/>
    </x:xf>
    <x:xf numFmtId="203" fontId="0" fillId="5" borderId="17" xfId="0" applyNumberFormat="1" applyFont="1" applyFill="1" applyBorder="1"/>
    <x:xf numFmtId="203" fontId="4" fillId="5" borderId="17" xfId="0" applyNumberFormat="1" applyFont="1" applyFill="1" applyBorder="1"/>
    <x:xf numFmtId="203" fontId="4" fillId="5" borderId="17" xfId="0" applyNumberFormat="1" applyFont="1" applyFill="1" applyBorder="1" applyAlignment="1">
      <x:alignment horizontal="right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22" xfId="0" applyNumberFormat="1" applyFont="1" applyFill="1" applyBorder="1"/>
    <x:xf numFmtId="0" fontId="3" fillId="8" borderId="22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23" xfId="0" applyNumberFormat="1" applyFont="1" applyFill="1" applyBorder="1"/>
    <x:xf numFmtId="0" fontId="3" fillId="8" borderId="23" xfId="0" applyNumberFormat="1" applyFont="1" applyFill="1" applyBorder="1" applyAlignment="1">
      <x:alignment vertical="center"/>
    </x:xf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7" fillId="7" borderId="0" xfId="0" applyNumberFormat="1" applyFont="1" applyFill="1" applyBorder="1"/>
    <x:xf numFmtId="0" fontId="7" fillId="7" borderId="26" xfId="0" applyNumberFormat="1" applyFont="1" applyFill="1" applyBorder="1"/>
    <x:xf numFmtId="0" fontId="7" fillId="7" borderId="26" xfId="0" applyNumberFormat="1" applyFont="1" applyFill="1" applyBorder="1" applyAlignment="1">
      <x:alignment wrapText="1"/>
    </x:xf>
    <x:xf numFmtId="0" fontId="7" fillId="7" borderId="26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/>
    <x:xf numFmtId="0" fontId="7" fillId="7" borderId="27" xfId="0" applyNumberFormat="1" applyFont="1" applyFill="1" applyBorder="1"/>
    <x:xf numFmtId="0" fontId="7" fillId="7" borderId="27" xfId="0" applyNumberFormat="1" applyFont="1" applyFill="1" applyBorder="1" applyAlignment="1">
      <x:alignment wrapText="1"/>
    </x:xf>
    <x:xf numFmtId="0" fontId="7" fillId="7" borderId="27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26" xfId="0" applyNumberFormat="1" applyFont="1" applyFill="1" applyBorder="1"/>
    <x:xf numFmtId="0" fontId="7" fillId="2" borderId="26" xfId="0" applyNumberFormat="1" applyFont="1" applyFill="1" applyBorder="1" applyAlignment="1">
      <x:alignment wrapText="1"/>
    </x:xf>
    <x:xf numFmtId="0" fontId="7" fillId="2" borderId="26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/>
    <x:xf numFmtId="0" fontId="7" fillId="2" borderId="27" xfId="0" applyNumberFormat="1" applyFont="1" applyFill="1" applyBorder="1"/>
    <x:xf numFmtId="0" fontId="7" fillId="2" borderId="27" xfId="0" applyNumberFormat="1" applyFont="1" applyFill="1" applyBorder="1" applyAlignment="1">
      <x:alignment wrapText="1"/>
    </x:xf>
    <x:xf numFmtId="0" fontId="7" fillId="2" borderId="27" xfId="0" applyNumberFormat="1" applyFont="1" applyFill="1" applyBorder="1" applyAlignment="1">
      <x:alignment vertical="center" wrapText="1"/>
    </x:xf>
    <x:xf numFmtId="202" fontId="3" fillId="8" borderId="22" xfId="0" applyNumberFormat="1" applyFont="1" applyFill="1" applyBorder="1" applyAlignment="1">
      <x:alignment vertical="center"/>
    </x:xf>
    <x:xf numFmtId="202" fontId="7" fillId="7" borderId="26" xfId="0" applyNumberFormat="1" applyFont="1" applyFill="1" applyBorder="1" applyAlignment="1">
      <x:alignment vertical="center" wrapText="1"/>
    </x:xf>
    <x:xf numFmtId="202" fontId="7" fillId="2" borderId="26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3" fillId="8" borderId="23" xfId="0" applyNumberFormat="1" applyFont="1" applyFill="1" applyBorder="1" applyAlignment="1">
      <x:alignment vertical="center"/>
    </x:xf>
    <x:xf numFmtId="202" fontId="7" fillId="7" borderId="27" xfId="0" applyNumberFormat="1" applyFont="1" applyFill="1" applyBorder="1" applyAlignment="1">
      <x:alignment vertical="center" wrapText="1"/>
    </x:xf>
    <x:xf numFmtId="202" fontId="7" fillId="2" borderId="2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/>
    <x:xf numFmtId="203" fontId="3" fillId="8" borderId="22" xfId="0" applyNumberFormat="1" applyFont="1" applyFill="1" applyBorder="1" applyAlignment="1">
      <x:alignment vertical="center"/>
    </x:xf>
    <x:xf numFmtId="203" fontId="7" fillId="7" borderId="26" xfId="0" applyNumberFormat="1" applyFont="1" applyFill="1" applyBorder="1" applyAlignment="1">
      <x:alignment vertical="center" wrapText="1"/>
    </x:xf>
    <x:xf numFmtId="203" fontId="7" fillId="2" borderId="26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4" fillId="5" borderId="24" xfId="0" applyNumberFormat="1" applyFont="1" applyFill="1" applyBorder="1"/>
    <x:xf numFmtId="203" fontId="3" fillId="8" borderId="23" xfId="0" applyNumberFormat="1" applyFont="1" applyFill="1" applyBorder="1" applyAlignment="1">
      <x:alignment vertical="center"/>
    </x:xf>
    <x:xf numFmtId="203" fontId="7" fillId="7" borderId="27" xfId="0" applyNumberFormat="1" applyFont="1" applyFill="1" applyBorder="1" applyAlignment="1">
      <x:alignment vertical="center" wrapText="1"/>
    </x:xf>
    <x:xf numFmtId="203" fontId="7" fillId="2" borderId="27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/>
    <x:xf numFmtId="203" fontId="4" fillId="5" borderId="25" xfId="0" applyNumberFormat="1" applyFont="1" applyFill="1" applyBorder="1"/>
    <x:xf numFmtId="204" fontId="3" fillId="8" borderId="22" xfId="0" applyNumberFormat="1" applyFont="1" applyFill="1" applyBorder="1" applyAlignment="1">
      <x:alignment vertical="center"/>
    </x:xf>
    <x:xf numFmtId="204" fontId="7" fillId="7" borderId="26" xfId="0" applyNumberFormat="1" applyFont="1" applyFill="1" applyBorder="1" applyAlignment="1">
      <x:alignment vertical="center" wrapText="1"/>
    </x:xf>
    <x:xf numFmtId="204" fontId="7" fillId="2" borderId="26" xfId="0" applyNumberFormat="1" applyFont="1" applyFill="1" applyBorder="1" applyAlignment="1">
      <x:alignment vertical="center" wrapText="1"/>
    </x:xf>
    <x:xf numFmtId="204" fontId="3" fillId="8" borderId="23" xfId="0" applyNumberFormat="1" applyFont="1" applyFill="1" applyBorder="1" applyAlignment="1">
      <x:alignment vertical="center"/>
    </x:xf>
    <x:xf numFmtId="204" fontId="7" fillId="7" borderId="27" xfId="0" applyNumberFormat="1" applyFont="1" applyFill="1" applyBorder="1" applyAlignment="1">
      <x:alignment vertical="center" wrapText="1"/>
    </x:xf>
    <x:xf numFmtId="204" fontId="7" fillId="2" borderId="27" xfId="0" applyNumberFormat="1" applyFont="1" applyFill="1" applyBorder="1" applyAlignment="1">
      <x:alignment vertical="center" wrapText="1"/>
    </x:xf>
    <x:xf numFmtId="204" fontId="4" fillId="5" borderId="24" xfId="0" applyNumberFormat="1" applyFont="1" applyFill="1" applyBorder="1"/>
    <x:xf numFmtId="204" fontId="4" fillId="5" borderId="25" xfId="0" applyNumberFormat="1" applyFont="1" applyFill="1" applyBorder="1"/>
    <x:xf numFmtId="0" fontId="11" fillId="8" borderId="22" xfId="0" applyNumberFormat="1" applyFont="1" applyFill="1" applyBorder="1" applyAlignment="1">
      <x:alignment vertical="center"/>
    </x:xf>
    <x:xf numFmtId="0" fontId="6" fillId="7" borderId="26" xfId="0" applyNumberFormat="1" applyFont="1" applyFill="1" applyBorder="1" applyAlignment="1">
      <x:alignment vertical="center" wrapText="1"/>
    </x:xf>
    <x:xf numFmtId="0" fontId="6" fillId="2" borderId="26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11" fillId="8" borderId="23" xfId="0" applyNumberFormat="1" applyFont="1" applyFill="1" applyBorder="1" applyAlignment="1">
      <x:alignment vertical="center"/>
    </x:xf>
    <x:xf numFmtId="0" fontId="6" fillId="7" borderId="27" xfId="0" applyNumberFormat="1" applyFont="1" applyFill="1" applyBorder="1" applyAlignment="1">
      <x:alignment vertical="center" wrapText="1"/>
    </x:xf>
    <x:xf numFmtId="0" fontId="6" fillId="2" borderId="27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11" fillId="8" borderId="2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0" fontId="11" fillId="8" borderId="23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wrapText="1"/>
    </x:xf>
    <x:xf numFmtId="203" fontId="0" fillId="2" borderId="0" xfId="0" applyNumberFormat="1" applyFont="1" applyFill="1" applyBorder="1" applyAlignment="1">
      <x:alignment vertical="center" wrapText="1"/>
    </x:xf>
    <x:xf numFmtId="203" fontId="0" fillId="2" borderId="1" xfId="0" applyNumberFormat="1" applyFont="1" applyFill="1" applyBorder="1" applyAlignment="1">
      <x:alignment vertical="center" wrapText="1"/>
    </x:xf>
    <x:xf numFmtId="204" fontId="0" fillId="2" borderId="0" xfId="0" applyNumberFormat="1" applyFont="1" applyFill="1" applyBorder="1" applyAlignment="1">
      <x:alignment vertical="center" wrapText="1"/>
    </x:xf>
    <x:xf numFmtId="204" fontId="0" fillId="2" borderId="1" xfId="0" applyNumberFormat="1" applyFont="1" applyFill="1" applyBorder="1" applyAlignment="1">
      <x:alignment vertical="center" wrapText="1"/>
    </x:xf>
    <x:xf numFmtId="203" fontId="4" fillId="5" borderId="0" xfId="0" applyNumberFormat="1" applyFont="1" applyFill="1" applyBorder="1" applyAlignment="1">
      <x:alignment vertical="center" wrapText="1"/>
    </x:xf>
    <x:xf numFmtId="203" fontId="0" fillId="2" borderId="1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2" xfId="0" applyNumberFormat="1" applyFont="1" applyFill="1" applyBorder="1"/>
    <x:xf numFmtId="0" fontId="3" fillId="11" borderId="3" xfId="0" applyNumberFormat="1" applyFont="1" applyFill="1" applyBorder="1"/>
    <x:xf numFmtId="0" fontId="3" fillId="11" borderId="4" xfId="0" applyNumberFormat="1" applyFont="1" applyFill="1" applyBorder="1"/>
    <x:xf numFmtId="0" fontId="3" fillId="11" borderId="2" xfId="0" applyNumberFormat="1" applyFont="1" applyFill="1" applyBorder="1" applyAlignment="1">
      <x:alignment wrapText="1"/>
    </x:xf>
    <x:xf numFmtId="0" fontId="3" fillId="11" borderId="3" xfId="0" applyNumberFormat="1" applyFont="1" applyFill="1" applyBorder="1" applyAlignment="1">
      <x:alignment wrapText="1"/>
    </x:xf>
    <x:xf numFmtId="0" fontId="3" fillId="11" borderId="4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horizontal="center" wrapText="1"/>
    </x:xf>
    <x:xf numFmtId="0" fontId="3" fillId="11" borderId="3" xfId="0" applyNumberFormat="1" applyFont="1" applyFill="1" applyBorder="1" applyAlignment="1">
      <x:alignment horizontal="center" wrapText="1"/>
    </x:xf>
    <x:xf numFmtId="0" fontId="3" fillId="11" borderId="4" xfId="0" applyNumberFormat="1" applyFont="1" applyFill="1" applyBorder="1" applyAlignment="1">
      <x:alignment horizontal="center" wrapText="1"/>
    </x:xf>
    <x:xf numFmtId="0" fontId="3" fillId="11" borderId="2" xfId="0" applyNumberFormat="1" applyFont="1" applyFill="1" applyBorder="1" applyAlignment="1">
      <x:alignment horizontal="center" vertical="center" wrapText="1"/>
    </x:xf>
    <x:xf numFmtId="0" fontId="3" fillId="11" borderId="3" xfId="0" applyNumberFormat="1" applyFont="1" applyFill="1" applyBorder="1" applyAlignment="1">
      <x:alignment horizontal="center" vertical="center" wrapText="1"/>
    </x:xf>
    <x:xf numFmtId="0" fontId="3" fillId="11" borderId="4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center" wrapText="1"/>
    </x:xf>
    <x:xf numFmtId="200" fontId="0" fillId="0" xfId="0" applyNumberFormat="1" applyFont="1" applyFill="1" applyBorder="0" applyAlignment="1">
      <x:alignment vertical="center" wrapText="1"/>
    </x:xf>
    <x:xf numFmtId="203" fontId="0" fillId="0" xfId="0" applyNumberFormat="1" applyFont="1" applyFill="1" applyBorder="0" applyAlignment="1">
      <x:alignment vertical="center" wrapText="1"/>
    </x:xf>
    <x:xf numFmtId="0" fontId="0" fillId="10" xfId="0" applyNumberFormat="1" applyFont="1" applyFill="1" applyBorder="0" applyAlignment="1">
      <x:alignment vertical="center" wrapText="1"/>
    </x:xf>
    <x:xf numFmtId="0" fontId="0" fillId="12" xfId="0" applyNumberFormat="1" applyFont="1" applyFill="1" applyBorder="0" applyAlignment="1">
      <x:alignment vertical="center" wrapText="1"/>
    </x:xf>
    <x:xf numFmtId="0" fontId="0" fillId="13" xfId="0" applyNumberFormat="1" applyFont="1" applyFill="1" applyBorder="0" applyAlignment="1">
      <x:alignment vertical="center" wrapText="1"/>
    </x:xf>
    <x:xf numFmtId="0" fontId="0" fillId="14" xfId="0" applyNumberFormat="1" applyFont="1" applyFill="1" applyBorder="0" applyAlignment="1">
      <x:alignment vertical="center" wrapText="1"/>
    </x:xf>
    <x:xf numFmtId="0" fontId="0" fillId="15" xfId="0" applyNumberFormat="1" applyFont="1" applyFill="1" applyBorder="0" applyAlignment="1">
      <x:alignment vertical="center" wrapText="1"/>
    </x:xf>
    <x:xf numFmtId="0" fontId="0" fillId="16" xfId="0" applyNumberFormat="1" applyFont="1" applyFill="1" applyBorder="0" applyAlignment="1">
      <x:alignment vertical="center" wrapText="1"/>
    </x:xf>
    <x:xf numFmtId="0" fontId="0" fillId="17" xfId="0" applyNumberFormat="1" applyFont="1" applyFill="1" applyBorder="0" applyAlignment="1">
      <x:alignment vertical="center" wrapText="1"/>
    </x:xf>
    <x:xf numFmtId="0" fontId="0" fillId="18" xfId="0" applyNumberFormat="1" applyFont="1" applyFill="1" applyBorder="0" applyAlignment="1">
      <x:alignment vertical="center" wrapText="1"/>
    </x:xf>
    <x:xf numFmtId="0" fontId="0" fillId="18" borderId="11" xfId="0" applyNumberFormat="1" applyFont="1" applyFill="1" applyBorder="1" applyAlignment="1">
      <x:alignment vertical="center" wrapText="1"/>
    </x:xf>
    <x:xf numFmtId="0" fontId="0" fillId="15" borderId="11" xfId="0" applyNumberFormat="1" applyFont="1" applyFill="1" applyBorder="1" applyAlignment="1">
      <x:alignment vertical="center" wrapText="1"/>
    </x:xf>
    <x:xf numFmtId="201" fontId="0" fillId="0" xfId="0" applyNumberFormat="1" applyFont="1" applyFill="1" applyBorder="0" applyAlignment="1">
      <x:alignment vertical="center" wrapText="1"/>
    </x:xf>
    <x:xf numFmtId="0" fontId="0" fillId="19" borderId="0" xfId="0" applyNumberFormat="1" applyFont="1" applyFill="1" applyBorder="1"/>
    <x:xf numFmtId="0" fontId="8" fillId="19" borderId="0" xfId="0" applyNumberFormat="1" applyFont="1" applyFill="1" applyBorder="1"/>
    <x:xf numFmtId="0" fontId="8" fillId="19" borderId="0" xfId="0" applyNumberFormat="1" applyFont="1" applyFill="1" applyBorder="1" applyAlignment="1">
      <x:alignment wrapText="1"/>
    </x:xf>
    <x:xf numFmtId="0" fontId="8" fillId="19" borderId="0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horizontal="center" wrapText="1"/>
    </x:xf>
    <x:xf numFmtId="0" fontId="12" fillId="10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xfId="0" applyNumberFormat="1" applyFont="1" applyFill="1" applyBorder="0" applyAlignment="1">
      <x:alignment vertical="center" wrapText="1"/>
    </x:xf>
    <x:xf numFmtId="0" fontId="0" fillId="6" xfId="0" applyNumberFormat="1" applyFont="1" applyFill="1" applyBorder="0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horizontal="center" wrapText="1"/>
    </x:xf>
    <x:xf numFmtId="0" fontId="12" fillId="3" borderId="0" xfId="0" applyNumberFormat="1" applyFont="1" applyFill="1" applyBorder="1" applyAlignment="1">
      <x:alignment horizontal="center" vertical="center" wrapText="1"/>
    </x:xf>
    <x:xf numFmtId="201" fontId="0" fillId="2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5" fontId="0" fillId="0" borderId="0" xfId="0" applyNumberFormat="1" applyFont="1" applyFill="1" applyBorder="1"/>
    <x:xf numFmtId="204" fontId="0" fillId="20" borderId="0" xfId="0" applyNumberFormat="1" applyFont="1" applyFill="1" applyBorder="1"/>
    <x:xf numFmtId="200" fontId="0" fillId="20" borderId="0" xfId="0" applyNumberFormat="1" applyFont="1" applyFill="1" applyBorder="1"/>
    <x:xf numFmtId="203" fontId="0" fillId="20" borderId="0" xfId="0" applyNumberFormat="1" applyFont="1" applyFill="1" applyBorder="1"/>
    <x:xf numFmtId="205" fontId="0" fillId="20" borderId="0" xfId="0" applyNumberFormat="1" applyFont="1" applyFill="1" applyBorder="1"/>
    <x:xf numFmtId="0" fontId="0" fillId="0" borderId="18" xfId="0" applyNumberFormat="1" applyFont="1" applyFill="1" applyBorder="1"/>
    <x:xf numFmtId="204" fontId="0" fillId="20" borderId="28" xfId="0" applyNumberFormat="1" applyFont="1" applyFill="1" applyBorder="1"/>
    <x:xf numFmtId="0" fontId="0" fillId="0" borderId="28" xfId="0" applyNumberFormat="1" applyFont="1" applyFill="1" applyBorder="1"/>
    <x:xf numFmtId="0" fontId="0" fillId="0" borderId="19" xfId="0" applyNumberFormat="1" applyFont="1" applyFill="1" applyBorder="1"/>
    <x:xf numFmtId="200" fontId="0" fillId="0" xfId="0" applyNumberFormat="1" applyFont="1" applyFill="1" applyBorder="0"/>
    <x:xf numFmtId="200" fontId="0" fillId="20" xfId="0" applyNumberFormat="1" applyFont="1" applyFill="1" applyBorder="0"/>
    <x:xf numFmtId="203" fontId="0" fillId="20" xfId="0" applyNumberFormat="1" applyFont="1" applyFill="1" applyBorder="0"/>
    <x:xf numFmtId="205" fontId="0" fillId="20" xfId="0" applyNumberFormat="1" applyFont="1" applyFill="1" applyBorder="0"/>
    <x:xf numFmtId="205" fontId="0" fillId="0" xfId="0" applyNumberFormat="1" applyFont="1" applyFill="1" applyBorder="0"/>
    <x:xf numFmtId="203" fontId="0" fillId="20" borderId="11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204" fontId="0" fillId="20" borderId="28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xfId="0" applyNumberFormat="1" applyFont="1" applyFill="1" applyBorder="0" applyAlignment="1">
      <x:alignment wrapText="1"/>
    </x:xf>
    <x:xf numFmtId="200" fontId="0" fillId="20" xfId="0" applyNumberFormat="1" applyFont="1" applyFill="1" applyBorder="0" applyAlignment="1">
      <x:alignment wrapText="1"/>
    </x:xf>
    <x:xf numFmtId="203" fontId="0" fillId="20" xfId="0" applyNumberFormat="1" applyFont="1" applyFill="1" applyBorder="0" applyAlignment="1">
      <x:alignment wrapText="1"/>
    </x:xf>
    <x:xf numFmtId="205" fontId="0" fillId="20" xfId="0" applyNumberFormat="1" applyFont="1" applyFill="1" applyBorder="0" applyAlignment="1">
      <x:alignment wrapText="1"/>
    </x:xf>
    <x:xf numFmtId="205" fontId="0" fillId="0" xfId="0" applyNumberFormat="1" applyFont="1" applyFill="1" applyBorder="0" applyAlignment="1">
      <x:alignment wrapText="1"/>
    </x:xf>
    <x:xf numFmtId="203" fontId="0" fillId="20" borderId="11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center" wrapText="1"/>
    </x:xf>
    <x:xf numFmtId="204" fontId="0" fillId="20" borderId="28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0" fontId="0" fillId="20" xfId="0" applyNumberFormat="1" applyFont="1" applyFill="1" applyBorder="0" applyAlignment="1">
      <x:alignment vertical="center" wrapText="1"/>
    </x:xf>
    <x:xf numFmtId="203" fontId="0" fillId="20" xfId="0" applyNumberFormat="1" applyFont="1" applyFill="1" applyBorder="0" applyAlignment="1">
      <x:alignment vertical="center" wrapText="1"/>
    </x:xf>
    <x:xf numFmtId="205" fontId="0" fillId="20" xfId="0" applyNumberFormat="1" applyFont="1" applyFill="1" applyBorder="0" applyAlignment="1">
      <x:alignment vertical="center" wrapText="1"/>
    </x:xf>
    <x:xf numFmtId="205" fontId="0" fillId="0" xfId="0" applyNumberFormat="1" applyFont="1" applyFill="1" applyBorder="0" applyAlignment="1">
      <x:alignment vertical="center" wrapText="1"/>
    </x:xf>
    <x:xf numFmtId="203" fontId="0" fillId="20" borderId="1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3" fontId="0" fillId="0" borderId="3" xfId="0" applyNumberFormat="1" applyFont="1" applyFill="1" applyBorder="1" applyAlignment="1">
      <x:alignment vertical="center" wrapText="1"/>
    </x:xf>
    <x:xf numFmtId="203" fontId="0" fillId="20" borderId="3" xfId="0" applyNumberFormat="1" applyFont="1" applyFill="1" applyBorder="1" applyAlignment="1">
      <x:alignment vertical="center" wrapText="1"/>
    </x:xf>
    <x:xf numFmtId="203" fontId="0" fillId="6" xfId="0" applyNumberFormat="1" applyFont="1" applyFill="1" applyBorder="0" applyAlignment="1">
      <x:alignment vertical="center" wrapText="1"/>
    </x:xf>
    <x:xf numFmtId="0" fontId="0" fillId="21" borderId="0" xfId="0" applyNumberFormat="1" applyFont="1" applyFill="1" applyBorder="1"/>
    <x:xf numFmtId="0" fontId="5" fillId="21" borderId="0" xfId="0" applyNumberFormat="1" applyFont="1" applyFill="1" applyBorder="1"/>
    <x:xf numFmtId="0" fontId="5" fillId="21" borderId="0" xfId="0" applyNumberFormat="1" applyFont="1" applyFill="1" applyBorder="1" applyAlignment="1">
      <x:alignment wrapText="1"/>
    </x:xf>
    <x:xf numFmtId="0" fontId="5" fillId="21" borderId="0" xfId="0" applyNumberFormat="1" applyFont="1" applyFill="1" applyBorder="1" applyAlignment="1">
      <x:alignment horizontal="center" wrapText="1"/>
    </x:xf>
    <x:xf numFmtId="0" fontId="5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2" xfId="0" applyNumberFormat="1" applyFont="1" applyFill="1" applyBorder="1"/>
    <x:xf numFmtId="0" fontId="3" fillId="23" borderId="3" xfId="0" applyNumberFormat="1" applyFont="1" applyFill="1" applyBorder="1"/>
    <x:xf numFmtId="0" fontId="3" fillId="23" borderId="4" xfId="0" applyNumberFormat="1" applyFont="1" applyFill="1" applyBorder="1"/>
    <x:xf numFmtId="0" fontId="3" fillId="23" borderId="2" xfId="0" applyNumberFormat="1" applyFont="1" applyFill="1" applyBorder="1" applyAlignment="1">
      <x:alignment wrapText="1"/>
    </x:xf>
    <x:xf numFmtId="0" fontId="3" fillId="23" borderId="3" xfId="0" applyNumberFormat="1" applyFont="1" applyFill="1" applyBorder="1" applyAlignment="1">
      <x:alignment wrapText="1"/>
    </x:xf>
    <x:xf numFmtId="0" fontId="3" fillId="23" borderId="4" xfId="0" applyNumberFormat="1" applyFont="1" applyFill="1" applyBorder="1" applyAlignment="1">
      <x:alignment wrapText="1"/>
    </x:xf>
    <x:xf numFmtId="0" fontId="3" fillId="23" borderId="2" xfId="0" applyNumberFormat="1" applyFont="1" applyFill="1" applyBorder="1" applyAlignment="1">
      <x:alignment horizontal="center" wrapText="1"/>
    </x:xf>
    <x:xf numFmtId="0" fontId="3" fillId="23" borderId="3" xfId="0" applyNumberFormat="1" applyFont="1" applyFill="1" applyBorder="1" applyAlignment="1">
      <x:alignment horizontal="center" wrapText="1"/>
    </x:xf>
    <x:xf numFmtId="0" fontId="3" fillId="23" borderId="4" xfId="0" applyNumberFormat="1" applyFont="1" applyFill="1" applyBorder="1" applyAlignment="1">
      <x:alignment horizontal="center" wrapText="1"/>
    </x:xf>
    <x:xf numFmtId="0" fontId="3" fillId="23" borderId="2" xfId="0" applyNumberFormat="1" applyFont="1" applyFill="1" applyBorder="1" applyAlignment="1">
      <x:alignment horizontal="center" vertical="center" wrapText="1"/>
    </x:xf>
    <x:xf numFmtId="0" fontId="3" fillId="23" borderId="3" xfId="0" applyNumberFormat="1" applyFont="1" applyFill="1" applyBorder="1" applyAlignment="1">
      <x:alignment horizontal="center" vertical="center" wrapText="1"/>
    </x:xf>
    <x:xf numFmtId="0" fontId="3" fillId="23" borderId="4" xfId="0" applyNumberFormat="1" applyFont="1" applyFill="1" applyBorder="1" applyAlignment="1">
      <x:alignment horizontal="center" vertical="center" wrapText="1"/>
    </x:xf>
    <x:xf numFmtId="202" fontId="0" fillId="0" xfId="0" applyNumberFormat="1" applyFont="1" applyFill="1" applyBorder="0" applyAlignment="1">
      <x:alignment vertical="center" wrapText="1"/>
    </x:xf>
    <x:xf numFmtId="0" fontId="0" fillId="21" borderId="10" xfId="0" applyNumberFormat="1" applyFont="1" applyFill="1" applyBorder="1" applyAlignment="1">
      <x:alignment vertical="center" wrapText="1"/>
    </x:xf>
    <x:xf numFmtId="0" fontId="0" fillId="21" borderId="11" xfId="0" applyNumberFormat="1" applyFont="1" applyFill="1" applyBorder="1" applyAlignment="1">
      <x:alignment vertical="center" wrapText="1"/>
    </x:xf>
    <x:xf numFmtId="203" fontId="0" fillId="21" borderId="11" xfId="0" applyNumberFormat="1" applyFont="1" applyFill="1" applyBorder="1" applyAlignment="1">
      <x:alignment vertical="center" wrapText="1"/>
    </x:xf>
    <x:xf numFmtId="0" fontId="0" fillId="21" borderId="12" xfId="0" applyNumberFormat="1" applyFont="1" applyFill="1" applyBorder="1" applyAlignment="1">
      <x:alignment vertical="center" wrapText="1"/>
    </x:xf>
    <x:xf numFmtId="0" fontId="4" fillId="21" borderId="10" xfId="0" applyNumberFormat="1" applyFont="1" applyFill="1" applyBorder="1" applyAlignment="1">
      <x:alignment vertical="center" wrapText="1"/>
    </x:xf>
    <x:xf numFmtId="0" fontId="4" fillId="21" borderId="11" xfId="0" applyNumberFormat="1" applyFont="1" applyFill="1" applyBorder="1" applyAlignment="1">
      <x:alignment vertical="center" wrapText="1"/>
    </x:xf>
    <x:xf numFmtId="203" fontId="4" fillId="21" borderId="11" xfId="0" applyNumberFormat="1" applyFont="1" applyFill="1" applyBorder="1" applyAlignment="1">
      <x:alignment vertical="center" wrapText="1"/>
    </x:xf>
    <x:xf numFmtId="0" fontId="4" fillId="21" borderId="12" xfId="0" applyNumberFormat="1" applyFont="1" applyFill="1" applyBorder="1" applyAlignment="1">
      <x:alignment vertical="center" wrapText="1"/>
    </x:xf>
    <x:xf numFmtId="206" fontId="0" fillId="0" xfId="0" applyNumberFormat="1" applyFont="1" applyFill="1" applyBorder="0" applyAlignment="1">
      <x:alignment vertical="center" wrapText="1"/>
    </x:xf>
    <x:xf numFmtId="206" fontId="0" fillId="0" borderId="11" xfId="0" applyNumberFormat="1" applyFont="1" applyFill="1" applyBorder="1" applyAlignment="1">
      <x:alignment vertical="center" wrapText="1"/>
    </x:xf>
    <x:xf numFmtId="203" fontId="0" fillId="0" borderId="28" xfId="0" applyNumberFormat="1" applyFont="1" applyFill="1" applyBorder="1" applyAlignment="1">
      <x:alignment vertical="center" wrapText="1"/>
    </x:xf>
    <x:xf numFmtId="0" fontId="6" fillId="0" borderId="28" xfId="0" applyNumberFormat="1" applyFont="1" applyFill="1" applyBorder="1" applyAlignment="1">
      <x:alignment vertical="center" wrapText="1"/>
    </x:xf>
    <x:xf numFmtId="0" fontId="6" fillId="0" xfId="0" applyNumberFormat="1" applyFont="1" applyFill="1" applyBorder="0" applyAlignment="1">
      <x:alignment vertical="center" wrapText="1"/>
    </x:xf>
    <x:xf numFmtId="0" fontId="8" fillId="7" borderId="8" xfId="0" applyNumberFormat="1" applyFont="1" applyFill="1" applyBorder="1" applyAlignment="1">
      <x:alignment vertical="center" wrapText="1"/>
    </x:xf>
    <x:xf numFmtId="0" fontId="8" fillId="7" xfId="0" applyNumberFormat="1" applyFont="1" applyFill="1" applyBorder="0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0" fontId="8" fillId="7" borderId="10" xfId="0" applyNumberFormat="1" applyFont="1" applyFill="1" applyBorder="1" applyAlignment="1">
      <x:alignment vertical="center" wrapText="1"/>
    </x:xf>
    <x:xf numFmtId="0" fontId="8" fillId="7" borderId="11" xfId="0" applyNumberFormat="1" applyFont="1" applyFill="1" applyBorder="1" applyAlignment="1">
      <x:alignment vertical="center" wrapText="1"/>
    </x:xf>
    <x:xf numFmtId="0" fontId="8" fillId="7" borderId="12" xfId="0" applyNumberFormat="1" applyFont="1" applyFill="1" applyBorder="1" applyAlignment="1">
      <x:alignment vertical="center" wrapText="1"/>
    </x:xf>
    <x:xf numFmtId="202" fontId="0" fillId="0" borderId="28" xfId="0" applyNumberFormat="1" applyFont="1" applyFill="1" applyBorder="1" applyAlignment="1">
      <x:alignment vertical="center" wrapText="1"/>
    </x:xf>
    <x:xf numFmtId="202" fontId="8" fillId="7" xfId="0" applyNumberFormat="1" applyFont="1" applyFill="1" applyBorder="0" applyAlignment="1">
      <x:alignment vertical="center" wrapText="1"/>
    </x:xf>
    <x:xf numFmtId="202" fontId="8" fillId="7" borderId="11" xfId="0" applyNumberFormat="1" applyFont="1" applyFill="1" applyBorder="1" applyAlignment="1">
      <x:alignment vertical="center" wrapText="1"/>
    </x:xf>
    <x:xf numFmtId="203" fontId="8" fillId="7" xfId="0" applyNumberFormat="1" applyFont="1" applyFill="1" applyBorder="0" applyAlignment="1">
      <x:alignment vertical="center" wrapText="1"/>
    </x:xf>
    <x:xf numFmtId="203" fontId="8" fillId="7" borderId="11" xfId="0" applyNumberFormat="1" applyFont="1" applyFill="1" applyBorder="1" applyAlignment="1">
      <x:alignment vertical="center" wrapText="1"/>
    </x:xf>
    <x:xf numFmtId="0" fontId="12" fillId="22" borderId="0" xfId="0" applyNumberFormat="1" applyFont="1" applyFill="1" applyBorder="1" applyAlignment="1">
      <x:alignment horizontal="center" vertical="center" wrapText="1"/>
    </x:xf>
    <x:xf numFmtId="204" fontId="0" fillId="6" borderId="0" xfId="0" applyNumberFormat="1" applyFont="1" applyFill="1" applyBorder="1"/>
    <x:xf numFmtId="200" fontId="0" fillId="6" borderId="0" xfId="0" applyNumberFormat="1" applyFont="1" applyFill="1" applyBorder="1"/>
    <x:xf numFmtId="203" fontId="0" fillId="6" borderId="0" xfId="0" applyNumberFormat="1" applyFont="1" applyFill="1" applyBorder="1"/>
    <x:xf numFmtId="205" fontId="0" fillId="6" borderId="0" xfId="0" applyNumberFormat="1" applyFont="1" applyFill="1" applyBorder="1"/>
    <x:xf numFmtId="204" fontId="0" fillId="6" borderId="28" xfId="0" applyNumberFormat="1" applyFont="1" applyFill="1" applyBorder="1"/>
    <x:xf numFmtId="200" fontId="0" fillId="6" xfId="0" applyNumberFormat="1" applyFont="1" applyFill="1" applyBorder="0"/>
    <x:xf numFmtId="203" fontId="0" fillId="6" xfId="0" applyNumberFormat="1" applyFont="1" applyFill="1" applyBorder="0"/>
    <x:xf numFmtId="205" fontId="0" fillId="6" xfId="0" applyNumberFormat="1" applyFont="1" applyFill="1" applyBorder="0"/>
    <x:xf numFmtId="203" fontId="0" fillId="6" borderId="11" xfId="0" applyNumberFormat="1" applyFont="1" applyFill="1" applyBorder="1"/>
    <x:xf numFmtId="204" fontId="0" fillId="6" borderId="28" xfId="0" applyNumberFormat="1" applyFont="1" applyFill="1" applyBorder="1" applyAlignment="1">
      <x:alignment wrapText="1"/>
    </x:xf>
    <x:xf numFmtId="200" fontId="0" fillId="6" xfId="0" applyNumberFormat="1" applyFont="1" applyFill="1" applyBorder="0" applyAlignment="1">
      <x:alignment wrapText="1"/>
    </x:xf>
    <x:xf numFmtId="203" fontId="0" fillId="6" xfId="0" applyNumberFormat="1" applyFont="1" applyFill="1" applyBorder="0" applyAlignment="1">
      <x:alignment wrapText="1"/>
    </x:xf>
    <x:xf numFmtId="205" fontId="0" fillId="6" xfId="0" applyNumberFormat="1" applyFont="1" applyFill="1" applyBorder="0" applyAlignment="1">
      <x:alignment wrapText="1"/>
    </x:xf>
    <x:xf numFmtId="203" fontId="0" fillId="6" borderId="11" xfId="0" applyNumberFormat="1" applyFont="1" applyFill="1" applyBorder="1" applyAlignment="1">
      <x:alignment wrapText="1"/>
    </x:xf>
    <x:xf numFmtId="204" fontId="0" fillId="6" borderId="28" xfId="0" applyNumberFormat="1" applyFont="1" applyFill="1" applyBorder="1" applyAlignment="1">
      <x:alignment vertical="center" wrapText="1"/>
    </x:xf>
    <x:xf numFmtId="200" fontId="0" fillId="6" xfId="0" applyNumberFormat="1" applyFont="1" applyFill="1" applyBorder="0" applyAlignment="1">
      <x:alignment vertical="center" wrapText="1"/>
    </x:xf>
    <x:xf numFmtId="205" fontId="0" fillId="6" xfId="0" applyNumberFormat="1" applyFont="1" applyFill="1" applyBorder="0" applyAlignment="1">
      <x:alignment vertical="center" wrapText="1"/>
    </x:xf>
    <x:xf numFmtId="203" fontId="0" fillId="6" borderId="3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  <x:xf numFmtId="203" fontId="0" fillId="5" borderId="11" xfId="0" applyNumberFormat="1" applyFont="1" applyFill="1" applyBorder="1" applyAlignment="1">
      <x:alignment vertical="center" wrapText="1"/>
    </x:xf>
    <x:xf numFmtId="0" fontId="0" fillId="5" borderId="12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203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205" fontId="0" fillId="0" borderId="28" xfId="0" applyNumberFormat="1" applyFont="1" applyFill="1" applyBorder="1" applyAlignment="1">
      <x:alignment vertical="center" wrapText="1"/>
    </x:xf>
    <x:xf numFmtId="205" fontId="0" fillId="0" borderId="11" xfId="0" applyNumberFormat="1" applyFont="1" applyFill="1" applyBorder="1" applyAlignment="1">
      <x:alignment vertical="center" wrapText="1"/>
    </x:xf>
    <x:xf numFmtId="205" fontId="0" fillId="24" borderId="28" xfId="0" applyNumberFormat="1" applyFont="1" applyFill="1" applyBorder="1" applyAlignment="1">
      <x:alignment vertical="center" wrapText="1"/>
    </x:xf>
    <x:xf numFmtId="205" fontId="0" fillId="24" xfId="0" applyNumberFormat="1" applyFont="1" applyFill="1" applyBorder="0" applyAlignment="1">
      <x:alignment vertical="center" wrapText="1"/>
    </x:xf>
    <x:xf numFmtId="0" fontId="0" fillId="25" borderId="0" xfId="0" applyNumberFormat="1" applyFont="1" applyFill="1" applyBorder="1"/>
    <x:xf numFmtId="0" fontId="4" fillId="25" borderId="0" xfId="0" applyNumberFormat="1" applyFont="1" applyFill="1" applyBorder="1"/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3" fillId="26" borderId="2" xfId="0" applyNumberFormat="1" applyFont="1" applyFill="1" applyBorder="1"/>
    <x:xf numFmtId="0" fontId="3" fillId="26" borderId="3" xfId="0" applyNumberFormat="1" applyFont="1" applyFill="1" applyBorder="1"/>
    <x:xf numFmtId="0" fontId="3" fillId="26" borderId="4" xfId="0" applyNumberFormat="1" applyFont="1" applyFill="1" applyBorder="1"/>
    <x:xf numFmtId="0" fontId="3" fillId="26" borderId="2" xfId="0" applyNumberFormat="1" applyFont="1" applyFill="1" applyBorder="1" applyAlignment="1">
      <x:alignment wrapText="1"/>
    </x:xf>
    <x:xf numFmtId="0" fontId="3" fillId="26" borderId="3" xfId="0" applyNumberFormat="1" applyFont="1" applyFill="1" applyBorder="1" applyAlignment="1">
      <x:alignment wrapText="1"/>
    </x:xf>
    <x:xf numFmtId="0" fontId="3" fillId="26" borderId="4" xfId="0" applyNumberFormat="1" applyFont="1" applyFill="1" applyBorder="1" applyAlignment="1">
      <x:alignment wrapText="1"/>
    </x:xf>
    <x:xf numFmtId="0" fontId="3" fillId="26" borderId="2" xfId="0" applyNumberFormat="1" applyFont="1" applyFill="1" applyBorder="1" applyAlignment="1">
      <x:alignment horizontal="center" wrapText="1"/>
    </x:xf>
    <x:xf numFmtId="0" fontId="3" fillId="26" borderId="3" xfId="0" applyNumberFormat="1" applyFont="1" applyFill="1" applyBorder="1" applyAlignment="1">
      <x:alignment horizontal="center" wrapText="1"/>
    </x:xf>
    <x:xf numFmtId="0" fontId="3" fillId="26" borderId="4" xfId="0" applyNumberFormat="1" applyFont="1" applyFill="1" applyBorder="1" applyAlignment="1">
      <x:alignment horizontal="center" wrapText="1"/>
    </x:xf>
    <x:xf numFmtId="0" fontId="3" fillId="26" borderId="2" xfId="0" applyNumberFormat="1" applyFont="1" applyFill="1" applyBorder="1" applyAlignment="1">
      <x:alignment horizontal="center" vertical="center" wrapText="1"/>
    </x:xf>
    <x:xf numFmtId="0" fontId="3" fillId="26" borderId="3" xfId="0" applyNumberFormat="1" applyFont="1" applyFill="1" applyBorder="1" applyAlignment="1">
      <x:alignment horizontal="center" vertical="center" wrapText="1"/>
    </x:xf>
    <x:xf numFmtId="0" fontId="3" fillId="26" borderId="4" xfId="0" applyNumberFormat="1" applyFont="1" applyFill="1" applyBorder="1" applyAlignment="1">
      <x:alignment horizontal="center" vertical="center" wrapText="1"/>
    </x:xf>
    <x:xf numFmtId="203" fontId="0" fillId="24" xfId="0" applyNumberFormat="1" applyFont="1" applyFill="1" applyBorder="0" applyAlignment="1">
      <x:alignment vertical="center" wrapText="1"/>
    </x:xf>
    <x:xf numFmtId="203" fontId="0" fillId="24" borderId="11" xfId="0" applyNumberFormat="1" applyFont="1" applyFill="1" applyBorder="1" applyAlignment="1">
      <x:alignment vertical="center" wrapText="1"/>
    </x:xf>
    <x:xf numFmtId="205" fontId="3" fillId="4" borderId="3" xfId="0" applyNumberFormat="1" applyFont="1" applyFill="1" applyBorder="1" applyAlignment="1">
      <x:alignment horizontal="center" vertical="center" wrapText="1"/>
    </x:xf>
    <x:xf numFmtId="203" fontId="3" fillId="4" borderId="3" xfId="0" applyNumberFormat="1" applyFont="1" applyFill="1" applyBorder="1" applyAlignment="1">
      <x:alignment horizontal="center" vertical="center" wrapText="1"/>
    </x:xf>
    <x:xf numFmtId="203" fontId="3" fillId="4" borderId="4" xfId="0" applyNumberFormat="1" applyFont="1" applyFill="1" applyBorder="1" applyAlignment="1">
      <x:alignment horizontal="center" vertical="center" wrapText="1"/>
    </x:xf>
    <x:xf numFmtId="0" fontId="0" fillId="26" borderId="10" xfId="0" applyNumberFormat="1" applyFont="1" applyFill="1" applyBorder="1" applyAlignment="1">
      <x:alignment vertical="center" wrapText="1"/>
    </x:xf>
    <x:xf numFmtId="203" fontId="0" fillId="26" borderId="11" xfId="0" applyNumberFormat="1" applyFont="1" applyFill="1" applyBorder="1" applyAlignment="1">
      <x:alignment vertical="center" wrapText="1"/>
    </x:xf>
    <x:xf numFmtId="0" fontId="0" fillId="26" borderId="11" xfId="0" applyNumberFormat="1" applyFont="1" applyFill="1" applyBorder="1" applyAlignment="1">
      <x:alignment vertical="center" wrapText="1"/>
    </x:xf>
    <x:xf numFmtId="0" fontId="0" fillId="26" borderId="12" xfId="0" applyNumberFormat="1" applyFont="1" applyFill="1" applyBorder="1" applyAlignment="1">
      <x:alignment vertical="center" wrapText="1"/>
    </x:xf>
    <x:xf numFmtId="0" fontId="3" fillId="26" borderId="10" xfId="0" applyNumberFormat="1" applyFont="1" applyFill="1" applyBorder="1" applyAlignment="1">
      <x:alignment vertical="center" wrapText="1"/>
    </x:xf>
    <x:xf numFmtId="203" fontId="3" fillId="26" borderId="11" xfId="0" applyNumberFormat="1" applyFont="1" applyFill="1" applyBorder="1" applyAlignment="1">
      <x:alignment vertical="center" wrapText="1"/>
    </x:xf>
    <x:xf numFmtId="0" fontId="3" fillId="26" borderId="11" xfId="0" applyNumberFormat="1" applyFont="1" applyFill="1" applyBorder="1" applyAlignment="1">
      <x:alignment vertical="center" wrapText="1"/>
    </x:xf>
    <x:xf numFmtId="0" fontId="3" fillId="26" borderId="12" xfId="0" applyNumberFormat="1" applyFont="1" applyFill="1" applyBorder="1" applyAlignment="1">
      <x:alignment vertical="center" wrapText="1"/>
    </x:xf>
    <x:xf numFmtId="0" fontId="3" fillId="26" borderId="2" xfId="0" applyNumberFormat="1" applyFont="1" applyFill="1" applyBorder="1" applyAlignment="1">
      <x:alignment vertical="center" wrapText="1"/>
    </x:xf>
    <x:xf numFmtId="203" fontId="3" fillId="26" borderId="3" xfId="0" applyNumberFormat="1" applyFont="1" applyFill="1" applyBorder="1" applyAlignment="1">
      <x:alignment vertical="center" wrapText="1"/>
    </x:xf>
    <x:xf numFmtId="0" fontId="3" fillId="26" borderId="3" xfId="0" applyNumberFormat="1" applyFont="1" applyFill="1" applyBorder="1" applyAlignment="1">
      <x:alignment vertical="center" wrapText="1"/>
    </x:xf>
    <x:xf numFmtId="0" fontId="3" fillId="26" borderId="4" xfId="0" applyNumberFormat="1" applyFont="1" applyFill="1" applyBorder="1" applyAlignment="1">
      <x:alignment vertical="center" wrapText="1"/>
    </x:xf>
    <x:xf numFmtId="203" fontId="3" fillId="26" borderId="3" xfId="0" applyNumberFormat="1" applyFont="1" applyFill="1" applyBorder="1" applyAlignment="1">
      <x:alignment horizontal="center" vertical="center" wrapText="1"/>
    </x:xf>
    <x:xf numFmtId="204" fontId="0" fillId="0" xfId="0" applyNumberFormat="1" applyFont="1" applyFill="1" applyBorder="0" applyAlignment="1">
      <x:alignment vertical="center" wrapText="1"/>
    </x:xf>
    <x:xf numFmtId="205" fontId="0" fillId="0" borderId="0" xfId="0" applyNumberFormat="1" applyFont="1" applyFill="1" applyBorder="1" applyAlignment="1">
      <x:alignment vertical="center" wrapText="1"/>
    </x:xf>
    <x:xf numFmtId="205" fontId="0" fillId="7" borderId="0" xfId="0" applyNumberFormat="1" applyFont="1" applyFill="1" applyBorder="1" applyAlignment="1">
      <x:alignment vertical="center" wrapText="1"/>
    </x:xf>
    <x:xf numFmtId="0" fontId="12" fillId="27" borderId="0" xfId="0" applyNumberFormat="1" applyFont="1" applyFill="1" applyBorder="1" applyAlignment="1">
      <x:alignment horizontal="center" vertical="center" wrapText="1"/>
    </x:xf>
    <x:xf numFmtId="0" fontId="5" fillId="25" borderId="0" xfId="0" applyNumberFormat="1" applyFont="1" applyFill="1" applyBorder="1"/>
    <x:xf numFmtId="0" fontId="5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horizontal="center" wrapText="1"/>
    </x:xf>
    <x:xf numFmtId="0" fontId="5" fillId="25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10" fillId="27" borderId="0" xfId="0" applyNumberFormat="1" applyFont="1" applyFill="1" applyBorder="1"/>
    <x:xf numFmtId="0" fontId="10" fillId="27" borderId="0" xfId="0" applyNumberFormat="1" applyFont="1" applyFill="1" applyBorder="1" applyAlignment="1">
      <x:alignment wrapText="1"/>
    </x:xf>
    <x:xf numFmtId="0" fontId="10" fillId="27" borderId="0" xfId="0" applyNumberFormat="1" applyFont="1" applyFill="1" applyBorder="1" applyAlignment="1">
      <x:alignment horizontal="center" wrapText="1"/>
    </x:xf>
    <x:xf numFmtId="0" fontId="0" fillId="28" borderId="0" xfId="0" applyNumberFormat="1" applyFont="1" applyFill="1" applyBorder="1"/>
    <x:xf numFmtId="0" fontId="0" fillId="28" borderId="18" xfId="0" applyNumberFormat="1" applyFont="1" applyFill="1" applyBorder="1"/>
    <x:xf numFmtId="0" fontId="0" fillId="28" borderId="19" xfId="0" applyNumberFormat="1" applyFont="1" applyFill="1" applyBorder="1"/>
    <x:xf numFmtId="0" fontId="0" fillId="28" borderId="8" xfId="0" applyNumberFormat="1" applyFont="1" applyFill="1" applyBorder="1"/>
    <x:xf numFmtId="0" fontId="0" fillId="28" borderId="9" xfId="0" applyNumberFormat="1" applyFont="1" applyFill="1" applyBorder="1"/>
    <x:xf numFmtId="0" fontId="0" fillId="28" borderId="10" xfId="0" applyNumberFormat="1" applyFont="1" applyFill="1" applyBorder="1"/>
    <x:xf numFmtId="0" fontId="0" fillId="28" borderId="12" xfId="0" applyNumberFormat="1" applyFont="1" applyFill="1" applyBorder="1"/>
    <x:xf numFmtId="0" fontId="9" fillId="28" borderId="18" xfId="0" applyNumberFormat="1" applyFont="1" applyFill="1" applyBorder="1"/>
    <x:xf numFmtId="0" fontId="9" fillId="28" borderId="8" xfId="0" applyNumberFormat="1" applyFont="1" applyFill="1" applyBorder="1"/>
    <x:xf numFmtId="0" fontId="9" fillId="28" borderId="10" xfId="0" applyNumberFormat="1" applyFont="1" applyFill="1" applyBorder="1"/>
    <x:xf numFmtId="203" fontId="0" fillId="28" borderId="19" xfId="0" applyNumberFormat="1" applyFont="1" applyFill="1" applyBorder="1"/>
    <x:xf numFmtId="203" fontId="0" fillId="28" borderId="9" xfId="0" applyNumberFormat="1" applyFont="1" applyFill="1" applyBorder="1"/>
    <x:xf numFmtId="204" fontId="0" fillId="28" borderId="9" xfId="0" applyNumberFormat="1" applyFont="1" applyFill="1" applyBorder="1"/>
    <x:xf numFmtId="0" fontId="0" fillId="25" borderId="12" xfId="0" applyNumberFormat="1" applyFont="1" applyFill="1" applyBorder="1"/>
    <x:xf numFmtId="0" fontId="4" fillId="25" borderId="12" xfId="0" applyNumberFormat="1" applyFont="1" applyFill="1" applyBorder="1"/>
    <x:xf numFmtId="203" fontId="4" fillId="25" borderId="12" xfId="0" applyNumberFormat="1" applyFont="1" applyFill="1" applyBorder="1"/>
    <x:xf numFmtId="203" fontId="4" fillId="25" borderId="12" xfId="0" applyNumberFormat="1" applyFont="1" applyFill="1" applyBorder="1" applyAlignment="1">
      <x:alignment horizontal="right"/>
    </x:xf>
    <x:xf numFmtId="0" fontId="0" fillId="29" borderId="0" xfId="0" applyNumberFormat="1" applyFont="1" applyFill="1" applyBorder="1"/>
    <x:xf numFmtId="0" fontId="3" fillId="29" borderId="0" xfId="0" applyNumberFormat="1" applyFont="1" applyFill="1" applyBorder="1"/>
    <x:xf numFmtId="0" fontId="3" fillId="29" borderId="22" xfId="0" applyNumberFormat="1" applyFont="1" applyFill="1" applyBorder="1"/>
    <x:xf numFmtId="0" fontId="3" fillId="29" borderId="22" xfId="0" applyNumberFormat="1" applyFont="1" applyFill="1" applyBorder="1" applyAlignment="1">
      <x:alignment vertical="center"/>
    </x:xf>
    <x:xf numFmtId="0" fontId="4" fillId="25" borderId="24" xfId="0" applyNumberFormat="1" applyFont="1" applyFill="1" applyBorder="1"/>
    <x:xf numFmtId="0" fontId="7" fillId="28" borderId="0" xfId="0" applyNumberFormat="1" applyFont="1" applyFill="1" applyBorder="1"/>
    <x:xf numFmtId="0" fontId="7" fillId="28" borderId="26" xfId="0" applyNumberFormat="1" applyFont="1" applyFill="1" applyBorder="1"/>
    <x:xf numFmtId="0" fontId="7" fillId="28" borderId="26" xfId="0" applyNumberFormat="1" applyFont="1" applyFill="1" applyBorder="1" applyAlignment="1">
      <x:alignment wrapText="1"/>
    </x:xf>
    <x:xf numFmtId="0" fontId="7" fillId="28" borderId="26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/>
    <x:xf numFmtId="0" fontId="7" fillId="30" borderId="0" xfId="0" applyNumberFormat="1" applyFont="1" applyFill="1" applyBorder="1"/>
    <x:xf numFmtId="0" fontId="7" fillId="30" borderId="26" xfId="0" applyNumberFormat="1" applyFont="1" applyFill="1" applyBorder="1"/>
    <x:xf numFmtId="0" fontId="7" fillId="30" borderId="26" xfId="0" applyNumberFormat="1" applyFont="1" applyFill="1" applyBorder="1" applyAlignment="1">
      <x:alignment wrapText="1"/>
    </x:xf>
    <x:xf numFmtId="0" fontId="7" fillId="30" borderId="26" xfId="0" applyNumberFormat="1" applyFont="1" applyFill="1" applyBorder="1" applyAlignment="1">
      <x:alignment vertical="center" wrapText="1"/>
    </x:xf>
    <x:xf numFmtId="205" fontId="3" fillId="29" borderId="22" xfId="0" applyNumberFormat="1" applyFont="1" applyFill="1" applyBorder="1" applyAlignment="1">
      <x:alignment vertical="center"/>
    </x:xf>
    <x:xf numFmtId="205" fontId="7" fillId="28" borderId="26" xfId="0" applyNumberFormat="1" applyFont="1" applyFill="1" applyBorder="1" applyAlignment="1">
      <x:alignment vertical="center" wrapText="1"/>
    </x:xf>
    <x:xf numFmtId="205" fontId="7" fillId="30" borderId="26" xfId="0" applyNumberFormat="1" applyFont="1" applyFill="1" applyBorder="1" applyAlignment="1">
      <x:alignment vertical="center" wrapText="1"/>
    </x:xf>
    <x:xf numFmtId="203" fontId="3" fillId="29" borderId="22" xfId="0" applyNumberFormat="1" applyFont="1" applyFill="1" applyBorder="1" applyAlignment="1">
      <x:alignment vertical="center"/>
    </x:xf>
    <x:xf numFmtId="203" fontId="7" fillId="28" borderId="26" xfId="0" applyNumberFormat="1" applyFont="1" applyFill="1" applyBorder="1" applyAlignment="1">
      <x:alignment vertical="center" wrapText="1"/>
    </x:xf>
    <x:xf numFmtId="203" fontId="7" fillId="30" borderId="26" xfId="0" applyNumberFormat="1" applyFont="1" applyFill="1" applyBorder="1" applyAlignment="1">
      <x:alignment vertical="center" wrapText="1"/>
    </x:xf>
    <x:xf numFmtId="203" fontId="4" fillId="25" borderId="24" xfId="0" applyNumberFormat="1" applyFont="1" applyFill="1" applyBorder="1"/>
    <x:xf numFmtId="204" fontId="3" fillId="29" borderId="22" xfId="0" applyNumberFormat="1" applyFont="1" applyFill="1" applyBorder="1" applyAlignment="1">
      <x:alignment vertical="center"/>
    </x:xf>
    <x:xf numFmtId="204" fontId="7" fillId="28" borderId="26" xfId="0" applyNumberFormat="1" applyFont="1" applyFill="1" applyBorder="1" applyAlignment="1">
      <x:alignment vertical="center" wrapText="1"/>
    </x:xf>
    <x:xf numFmtId="204" fontId="7" fillId="30" borderId="26" xfId="0" applyNumberFormat="1" applyFont="1" applyFill="1" applyBorder="1" applyAlignment="1">
      <x:alignment vertical="center" wrapText="1"/>
    </x:xf>
    <x:xf numFmtId="204" fontId="4" fillId="25" borderId="24" xfId="0" applyNumberFormat="1" applyFont="1" applyFill="1" applyBorder="1"/>
    <x:xf numFmtId="0" fontId="11" fillId="29" borderId="22" xfId="0" applyNumberFormat="1" applyFont="1" applyFill="1" applyBorder="1" applyAlignment="1">
      <x:alignment vertical="center"/>
    </x:xf>
    <x:xf numFmtId="0" fontId="6" fillId="28" borderId="26" xfId="0" applyNumberFormat="1" applyFont="1" applyFill="1" applyBorder="1" applyAlignment="1">
      <x:alignment vertical="center" wrapText="1"/>
    </x:xf>
    <x:xf numFmtId="0" fontId="6" fillId="30" borderId="26" xfId="0" applyNumberFormat="1" applyFont="1" applyFill="1" applyBorder="1" applyAlignment="1">
      <x:alignment vertical="center" wrapText="1"/>
    </x:xf>
    <x:xf numFmtId="0" fontId="11" fillId="29" borderId="22" xfId="0" applyNumberFormat="1" applyFont="1" applyFill="1" applyBorder="1" applyAlignment="1">
      <x:alignment vertical="center" wrapText="1"/>
    </x:xf>
    <x:xf numFmtId="0" fontId="7" fillId="27" borderId="0" xfId="0" applyNumberFormat="1" applyFont="1" applyFill="1" applyBorder="1"/>
    <x:xf numFmtId="0" fontId="7" fillId="27" borderId="0" xfId="0" applyNumberFormat="1" applyFont="1" applyFill="1" applyBorder="1" applyAlignment="1">
      <x:alignment wrapText="1"/>
    </x:xf>
    <x:xf numFmtId="0" fontId="7" fillId="27" borderId="0" xfId="0" applyNumberFormat="1" applyFont="1" applyFill="1" applyBorder="1" applyAlignment="1">
      <x:alignment vertical="center" wrapText="1"/>
    </x:xf>
    <x:xf numFmtId="205" fontId="0" fillId="6" borderId="0" xfId="0" applyNumberFormat="1" applyFont="1" applyFill="1" applyBorder="1" applyAlignment="1">
      <x:alignment vertical="center" wrapText="1"/>
    </x:xf>
    <x:xf numFmtId="205" fontId="0" fillId="6" borderId="11" xfId="0" applyNumberFormat="1" applyFont="1" applyFill="1" applyBorder="1" applyAlignment="1">
      <x:alignment vertical="center" wrapText="1"/>
    </x:xf>
    <x:xf numFmtId="205" fontId="0" fillId="6" borderId="28" xfId="0" applyNumberFormat="1" applyFont="1" applyFill="1" applyBorder="1" applyAlignment="1">
      <x:alignment vertical="center" wrapText="1"/>
    </x:xf>
    <x:xf numFmtId="205" fontId="0" fillId="0" borderId="3" xfId="0" applyNumberFormat="1" applyFont="1" applyFill="1" applyBorder="1" applyAlignment="1">
      <x:alignment vertical="center" wrapText="1"/>
    </x:xf>
    <x:xf numFmtId="205" fontId="4" fillId="5" borderId="0" xfId="0" applyNumberFormat="1" applyFont="1" applyFill="1" applyBorder="1" applyAlignment="1">
      <x:alignment wrapText="1"/>
    </x:xf>
    <x:xf numFmtId="205" fontId="7" fillId="3" borderId="0" xfId="0" applyNumberFormat="1" applyFont="1" applyFill="1" applyBorder="1" applyAlignment="1">
      <x:alignment wrapText="1"/>
    </x:xf>
    <x:xf numFmtId="205" fontId="4" fillId="5" borderId="0" xfId="0" applyNumberFormat="1" applyFont="1" applyFill="1" applyBorder="1"/>
    <x:xf numFmtId="205" fontId="4" fillId="25" borderId="0" xfId="0" applyNumberFormat="1" applyFont="1" applyFill="1" applyBorder="1"/>
    <x:xf numFmtId="205" fontId="3" fillId="26" borderId="3" xfId="0" applyNumberFormat="1" applyFont="1" applyFill="1" applyBorder="1" applyAlignment="1">
      <x:alignment horizontal="center" vertical="center" wrapText="1"/>
    </x:xf>
    <x:xf numFmtId="203" fontId="4" fillId="5" borderId="0" xfId="0" applyNumberFormat="1" applyFont="1" applyFill="1" applyBorder="1" applyAlignment="1">
      <x:alignment wrapText="1"/>
    </x:xf>
    <x:xf numFmtId="203" fontId="7" fillId="3" borderId="0" xfId="0" applyNumberFormat="1" applyFont="1" applyFill="1" applyBorder="1" applyAlignment="1">
      <x:alignment wrapText="1"/>
    </x:xf>
    <x:xf numFmtId="203" fontId="6" fillId="0" borderId="9" xfId="0" applyNumberFormat="1" applyFont="1" applyFill="1" applyBorder="1" applyAlignment="1">
      <x:alignment vertical="center" wrapText="1"/>
    </x:xf>
    <x:xf numFmtId="203" fontId="6" fillId="0" borderId="12" xfId="0" applyNumberFormat="1" applyFont="1" applyFill="1" applyBorder="1" applyAlignment="1">
      <x:alignment vertical="center" wrapText="1"/>
    </x:xf>
    <x:xf numFmtId="203" fontId="4" fillId="5" borderId="0" xfId="0" applyNumberFormat="1" applyFont="1" applyFill="1" applyBorder="1"/>
    <x:xf numFmtId="203" fontId="4" fillId="25" borderId="0" xfId="0" applyNumberFormat="1" applyFont="1" applyFill="1" applyBorder="1"/>
    <x:xf numFmtId="0" fontId="0" fillId="4" borderId="10" xfId="0" applyNumberFormat="1" applyFont="1" applyFill="1" applyBorder="1" applyAlignment="1">
      <x:alignment vertical="center" wrapText="1"/>
    </x:xf>
    <x:xf numFmtId="203" fontId="0" fillId="4" borderId="11" xfId="0" applyNumberFormat="1" applyFont="1" applyFill="1" applyBorder="1" applyAlignment="1">
      <x:alignment vertical="center" wrapText="1"/>
    </x:xf>
    <x:xf numFmtId="0" fontId="0" fillId="4" borderId="11" xfId="0" applyNumberFormat="1" applyFont="1" applyFill="1" applyBorder="1" applyAlignment="1">
      <x:alignment vertical="center" wrapText="1"/>
    </x:xf>
    <x:xf numFmtId="0" fontId="0" fillId="4" borderId="12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203" fontId="3" fillId="4" borderId="11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203" fontId="3" fillId="4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12" xfId="0" applyNumberFormat="1" applyFont="1" applyFill="1" applyBorder="1"/>
    <x:xf numFmtId="0" fontId="4" fillId="5" borderId="12" xfId="0" applyNumberFormat="1" applyFont="1" applyFill="1" applyBorder="1"/>
    <x:xf numFmtId="205" fontId="3" fillId="8" borderId="22" xfId="0" applyNumberFormat="1" applyFont="1" applyFill="1" applyBorder="1" applyAlignment="1">
      <x:alignment vertical="center"/>
    </x:xf>
    <x:xf numFmtId="205" fontId="7" fillId="7" borderId="26" xfId="0" applyNumberFormat="1" applyFont="1" applyFill="1" applyBorder="1" applyAlignment="1">
      <x:alignment vertical="center" wrapText="1"/>
    </x:xf>
    <x:xf numFmtId="205" fontId="7" fillId="2" borderId="26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205" fontId="0" fillId="6" borderId="3" xfId="0" applyNumberFormat="1" applyFont="1" applyFill="1" applyBorder="1" applyAlignment="1">
      <x:alignment vertical="center" wrapText="1"/>
    </x:xf>
    <x:xf numFmtId="205" fontId="3" fillId="4" borderId="4" xfId="0" applyNumberFormat="1" applyFont="1" applyFill="1" applyBorder="1" applyAlignment="1">
      <x:alignment horizontal="center" vertical="center" wrapText="1"/>
    </x:xf>
    <x:xf numFmtId="205" fontId="6" fillId="0" borderId="9" xfId="0" applyNumberFormat="1" applyFont="1" applyFill="1" applyBorder="1" applyAlignment="1">
      <x:alignment vertical="center" wrapText="1"/>
    </x:xf>
    <x:xf numFmtId="205" fontId="6" fillId="0" borderId="12" xfId="0" applyNumberFormat="1" applyFont="1" applyFill="1" applyBorder="1" applyAlignment="1">
      <x:alignment vertical="center" wrapText="1"/>
    </x:xf>
    <x:xf numFmtId="205" fontId="0" fillId="0" borderId="9" xfId="0" applyNumberFormat="1" applyFont="1" applyFill="1" applyBorder="1" applyAlignment="1">
      <x:alignment vertical="center" wrapText="1"/>
    </x:xf>
    <x:xf numFmtId="205" fontId="0" fillId="0" borderId="12" xfId="0" applyNumberFormat="1" applyFont="1" applyFill="1" applyBorder="1" applyAlignment="1">
      <x:alignment vertical="center" wrapText="1"/>
    </x:xf>
    <x:xf numFmtId="205" fontId="4" fillId="5" borderId="24" xfId="0" applyNumberFormat="1" applyFont="1" applyFill="1" applyBorder="1"/>
    <x:xf numFmtId="205" fontId="7" fillId="3" borderId="0" xfId="0" applyNumberFormat="1" applyFont="1" applyFill="1" applyBorder="1" applyAlignment="1">
      <x:alignment vertical="center" wrapText="1"/>
    </x:xf>
    <x:xf numFmtId="203" fontId="7" fillId="3" borderId="0" xfId="0" applyNumberFormat="1" applyFont="1" applyFill="1" applyBorder="1" applyAlignment="1">
      <x:alignment vertical="center" wrapText="1"/>
    </x:xf>
    <x:xf numFmtId="204" fontId="7" fillId="3" borderId="0" xfId="0" applyNumberFormat="1" applyFont="1" applyFill="1" applyBorder="1" applyAlignment="1">
      <x:alignment vertical="center" wrapText="1"/>
    </x:xf>
    <x:xf numFmtId="0" fontId="0" fillId="31" xfId="0" applyNumberFormat="1" applyFont="1" applyFill="1" applyBorder="0" applyAlignment="1">
      <x:alignment vertical="center" wrapText="1"/>
    </x:xf>
    <x:xf numFmtId="0" fontId="0" fillId="32" borderId="0" xfId="0" applyNumberFormat="1" applyFont="1" applyFill="1" applyBorder="1"/>
    <x:xf numFmtId="0" fontId="5" fillId="32" borderId="0" xfId="0" applyNumberFormat="1" applyFont="1" applyFill="1" applyBorder="1"/>
    <x:xf numFmtId="0" fontId="5" fillId="32" borderId="0" xfId="0" applyNumberFormat="1" applyFont="1" applyFill="1" applyBorder="1" applyAlignment="1">
      <x:alignment wrapText="1"/>
    </x:xf>
    <x:xf numFmtId="0" fontId="5" fillId="32" borderId="0" xfId="0" applyNumberFormat="1" applyFont="1" applyFill="1" applyBorder="1" applyAlignment="1">
      <x:alignment horizontal="center" wrapText="1"/>
    </x:xf>
    <x:xf numFmtId="0" fontId="5" fillId="32" borderId="0" xfId="0" applyNumberFormat="1" applyFont="1" applyFill="1" applyBorder="1" applyAlignment="1">
      <x:alignment horizontal="center" vertical="center" wrapText="1"/>
    </x:xf>
    <x:xf numFmtId="0" fontId="0" fillId="33" borderId="0" xfId="0" applyNumberFormat="1" applyFont="1" applyFill="1" applyBorder="1"/>
    <x:xf numFmtId="0" fontId="2" fillId="33" borderId="0" xfId="0" applyNumberFormat="1" applyFont="1" applyFill="1" applyBorder="1"/>
    <x:xf numFmtId="0" fontId="2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3" fillId="34" borderId="0" xfId="0" applyNumberFormat="1" applyFont="1" applyFill="1" applyBorder="1"/>
    <x:xf numFmtId="0" fontId="3" fillId="34" borderId="2" xfId="0" applyNumberFormat="1" applyFont="1" applyFill="1" applyBorder="1"/>
    <x:xf numFmtId="0" fontId="3" fillId="34" borderId="3" xfId="0" applyNumberFormat="1" applyFont="1" applyFill="1" applyBorder="1"/>
    <x:xf numFmtId="0" fontId="3" fillId="34" borderId="4" xfId="0" applyNumberFormat="1" applyFont="1" applyFill="1" applyBorder="1"/>
    <x:xf numFmtId="0" fontId="3" fillId="34" borderId="2" xfId="0" applyNumberFormat="1" applyFont="1" applyFill="1" applyBorder="1" applyAlignment="1">
      <x:alignment wrapText="1"/>
    </x:xf>
    <x:xf numFmtId="0" fontId="3" fillId="34" borderId="3" xfId="0" applyNumberFormat="1" applyFont="1" applyFill="1" applyBorder="1" applyAlignment="1">
      <x:alignment wrapText="1"/>
    </x:xf>
    <x:xf numFmtId="0" fontId="3" fillId="34" borderId="4" xfId="0" applyNumberFormat="1" applyFont="1" applyFill="1" applyBorder="1" applyAlignment="1">
      <x:alignment wrapText="1"/>
    </x:xf>
    <x:xf numFmtId="0" fontId="3" fillId="34" borderId="2" xfId="0" applyNumberFormat="1" applyFont="1" applyFill="1" applyBorder="1" applyAlignment="1">
      <x:alignment horizontal="center" wrapText="1"/>
    </x:xf>
    <x:xf numFmtId="0" fontId="3" fillId="34" borderId="3" xfId="0" applyNumberFormat="1" applyFont="1" applyFill="1" applyBorder="1" applyAlignment="1">
      <x:alignment horizontal="center" wrapText="1"/>
    </x:xf>
    <x:xf numFmtId="0" fontId="3" fillId="34" borderId="4" xfId="0" applyNumberFormat="1" applyFont="1" applyFill="1" applyBorder="1" applyAlignment="1">
      <x:alignment horizontal="center" wrapText="1"/>
    </x:xf>
    <x:xf numFmtId="0" fontId="3" fillId="34" borderId="2" xfId="0" applyNumberFormat="1" applyFont="1" applyFill="1" applyBorder="1" applyAlignment="1">
      <x:alignment horizontal="center" vertical="center" wrapText="1"/>
    </x:xf>
    <x:xf numFmtId="0" fontId="3" fillId="34" borderId="3" xfId="0" applyNumberFormat="1" applyFont="1" applyFill="1" applyBorder="1" applyAlignment="1">
      <x:alignment horizontal="center" vertical="center" wrapText="1"/>
    </x:xf>
    <x:xf numFmtId="0" fontId="3" fillId="34" borderId="4" xfId="0" applyNumberFormat="1" applyFont="1" applyFill="1" applyBorder="1" applyAlignment="1">
      <x:alignment horizontal="center" vertical="center" wrapText="1"/>
    </x:xf>
    <x:xf numFmtId="0" fontId="0" fillId="35" xfId="0" applyNumberFormat="1" applyFont="1" applyFill="1" applyBorder="0" applyAlignment="1">
      <x:alignment vertical="center" wrapText="1"/>
    </x:xf>
    <x:xf numFmtId="0" fontId="0" fillId="36" xfId="0" applyNumberFormat="1" applyFont="1" applyFill="1" applyBorder="0" applyAlignment="1">
      <x:alignment vertical="center" wrapText="1"/>
    </x:xf>
    <x:xf numFmtId="0" fontId="0" fillId="37" borderId="11" xfId="0" applyNumberFormat="1" applyFont="1" applyFill="1" applyBorder="1" applyAlignment="1">
      <x:alignment vertical="center" wrapText="1"/>
    </x:xf>
    <x:xf numFmtId="0" fontId="12" fillId="33" borderId="0" xfId="0" applyNumberFormat="1" applyFont="1" applyFill="1" applyBorder="1" applyAlignment="1">
      <x:alignment horizontal="center" vertical="center" wrapText="1"/>
    </x:xf>
    <x:xf numFmtId="0" fontId="0" fillId="7" xfId="0" applyNumberFormat="1" applyFont="1" applyFill="1" applyBorder="0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 applyAlignment="1">
      <x:alignment vertical="center" wrapText="1"/>
    </x:xf>
    <x:xf numFmtId="0" fontId="2" fillId="39" borderId="0" xfId="0" applyNumberFormat="1" applyFont="1" applyFill="1" applyBorder="1" applyAlignment="1">
      <x:alignment wrapText="1"/>
    </x:xf>
    <x:xf numFmtId="0" fontId="12" fillId="39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205" fontId="0" fillId="40" borderId="0" xfId="0" applyNumberFormat="1" applyFont="1" applyFill="1" applyBorder="1" applyAlignment="1">
      <x:alignment vertical="center" wrapText="1"/>
    </x:xf>
    <x:xf numFmtId="0" fontId="0" fillId="40" xfId="0" applyNumberFormat="1" applyFont="1" applyFill="1" applyBorder="0" applyAlignment="1">
      <x:alignment vertical="center" wrapText="1"/>
    </x:xf>
    <x:xf numFmtId="0" fontId="0" fillId="41" borderId="0" xfId="0" applyNumberFormat="1" applyFont="1" applyFill="1" applyBorder="1"/>
    <x:xf numFmtId="0" fontId="5" fillId="41" borderId="0" xfId="0" applyNumberFormat="1" applyFont="1" applyFill="1" applyBorder="1"/>
    <x:xf numFmtId="0" fontId="5" fillId="41" borderId="0" xfId="0" applyNumberFormat="1" applyFont="1" applyFill="1" applyBorder="1" applyAlignment="1">
      <x:alignment wrapText="1"/>
    </x:xf>
    <x:xf numFmtId="0" fontId="5" fillId="41" borderId="0" xfId="0" applyNumberFormat="1" applyFont="1" applyFill="1" applyBorder="1" applyAlignment="1">
      <x:alignment horizontal="center" wrapText="1"/>
    </x:xf>
    <x:xf numFmtId="0" fontId="5" fillId="41" borderId="0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2" fillId="42" borderId="0" xfId="0" applyNumberFormat="1" applyFont="1" applyFill="1" applyBorder="1"/>
    <x:xf numFmtId="0" fontId="2" fillId="42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/>
    <x:xf numFmtId="0" fontId="3" fillId="43" borderId="0" xfId="0" applyNumberFormat="1" applyFont="1" applyFill="1" applyBorder="1"/>
    <x:xf numFmtId="0" fontId="3" fillId="43" borderId="2" xfId="0" applyNumberFormat="1" applyFont="1" applyFill="1" applyBorder="1"/>
    <x:xf numFmtId="0" fontId="3" fillId="43" borderId="3" xfId="0" applyNumberFormat="1" applyFont="1" applyFill="1" applyBorder="1"/>
    <x:xf numFmtId="0" fontId="3" fillId="43" borderId="4" xfId="0" applyNumberFormat="1" applyFont="1" applyFill="1" applyBorder="1"/>
    <x:xf numFmtId="0" fontId="3" fillId="43" borderId="2" xfId="0" applyNumberFormat="1" applyFont="1" applyFill="1" applyBorder="1" applyAlignment="1">
      <x:alignment wrapText="1"/>
    </x:xf>
    <x:xf numFmtId="0" fontId="3" fillId="43" borderId="3" xfId="0" applyNumberFormat="1" applyFont="1" applyFill="1" applyBorder="1" applyAlignment="1">
      <x:alignment wrapText="1"/>
    </x:xf>
    <x:xf numFmtId="0" fontId="3" fillId="43" borderId="4" xfId="0" applyNumberFormat="1" applyFont="1" applyFill="1" applyBorder="1" applyAlignment="1">
      <x:alignment wrapText="1"/>
    </x:xf>
    <x:xf numFmtId="0" fontId="3" fillId="43" borderId="2" xfId="0" applyNumberFormat="1" applyFont="1" applyFill="1" applyBorder="1" applyAlignment="1">
      <x:alignment horizontal="center" wrapText="1"/>
    </x:xf>
    <x:xf numFmtId="0" fontId="3" fillId="43" borderId="3" xfId="0" applyNumberFormat="1" applyFont="1" applyFill="1" applyBorder="1" applyAlignment="1">
      <x:alignment horizontal="center" wrapText="1"/>
    </x:xf>
    <x:xf numFmtId="0" fontId="3" fillId="43" borderId="4" xfId="0" applyNumberFormat="1" applyFont="1" applyFill="1" applyBorder="1" applyAlignment="1">
      <x:alignment horizontal="center" wrapText="1"/>
    </x:xf>
    <x:xf numFmtId="0" fontId="3" fillId="43" borderId="2" xfId="0" applyNumberFormat="1" applyFont="1" applyFill="1" applyBorder="1" applyAlignment="1">
      <x:alignment horizontal="center" vertical="center" wrapText="1"/>
    </x:xf>
    <x:xf numFmtId="0" fontId="3" fillId="43" borderId="3" xfId="0" applyNumberFormat="1" applyFont="1" applyFill="1" applyBorder="1" applyAlignment="1">
      <x:alignment horizontal="center" vertical="center" wrapText="1"/>
    </x:xf>
    <x:xf numFmtId="0" fontId="3" fillId="43" borderId="4" xfId="0" applyNumberFormat="1" applyFont="1" applyFill="1" applyBorder="1" applyAlignment="1">
      <x:alignment horizontal="center" vertical="center" wrapText="1"/>
    </x:xf>
    <x:xf numFmtId="0" fontId="0" fillId="44" xfId="0" applyNumberFormat="1" applyFont="1" applyFill="1" applyBorder="0" applyAlignment="1">
      <x:alignment vertical="center" wrapText="1"/>
    </x:xf>
    <x:xf numFmtId="0" fontId="0" fillId="45" xfId="0" applyNumberFormat="1" applyFont="1" applyFill="1" applyBorder="0" applyAlignment="1">
      <x:alignment vertical="center" wrapText="1"/>
    </x:xf>
    <x:xf numFmtId="0" fontId="0" fillId="40" borderId="11" xfId="0" applyNumberFormat="1" applyFont="1" applyFill="1" applyBorder="1" applyAlignment="1">
      <x:alignment vertical="center" wrapText="1"/>
    </x:xf>
    <x:xf numFmtId="0" fontId="0" fillId="46" borderId="8" xfId="0" applyNumberFormat="1" applyFont="1" applyFill="1" applyBorder="1" applyAlignment="1">
      <x:alignment vertical="center" wrapText="1"/>
    </x:xf>
    <x:xf numFmtId="0" fontId="13" fillId="46" borderId="8" xfId="0" applyNumberFormat="1" applyFont="1" applyFill="1" applyBorder="1" applyAlignment="1">
      <x:alignment vertical="center" wrapText="1"/>
    </x:xf>
    <x:xf numFmtId="0" fontId="0" fillId="40" borderId="8" xfId="0" applyNumberFormat="1" applyFont="1" applyFill="1" applyBorder="1" applyAlignment="1">
      <x:alignment vertical="center" wrapText="1"/>
    </x:xf>
    <x:xf numFmtId="0" fontId="14" fillId="40" borderId="8" xfId="0" applyNumberFormat="1" applyFont="1" applyFill="1" applyBorder="1" applyAlignment="1">
      <x:alignment vertical="center" wrapText="1"/>
    </x:xf>
    <x:xf numFmtId="0" fontId="0" fillId="40" borderId="10" xfId="0" applyNumberFormat="1" applyFont="1" applyFill="1" applyBorder="1" applyAlignment="1">
      <x:alignment vertical="center" wrapText="1"/>
    </x:xf>
    <x:xf numFmtId="0" fontId="14" fillId="40" borderId="10" xfId="0" applyNumberFormat="1" applyFont="1" applyFill="1" applyBorder="1" applyAlignment="1">
      <x:alignment vertical="center" wrapText="1"/>
    </x:xf>
    <x:xf numFmtId="0" fontId="0" fillId="40" borderId="28" xfId="0" applyNumberFormat="1" applyFont="1" applyFill="1" applyBorder="1" applyAlignment="1">
      <x:alignment vertical="center" wrapText="1"/>
    </x:xf>
    <x:xf numFmtId="0" fontId="0" fillId="45" borderId="11" xfId="0" applyNumberFormat="1" applyFont="1" applyFill="1" applyBorder="1" applyAlignment="1">
      <x:alignment vertical="center" wrapText="1"/>
    </x:xf>
    <x:xf numFmtId="0" fontId="12" fillId="42" borderId="0" xfId="0" applyNumberFormat="1" applyFont="1" applyFill="1" applyBorder="1" applyAlignment="1">
      <x:alignment horizontal="center" vertical="center" wrapText="1"/>
    </x:xf>
    <x:xf numFmtId="0" fontId="15" fillId="2" borderId="0" xfId="0" applyNumberFormat="1" applyFont="1" applyFill="1" applyBorder="1"/>
    <x:xf numFmtId="0" fontId="16" fillId="2" borderId="0" xfId="0" applyNumberFormat="1" applyFont="1" applyFill="1" applyBorder="1" applyAlignment="1">
      <x:alignment horizontal="center" vertical="center" wrapText="1"/>
    </x:xf>
    <x:xf numFmtId="0" fontId="16" fillId="3" borderId="0" xfId="0" applyNumberFormat="1" applyFont="1" applyFill="1" applyBorder="1" applyAlignment="1">
      <x:alignment horizontal="center" vertical="center" wrapText="1"/>
    </x:xf>
    <x:xf numFmtId="0" fontId="16" fillId="4" borderId="2" xfId="0" applyNumberFormat="1" applyFont="1" applyFill="1" applyBorder="1" applyAlignment="1">
      <x:alignment horizontal="center" vertical="center" wrapText="1"/>
    </x:xf>
    <x:xf numFmtId="0" fontId="16" fillId="4" borderId="3" xfId="0" applyNumberFormat="1" applyFont="1" applyFill="1" applyBorder="1" applyAlignment="1">
      <x:alignment horizontal="center" vertical="center" wrapText="1"/>
    </x:xf>
    <x:xf numFmtId="0" fontId="16" fillId="4" borderId="4" xfId="0" applyNumberFormat="1" applyFont="1" applyFill="1" applyBorder="1" applyAlignment="1">
      <x:alignment horizontal="center" vertical="center" wrapText="1"/>
    </x:xf>
    <x:xf numFmtId="0" fontId="15" fillId="2" borderId="8" xfId="0" applyNumberFormat="1" applyFont="1" applyFill="1" applyBorder="1" applyAlignment="1">
      <x:alignment vertical="center" wrapText="1"/>
    </x:xf>
    <x:xf numFmtId="203" fontId="15" fillId="2" borderId="0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 applyAlignment="1">
      <x:alignment vertical="center" wrapText="1"/>
    </x:xf>
    <x:xf numFmtId="0" fontId="15" fillId="2" borderId="9" xfId="0" applyNumberFormat="1" applyFont="1" applyFill="1" applyBorder="1" applyAlignment="1">
      <x:alignment vertical="center" wrapText="1"/>
    </x:xf>
    <x:xf numFmtId="204" fontId="15" fillId="2" borderId="0" xfId="0" applyNumberFormat="1" applyFont="1" applyFill="1" applyBorder="1" applyAlignment="1">
      <x:alignment vertical="center" wrapText="1"/>
    </x:xf>
    <x:xf numFmtId="0" fontId="16" fillId="5" borderId="8" xfId="0" applyNumberFormat="1" applyFont="1" applyFill="1" applyBorder="1" applyAlignment="1">
      <x:alignment vertical="center" wrapText="1"/>
    </x:xf>
    <x:xf numFmtId="203" fontId="16" fillId="5" borderId="0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 applyAlignment="1">
      <x:alignment vertical="center" wrapText="1"/>
    </x:xf>
    <x:xf numFmtId="0" fontId="16" fillId="5" borderId="9" xfId="0" applyNumberFormat="1" applyFont="1" applyFill="1" applyBorder="1" applyAlignment="1">
      <x:alignment vertical="center" wrapText="1"/>
    </x:xf>
    <x:xf numFmtId="0" fontId="15" fillId="2" borderId="10" xfId="0" applyNumberFormat="1" applyFont="1" applyFill="1" applyBorder="1" applyAlignment="1">
      <x:alignment vertical="center" wrapText="1"/>
    </x:xf>
    <x:xf numFmtId="203" fontId="15" fillId="2" borderId="11" xfId="0" applyNumberFormat="1" applyFont="1" applyFill="1" applyBorder="1" applyAlignment="1">
      <x:alignment vertical="center" wrapText="1"/>
    </x:xf>
    <x:xf numFmtId="0" fontId="15" fillId="2" borderId="11" xfId="0" applyNumberFormat="1" applyFont="1" applyFill="1" applyBorder="1" applyAlignment="1">
      <x:alignment vertical="center" wrapText="1"/>
    </x:xf>
    <x:xf numFmtId="0" fontId="15" fillId="2" borderId="12" xfId="0" applyNumberFormat="1" applyFont="1" applyFill="1" applyBorder="1" applyAlignment="1">
      <x:alignment vertical="center" wrapText="1"/>
    </x:xf>
    <x:xf numFmtId="0" fontId="16" fillId="6" borderId="0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 applyAlignment="1">
      <x:alignment horizontal="center" vertical="center" wrapText="1"/>
    </x:xf>
    <x:xf numFmtId="0" fontId="16" fillId="42" borderId="0" xfId="0" applyNumberFormat="1" applyFont="1" applyFill="1" applyBorder="1" applyAlignment="1">
      <x:alignment horizontal="center" vertical="center" wrapText="1"/>
    </x:xf>
    <x:xf numFmtId="0" fontId="15" fillId="2" borderId="0" xfId="0" applyNumberFormat="1" applyFont="1" applyFill="1" applyBorder="1" applyAlignment="1">
      <x:alignment vertical="center"/>
    </x:xf>
    <x:xf numFmtId="0" fontId="16" fillId="3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5" fillId="0" borderId="8" xfId="0" applyNumberFormat="1" applyFont="1" applyFill="1" applyBorder="1" applyAlignment="1">
      <x:alignment vertical="center" wrapText="1"/>
    </x:xf>
    <x:xf numFmtId="205" fontId="15" fillId="0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 wrapText="1"/>
    </x:xf>
    <x:xf numFmtId="0" fontId="15" fillId="0" borderId="9" xfId="0" applyNumberFormat="1" applyFont="1" applyFill="1" applyBorder="1" applyAlignment="1">
      <x:alignment vertical="center" wrapText="1"/>
    </x:xf>
    <x:xf numFmtId="205" fontId="15" fillId="6" borderId="0" xfId="0" applyNumberFormat="1" applyFont="1" applyFill="1" applyBorder="1" applyAlignment="1">
      <x:alignment vertical="center" wrapText="1"/>
    </x:xf>
    <x:xf numFmtId="205" fontId="15" fillId="40" borderId="0" xfId="0" applyNumberFormat="1" applyFont="1" applyFill="1" applyBorder="1" applyAlignment="1">
      <x:alignment vertical="center" wrapText="1"/>
    </x:xf>
    <x:xf numFmtId="203" fontId="15" fillId="6" borderId="0" xfId="0" applyNumberFormat="1" applyFont="1" applyFill="1" applyBorder="1" applyAlignment="1">
      <x:alignment vertical="center" wrapText="1"/>
    </x:xf>
    <x:xf numFmtId="0" fontId="15" fillId="15" borderId="0" xfId="0" applyNumberFormat="1" applyFont="1" applyFill="1" applyBorder="1" applyAlignment="1">
      <x:alignment vertical="center" wrapText="1"/>
    </x:xf>
    <x:xf numFmtId="0" fontId="15" fillId="0" borderId="10" xfId="0" applyNumberFormat="1" applyFont="1" applyFill="1" applyBorder="1" applyAlignment="1">
      <x:alignment vertical="center" wrapText="1"/>
    </x:xf>
    <x:xf numFmtId="204" fontId="15" fillId="6" borderId="11" xfId="0" applyNumberFormat="1" applyFont="1" applyFill="1" applyBorder="1" applyAlignment="1">
      <x:alignment vertical="center" wrapText="1"/>
    </x:xf>
    <x:xf numFmtId="0" fontId="15" fillId="0" borderId="11" xfId="0" applyNumberFormat="1" applyFont="1" applyFill="1" applyBorder="1" applyAlignment="1">
      <x:alignment vertical="center" wrapText="1"/>
    </x:xf>
    <x:xf numFmtId="0" fontId="15" fillId="0" borderId="12" xfId="0" applyNumberFormat="1" applyFont="1" applyFill="1" applyBorder="1" applyAlignment="1">
      <x:alignment vertical="center" wrapText="1"/>
    </x:xf>
    <x:xf numFmtId="0" fontId="15" fillId="0" borderId="18" xfId="0" applyNumberFormat="1" applyFont="1" applyFill="1" applyBorder="1" applyAlignment="1">
      <x:alignment vertical="center" wrapText="1"/>
    </x:xf>
    <x:xf numFmtId="204" fontId="15" fillId="6" borderId="28" xfId="0" applyNumberFormat="1" applyFont="1" applyFill="1" applyBorder="1" applyAlignment="1">
      <x:alignment vertical="center" wrapText="1"/>
    </x:xf>
    <x:xf numFmtId="0" fontId="15" fillId="0" borderId="28" xfId="0" applyNumberFormat="1" applyFont="1" applyFill="1" applyBorder="1" applyAlignment="1">
      <x:alignment vertical="center" wrapText="1"/>
    </x:xf>
    <x:xf numFmtId="0" fontId="15" fillId="0" borderId="19" xfId="0" applyNumberFormat="1" applyFont="1" applyFill="1" applyBorder="1" applyAlignment="1">
      <x:alignment vertical="center" wrapText="1"/>
    </x:xf>
    <x:xf numFmtId="205" fontId="15" fillId="0" xfId="0" applyNumberFormat="1" applyFont="1" applyFill="1" applyBorder="0" applyAlignment="1">
      <x:alignment vertical="center" wrapText="1"/>
    </x:xf>
    <x:xf numFmtId="0" fontId="15" fillId="0" xfId="0" applyNumberFormat="1" applyFont="1" applyFill="1" applyBorder="0" applyAlignment="1">
      <x:alignment vertical="center" wrapText="1"/>
    </x:xf>
    <x:xf numFmtId="205" fontId="15" fillId="6" xfId="0" applyNumberFormat="1" applyFont="1" applyFill="1" applyBorder="0" applyAlignment="1">
      <x:alignment vertical="center" wrapText="1"/>
    </x:xf>
    <x:xf numFmtId="0" fontId="15" fillId="31" xfId="0" applyNumberFormat="1" applyFont="1" applyFill="1" applyBorder="0" applyAlignment="1">
      <x:alignment vertical="center" wrapText="1"/>
    </x:xf>
    <x:xf numFmtId="205" fontId="15" fillId="6" borderId="11" xfId="0" applyNumberFormat="1" applyFont="1" applyFill="1" applyBorder="1" applyAlignment="1">
      <x:alignment vertical="center" wrapText="1"/>
    </x:xf>
    <x:xf numFmtId="205" fontId="15" fillId="0" borderId="0" xfId="0" applyNumberFormat="1" applyFont="1" applyFill="1" applyBorder="1"/>
    <x:xf numFmtId="205" fontId="15" fillId="6" borderId="28" xfId="0" applyNumberFormat="1" applyFont="1" applyFill="1" applyBorder="1" applyAlignment="1">
      <x:alignment vertical="center" wrapText="1"/>
    </x:xf>
    <x:xf numFmtId="0" fontId="15" fillId="40" xfId="0" applyNumberFormat="1" applyFont="1" applyFill="1" applyBorder="0" applyAlignment="1">
      <x:alignment vertical="center" wrapText="1"/>
    </x:xf>
    <x:xf numFmtId="203" fontId="15" fillId="0" borderId="11" xfId="0" applyNumberFormat="1" applyFont="1" applyFill="1" applyBorder="1" applyAlignment="1">
      <x:alignment vertical="center" wrapText="1"/>
    </x:xf>
    <x:xf numFmtId="0" fontId="16" fillId="3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/>
    </x:xf>
    <x:xf numFmtId="205" fontId="15" fillId="0" borderId="0" xfId="0" applyNumberFormat="1" applyFont="1" applyFill="1" applyBorder="1" applyAlignment="1">
      <x:alignment vertical="center"/>
    </x:xf>
    <x:xf numFmtId="0" fontId="16" fillId="43" borderId="2" xfId="0" applyNumberFormat="1" applyFont="1" applyFill="1" applyBorder="1" applyAlignment="1">
      <x:alignment horizontal="center" vertical="center" wrapText="1"/>
    </x:xf>
    <x:xf numFmtId="0" fontId="16" fillId="43" borderId="3" xfId="0" applyNumberFormat="1" applyFont="1" applyFill="1" applyBorder="1" applyAlignment="1">
      <x:alignment horizontal="center" vertical="center" wrapText="1"/>
    </x:xf>
    <x:xf numFmtId="0" fontId="16" fillId="43" borderId="4" xfId="0" applyNumberFormat="1" applyFont="1" applyFill="1" applyBorder="1" applyAlignment="1">
      <x:alignment horizontal="center" vertical="center" wrapText="1"/>
    </x:xf>
    <x:xf numFmtId="0" fontId="17" fillId="43" borderId="2" xfId="0" applyNumberFormat="1" applyFont="1" applyFill="1" applyBorder="1" applyAlignment="1">
      <x:alignment horizontal="center" vertical="center" wrapText="1"/>
    </x:xf>
    <x:xf numFmtId="0" fontId="17" fillId="43" borderId="3" xfId="0" applyNumberFormat="1" applyFont="1" applyFill="1" applyBorder="1" applyAlignment="1">
      <x:alignment horizontal="center" vertical="center" wrapText="1"/>
    </x:xf>
    <x:xf numFmtId="0" fontId="17" fillId="43" borderId="4" xfId="0" applyNumberFormat="1" applyFont="1" applyFill="1" applyBorder="1" applyAlignment="1">
      <x:alignment horizontal="center" vertical="center" wrapText="1"/>
    </x:xf>
    <x:xf numFmtId="205" fontId="15" fillId="0" borderId="11" xfId="0" applyNumberFormat="1" applyFont="1" applyFill="1" applyBorder="1" applyAlignment="1">
      <x:alignment vertical="center" wrapText="1"/>
    </x:xf>
    <x:xf numFmtId="203" fontId="15" fillId="0" borderId="0" xfId="0" applyNumberFormat="1" applyFont="1" applyFill="1" applyBorder="1" applyAlignment="1">
      <x:alignment vertical="center" wrapText="1"/>
    </x:xf>
    <x:xf numFmtId="203" fontId="15" fillId="6" borderId="11" xfId="0" applyNumberFormat="1" applyFont="1" applyFill="1" applyBorder="1" applyAlignment="1">
      <x:alignment vertical="center" wrapText="1"/>
    </x:xf>
    <x:xf numFmtId="0" fontId="15" fillId="0" borderId="2" xfId="0" applyNumberFormat="1" applyFont="1" applyFill="1" applyBorder="1" applyAlignment="1">
      <x:alignment vertical="center" wrapText="1"/>
    </x:xf>
    <x:xf numFmtId="0" fontId="15" fillId="0" borderId="3" xfId="0" applyNumberFormat="1" applyFont="1" applyFill="1" applyBorder="1" applyAlignment="1">
      <x:alignment vertical="center" wrapText="1"/>
    </x:xf>
    <x:xf numFmtId="205" fontId="15" fillId="0" borderId="3" xfId="0" applyNumberFormat="1" applyFont="1" applyFill="1" applyBorder="1" applyAlignment="1">
      <x:alignment vertical="center" wrapText="1"/>
    </x:xf>
    <x:xf numFmtId="203" fontId="15" fillId="6" borderId="3" xfId="0" applyNumberFormat="1" applyFont="1" applyFill="1" applyBorder="1" applyAlignment="1">
      <x:alignment vertical="center" wrapText="1"/>
    </x:xf>
    <x:xf numFmtId="203" fontId="15" fillId="0" borderId="3" xfId="0" applyNumberFormat="1" applyFont="1" applyFill="1" applyBorder="1" applyAlignment="1">
      <x:alignment vertical="center" wrapText="1"/>
    </x:xf>
    <x:xf numFmtId="0" fontId="15" fillId="0" borderId="4" xfId="0" applyNumberFormat="1" applyFont="1" applyFill="1" applyBorder="1" applyAlignment="1">
      <x:alignment vertical="center" wrapText="1"/>
    </x:xf>
    <x:xf numFmtId="203" fontId="15" fillId="0" borderId="0" xfId="0" applyNumberFormat="1" applyFont="1" applyFill="1" applyBorder="1"/>
    <x:xf numFmtId="0" fontId="16" fillId="5" borderId="0" xfId="0" applyNumberFormat="1" applyFont="1" applyFill="1" applyBorder="1" applyAlignment="1">
      <x:alignment wrapText="1"/>
    </x:xf>
    <x:xf numFmtId="205" fontId="16" fillId="5" borderId="0" xfId="0" applyNumberFormat="1" applyFont="1" applyFill="1" applyBorder="1" applyAlignment="1">
      <x:alignment wrapText="1"/>
    </x:xf>
    <x:xf numFmtId="203" fontId="16" fillId="5" borderId="0" xfId="0" applyNumberFormat="1" applyFont="1" applyFill="1" applyBorder="1" applyAlignment="1">
      <x:alignment wrapText="1"/>
    </x:xf>
    <x:xf numFmtId="0" fontId="15" fillId="3" borderId="0" xfId="0" applyNumberFormat="1" applyFont="1" applyFill="1" applyBorder="1" applyAlignment="1">
      <x:alignment wrapText="1"/>
    </x:xf>
    <x:xf numFmtId="205" fontId="15" fillId="3" borderId="0" xfId="0" applyNumberFormat="1" applyFont="1" applyFill="1" applyBorder="1" applyAlignment="1">
      <x:alignment wrapText="1"/>
    </x:xf>
    <x:xf numFmtId="203" fontId="15" fillId="3" borderId="0" xfId="0" applyNumberFormat="1" applyFont="1" applyFill="1" applyBorder="1" applyAlignment="1">
      <x:alignment wrapText="1"/>
    </x:xf>
    <x:xf numFmtId="205" fontId="16" fillId="4" borderId="3" xfId="0" applyNumberFormat="1" applyFont="1" applyFill="1" applyBorder="1" applyAlignment="1">
      <x:alignment horizontal="center" vertical="center" wrapText="1"/>
    </x:xf>
    <x:xf numFmtId="203" fontId="16" fillId="4" borderId="3" xfId="0" applyNumberFormat="1" applyFont="1" applyFill="1" applyBorder="1" applyAlignment="1">
      <x:alignment horizontal="center" vertical="center" wrapText="1"/>
    </x:xf>
    <x:xf numFmtId="203" fontId="16" fillId="4" borderId="4" xfId="0" applyNumberFormat="1" applyFont="1" applyFill="1" applyBorder="1" applyAlignment="1">
      <x:alignment horizontal="center" vertical="center" wrapText="1"/>
    </x:xf>
    <x:xf numFmtId="203" fontId="15" fillId="0" borderId="9" xfId="0" applyNumberFormat="1" applyFont="1" applyFill="1" applyBorder="1" applyAlignment="1">
      <x:alignment vertical="center" wrapText="1"/>
    </x:xf>
    <x:xf numFmtId="203" fontId="15" fillId="0" borderId="12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/>
    <x:xf numFmtId="205" fontId="16" fillId="5" borderId="0" xfId="0" applyNumberFormat="1" applyFont="1" applyFill="1" applyBorder="1"/>
    <x:xf numFmtId="203" fontId="16" fillId="5" borderId="0" xfId="0" applyNumberFormat="1" applyFont="1" applyFill="1" applyBorder="1"/>
    <x:xf numFmtId="203" fontId="15" fillId="6" xfId="0" applyNumberFormat="1" applyFont="1" applyFill="1" applyBorder="0" applyAlignment="1">
      <x:alignment vertical="center" wrapText="1"/>
    </x:xf>
    <x:xf numFmtId="203" fontId="15" fillId="0" xfId="0" applyNumberFormat="1" applyFont="1" applyFill="1" applyBorder="0" applyAlignment="1">
      <x:alignment vertical="center" wrapText="1"/>
    </x:xf>
    <x:xf numFmtId="0" fontId="15" fillId="7" borderId="0" xfId="0" applyNumberFormat="1" applyFont="1" applyFill="1" applyBorder="1" applyAlignment="1">
      <x:alignment vertical="top" wrapText="1"/>
    </x:xf>
    <x:xf numFmtId="203" fontId="15" fillId="0" borderId="0" xfId="0" applyNumberFormat="1" applyFont="1" applyFill="1" applyBorder="1" applyAlignment="1">
      <x:alignment vertical="center"/>
    </x:xf>
    <x:xf numFmtId="205" fontId="16" fillId="5" borderId="0" xfId="0" applyNumberFormat="1" applyFont="1" applyFill="1" applyBorder="1" applyAlignment="1">
      <x:alignment vertical="center" wrapText="1"/>
    </x:xf>
    <x:xf numFmtId="0" fontId="15" fillId="3" borderId="0" xfId="0" applyNumberFormat="1" applyFont="1" applyFill="1" applyBorder="1" applyAlignment="1">
      <x:alignment vertical="center" wrapText="1"/>
    </x:xf>
    <x:xf numFmtId="205" fontId="15" fillId="3" borderId="0" xfId="0" applyNumberFormat="1" applyFont="1" applyFill="1" applyBorder="1" applyAlignment="1">
      <x:alignment vertical="center" wrapText="1"/>
    </x:xf>
    <x:xf numFmtId="203" fontId="15" fillId="3" borderId="0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 applyAlignment="1">
      <x:alignment vertical="center"/>
    </x:xf>
    <x:xf numFmtId="205" fontId="16" fillId="5" borderId="0" xfId="0" applyNumberFormat="1" applyFont="1" applyFill="1" applyBorder="1" applyAlignment="1">
      <x:alignment vertical="center"/>
    </x:xf>
    <x:xf numFmtId="203" fontId="16" fillId="5" borderId="0" xfId="0" applyNumberFormat="1" applyFont="1" applyFill="1" applyBorder="1" applyAlignment="1">
      <x:alignment vertical="center"/>
    </x:xf>
    <x:xf numFmtId="0" fontId="15" fillId="7" borderId="0" xfId="0" applyNumberFormat="1" applyFont="1" applyFill="1" applyBorder="1" applyAlignment="1">
      <x:alignment vertical="center" wrapText="1"/>
    </x:xf>
    <x:xf numFmtId="0" fontId="16" fillId="0" borderId="8" xfId="0" applyNumberFormat="1" applyFont="1" applyFill="1" applyBorder="1" applyAlignment="1">
      <x:alignment vertical="center" wrapText="1"/>
    </x:xf>
    <x:xf numFmtId="0" fontId="16" fillId="7" borderId="8" xfId="0" applyNumberFormat="1" applyFont="1" applyFill="1" applyBorder="1" applyAlignment="1">
      <x:alignment vertical="center" wrapText="1"/>
    </x:xf>
    <x:xf numFmtId="205" fontId="15" fillId="7" borderId="0" xfId="0" applyNumberFormat="1" applyFont="1" applyFill="1" applyBorder="1" applyAlignment="1">
      <x:alignment vertical="center" wrapText="1"/>
    </x:xf>
    <x:xf numFmtId="203" fontId="15" fillId="7" borderId="0" xfId="0" applyNumberFormat="1" applyFont="1" applyFill="1" applyBorder="1" applyAlignment="1">
      <x:alignment vertical="center" wrapText="1"/>
    </x:xf>
    <x:xf numFmtId="0" fontId="15" fillId="7" borderId="9" xfId="0" applyNumberFormat="1" applyFont="1" applyFill="1" applyBorder="1" applyAlignment="1">
      <x:alignment vertical="center" wrapText="1"/>
    </x:xf>
    <x:xf numFmtId="0" fontId="16" fillId="0" borderId="10" xfId="0" applyNumberFormat="1" applyFont="1" applyFill="1" applyBorder="1" applyAlignment="1">
      <x:alignment vertical="center" wrapText="1"/>
    </x:xf>
    <x:xf numFmtId="205" fontId="15" fillId="0" borderId="28" xfId="0" applyNumberFormat="1" applyFont="1" applyFill="1" applyBorder="1" applyAlignment="1">
      <x:alignment vertical="center" wrapText="1"/>
    </x:xf>
    <x:xf numFmtId="203" fontId="15" fillId="0" borderId="28" xfId="0" applyNumberFormat="1" applyFont="1" applyFill="1" applyBorder="1" applyAlignment="1">
      <x:alignment vertical="center" wrapText="1"/>
    </x:xf>
    <x:xf numFmtId="205" fontId="15" fillId="0" borderId="9" xfId="0" applyNumberFormat="1" applyFont="1" applyFill="1" applyBorder="1" applyAlignment="1">
      <x:alignment vertical="center" wrapText="1"/>
    </x:xf>
    <x:xf numFmtId="205" fontId="16" fillId="4" borderId="4" xfId="0" applyNumberFormat="1" applyFont="1" applyFill="1" applyBorder="1" applyAlignment="1">
      <x:alignment horizontal="center" vertical="center" wrapText="1"/>
    </x:xf>
    <x:xf numFmtId="204" fontId="15" fillId="0" xfId="0" applyNumberFormat="1" applyFont="1" applyFill="1" applyBorder="0" applyAlignment="1">
      <x:alignment vertical="center" wrapText="1"/>
    </x:xf>
    <x:xf numFmtId="205" fontId="15" fillId="0" borderId="12" xfId="0" applyNumberFormat="1" applyFont="1" applyFill="1" applyBorder="1" applyAlignment="1">
      <x:alignment vertical="center" wrapText="1"/>
    </x:xf>
    <x:xf numFmtId="204" fontId="15" fillId="6" borderId="0" xfId="0" applyNumberFormat="1" applyFont="1" applyFill="1" applyBorder="1" applyAlignment="1">
      <x:alignment vertical="center" wrapText="1"/>
    </x:xf>
    <x:xf numFmtId="204" fontId="15" fillId="0" borderId="0" xfId="0" applyNumberFormat="1" applyFont="1" applyFill="1" applyBorder="1" applyAlignment="1">
      <x:alignment vertical="center" wrapText="1"/>
    </x:xf>
    <x:xf numFmtId="204" fontId="15" fillId="0" borderId="11" xfId="0" applyNumberFormat="1" applyFont="1" applyFill="1" applyBorder="1" applyAlignment="1">
      <x:alignment vertical="center" wrapText="1"/>
    </x:xf>
    <x:xf numFmtId="204" fontId="15" fillId="0" borderId="0" xfId="0" applyNumberFormat="1" applyFont="1" applyFill="1" applyBorder="1"/>
    <x:xf numFmtId="204" fontId="15" fillId="0" borderId="0" xfId="0" applyNumberFormat="1" applyFont="1" applyFill="1" applyBorder="1" applyAlignment="1">
      <x:alignment vertical="center"/>
    </x:xf>
    <x:xf numFmtId="0" fontId="16" fillId="3" borderId="0" xfId="0" applyNumberFormat="1" applyFont="1" applyFill="1" applyBorder="1" applyAlignment="1">
      <x:alignment horizontal="center" wrapText="1"/>
    </x:xf>
    <x:xf numFmtId="0" fontId="16" fillId="7" borderId="18" xfId="0" applyNumberFormat="1" applyFont="1" applyFill="1" applyBorder="1"/>
    <x:xf numFmtId="203" fontId="15" fillId="7" borderId="19" xfId="0" applyNumberFormat="1" applyFont="1" applyFill="1" applyBorder="1"/>
    <x:xf numFmtId="0" fontId="16" fillId="7" borderId="8" xfId="0" applyNumberFormat="1" applyFont="1" applyFill="1" applyBorder="1"/>
    <x:xf numFmtId="203" fontId="15" fillId="7" borderId="9" xfId="0" applyNumberFormat="1" applyFont="1" applyFill="1" applyBorder="1"/>
    <x:xf numFmtId="204" fontId="15" fillId="7" borderId="9" xfId="0" applyNumberFormat="1" applyFont="1" applyFill="1" applyBorder="1"/>
    <x:xf numFmtId="0" fontId="16" fillId="7" borderId="10" xfId="0" applyNumberFormat="1" applyFont="1" applyFill="1" applyBorder="1"/>
    <x:xf numFmtId="203" fontId="16" fillId="5" borderId="12" xfId="0" applyNumberFormat="1" applyFont="1" applyFill="1" applyBorder="1" applyAlignment="1">
      <x:alignment horizontal="right"/>
    </x:xf>
    <x:xf numFmtId="0" fontId="16" fillId="8" borderId="22" xfId="0" applyNumberFormat="1" applyFont="1" applyFill="1" applyBorder="1" applyAlignment="1">
      <x:alignment vertical="center"/>
    </x:xf>
    <x:xf numFmtId="205" fontId="16" fillId="8" borderId="22" xfId="0" applyNumberFormat="1" applyFont="1" applyFill="1" applyBorder="1" applyAlignment="1">
      <x:alignment vertical="center"/>
    </x:xf>
    <x:xf numFmtId="203" fontId="16" fillId="8" borderId="22" xfId="0" applyNumberFormat="1" applyFont="1" applyFill="1" applyBorder="1" applyAlignment="1">
      <x:alignment vertical="center"/>
    </x:xf>
    <x:xf numFmtId="204" fontId="16" fillId="8" borderId="22" xfId="0" applyNumberFormat="1" applyFont="1" applyFill="1" applyBorder="1" applyAlignment="1">
      <x:alignment vertical="center"/>
    </x:xf>
    <x:xf numFmtId="0" fontId="16" fillId="8" borderId="22" xfId="0" applyNumberFormat="1" applyFont="1" applyFill="1" applyBorder="1" applyAlignment="1">
      <x:alignment vertical="center" wrapText="1"/>
    </x:xf>
    <x:xf numFmtId="0" fontId="15" fillId="7" borderId="26" xfId="0" applyNumberFormat="1" applyFont="1" applyFill="1" applyBorder="1" applyAlignment="1">
      <x:alignment vertical="center" wrapText="1"/>
    </x:xf>
    <x:xf numFmtId="205" fontId="15" fillId="7" borderId="26" xfId="0" applyNumberFormat="1" applyFont="1" applyFill="1" applyBorder="1" applyAlignment="1">
      <x:alignment vertical="center" wrapText="1"/>
    </x:xf>
    <x:xf numFmtId="203" fontId="15" fillId="7" borderId="26" xfId="0" applyNumberFormat="1" applyFont="1" applyFill="1" applyBorder="1" applyAlignment="1">
      <x:alignment vertical="center" wrapText="1"/>
    </x:xf>
    <x:xf numFmtId="204" fontId="15" fillId="7" borderId="26" xfId="0" applyNumberFormat="1" applyFont="1" applyFill="1" applyBorder="1" applyAlignment="1">
      <x:alignment vertical="center" wrapText="1"/>
    </x:xf>
    <x:xf numFmtId="0" fontId="15" fillId="2" borderId="26" xfId="0" applyNumberFormat="1" applyFont="1" applyFill="1" applyBorder="1" applyAlignment="1">
      <x:alignment vertical="center" wrapText="1"/>
    </x:xf>
    <x:xf numFmtId="205" fontId="15" fillId="2" borderId="26" xfId="0" applyNumberFormat="1" applyFont="1" applyFill="1" applyBorder="1" applyAlignment="1">
      <x:alignment vertical="center" wrapText="1"/>
    </x:xf>
    <x:xf numFmtId="203" fontId="15" fillId="2" borderId="26" xfId="0" applyNumberFormat="1" applyFont="1" applyFill="1" applyBorder="1" applyAlignment="1">
      <x:alignment vertical="center" wrapText="1"/>
    </x:xf>
    <x:xf numFmtId="204" fontId="15" fillId="2" borderId="26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wrapText="1"/>
    </x:xf>
    <x:xf numFmtId="0" fontId="16" fillId="5" borderId="24" xfId="0" applyNumberFormat="1" applyFont="1" applyFill="1" applyBorder="1"/>
    <x:xf numFmtId="205" fontId="16" fillId="5" borderId="24" xfId="0" applyNumberFormat="1" applyFont="1" applyFill="1" applyBorder="1"/>
    <x:xf numFmtId="203" fontId="16" fillId="5" borderId="24" xfId="0" applyNumberFormat="1" applyFont="1" applyFill="1" applyBorder="1"/>
    <x:xf numFmtId="204" fontId="16" fillId="5" borderId="24" xfId="0" applyNumberFormat="1" applyFont="1" applyFill="1" applyBorder="1"/>
    <x:xf numFmtId="204" fontId="15" fillId="3" borderId="0" xfId="0" applyNumberFormat="1" applyFont="1" applyFill="1" applyBorder="1" applyAlignment="1">
      <x:alignment vertical="center" wrapText="1"/>
    </x:xf>
    <x:xf numFmtId="0" fontId="16" fillId="7" borderId="18" xfId="0" applyNumberFormat="1" applyFont="1" applyFill="1" applyBorder="1" applyAlignment="1">
      <x:alignment vertical="center"/>
    </x:xf>
    <x:xf numFmtId="203" fontId="15" fillId="7" borderId="19" xfId="0" applyNumberFormat="1" applyFont="1" applyFill="1" applyBorder="1" applyAlignment="1">
      <x:alignment vertical="center"/>
    </x:xf>
    <x:xf numFmtId="0" fontId="16" fillId="7" borderId="8" xfId="0" applyNumberFormat="1" applyFont="1" applyFill="1" applyBorder="1" applyAlignment="1">
      <x:alignment vertical="center"/>
    </x:xf>
    <x:xf numFmtId="203" fontId="15" fillId="7" borderId="9" xfId="0" applyNumberFormat="1" applyFont="1" applyFill="1" applyBorder="1" applyAlignment="1">
      <x:alignment vertical="center"/>
    </x:xf>
    <x:xf numFmtId="204" fontId="15" fillId="7" borderId="9" xfId="0" applyNumberFormat="1" applyFont="1" applyFill="1" applyBorder="1" applyAlignment="1">
      <x:alignment vertical="center"/>
    </x:xf>
    <x:xf numFmtId="0" fontId="16" fillId="7" borderId="10" xfId="0" applyNumberFormat="1" applyFont="1" applyFill="1" applyBorder="1" applyAlignment="1">
      <x:alignment vertical="center"/>
    </x:xf>
    <x:xf numFmtId="203" fontId="16" fillId="5" borderId="12" xfId="0" applyNumberFormat="1" applyFont="1" applyFill="1" applyBorder="1" applyAlignment="1">
      <x:alignment horizontal="right" vertical="center"/>
    </x:xf>
    <x:xf numFmtId="0" fontId="16" fillId="5" borderId="24" xfId="0" applyNumberFormat="1" applyFont="1" applyFill="1" applyBorder="1" applyAlignment="1">
      <x:alignment vertical="center"/>
    </x:xf>
    <x:xf numFmtId="205" fontId="16" fillId="5" borderId="24" xfId="0" applyNumberFormat="1" applyFont="1" applyFill="1" applyBorder="1" applyAlignment="1">
      <x:alignment vertical="center"/>
    </x:xf>
    <x:xf numFmtId="203" fontId="16" fillId="5" borderId="24" xfId="0" applyNumberFormat="1" applyFont="1" applyFill="1" applyBorder="1" applyAlignment="1">
      <x:alignment vertical="center"/>
    </x:xf>
    <x:xf numFmtId="204" fontId="16" fillId="5" borderId="24" xfId="0" applyNumberFormat="1" applyFont="1" applyFill="1" applyBorder="1" applyAlignment="1">
      <x:alignment vertical="center"/>
    </x:xf>
    <x:xf numFmtId="200" fontId="15" fillId="0" xfId="0" applyNumberFormat="1" applyFont="1" applyFill="1" applyBorder="0" applyAlignment="1">
      <x:alignment vertical="center" wrapText="1"/>
    </x:xf>
    <x:xf numFmtId="0" fontId="15" fillId="3" xfId="0" applyNumberFormat="1" applyFont="1" applyFill="1" applyBorder="0" applyAlignment="1">
      <x:alignment vertical="center" wrapText="1"/>
    </x:xf>
    <x:xf numFmtId="0" fontId="15" fillId="6" xfId="0" applyNumberFormat="1" applyFont="1" applyFill="1" applyBorder="0" applyAlignment="1">
      <x:alignment vertical="center" wrapText="1"/>
    </x:xf>
    <x:xf numFmtId="0" fontId="15" fillId="13" xfId="0" applyNumberFormat="1" applyFont="1" applyFill="1" applyBorder="0" applyAlignment="1">
      <x:alignment vertical="center" wrapText="1"/>
    </x:xf>
    <x:xf numFmtId="0" fontId="15" fillId="14" xfId="0" applyNumberFormat="1" applyFont="1" applyFill="1" applyBorder="0" applyAlignment="1">
      <x:alignment vertical="center" wrapText="1"/>
    </x:xf>
    <x:xf numFmtId="0" fontId="15" fillId="15" xfId="0" applyNumberFormat="1" applyFont="1" applyFill="1" applyBorder="0" applyAlignment="1">
      <x:alignment vertical="center" wrapText="1"/>
    </x:xf>
    <x:xf numFmtId="201" fontId="15" fillId="0" xfId="0" applyNumberFormat="1" applyFont="1" applyFill="1" applyBorder="0" applyAlignment="1">
      <x:alignment vertical="center" wrapText="1"/>
    </x:xf>
    <x:xf numFmtId="0" fontId="15" fillId="16" xfId="0" applyNumberFormat="1" applyFont="1" applyFill="1" applyBorder="0" applyAlignment="1">
      <x:alignment vertical="center" wrapText="1"/>
    </x:xf>
    <x:xf numFmtId="0" fontId="15" fillId="17" xfId="0" applyNumberFormat="1" applyFont="1" applyFill="1" applyBorder="0" applyAlignment="1">
      <x:alignment vertical="center" wrapText="1"/>
    </x:xf>
    <x:xf numFmtId="0" fontId="15" fillId="18" xfId="0" applyNumberFormat="1" applyFont="1" applyFill="1" applyBorder="0" applyAlignment="1">
      <x:alignment vertical="center" wrapText="1"/>
    </x:xf>
    <x:xf numFmtId="0" fontId="15" fillId="18" borderId="11" xfId="0" applyNumberFormat="1" applyFont="1" applyFill="1" applyBorder="1" applyAlignment="1">
      <x:alignment vertical="center" wrapText="1"/>
    </x:xf>
    <x:xf numFmtId="0" fontId="15" fillId="15" borderId="11" xfId="0" applyNumberFormat="1" applyFont="1" applyFill="1" applyBorder="1" applyAlignment="1">
      <x:alignment vertical="center" wrapText="1"/>
    </x:xf>
    <x:xf numFmtId="202" fontId="15" fillId="0" borderId="28" xfId="0" applyNumberFormat="1" applyFont="1" applyFill="1" applyBorder="1" applyAlignment="1">
      <x:alignment vertical="center" wrapText="1"/>
    </x:xf>
    <x:xf numFmtId="0" fontId="15" fillId="7" borderId="8" xfId="0" applyNumberFormat="1" applyFont="1" applyFill="1" applyBorder="1" applyAlignment="1">
      <x:alignment vertical="center" wrapText="1"/>
    </x:xf>
    <x:xf numFmtId="0" fontId="15" fillId="7" xfId="0" applyNumberFormat="1" applyFont="1" applyFill="1" applyBorder="0" applyAlignment="1">
      <x:alignment vertical="center" wrapText="1"/>
    </x:xf>
    <x:xf numFmtId="202" fontId="15" fillId="7" xfId="0" applyNumberFormat="1" applyFont="1" applyFill="1" applyBorder="0" applyAlignment="1">
      <x:alignment vertical="center" wrapText="1"/>
    </x:xf>
    <x:xf numFmtId="203" fontId="15" fillId="7" xfId="0" applyNumberFormat="1" applyFont="1" applyFill="1" applyBorder="0" applyAlignment="1">
      <x:alignment vertical="center" wrapText="1"/>
    </x:xf>
    <x:xf numFmtId="0" fontId="15" fillId="7" borderId="10" xfId="0" applyNumberFormat="1" applyFont="1" applyFill="1" applyBorder="1" applyAlignment="1">
      <x:alignment vertical="center" wrapText="1"/>
    </x:xf>
    <x:xf numFmtId="0" fontId="15" fillId="7" borderId="11" xfId="0" applyNumberFormat="1" applyFont="1" applyFill="1" applyBorder="1" applyAlignment="1">
      <x:alignment vertical="center" wrapText="1"/>
    </x:xf>
    <x:xf numFmtId="203" fontId="15" fillId="7" borderId="11" xfId="0" applyNumberFormat="1" applyFont="1" applyFill="1" applyBorder="1" applyAlignment="1">
      <x:alignment vertical="center" wrapText="1"/>
    </x:xf>
    <x:xf numFmtId="0" fontId="15" fillId="7" borderId="12" xfId="0" applyNumberFormat="1" applyFont="1" applyFill="1" applyBorder="1" applyAlignment="1">
      <x:alignment vertical="center" wrapText="1"/>
    </x:xf>
    <x:xf numFmtId="0" fontId="16" fillId="5" borderId="10" xfId="0" applyNumberFormat="1" applyFont="1" applyFill="1" applyBorder="1" applyAlignment="1">
      <x:alignment vertical="center" wrapText="1"/>
    </x:xf>
    <x:xf numFmtId="0" fontId="16" fillId="5" borderId="11" xfId="0" applyNumberFormat="1" applyFont="1" applyFill="1" applyBorder="1" applyAlignment="1">
      <x:alignment vertical="center" wrapText="1"/>
    </x:xf>
    <x:xf numFmtId="203" fontId="16" fillId="5" borderId="11" xfId="0" applyNumberFormat="1" applyFont="1" applyFill="1" applyBorder="1" applyAlignment="1">
      <x:alignment vertical="center" wrapText="1"/>
    </x:xf>
    <x:xf numFmtId="0" fontId="16" fillId="5" borderId="12" xfId="0" applyNumberFormat="1" applyFont="1" applyFill="1" applyBorder="1" applyAlignment="1">
      <x:alignment vertical="center" wrapText="1"/>
    </x:xf>
    <x:xf numFmtId="0" fontId="15" fillId="6" borderId="11" xfId="0" applyNumberFormat="1" applyFont="1" applyFill="1" applyBorder="1" applyAlignment="1">
      <x:alignment vertical="center" wrapText="1"/>
    </x:xf>
    <x:xf numFmtId="0" fontId="15" fillId="40" borderId="28" xfId="0" applyNumberFormat="1" applyFont="1" applyFill="1" applyBorder="1" applyAlignment="1">
      <x:alignment vertical="center" wrapText="1"/>
    </x:xf>
    <x:xf numFmtId="0" fontId="15" fillId="45" borderId="11" xfId="0" applyNumberFormat="1" applyFont="1" applyFill="1" applyBorder="1" applyAlignment="1">
      <x:alignment vertical="center" wrapText="1"/>
    </x:xf>
    <x:xf numFmtId="0" fontId="16" fillId="41" borderId="0" xfId="0" applyNumberFormat="1" applyFont="1" applyFill="1" applyBorder="1" applyAlignment="1">
      <x:alignment horizontal="center" vertical="center" wrapText="1"/>
    </x:xf>
    <x:xf numFmtId="0" fontId="16" fillId="42" borderId="0" xfId="0" applyNumberFormat="1" applyFont="1" applyFill="1" applyBorder="1" applyAlignment="1">
      <x:alignment wrapText="1"/>
    </x:xf>
    <x:xf numFmtId="0" fontId="15" fillId="44" xfId="0" applyNumberFormat="1" applyFont="1" applyFill="1" applyBorder="0" applyAlignment="1">
      <x:alignment vertical="center" wrapText="1"/>
    </x:xf>
    <x:xf numFmtId="0" fontId="15" fillId="45" xfId="0" applyNumberFormat="1" applyFont="1" applyFill="1" applyBorder="0" applyAlignment="1">
      <x:alignment vertical="center" wrapText="1"/>
    </x:xf>
    <x:xf numFmtId="0" fontId="15" fillId="40" borderId="11" xfId="0" applyNumberFormat="1" applyFont="1" applyFill="1" applyBorder="1" applyAlignment="1">
      <x:alignment vertical="center" wrapText="1"/>
    </x:xf>
    <x:xf numFmtId="0" fontId="16" fillId="42" borderId="0" xfId="0" applyNumberFormat="1" applyFont="1" applyFill="1" applyBorder="1" applyAlignment="1">
      <x:alignment vertical="center" wrapText="1"/>
    </x:xf>
    <x:xf numFmtId="0" fontId="16" fillId="46" borderId="8" xfId="0" applyNumberFormat="1" applyFont="1" applyFill="1" applyBorder="1" applyAlignment="1">
      <x:alignment vertical="center" wrapText="1"/>
    </x:xf>
    <x:xf numFmtId="0" fontId="16" fillId="40" borderId="8" xfId="0" applyNumberFormat="1" applyFont="1" applyFill="1" applyBorder="1" applyAlignment="1">
      <x:alignment vertical="center" wrapText="1"/>
    </x:xf>
    <x:xf numFmtId="0" fontId="16" fillId="40" borderId="10" xfId="0" applyNumberFormat="1" applyFont="1" applyFill="1" applyBorder="1" applyAlignment="1">
      <x:alignment vertical="center" wrapText="1"/>
    </x:xf>
    <x:xf numFmtId="0" fontId="18" fillId="41" borderId="0" xfId="0" applyNumberFormat="1" applyFont="1" applyFill="1" applyBorder="1" applyAlignment="1">
      <x:alignment horizontal="center" vertical="center" wrapText="1"/>
    </x:xf>
    <x:xf numFmtId="0" fontId="19" fillId="42" borderId="0" xfId="0" applyNumberFormat="1" applyFont="1" applyFill="1" applyBorder="1" applyAlignment="1">
      <x:alignment horizontal="center" vertical="center" wrapText="1"/>
    </x:xf>
    <x:xf numFmtId="205" fontId="15" fillId="47" borderId="0" xfId="0" applyNumberFormat="1" applyFont="1" applyFill="1" applyBorder="1" applyAlignment="1">
      <x:alignment vertical="center" wrapText="1"/>
    </x:xf>
    <x:xf numFmtId="203" fontId="15" fillId="47" borderId="0" xfId="0" applyNumberFormat="1" applyFont="1" applyFill="1" applyBorder="1" applyAlignment="1">
      <x:alignment vertical="center" wrapText="1"/>
    </x:xf>
    <x:xf numFmtId="204" fontId="15" fillId="47" borderId="11" xfId="0" applyNumberFormat="1" applyFont="1" applyFill="1" applyBorder="1" applyAlignment="1">
      <x:alignment vertical="center" wrapText="1"/>
    </x:xf>
    <x:xf numFmtId="204" fontId="15" fillId="47" borderId="28" xfId="0" applyNumberFormat="1" applyFont="1" applyFill="1" applyBorder="1" applyAlignment="1">
      <x:alignment vertical="center" wrapText="1"/>
    </x:xf>
    <x:xf numFmtId="205" fontId="15" fillId="47" xfId="0" applyNumberFormat="1" applyFont="1" applyFill="1" applyBorder="0" applyAlignment="1">
      <x:alignment vertical="center" wrapText="1"/>
    </x:xf>
    <x:xf numFmtId="205" fontId="15" fillId="47" borderId="11" xfId="0" applyNumberFormat="1" applyFont="1" applyFill="1" applyBorder="1" applyAlignment="1">
      <x:alignment vertical="center" wrapText="1"/>
    </x:xf>
    <x:xf numFmtId="205" fontId="15" fillId="47" borderId="0" xfId="0" applyNumberFormat="1" applyFont="1" applyFill="1" applyBorder="1" applyAlignment="1">
      <x:alignment vertical="center"/>
    </x:xf>
    <x:xf numFmtId="205" fontId="15" fillId="47" borderId="28" xfId="0" applyNumberFormat="1" applyFont="1" applyFill="1" applyBorder="1" applyAlignment="1">
      <x:alignment vertical="center" wrapText="1"/>
    </x:xf>
    <x:xf numFmtId="203" fontId="15" fillId="47" borderId="11" xfId="0" applyNumberFormat="1" applyFont="1" applyFill="1" applyBorder="1" applyAlignment="1">
      <x:alignment vertical="center" wrapText="1"/>
    </x:xf>
    <x:xf numFmtId="204" fontId="15" fillId="40" borderId="11" xfId="0" applyNumberFormat="1" applyFont="1" applyFill="1" applyBorder="1" applyAlignment="1">
      <x:alignment vertical="center" wrapText="1"/>
    </x:xf>
    <x:xf numFmtId="204" fontId="15" fillId="40" borderId="28" xfId="0" applyNumberFormat="1" applyFont="1" applyFill="1" applyBorder="1" applyAlignment="1">
      <x:alignment vertical="center" wrapText="1"/>
    </x:xf>
    <x:xf numFmtId="205" fontId="15" fillId="40" xfId="0" applyNumberFormat="1" applyFont="1" applyFill="1" applyBorder="0" applyAlignment="1">
      <x:alignment vertical="center" wrapText="1"/>
    </x:xf>
    <x:xf numFmtId="205" fontId="15" fillId="40" borderId="11" xfId="0" applyNumberFormat="1" applyFont="1" applyFill="1" applyBorder="1" applyAlignment="1">
      <x:alignment vertical="center" wrapText="1"/>
    </x:xf>
    <x:xf numFmtId="205" fontId="15" fillId="40" borderId="28" xfId="0" applyNumberFormat="1" applyFont="1" applyFill="1" applyBorder="1" applyAlignment="1">
      <x:alignment vertical="center" wrapText="1"/>
    </x:xf>
    <x:xf numFmtId="203" fontId="15" fillId="45" borderId="0" xfId="0" applyNumberFormat="1" applyFont="1" applyFill="1" applyBorder="1" applyAlignment="1">
      <x:alignment vertical="center" wrapText="1"/>
    </x:xf>
    <x:xf numFmtId="205" fontId="15" fillId="45" xfId="0" applyNumberFormat="1" applyFont="1" applyFill="1" applyBorder="0" applyAlignment="1">
      <x:alignment vertical="center" wrapText="1"/>
    </x:xf>
    <x:xf numFmtId="203" fontId="15" fillId="45" borderId="11" xfId="0" applyNumberFormat="1" applyFont="1" applyFill="1" applyBorder="1" applyAlignment="1">
      <x:alignment vertical="center" wrapText="1"/>
    </x:xf>
    <x:xf numFmtId="205" fontId="15" fillId="45" borderId="0" xfId="0" applyNumberFormat="1" applyFont="1" applyFill="1" applyBorder="1" applyAlignment="1">
      <x:alignment vertical="center" wrapText="1"/>
    </x:xf>
    <x:xf numFmtId="205" fontId="15" fillId="45" borderId="11" xfId="0" applyNumberFormat="1" applyFont="1" applyFill="1" applyBorder="1" applyAlignment="1">
      <x:alignment vertical="center" wrapText="1"/>
    </x:xf>
    <x:xf numFmtId="203" fontId="15" fillId="40" xfId="0" applyNumberFormat="1" applyFont="1" applyFill="1" applyBorder="0" applyAlignment="1">
      <x:alignment vertical="center" wrapText="1"/>
    </x:xf>
    <x:xf numFmtId="203" fontId="15" fillId="47" xfId="0" applyNumberFormat="1" applyFont="1" applyFill="1" applyBorder="0" applyAlignment="1">
      <x:alignment vertical="center" wrapText="1"/>
    </x:xf>
    <x:xf numFmtId="203" fontId="15" fillId="40" borderId="11" xfId="0" applyNumberFormat="1" applyFont="1" applyFill="1" applyBorder="1" applyAlignment="1">
      <x:alignment vertical="center" wrapText="1"/>
    </x:xf>
    <x:xf numFmtId="0" fontId="20" fillId="0" borderId="9" xfId="0" applyNumberFormat="1" applyFont="1" applyFill="1" applyBorder="1" applyAlignment="1">
      <x:alignment vertical="center" wrapText="1"/>
    </x:xf>
    <x:xf numFmtId="0" fontId="20" fillId="0" borderId="12" xfId="0" applyNumberFormat="1" applyFont="1" applyFill="1" applyBorder="1" applyAlignment="1">
      <x:alignment vertical="center" wrapText="1"/>
    </x:xf>
    <x:xf numFmtId="0" fontId="20" fillId="0" borderId="4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/>
    </x:xf>
    <x:xf numFmtId="0" fontId="21" fillId="5" borderId="0" xfId="0" applyNumberFormat="1" applyFont="1" applyFill="1" applyBorder="1" applyAlignment="1">
      <x:alignment vertical="center"/>
    </x:xf>
    <x:xf numFmtId="0" fontId="21" fillId="4" borderId="4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 applyAlignment="1">
      <x:alignment vertical="center" wrapText="1"/>
    </x:xf>
    <x:xf numFmtId="0" fontId="21" fillId="5" borderId="0" xfId="0" applyNumberFormat="1" applyFont="1" applyFill="1" applyBorder="1" applyAlignment="1">
      <x:alignment vertical="center" wrapText="1"/>
    </x:xf>
    <x:xf numFmtId="0" fontId="20" fillId="7" borderId="0" xfId="0" applyNumberFormat="1" applyFont="1" applyFill="1" applyBorder="1" applyAlignment="1">
      <x:alignment vertical="center" wrapText="1"/>
    </x:xf>
    <x:xf numFmtId="0" fontId="20" fillId="0" borderId="11" xfId="0" applyNumberFormat="1" applyFont="1" applyFill="1" applyBorder="1" applyAlignment="1">
      <x:alignment vertical="center" wrapText="1"/>
    </x:xf>
    <x:xf numFmtId="0" fontId="20" fillId="0" borderId="28" xfId="0" applyNumberFormat="1" applyFont="1" applyFill="1" applyBorder="1" applyAlignment="1">
      <x:alignment vertical="center" wrapText="1"/>
    </x:xf>
    <x:xf numFmtId="0" fontId="20" fillId="0" xfId="0" applyNumberFormat="1" applyFont="1" applyFill="1" applyBorder="0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14" fillId="6" borderId="8" xfId="0" applyNumberFormat="1" applyFont="1" applyFill="1" applyBorder="1" applyAlignment="1">
      <x:alignment vertical="center" wrapText="1"/>
    </x:xf>
    <x:xf numFmtId="0" fontId="0" fillId="6" borderId="10" xfId="0" applyNumberFormat="1" applyFont="1" applyFill="1" applyBorder="1" applyAlignment="1">
      <x:alignment vertical="center" wrapText="1"/>
    </x:xf>
    <x:xf numFmtId="0" fontId="14" fillId="6" borderId="10" xfId="0" applyNumberFormat="1" applyFont="1" applyFill="1" applyBorder="1" applyAlignment="1">
      <x:alignment vertical="center" wrapText="1"/>
    </x:xf>
    <x:xf numFmtId="0" fontId="0" fillId="6" borderId="28" xfId="0" applyNumberFormat="1" applyFont="1" applyFill="1" applyBorder="1" applyAlignment="1">
      <x:alignment vertical="center" wrapText="1"/>
    </x:xf>
    <x:xf numFmtId="0" fontId="17" fillId="4" borderId="2" xfId="0" applyNumberFormat="1" applyFont="1" applyFill="1" applyBorder="1" applyAlignment="1">
      <x:alignment horizontal="center" vertical="center" wrapText="1"/>
    </x:xf>
    <x:xf numFmtId="0" fontId="17" fillId="4" borderId="3" xfId="0" applyNumberFormat="1" applyFont="1" applyFill="1" applyBorder="1" applyAlignment="1">
      <x:alignment horizontal="center" vertical="center" wrapText="1"/>
    </x:xf>
    <x:xf numFmtId="0" fontId="17" fillId="4" borderId="4" xfId="0" applyNumberFormat="1" applyFont="1" applyFill="1" applyBorder="1" applyAlignment="1">
      <x:alignment horizontal="center" vertical="center" wrapText="1"/>
    </x:xf>
    <x:xf numFmtId="0" fontId="15" fillId="6" borderId="28" xfId="0" applyNumberFormat="1" applyFont="1" applyFill="1" applyBorder="1" applyAlignment="1">
      <x:alignment vertical="center" wrapText="1"/>
    </x:xf>
    <x:xf numFmtId="0" fontId="16" fillId="6" borderId="8" xfId="0" applyNumberFormat="1" applyFont="1" applyFill="1" applyBorder="1" applyAlignment="1">
      <x:alignment vertical="center" wrapText="1"/>
    </x:xf>
    <x:xf numFmtId="0" fontId="16" fillId="6" borderId="10" xfId="0" applyNumberFormat="1" applyFont="1" applyFill="1" applyBorder="1" applyAlignment="1">
      <x:alignment vertical="center" wrapText="1"/>
    </x:xf>
    <x:xf numFmtId="0" fontId="18" fillId="5" borderId="0" xfId="0" applyNumberFormat="1" applyFont="1" applyFill="1" applyBorder="1" applyAlignment="1">
      <x:alignment horizontal="center" vertical="center" wrapText="1"/>
    </x:xf>
    <x:xf numFmtId="0" fontId="19" fillId="3" borderId="0" xfId="0" applyNumberFormat="1" applyFont="1" applyFill="1" applyBorder="1" applyAlignment="1">
      <x:alignment horizontal="center" vertical="center" wrapText="1"/>
    </x:xf>
    <x:xf numFmtId="205" fontId="15" fillId="2" borderId="0" xfId="0" applyNumberFormat="1" applyFont="1" applyFill="1" applyBorder="1" applyAlignment="1">
      <x:alignment vertical="center" wrapText="1"/>
    </x:xf>
    <x:xf numFmtId="204" fontId="15" fillId="2" borderId="11" xfId="0" applyNumberFormat="1" applyFont="1" applyFill="1" applyBorder="1" applyAlignment="1">
      <x:alignment vertical="center" wrapText="1"/>
    </x:xf>
    <x:xf numFmtId="204" fontId="15" fillId="2" borderId="28" xfId="0" applyNumberFormat="1" applyFont="1" applyFill="1" applyBorder="1" applyAlignment="1">
      <x:alignment vertical="center" wrapText="1"/>
    </x:xf>
    <x:xf numFmtId="205" fontId="15" fillId="2" xfId="0" applyNumberFormat="1" applyFont="1" applyFill="1" applyBorder="0" applyAlignment="1">
      <x:alignment vertical="center" wrapText="1"/>
    </x:xf>
    <x:xf numFmtId="205" fontId="15" fillId="2" borderId="11" xfId="0" applyNumberFormat="1" applyFont="1" applyFill="1" applyBorder="1" applyAlignment="1">
      <x:alignment vertical="center" wrapText="1"/>
    </x:xf>
    <x:xf numFmtId="205" fontId="15" fillId="2" borderId="0" xfId="0" applyNumberFormat="1" applyFont="1" applyFill="1" applyBorder="1" applyAlignment="1">
      <x:alignment vertical="center"/>
    </x:xf>
    <x:xf numFmtId="205" fontId="15" fillId="2" borderId="28" xfId="0" applyNumberFormat="1" applyFont="1" applyFill="1" applyBorder="1" applyAlignment="1">
      <x:alignment vertical="center" wrapText="1"/>
    </x:xf>
    <x:xf numFmtId="203" fontId="15" fillId="15" borderId="0" xfId="0" applyNumberFormat="1" applyFont="1" applyFill="1" applyBorder="1" applyAlignment="1">
      <x:alignment vertical="center" wrapText="1"/>
    </x:xf>
    <x:xf numFmtId="205" fontId="15" fillId="15" xfId="0" applyNumberFormat="1" applyFont="1" applyFill="1" applyBorder="0" applyAlignment="1">
      <x:alignment vertical="center" wrapText="1"/>
    </x:xf>
    <x:xf numFmtId="203" fontId="15" fillId="15" borderId="11" xfId="0" applyNumberFormat="1" applyFont="1" applyFill="1" applyBorder="1" applyAlignment="1">
      <x:alignment vertical="center" wrapText="1"/>
    </x:xf>
    <x:xf numFmtId="205" fontId="15" fillId="15" borderId="0" xfId="0" applyNumberFormat="1" applyFont="1" applyFill="1" applyBorder="1" applyAlignment="1">
      <x:alignment vertical="center" wrapText="1"/>
    </x:xf>
    <x:xf numFmtId="205" fontId="15" fillId="15" borderId="11" xfId="0" applyNumberFormat="1" applyFont="1" applyFill="1" applyBorder="1" applyAlignment="1">
      <x:alignment vertical="center" wrapText="1"/>
    </x:xf>
    <x:xf numFmtId="203" fontId="15" fillId="2" xfId="0" applyNumberFormat="1" applyFont="1" applyFill="1" applyBorder="0" applyAlignment="1">
      <x:alignment vertical="center" wrapText="1"/>
    </x:xf>
    <x:xf numFmtId="203" fontId="19" fillId="2" borderId="0" xfId="0" applyNumberFormat="1" applyFont="1" applyFill="1" applyBorder="1" applyAlignment="1">
      <x:alignment vertical="center" wrapText="1"/>
    </x:xf>
    <x:xf numFmtId="203" fontId="19" fillId="2" borderId="0" xfId="0" applyNumberFormat="1" applyFont="1" applyFill="1" applyBorder="1" applyAlignment="1">
      <x:alignment horizontal="right" vertical="center" wrapText="1"/>
    </x:xf>
    <x:xf numFmtId="204" fontId="19" fillId="2" borderId="0" xfId="0" applyNumberFormat="1" applyFont="1" applyFill="1" applyBorder="1" applyAlignment="1">
      <x:alignment vertical="center" wrapText="1"/>
    </x:xf>
    <x:xf numFmtId="204" fontId="19" fillId="2" borderId="0" xfId="0" applyNumberFormat="1" applyFont="1" applyFill="1" applyBorder="1" applyAlignment="1">
      <x:alignment horizontal="right" vertical="center" wrapText="1"/>
    </x:xf>
    <x:xf numFmtId="203" fontId="19" fillId="5" borderId="0" xfId="0" applyNumberFormat="1" applyFont="1" applyFill="1" applyBorder="1" applyAlignment="1">
      <x:alignment vertical="center" wrapText="1"/>
    </x:xf>
    <x:xf numFmtId="203" fontId="19" fillId="2" borderId="11" xfId="0" applyNumberFormat="1" applyFont="1" applyFill="1" applyBorder="1" applyAlignment="1">
      <x:alignment vertical="center" wrapText="1"/>
    </x:xf>
    <x:xf numFmtId="203" fontId="19" fillId="5" borderId="0" xfId="0" applyNumberFormat="1" applyFont="1" applyFill="1" applyBorder="1" applyAlignment="1">
      <x:alignment horizontal="right" vertical="center" wrapText="1"/>
    </x:xf>
    <x:xf numFmtId="203" fontId="19" fillId="2" borderId="11" xfId="0" applyNumberFormat="1" applyFont="1" applyFill="1" applyBorder="1" applyAlignment="1">
      <x:alignment horizontal="right" vertical="center" wrapText="1"/>
    </x:xf>
    <x:xf numFmtId="0" fontId="16" fillId="48" borderId="8" xfId="0" applyNumberFormat="1" applyFont="1" applyFill="1" applyBorder="1" applyAlignment="1">
      <x:alignment vertical="center" wrapText="1"/>
    </x:xf>
    <x:xf numFmtId="203" fontId="19" fillId="48" borderId="0" xfId="0" applyNumberFormat="1" applyFont="1" applyFill="1" applyBorder="1" applyAlignment="1">
      <x:alignment horizontal="right" vertical="center" wrapText="1"/>
    </x:xf>
    <x:xf numFmtId="0" fontId="16" fillId="48" borderId="0" xfId="0" applyNumberFormat="1" applyFont="1" applyFill="1" applyBorder="1" applyAlignment="1">
      <x:alignment vertical="center" wrapText="1"/>
    </x:xf>
    <x:xf numFmtId="0" fontId="16" fillId="48" borderId="9" xfId="0" applyNumberFormat="1" applyFont="1" applyFill="1" applyBorder="1" applyAlignment="1">
      <x:alignment vertical="center" wrapText="1"/>
    </x:xf>
    <x:xf numFmtId="0" fontId="17" fillId="48" borderId="8" xfId="0" applyNumberFormat="1" applyFont="1" applyFill="1" applyBorder="1" applyAlignment="1">
      <x:alignment vertical="center" wrapText="1"/>
    </x:xf>
    <x:xf numFmtId="203" fontId="17" fillId="48" borderId="0" xfId="0" applyNumberFormat="1" applyFont="1" applyFill="1" applyBorder="1" applyAlignment="1">
      <x:alignment horizontal="right" vertical="center" wrapText="1"/>
    </x:xf>
    <x:xf numFmtId="0" fontId="17" fillId="48" borderId="0" xfId="0" applyNumberFormat="1" applyFont="1" applyFill="1" applyBorder="1" applyAlignment="1">
      <x:alignment vertical="center" wrapText="1"/>
    </x:xf>
    <x:xf numFmtId="0" fontId="17" fillId="48" borderId="9" xfId="0" applyNumberFormat="1" applyFont="1" applyFill="1" applyBorder="1" applyAlignment="1">
      <x:alignment vertical="center" wrapText="1"/>
    </x:xf>
    <x:xf numFmtId="0" fontId="16" fillId="48" borderId="0" xfId="0" applyNumberFormat="1" applyFont="1" applyFill="1" applyBorder="1" applyAlignment="1">
      <x:alignment horizontal="center" vertical="center" wrapText="1"/>
    </x:xf>
    <x:xf numFmtId="0" fontId="17" fillId="48" borderId="0" xfId="0" applyNumberFormat="1" applyFont="1" applyFill="1" applyBorder="1" applyAlignment="1">
      <x:alignment horizontal="center" vertical="center" wrapText="1"/>
    </x:xf>
    <x:xf numFmtId="0" fontId="16" fillId="49" borderId="0" xfId="0" applyNumberFormat="1" applyFont="1" applyFill="1" applyBorder="1" applyAlignment="1">
      <x:alignment vertical="center" wrapText="1"/>
    </x:xf>
    <x:xf numFmtId="0" fontId="19" fillId="49" borderId="0" xfId="0" applyNumberFormat="1" applyFont="1" applyFill="1" applyBorder="1" applyAlignment="1">
      <x:alignment vertical="center" wrapText="1"/>
    </x:xf>
    <x:xf numFmtId="0" fontId="16" fillId="50" borderId="0" xfId="0" applyNumberFormat="1" applyFont="1" applyFill="1" applyBorder="1" applyAlignment="1">
      <x:alignment horizontal="center" vertical="center" wrapText="1"/>
    </x:xf>
    <x:xf numFmtId="0" fontId="22" fillId="50" borderId="0" xfId="0" applyNumberFormat="1" applyFont="1" applyFill="1" applyBorder="1" applyAlignment="1">
      <x:alignment horizontal="center" vertical="center" wrapText="1"/>
    </x:xf>
    <x:xf numFmtId="203" fontId="16" fillId="7" borderId="19" xfId="0" applyNumberFormat="1" applyFont="1" applyFill="1" applyBorder="1" applyAlignment="1">
      <x:alignment vertical="center"/>
    </x:xf>
    <x:xf numFmtId="203" fontId="16" fillId="7" borderId="9" xfId="0" applyNumberFormat="1" applyFont="1" applyFill="1" applyBorder="1" applyAlignment="1">
      <x:alignment vertical="center"/>
    </x:xf>
    <x:xf numFmtId="203" fontId="16" fillId="7" borderId="19" xfId="0" applyNumberFormat="1" applyFont="1" applyFill="1" applyBorder="1" applyAlignment="1">
      <x:alignment horizontal="right" vertical="center"/>
    </x:xf>
    <x:xf numFmtId="203" fontId="16" fillId="7" borderId="9" xfId="0" applyNumberFormat="1" applyFont="1" applyFill="1" applyBorder="1" applyAlignment="1">
      <x:alignment horizontal="right" vertical="center"/>
    </x:xf>
    <x:xf numFmtId="204" fontId="16" fillId="7" borderId="9" xfId="0" applyNumberFormat="1" applyFont="1" applyFill="1" applyBorder="1" applyAlignment="1">
      <x:alignment vertical="center"/>
    </x:xf>
    <x:xf numFmtId="204" fontId="16" fillId="7" borderId="9" xfId="0" applyNumberFormat="1" applyFont="1" applyFill="1" applyBorder="1" applyAlignment="1">
      <x:alignment horizontal="right" vertical="center"/>
    </x:xf>
    <x:xf numFmtId="203" fontId="16" fillId="48" borderId="12" xfId="0" applyNumberFormat="1" applyFont="1" applyFill="1" applyBorder="1" applyAlignment="1">
      <x:alignment horizontal="right" vertical="center"/>
    </x:xf>
    <x:xf numFmtId="203" fontId="23" fillId="48" borderId="12" xfId="0" applyNumberFormat="1" applyFont="1" applyFill="1" applyBorder="1" applyAlignment="1">
      <x:alignment horizontal="right" vertical="center"/>
    </x:xf>
    <x:xf numFmtId="0" fontId="16" fillId="51" borderId="22" xfId="0" applyNumberFormat="1" applyFont="1" applyFill="1" applyBorder="1" applyAlignment="1">
      <x:alignment vertical="center"/>
    </x:xf>
    <x:xf numFmtId="205" fontId="16" fillId="51" borderId="22" xfId="0" applyNumberFormat="1" applyFont="1" applyFill="1" applyBorder="1" applyAlignment="1">
      <x:alignment vertical="center"/>
    </x:xf>
    <x:xf numFmtId="203" fontId="16" fillId="51" borderId="22" xfId="0" applyNumberFormat="1" applyFont="1" applyFill="1" applyBorder="1" applyAlignment="1">
      <x:alignment vertical="center"/>
    </x:xf>
    <x:xf numFmtId="204" fontId="16" fillId="51" borderId="22" xfId="0" applyNumberFormat="1" applyFont="1" applyFill="1" applyBorder="1" applyAlignment="1">
      <x:alignment vertical="center"/>
    </x:xf>
    <x:xf numFmtId="0" fontId="16" fillId="51" borderId="22" xfId="0" applyNumberFormat="1" applyFont="1" applyFill="1" applyBorder="1" applyAlignment="1">
      <x:alignment vertical="center" wrapText="1"/>
    </x:xf>
    <x:xf numFmtId="0" fontId="23" fillId="51" borderId="22" xfId="0" applyNumberFormat="1" applyFont="1" applyFill="1" applyBorder="1" applyAlignment="1">
      <x:alignment vertical="center"/>
    </x:xf>
    <x:xf numFmtId="205" fontId="23" fillId="51" borderId="22" xfId="0" applyNumberFormat="1" applyFont="1" applyFill="1" applyBorder="1" applyAlignment="1">
      <x:alignment vertical="center"/>
    </x:xf>
    <x:xf numFmtId="203" fontId="23" fillId="51" borderId="22" xfId="0" applyNumberFormat="1" applyFont="1" applyFill="1" applyBorder="1" applyAlignment="1">
      <x:alignment vertical="center"/>
    </x:xf>
    <x:xf numFmtId="204" fontId="23" fillId="51" borderId="22" xfId="0" applyNumberFormat="1" applyFont="1" applyFill="1" applyBorder="1" applyAlignment="1">
      <x:alignment vertical="center"/>
    </x:xf>
    <x:xf numFmtId="0" fontId="23" fillId="51" borderId="22" xfId="0" applyNumberFormat="1" applyFont="1" applyFill="1" applyBorder="1" applyAlignment="1">
      <x:alignment vertical="center" wrapText="1"/>
    </x:xf>
    <x:xf numFmtId="205" fontId="23" fillId="51" borderId="22" xfId="0" applyNumberFormat="1" applyFont="1" applyFill="1" applyBorder="1" applyAlignment="1">
      <x:alignment vertical="center" wrapText="1"/>
    </x:xf>
    <x:xf numFmtId="203" fontId="23" fillId="51" borderId="22" xfId="0" applyNumberFormat="1" applyFont="1" applyFill="1" applyBorder="1" applyAlignment="1">
      <x:alignment vertical="center" wrapText="1"/>
    </x:xf>
    <x:xf numFmtId="204" fontId="23" fillId="51" borderId="22" xfId="0" applyNumberFormat="1" applyFont="1" applyFill="1" applyBorder="1" applyAlignment="1">
      <x:alignment vertical="center" wrapText="1"/>
    </x:xf>
    <x:xf numFmtId="0" fontId="15" fillId="52" borderId="26" xfId="0" applyNumberFormat="1" applyFont="1" applyFill="1" applyBorder="1" applyAlignment="1">
      <x:alignment vertical="center" wrapText="1"/>
    </x:xf>
    <x:xf numFmtId="205" fontId="15" fillId="52" borderId="26" xfId="0" applyNumberFormat="1" applyFont="1" applyFill="1" applyBorder="1" applyAlignment="1">
      <x:alignment vertical="center" wrapText="1"/>
    </x:xf>
    <x:xf numFmtId="203" fontId="15" fillId="52" borderId="26" xfId="0" applyNumberFormat="1" applyFont="1" applyFill="1" applyBorder="1" applyAlignment="1">
      <x:alignment vertical="center" wrapText="1"/>
    </x:xf>
    <x:xf numFmtId="204" fontId="15" fillId="52" borderId="26" xfId="0" applyNumberFormat="1" applyFont="1" applyFill="1" applyBorder="1" applyAlignment="1">
      <x:alignment vertical="center" wrapText="1"/>
    </x:xf>
    <x:xf numFmtId="0" fontId="15" fillId="53" borderId="26" xfId="0" applyNumberFormat="1" applyFont="1" applyFill="1" applyBorder="1" applyAlignment="1">
      <x:alignment vertical="center" wrapText="1"/>
    </x:xf>
    <x:xf numFmtId="205" fontId="15" fillId="53" borderId="26" xfId="0" applyNumberFormat="1" applyFont="1" applyFill="1" applyBorder="1" applyAlignment="1">
      <x:alignment vertical="center" wrapText="1"/>
    </x:xf>
    <x:xf numFmtId="203" fontId="15" fillId="53" borderId="26" xfId="0" applyNumberFormat="1" applyFont="1" applyFill="1" applyBorder="1" applyAlignment="1">
      <x:alignment vertical="center" wrapText="1"/>
    </x:xf>
    <x:xf numFmtId="204" fontId="15" fillId="53" borderId="26" xfId="0" applyNumberFormat="1" applyFont="1" applyFill="1" applyBorder="1" applyAlignment="1">
      <x:alignment vertical="center" wrapText="1"/>
    </x:xf>
    <x:xf numFmtId="0" fontId="16" fillId="48" borderId="24" xfId="0" applyNumberFormat="1" applyFont="1" applyFill="1" applyBorder="1" applyAlignment="1">
      <x:alignment vertical="center"/>
    </x:xf>
    <x:xf numFmtId="205" fontId="16" fillId="48" borderId="24" xfId="0" applyNumberFormat="1" applyFont="1" applyFill="1" applyBorder="1" applyAlignment="1">
      <x:alignment vertical="center"/>
    </x:xf>
    <x:xf numFmtId="203" fontId="16" fillId="48" borderId="24" xfId="0" applyNumberFormat="1" applyFont="1" applyFill="1" applyBorder="1" applyAlignment="1">
      <x:alignment vertical="center"/>
    </x:xf>
    <x:xf numFmtId="204" fontId="16" fillId="48" borderId="24" xfId="0" applyNumberFormat="1" applyFont="1" applyFill="1" applyBorder="1" applyAlignment="1">
      <x:alignment vertical="center"/>
    </x:xf>
    <x:xf numFmtId="0" fontId="24" fillId="48" borderId="24" xfId="0" applyNumberFormat="1" applyFont="1" applyFill="1" applyBorder="1" applyAlignment="1">
      <x:alignment vertical="center"/>
    </x:xf>
    <x:xf numFmtId="205" fontId="24" fillId="48" borderId="24" xfId="0" applyNumberFormat="1" applyFont="1" applyFill="1" applyBorder="1" applyAlignment="1">
      <x:alignment vertical="center"/>
    </x:xf>
    <x:xf numFmtId="203" fontId="24" fillId="48" borderId="24" xfId="0" applyNumberFormat="1" applyFont="1" applyFill="1" applyBorder="1" applyAlignment="1">
      <x:alignment vertical="center"/>
    </x:xf>
    <x:xf numFmtId="204" fontId="24" fillId="48" borderId="24" xfId="0" applyNumberFormat="1" applyFont="1" applyFill="1" applyBorder="1" applyAlignment="1">
      <x:alignment vertical="center"/>
    </x:xf>
    <x:xf numFmtId="0" fontId="18" fillId="48" borderId="0" xfId="0" applyNumberFormat="1" applyFont="1" applyFill="1" applyBorder="1" applyAlignment="1">
      <x:alignment horizontal="center" vertical="center" wrapText="1"/>
    </x:xf>
    <x:xf numFmtId="0" fontId="17" fillId="54" borderId="2" xfId="0" applyNumberFormat="1" applyFont="1" applyFill="1" applyBorder="1" applyAlignment="1">
      <x:alignment horizontal="center" vertical="center" wrapText="1"/>
    </x:xf>
    <x:xf numFmtId="0" fontId="17" fillId="54" borderId="3" xfId="0" applyNumberFormat="1" applyFont="1" applyFill="1" applyBorder="1" applyAlignment="1">
      <x:alignment horizontal="center" vertical="center" wrapText="1"/>
    </x:xf>
    <x:xf numFmtId="0" fontId="17" fillId="54" borderId="4" xfId="0" applyNumberFormat="1" applyFont="1" applyFill="1" applyBorder="1" applyAlignment="1">
      <x:alignment horizontal="center" vertical="center" wrapText="1"/>
    </x:xf>
    <x:xf numFmtId="0" fontId="15" fillId="52" borderId="8" xfId="0" applyNumberFormat="1" applyFont="1" applyFill="1" applyBorder="1" applyAlignment="1">
      <x:alignment vertical="center" wrapText="1"/>
    </x:xf>
    <x:xf numFmtId="0" fontId="15" fillId="52" xfId="0" applyNumberFormat="1" applyFont="1" applyFill="1" applyBorder="0" applyAlignment="1">
      <x:alignment vertical="center" wrapText="1"/>
    </x:xf>
    <x:xf numFmtId="203" fontId="15" fillId="52" xfId="0" applyNumberFormat="1" applyFont="1" applyFill="1" applyBorder="0" applyAlignment="1">
      <x:alignment vertical="center" wrapText="1"/>
    </x:xf>
    <x:xf numFmtId="0" fontId="15" fillId="52" borderId="9" xfId="0" applyNumberFormat="1" applyFont="1" applyFill="1" applyBorder="1" applyAlignment="1">
      <x:alignment vertical="center" wrapText="1"/>
    </x:xf>
    <x:xf numFmtId="0" fontId="15" fillId="52" borderId="10" xfId="0" applyNumberFormat="1" applyFont="1" applyFill="1" applyBorder="1" applyAlignment="1">
      <x:alignment vertical="center" wrapText="1"/>
    </x:xf>
    <x:xf numFmtId="0" fontId="15" fillId="52" borderId="11" xfId="0" applyNumberFormat="1" applyFont="1" applyFill="1" applyBorder="1" applyAlignment="1">
      <x:alignment vertical="center" wrapText="1"/>
    </x:xf>
    <x:xf numFmtId="203" fontId="15" fillId="52" borderId="11" xfId="0" applyNumberFormat="1" applyFont="1" applyFill="1" applyBorder="1" applyAlignment="1">
      <x:alignment vertical="center" wrapText="1"/>
    </x:xf>
    <x:xf numFmtId="0" fontId="15" fillId="52" borderId="12" xfId="0" applyNumberFormat="1" applyFont="1" applyFill="1" applyBorder="1" applyAlignment="1">
      <x:alignment vertical="center" wrapText="1"/>
    </x:xf>
    <x:xf numFmtId="0" fontId="15" fillId="52" borderId="0" xfId="0" applyNumberFormat="1" applyFont="1" applyFill="1" applyBorder="1" applyAlignment="1">
      <x:alignment vertical="center" wrapText="1"/>
    </x:xf>
    <x:xf numFmtId="0" fontId="15" fillId="53" borderId="8" xfId="0" applyNumberFormat="1" applyFont="1" applyFill="1" applyBorder="1" applyAlignment="1">
      <x:alignment vertical="center" wrapText="1"/>
    </x:xf>
    <x:xf numFmtId="0" fontId="15" fillId="53" xfId="0" applyNumberFormat="1" applyFont="1" applyFill="1" applyBorder="0" applyAlignment="1">
      <x:alignment vertical="center" wrapText="1"/>
    </x:xf>
    <x:xf numFmtId="203" fontId="15" fillId="53" xfId="0" applyNumberFormat="1" applyFont="1" applyFill="1" applyBorder="0" applyAlignment="1">
      <x:alignment vertical="center" wrapText="1"/>
    </x:xf>
    <x:xf numFmtId="0" fontId="15" fillId="53" borderId="9" xfId="0" applyNumberFormat="1" applyFont="1" applyFill="1" applyBorder="1" applyAlignment="1">
      <x:alignment vertical="center" wrapText="1"/>
    </x:xf>
    <x:xf numFmtId="0" fontId="15" fillId="53" borderId="10" xfId="0" applyNumberFormat="1" applyFont="1" applyFill="1" applyBorder="1" applyAlignment="1">
      <x:alignment vertical="center" wrapText="1"/>
    </x:xf>
    <x:xf numFmtId="0" fontId="15" fillId="53" borderId="11" xfId="0" applyNumberFormat="1" applyFont="1" applyFill="1" applyBorder="1" applyAlignment="1">
      <x:alignment vertical="center" wrapText="1"/>
    </x:xf>
    <x:xf numFmtId="203" fontId="15" fillId="53" borderId="11" xfId="0" applyNumberFormat="1" applyFont="1" applyFill="1" applyBorder="1" applyAlignment="1">
      <x:alignment vertical="center" wrapText="1"/>
    </x:xf>
    <x:xf numFmtId="0" fontId="15" fillId="53" borderId="12" xfId="0" applyNumberFormat="1" applyFont="1" applyFill="1" applyBorder="1" applyAlignment="1">
      <x:alignment vertical="center" wrapText="1"/>
    </x:xf>
    <x:xf numFmtId="0" fontId="15" fillId="55" xfId="0" applyNumberFormat="1" applyFont="1" applyFill="1" applyBorder="0" applyAlignment="1">
      <x:alignment vertical="center" wrapText="1"/>
    </x:xf>
    <x:xf numFmtId="0" fontId="15" fillId="49" xfId="0" applyNumberFormat="1" applyFont="1" applyFill="1" applyBorder="0" applyAlignment="1">
      <x:alignment vertical="center" wrapText="1"/>
    </x:xf>
    <x:xf numFmtId="0" fontId="15" fillId="49" borderId="11" xfId="0" applyNumberFormat="1" applyFont="1" applyFill="1" applyBorder="1" applyAlignment="1">
      <x:alignment vertical="center" wrapText="1"/>
    </x:xf>
    <x:xf numFmtId="0" fontId="15" fillId="49" borderId="0" xfId="0" applyNumberFormat="1" applyFont="1" applyFill="1" applyBorder="1" applyAlignment="1">
      <x:alignment vertical="center" wrapText="1"/>
    </x:xf>
    <x:xf numFmtId="203" fontId="15" fillId="52" borderId="0" xfId="0" applyNumberFormat="1" applyFont="1" applyFill="1" applyBorder="1" applyAlignment="1">
      <x:alignment vertical="center" wrapText="1"/>
    </x:xf>
    <x:xf numFmtId="0" fontId="20" fillId="52" xfId="0" applyNumberFormat="1" applyFont="1" applyFill="1" applyBorder="0" applyAlignment="1">
      <x:alignment vertical="center" wrapText="1"/>
    </x:xf>
    <x:xf numFmtId="0" fontId="20" fillId="53" xfId="0" applyNumberFormat="1" applyFont="1" applyFill="1" applyBorder="0" applyAlignment="1">
      <x:alignment vertical="center" wrapText="1"/>
    </x:xf>
    <x:xf numFmtId="0" fontId="20" fillId="53" borderId="11" xfId="0" applyNumberFormat="1" applyFont="1" applyFill="1" applyBorder="1" applyAlignment="1">
      <x:alignment vertical="center" wrapText="1"/>
    </x:xf>
    <x:xf numFmtId="0" fontId="20" fillId="52" borderId="0" xfId="0" applyNumberFormat="1" applyFont="1" applyFill="1" applyBorder="1" applyAlignment="1">
      <x:alignment vertical="center" wrapText="1"/>
    </x:xf>
    <x:xf numFmtId="0" fontId="16" fillId="52" borderId="8" xfId="0" applyNumberFormat="1" applyFont="1" applyFill="1" applyBorder="1" applyAlignment="1">
      <x:alignment vertical="center" wrapText="1"/>
    </x:xf>
    <x:xf numFmtId="0" fontId="16" fillId="52" borderId="10" xfId="0" applyNumberFormat="1" applyFont="1" applyFill="1" applyBorder="1" applyAlignment="1">
      <x:alignment vertical="center" wrapText="1"/>
    </x:xf>
    <x:xf numFmtId="0" fontId="16" fillId="53" borderId="8" xfId="0" applyNumberFormat="1" applyFont="1" applyFill="1" applyBorder="1" applyAlignment="1">
      <x:alignment vertical="center" wrapText="1"/>
    </x:xf>
    <x:xf numFmtId="0" fontId="16" fillId="56" borderId="8" xfId="0" applyNumberFormat="1" applyFont="1" applyFill="1" applyBorder="1" applyAlignment="1">
      <x:alignment vertical="center" wrapText="1"/>
    </x:xf>
    <x:xf numFmtId="0" fontId="25" fillId="56" borderId="8" xfId="0" applyNumberFormat="1" applyFont="1" applyFill="1" applyBorder="1" applyAlignment="1">
      <x:alignment vertical="center" wrapText="1"/>
    </x:xf>
    <x:xf numFmtId="0" fontId="16" fillId="49" borderId="8" xfId="0" applyNumberFormat="1" applyFont="1" applyFill="1" applyBorder="1" applyAlignment="1">
      <x:alignment vertical="center" wrapText="1"/>
    </x:xf>
    <x:xf numFmtId="0" fontId="26" fillId="49" borderId="8" xfId="0" applyNumberFormat="1" applyFont="1" applyFill="1" applyBorder="1" applyAlignment="1">
      <x:alignment vertical="center" wrapText="1"/>
    </x:xf>
    <x:xf numFmtId="0" fontId="16" fillId="49" borderId="10" xfId="0" applyNumberFormat="1" applyFont="1" applyFill="1" applyBorder="1" applyAlignment="1">
      <x:alignment vertical="center" wrapText="1"/>
    </x:xf>
    <x:xf numFmtId="0" fontId="26" fillId="49" borderId="10" xfId="0" applyNumberFormat="1" applyFont="1" applyFill="1" applyBorder="1" applyAlignment="1">
      <x:alignment vertical="center" wrapText="1"/>
    </x:xf>
    <x:xf numFmtId="0" fontId="17" fillId="5" borderId="8" xfId="0" applyNumberFormat="1" applyFont="1" applyFill="1" applyBorder="1" applyAlignment="1">
      <x:alignment vertical="center" wrapText="1"/>
    </x:xf>
    <x:xf numFmtId="203" fontId="17" fillId="5" borderId="0" xfId="0" applyNumberFormat="1" applyFont="1" applyFill="1" applyBorder="1" applyAlignment="1">
      <x:alignment horizontal="right" vertical="center" wrapText="1"/>
    </x:xf>
    <x:xf numFmtId="0" fontId="17" fillId="5" borderId="0" xfId="0" applyNumberFormat="1" applyFont="1" applyFill="1" applyBorder="1" applyAlignment="1">
      <x:alignment vertical="center" wrapText="1"/>
    </x:xf>
    <x:xf numFmtId="0" fontId="17" fillId="5" borderId="9" xfId="0" applyNumberFormat="1" applyFont="1" applyFill="1" applyBorder="1" applyAlignment="1">
      <x:alignment vertical="center" wrapText="1"/>
    </x:xf>
    <x:xf numFmtId="0" fontId="17" fillId="5" borderId="0" xfId="0" applyNumberFormat="1" applyFont="1" applyFill="1" applyBorder="1" applyAlignment="1">
      <x:alignment horizontal="center" vertical="center" wrapText="1"/>
    </x:xf>
    <x:xf numFmtId="0" fontId="19" fillId="6" borderId="0" xfId="0" applyNumberFormat="1" applyFont="1" applyFill="1" applyBorder="1" applyAlignment="1">
      <x:alignment vertical="center" wrapText="1"/>
    </x:xf>
    <x:xf numFmtId="0" fontId="22" fillId="3" borderId="0" xfId="0" applyNumberFormat="1" applyFont="1" applyFill="1" applyBorder="1" applyAlignment="1">
      <x:alignment horizontal="center" vertical="center" wrapText="1"/>
    </x:xf>
    <x:xf numFmtId="203" fontId="23" fillId="5" borderId="12" xfId="0" applyNumberFormat="1" applyFont="1" applyFill="1" applyBorder="1" applyAlignment="1">
      <x:alignment horizontal="right" vertical="center"/>
    </x:xf>
    <x:xf numFmtId="0" fontId="23" fillId="8" borderId="22" xfId="0" applyNumberFormat="1" applyFont="1" applyFill="1" applyBorder="1" applyAlignment="1">
      <x:alignment vertical="center"/>
    </x:xf>
    <x:xf numFmtId="205" fontId="23" fillId="8" borderId="22" xfId="0" applyNumberFormat="1" applyFont="1" applyFill="1" applyBorder="1" applyAlignment="1">
      <x:alignment vertical="center"/>
    </x:xf>
    <x:xf numFmtId="203" fontId="23" fillId="8" borderId="22" xfId="0" applyNumberFormat="1" applyFont="1" applyFill="1" applyBorder="1" applyAlignment="1">
      <x:alignment vertical="center"/>
    </x:xf>
    <x:xf numFmtId="204" fontId="23" fillId="8" borderId="22" xfId="0" applyNumberFormat="1" applyFont="1" applyFill="1" applyBorder="1" applyAlignment="1">
      <x:alignment vertical="center"/>
    </x:xf>
    <x:xf numFmtId="0" fontId="23" fillId="8" borderId="22" xfId="0" applyNumberFormat="1" applyFont="1" applyFill="1" applyBorder="1" applyAlignment="1">
      <x:alignment vertical="center" wrapText="1"/>
    </x:xf>
    <x:xf numFmtId="205" fontId="23" fillId="8" borderId="22" xfId="0" applyNumberFormat="1" applyFont="1" applyFill="1" applyBorder="1" applyAlignment="1">
      <x:alignment vertical="center" wrapText="1"/>
    </x:xf>
    <x:xf numFmtId="203" fontId="23" fillId="8" borderId="22" xfId="0" applyNumberFormat="1" applyFont="1" applyFill="1" applyBorder="1" applyAlignment="1">
      <x:alignment vertical="center" wrapText="1"/>
    </x:xf>
    <x:xf numFmtId="204" fontId="23" fillId="8" borderId="22" xfId="0" applyNumberFormat="1" applyFont="1" applyFill="1" applyBorder="1" applyAlignment="1">
      <x:alignment vertical="center" wrapText="1"/>
    </x:xf>
    <x:xf numFmtId="0" fontId="24" fillId="5" borderId="24" xfId="0" applyNumberFormat="1" applyFont="1" applyFill="1" applyBorder="1" applyAlignment="1">
      <x:alignment vertical="center"/>
    </x:xf>
    <x:xf numFmtId="205" fontId="24" fillId="5" borderId="24" xfId="0" applyNumberFormat="1" applyFont="1" applyFill="1" applyBorder="1" applyAlignment="1">
      <x:alignment vertical="center"/>
    </x:xf>
    <x:xf numFmtId="203" fontId="24" fillId="5" borderId="24" xfId="0" applyNumberFormat="1" applyFont="1" applyFill="1" applyBorder="1" applyAlignment="1">
      <x:alignment vertical="center"/>
    </x:xf>
    <x:xf numFmtId="204" fontId="24" fillId="5" borderId="24" xfId="0" applyNumberFormat="1" applyFont="1" applyFill="1" applyBorder="1" applyAlignment="1">
      <x:alignment vertical="center"/>
    </x:xf>
    <x:xf numFmtId="0" fontId="15" fillId="2" xfId="0" applyNumberFormat="1" applyFont="1" applyFill="1" applyBorder="0" applyAlignment="1">
      <x:alignment vertical="center" wrapText="1"/>
    </x:xf>
    <x:xf numFmtId="0" fontId="15" fillId="6" borderId="0" xfId="0" applyNumberFormat="1" applyFont="1" applyFill="1" applyBorder="1" applyAlignment="1">
      <x:alignment vertical="center" wrapText="1"/>
    </x:xf>
    <x:xf numFmtId="0" fontId="20" fillId="2" xfId="0" applyNumberFormat="1" applyFont="1" applyFill="1" applyBorder="0" applyAlignment="1">
      <x:alignment vertical="center" wrapText="1"/>
    </x:xf>
    <x:xf numFmtId="0" fontId="20" fillId="7" xfId="0" applyNumberFormat="1" applyFont="1" applyFill="1" applyBorder="0" applyAlignment="1">
      <x:alignment vertical="center" wrapText="1"/>
    </x:xf>
    <x:xf numFmtId="0" fontId="20" fillId="7" borderId="11" xfId="0" applyNumberFormat="1" applyFont="1" applyFill="1" applyBorder="1" applyAlignment="1">
      <x:alignment vertical="center" wrapText="1"/>
    </x:xf>
    <x:xf numFmtId="0" fontId="20" fillId="2" borderId="0" xfId="0" applyNumberFormat="1" applyFont="1" applyFill="1" applyBorder="1" applyAlignment="1">
      <x:alignment vertical="center" wrapText="1"/>
    </x:xf>
    <x:xf numFmtId="0" fontId="16" fillId="2" borderId="8" xfId="0" applyNumberFormat="1" applyFont="1" applyFill="1" applyBorder="1" applyAlignment="1">
      <x:alignment vertical="center" wrapText="1"/>
    </x:xf>
    <x:xf numFmtId="0" fontId="16" fillId="2" borderId="10" xfId="0" applyNumberFormat="1" applyFont="1" applyFill="1" applyBorder="1" applyAlignment="1">
      <x:alignment vertical="center" wrapText="1"/>
    </x:xf>
    <x:xf numFmtId="0" fontId="25" fillId="46" borderId="8" xfId="0" applyNumberFormat="1" applyFont="1" applyFill="1" applyBorder="1" applyAlignment="1">
      <x:alignment vertical="center" wrapText="1"/>
    </x:xf>
    <x:xf numFmtId="0" fontId="26" fillId="6" borderId="8" xfId="0" applyNumberFormat="1" applyFont="1" applyFill="1" applyBorder="1" applyAlignment="1">
      <x:alignment vertical="center" wrapText="1"/>
    </x:xf>
    <x:xf numFmtId="0" fontId="26" fillId="6" borderId="10" xfId="0" applyNumberFormat="1" applyFont="1" applyFill="1" applyBorder="1" applyAlignment="1">
      <x:alignment vertical="center" wrapText="1"/>
    </x:xf>
    <x:xf numFmtId="207" fontId="19" fillId="2" borderId="0" xfId="0" applyNumberFormat="1" applyFont="1" applyFill="1" applyBorder="1" applyAlignment="1">
      <x:alignment horizontal="right" vertical="center" wrapText="1"/>
    </x:xf>
    <x:xf numFmtId="207" fontId="17" fillId="5" borderId="0" xfId="0" applyNumberFormat="1" applyFont="1" applyFill="1" applyBorder="1" applyAlignment="1">
      <x:alignment horizontal="right" vertical="center" wrapText="1"/>
    </x:xf>
    <x:xf numFmtId="207" fontId="19" fillId="2" borderId="11" xfId="0" applyNumberFormat="1" applyFont="1" applyFill="1" applyBorder="1" applyAlignment="1">
      <x:alignment horizontal="right" vertical="center" wrapText="1"/>
    </x:xf>
    <x:xf numFmtId="207" fontId="16" fillId="7" borderId="19" xfId="0" applyNumberFormat="1" applyFont="1" applyFill="1" applyBorder="1" applyAlignment="1">
      <x:alignment horizontal="right" vertical="center"/>
    </x:xf>
    <x:xf numFmtId="207" fontId="16" fillId="7" borderId="9" xfId="0" applyNumberFormat="1" applyFont="1" applyFill="1" applyBorder="1" applyAlignment="1">
      <x:alignment horizontal="right" vertical="center"/>
    </x:xf>
    <x:xf numFmtId="207" fontId="23" fillId="5" borderId="12" xfId="0" applyNumberFormat="1" applyFont="1" applyFill="1" applyBorder="1" applyAlignment="1">
      <x:alignment horizontal="right" vertical="center"/>
    </x:xf>
    <x:xf numFmtId="207" fontId="23" fillId="8" borderId="22" xfId="0" applyNumberFormat="1" applyFont="1" applyFill="1" applyBorder="1" applyAlignment="1">
      <x:alignment vertical="center" wrapText="1"/>
    </x:xf>
    <x:xf numFmtId="207" fontId="15" fillId="2" borderId="26" xfId="0" applyNumberFormat="1" applyFont="1" applyFill="1" applyBorder="1" applyAlignment="1">
      <x:alignment vertical="center" wrapText="1"/>
    </x:xf>
    <x:xf numFmtId="207" fontId="15" fillId="7" borderId="26" xfId="0" applyNumberFormat="1" applyFont="1" applyFill="1" applyBorder="1" applyAlignment="1">
      <x:alignment vertical="center" wrapText="1"/>
    </x:xf>
    <x:xf numFmtId="207" fontId="15" fillId="0" borderId="0" xfId="0" applyNumberFormat="1" applyFont="1" applyFill="1" applyBorder="1" applyAlignment="1">
      <x:alignment vertical="center"/>
    </x:xf>
    <x:xf numFmtId="207" fontId="24" fillId="5" borderId="24" xfId="0" applyNumberFormat="1" applyFont="1" applyFill="1" applyBorder="1" applyAlignment="1">
      <x:alignment vertical="center"/>
    </x:xf>
    <x:xf numFmtId="207" fontId="15" fillId="15" borderId="0" xfId="0" applyNumberFormat="1" applyFont="1" applyFill="1" applyBorder="1" applyAlignment="1">
      <x:alignment vertical="center" wrapText="1"/>
    </x:xf>
    <x:xf numFmtId="207" fontId="15" fillId="6" xfId="0" applyNumberFormat="1" applyFont="1" applyFill="1" applyBorder="0" applyAlignment="1">
      <x:alignment vertical="center" wrapText="1"/>
    </x:xf>
    <x:xf numFmtId="207" fontId="15" fillId="2" xfId="0" applyNumberFormat="1" applyFont="1" applyFill="1" applyBorder="0" applyAlignment="1">
      <x:alignment vertical="center" wrapText="1"/>
    </x:xf>
    <x:xf numFmtId="207" fontId="15" fillId="6" borderId="11" xfId="0" applyNumberFormat="1" applyFont="1" applyFill="1" applyBorder="1" applyAlignment="1">
      <x:alignment vertical="center" wrapText="1"/>
    </x:xf>
    <x:xf numFmtId="207" fontId="15" fillId="15" borderId="11" xfId="0" applyNumberFormat="1" applyFont="1" applyFill="1" applyBorder="1" applyAlignment="1">
      <x:alignment vertical="center" wrapText="1"/>
    </x:xf>
    <x:xf numFmtId="207" fontId="15" fillId="6" borderId="0" xfId="0" applyNumberFormat="1" applyFont="1" applyFill="1" applyBorder="1" applyAlignment="1">
      <x:alignment vertical="center" wrapText="1"/>
    </x:xf>
    <x:xf numFmtId="207" fontId="15" fillId="0" borderId="0" xfId="0" applyNumberFormat="1" applyFont="1" applyFill="1" applyBorder="1" applyAlignment="1">
      <x:alignment vertical="center" wrapText="1"/>
    </x:xf>
    <x:xf numFmtId="207" fontId="15" fillId="0" borderId="11" xfId="0" applyNumberFormat="1" applyFont="1" applyFill="1" applyBorder="1" applyAlignment="1">
      <x:alignment vertical="center" wrapText="1"/>
    </x:xf>
    <x:xf numFmtId="207" fontId="15" fillId="6" borderId="3" xfId="0" applyNumberFormat="1" applyFont="1" applyFill="1" applyBorder="1" applyAlignment="1">
      <x:alignment vertical="center" wrapText="1"/>
    </x:xf>
    <x:xf numFmtId="207" fontId="15" fillId="0" borderId="3" xfId="0" applyNumberFormat="1" applyFont="1" applyFill="1" applyBorder="1" applyAlignment="1">
      <x:alignment vertical="center" wrapText="1"/>
    </x:xf>
    <x:xf numFmtId="207" fontId="16" fillId="5" borderId="0" xfId="0" applyNumberFormat="1" applyFont="1" applyFill="1" applyBorder="1" applyAlignment="1">
      <x:alignment vertical="center" wrapText="1"/>
    </x:xf>
    <x:xf numFmtId="207" fontId="15" fillId="3" borderId="0" xfId="0" applyNumberFormat="1" applyFont="1" applyFill="1" applyBorder="1" applyAlignment="1">
      <x:alignment vertical="center" wrapText="1"/>
    </x:xf>
    <x:xf numFmtId="207" fontId="16" fillId="4" borderId="3" xfId="0" applyNumberFormat="1" applyFont="1" applyFill="1" applyBorder="1" applyAlignment="1">
      <x:alignment horizontal="center" vertical="center" wrapText="1"/>
    </x:xf>
    <x:xf numFmtId="207" fontId="16" fillId="4" borderId="4" xfId="0" applyNumberFormat="1" applyFont="1" applyFill="1" applyBorder="1" applyAlignment="1">
      <x:alignment horizontal="center" vertical="center" wrapText="1"/>
    </x:xf>
    <x:xf numFmtId="207" fontId="15" fillId="0" borderId="9" xfId="0" applyNumberFormat="1" applyFont="1" applyFill="1" applyBorder="1" applyAlignment="1">
      <x:alignment vertical="center" wrapText="1"/>
    </x:xf>
    <x:xf numFmtId="207" fontId="15" fillId="0" borderId="12" xfId="0" applyNumberFormat="1" applyFont="1" applyFill="1" applyBorder="1" applyAlignment="1">
      <x:alignment vertical="center" wrapText="1"/>
    </x:xf>
    <x:xf numFmtId="207" fontId="16" fillId="5" borderId="0" xfId="0" applyNumberFormat="1" applyFont="1" applyFill="1" applyBorder="1" applyAlignment="1">
      <x:alignment vertical="center"/>
    </x:xf>
    <x:xf numFmtId="207" fontId="15" fillId="0" xfId="0" applyNumberFormat="1" applyFont="1" applyFill="1" applyBorder="0" applyAlignment="1">
      <x:alignment vertical="center" wrapText="1"/>
    </x:xf>
    <x:xf numFmtId="207" fontId="15" fillId="7" borderId="0" xfId="0" applyNumberFormat="1" applyFont="1" applyFill="1" applyBorder="1" applyAlignment="1">
      <x:alignment vertical="center" wrapText="1"/>
    </x:xf>
    <x:xf numFmtId="207" fontId="15" fillId="0" borderId="28" xfId="0" applyNumberFormat="1" applyFont="1" applyFill="1" applyBorder="1" applyAlignment="1">
      <x:alignment vertical="center" wrapText="1"/>
    </x:xf>
    <x:xf numFmtId="0" fontId="15" fillId="31" borderId="28" xfId="0" applyNumberFormat="1" applyFont="1" applyFill="1" applyBorder="1" applyAlignment="1">
      <x:alignment vertical="center" wrapText="1"/>
    </x:xf>
    <x:xf numFmtId="0" fontId="15" fillId="0" borderId="10" xfId="0" applyNumberFormat="1" applyFont="1" applyFill="1" applyBorder="1" applyAlignment="1">
      <x:alignment vertical="center"/>
    </x:xf>
    <x:xf numFmtId="205" fontId="15" fillId="2" borderId="11" xfId="0" applyNumberFormat="1" applyFont="1" applyFill="1" applyBorder="1" applyAlignment="1">
      <x:alignment vertical="center"/>
    </x:xf>
    <x:xf numFmtId="0" fontId="15" fillId="0" borderId="11" xfId="0" applyNumberFormat="1" applyFont="1" applyFill="1" applyBorder="1" applyAlignment="1">
      <x:alignment vertical="center"/>
    </x:xf>
    <x:xf numFmtId="0" fontId="15" fillId="0" borderId="12" xfId="0" applyNumberFormat="1" applyFont="1" applyFill="1" applyBorder="1" applyAlignment="1">
      <x:alignment vertical="center"/>
    </x:xf>
    <x:xf numFmtId="207" fontId="15" fillId="15" xfId="0" applyNumberFormat="1" applyFont="1" applyFill="1" applyBorder="0" applyAlignment="1">
      <x:alignment vertical="center" wrapText="1"/>
    </x:xf>
    <x:xf numFmtId="207" fontId="15" fillId="2" borderId="11" xfId="0" applyNumberFormat="1" applyFont="1" applyFill="1" applyBorder="1" applyAlignment="1">
      <x:alignment vertical="center" wrapText="1"/>
    </x:xf>
    <x:xf numFmtId="207" fontId="15" fillId="57" borderId="11" xfId="0" applyNumberFormat="1" applyFont="1" applyFill="1" applyBorder="1" applyAlignment="1">
      <x:alignment vertical="center" wrapText="1"/>
    </x:xf>
    <x:xf numFmtId="0" fontId="15" fillId="0" borderId="2" xfId="0" applyNumberFormat="1" applyFont="1" applyFill="1" applyBorder="1" applyAlignment="1">
      <x:alignment vertical="center"/>
    </x:xf>
    <x:xf numFmtId="0" fontId="15" fillId="0" borderId="3" xfId="0" applyNumberFormat="1" applyFont="1" applyFill="1" applyBorder="1" applyAlignment="1">
      <x:alignment vertical="center"/>
    </x:xf>
    <x:xf numFmtId="205" fontId="15" fillId="0" borderId="3" xfId="0" applyNumberFormat="1" applyFont="1" applyFill="1" applyBorder="1" applyAlignment="1">
      <x:alignment vertical="center"/>
    </x:xf>
    <x:xf numFmtId="207" fontId="15" fillId="0" borderId="3" xfId="0" applyNumberFormat="1" applyFont="1" applyFill="1" applyBorder="1" applyAlignment="1">
      <x:alignment vertical="center"/>
    </x:xf>
    <x:xf numFmtId="207" fontId="15" fillId="0" borderId="19" xfId="0" applyNumberFormat="1" applyFont="1" applyFill="1" applyBorder="1" applyAlignment="1">
      <x:alignment vertical="center" wrapText="1"/>
    </x:xf>
    <x:xf numFmtId="207" fontId="20" fillId="0" borderId="19" xfId="0" applyNumberFormat="1" applyFont="1" applyFill="1" applyBorder="1" applyAlignment="1">
      <x:alignment vertical="center" wrapText="1"/>
    </x:xf>
    <x:xf numFmtId="207" fontId="20" fillId="0" borderId="12" xfId="0" applyNumberFormat="1" applyFont="1" applyFill="1" applyBorder="1" applyAlignment="1">
      <x:alignment vertical="center" wrapText="1"/>
    </x:xf>
    <x:xf numFmtId="205" fontId="15" fillId="0" borderId="4" xfId="0" applyNumberFormat="1" applyFont="1" applyFill="1" applyBorder="1" applyAlignment="1">
      <x:alignment vertical="center" wrapText="1"/>
    </x:xf>
    <x:xf numFmtId="0" fontId="15" fillId="0" borderId="4" xfId="0" applyNumberFormat="1" applyFont="1" applyFill="1" applyBorder="1" applyAlignment="1">
      <x:alignment vertical="center"/>
    </x:xf>
    <x:xf numFmtId="207" fontId="15" fillId="0" borderId="4" xfId="0" applyNumberFormat="1" applyFont="1" applyFill="1" applyBorder="1" applyAlignment="1">
      <x:alignment vertical="center" wrapText="1"/>
    </x:xf>
    <x:xf numFmtId="0" fontId="20" fillId="0" borderId="3" xfId="0" applyNumberFormat="1" applyFont="1" applyFill="1" applyBorder="1" applyAlignment="1">
      <x:alignment vertical="center" wrapText="1"/>
    </x:xf>
    <x:xf numFmtId="0" fontId="16" fillId="58" borderId="2" xfId="0" applyNumberFormat="1" applyFont="1" applyFill="1" applyBorder="1" applyAlignment="1">
      <x:alignment horizontal="center" vertical="center" wrapText="1"/>
    </x:xf>
    <x:xf numFmtId="205" fontId="16" fillId="58" borderId="3" xfId="0" applyNumberFormat="1" applyFont="1" applyFill="1" applyBorder="1" applyAlignment="1">
      <x:alignment horizontal="center" vertical="center" wrapText="1"/>
    </x:xf>
    <x:xf numFmtId="205" fontId="16" fillId="58" borderId="4" xfId="0" applyNumberFormat="1" applyFont="1" applyFill="1" applyBorder="1" applyAlignment="1">
      <x:alignment horizontal="center" vertical="center" wrapText="1"/>
    </x:xf>
    <x:xf numFmtId="0" fontId="17" fillId="58" borderId="2" xfId="0" applyNumberFormat="1" applyFont="1" applyFill="1" applyBorder="1" applyAlignment="1">
      <x:alignment horizontal="center" vertical="center" wrapText="1"/>
    </x:xf>
    <x:xf numFmtId="205" fontId="17" fillId="58" borderId="3" xfId="0" applyNumberFormat="1" applyFont="1" applyFill="1" applyBorder="1" applyAlignment="1">
      <x:alignment horizontal="center" vertical="center" wrapText="1"/>
    </x:xf>
    <x:xf numFmtId="205" fontId="17" fillId="58" borderId="4" xfId="0" applyNumberFormat="1" applyFont="1" applyFill="1" applyBorder="1" applyAlignment="1">
      <x:alignment horizontal="center" vertical="center" wrapText="1"/>
    </x:xf>
    <x:xf numFmtId="0" fontId="15" fillId="59" borderId="0" xfId="0" applyNumberFormat="1" applyFont="1" applyFill="1" applyBorder="1" applyAlignment="1">
      <x:alignment vertical="center"/>
    </x:xf>
    <x:xf numFmtId="205" fontId="15" fillId="59" borderId="0" xfId="0" applyNumberFormat="1" applyFont="1" applyFill="1" applyBorder="1" applyAlignment="1">
      <x:alignment vertical="center"/>
    </x:xf>
    <x:xf numFmtId="207" fontId="15" fillId="59" borderId="0" xfId="0" applyNumberFormat="1" applyFont="1" applyFill="1" applyBorder="1" applyAlignment="1">
      <x:alignment vertical="center"/>
    </x:xf>
    <x:xf numFmtId="204" fontId="15" fillId="59" borderId="0" xfId="0" applyNumberFormat="1" applyFont="1" applyFill="1" applyBorder="1" applyAlignment="1">
      <x:alignment vertical="center"/>
    </x:xf>
    <x:xf numFmtId="0" fontId="20" fillId="59" borderId="0" xfId="0" applyNumberFormat="1" applyFont="1" applyFill="1" applyBorder="1" applyAlignment="1">
      <x:alignment vertical="center" wrapText="1"/>
    </x:xf>
    <x:xf numFmtId="0" fontId="15" fillId="59" borderId="0" xfId="0" applyNumberFormat="1" applyFont="1" applyFill="1" applyBorder="1" applyAlignment="1">
      <x:alignment vertical="center" wrapText="1"/>
    </x:xf>
    <x:xf numFmtId="0" fontId="15" fillId="59" borderId="26" xfId="0" applyNumberFormat="1" applyFont="1" applyFill="1" applyBorder="1" applyAlignment="1">
      <x:alignment vertical="center"/>
    </x:xf>
    <x:xf numFmtId="205" fontId="15" fillId="59" borderId="26" xfId="0" applyNumberFormat="1" applyFont="1" applyFill="1" applyBorder="1" applyAlignment="1">
      <x:alignment vertical="center"/>
    </x:xf>
    <x:xf numFmtId="207" fontId="15" fillId="59" borderId="26" xfId="0" applyNumberFormat="1" applyFont="1" applyFill="1" applyBorder="1" applyAlignment="1">
      <x:alignment vertical="center"/>
    </x:xf>
    <x:xf numFmtId="204" fontId="15" fillId="59" borderId="26" xfId="0" applyNumberFormat="1" applyFont="1" applyFill="1" applyBorder="1" applyAlignment="1">
      <x:alignment vertical="center"/>
    </x:xf>
    <x:xf numFmtId="0" fontId="15" fillId="59" borderId="26" xfId="0" applyNumberFormat="1" applyFont="1" applyFill="1" applyBorder="1" applyAlignment="1">
      <x:alignment vertical="center" wrapText="1"/>
    </x:xf>
    <x:xf numFmtId="205" fontId="15" fillId="59" borderId="26" xfId="0" applyNumberFormat="1" applyFont="1" applyFill="1" applyBorder="1" applyAlignment="1">
      <x:alignment vertical="center" wrapText="1"/>
    </x:xf>
    <x:xf numFmtId="207" fontId="15" fillId="59" borderId="26" xfId="0" applyNumberFormat="1" applyFont="1" applyFill="1" applyBorder="1" applyAlignment="1">
      <x:alignment vertical="center" wrapText="1"/>
    </x:xf>
    <x:xf numFmtId="204" fontId="15" fillId="59" borderId="26" xfId="0" applyNumberFormat="1" applyFont="1" applyFill="1" applyBorder="1" applyAlignment="1">
      <x:alignment vertical="center" wrapText="1"/>
    </x:xf>
    <x:xf numFmtId="204" fontId="19" fillId="2" borderId="11" xfId="0" applyNumberFormat="1" applyFont="1" applyFill="1" applyBorder="1" applyAlignment="1">
      <x:alignment horizontal="right" vertical="center" wrapText="1"/>
    </x:xf>
    <x:xf numFmtId="0" fontId="16" fillId="58" borderId="3" xfId="0" applyNumberFormat="1" applyFont="1" applyFill="1" applyBorder="1" applyAlignment="1">
      <x:alignment horizontal="center" vertical="center" wrapText="1"/>
    </x:xf>
    <x:xf numFmtId="0" fontId="16" fillId="58" borderId="4" xfId="0" applyNumberFormat="1" applyFont="1" applyFill="1" applyBorder="1" applyAlignment="1">
      <x:alignment horizontal="center" vertical="center" wrapText="1"/>
    </x:xf>
    <x:xf numFmtId="0" fontId="17" fillId="58" borderId="3" xfId="0" applyNumberFormat="1" applyFont="1" applyFill="1" applyBorder="1" applyAlignment="1">
      <x:alignment horizontal="center" vertical="center" wrapText="1"/>
    </x:xf>
    <x:xf numFmtId="0" fontId="17" fillId="58" borderId="4" xfId="0" applyNumberFormat="1" applyFont="1" applyFill="1" applyBorder="1" applyAlignment="1">
      <x:alignment horizontal="center" vertical="center" wrapText="1"/>
    </x:xf>
    <x:xf numFmtId="207" fontId="16" fillId="2" borderId="0" xfId="0" applyNumberFormat="1" applyFont="1" applyFill="1" applyBorder="1" applyAlignment="1">
      <x:alignment horizontal="right" vertical="center" wrapText="1"/>
    </x:xf>
    <x:xf numFmtId="204" fontId="16" fillId="2" borderId="0" xfId="0" applyNumberFormat="1" applyFont="1" applyFill="1" applyBorder="1" applyAlignment="1">
      <x:alignment horizontal="right" vertical="center" wrapText="1"/>
    </x:xf>
    <x:xf numFmtId="207" fontId="16" fillId="5" borderId="0" xfId="0" applyNumberFormat="1" applyFont="1" applyFill="1" applyBorder="1" applyAlignment="1">
      <x:alignment horizontal="right" vertical="center" wrapText="1"/>
    </x:xf>
    <x:xf numFmtId="204" fontId="16" fillId="2" borderId="11" xfId="0" applyNumberFormat="1" applyFont="1" applyFill="1" applyBorder="1" applyAlignment="1">
      <x:alignment horizontal="right" vertical="center" wrapText="1"/>
    </x:xf>
    <x:xf numFmtId="0" fontId="15" fillId="2" borderId="18" xfId="0" applyNumberFormat="1" applyFont="1" applyFill="1" applyBorder="1" applyAlignment="1">
      <x:alignment vertical="center" wrapText="1"/>
    </x:xf>
    <x:xf numFmtId="207" fontId="16" fillId="2" borderId="28" xfId="0" applyNumberFormat="1" applyFont="1" applyFill="1" applyBorder="1" applyAlignment="1">
      <x:alignment horizontal="right" vertical="center" wrapText="1"/>
    </x:xf>
    <x:xf numFmtId="0" fontId="15" fillId="2" borderId="28" xfId="0" applyNumberFormat="1" applyFont="1" applyFill="1" applyBorder="1" applyAlignment="1">
      <x:alignment vertical="center" wrapText="1"/>
    </x:xf>
    <x:xf numFmtId="0" fontId="15" fillId="2" borderId="19" xfId="0" applyNumberFormat="1" applyFont="1" applyFill="1" applyBorder="1" applyAlignment="1">
      <x:alignment vertical="center" wrapText="1"/>
    </x:xf>
    <x:xf numFmtId="207" fontId="16" fillId="2" xfId="0" applyNumberFormat="1" applyFont="1" applyFill="1" applyBorder="0" applyAlignment="1">
      <x:alignment horizontal="right" vertical="center" wrapText="1"/>
    </x:xf>
    <x:xf numFmtId="204" fontId="16" fillId="2" xfId="0" applyNumberFormat="1" applyFont="1" applyFill="1" applyBorder="0" applyAlignment="1">
      <x:alignment horizontal="right" vertical="center" wrapText="1"/>
    </x:xf>
    <x:xf numFmtId="207" fontId="16" fillId="5" xfId="0" applyNumberFormat="1" applyFont="1" applyFill="1" applyBorder="0" applyAlignment="1">
      <x:alignment horizontal="right" vertical="center" wrapText="1"/>
    </x:xf>
    <x:xf numFmtId="0" fontId="16" fillId="5" xfId="0" applyNumberFormat="1" applyFont="1" applyFill="1" applyBorder="0" applyAlignment="1">
      <x:alignment vertical="center" wrapText="1"/>
    </x:xf>
    <x:xf numFmtId="0" fontId="15" fillId="57" xfId="0" applyNumberFormat="1" applyFont="1" applyFill="1" applyBorder="0" applyAlignment="1">
      <x:alignment vertical="center" wrapText="1"/>
    </x:xf>
    <x:xf numFmtId="0" fontId="16" fillId="0" borderId="18" xfId="0" applyNumberFormat="1" applyFont="1" applyFill="1" applyBorder="1" applyAlignment="1">
      <x:alignment vertical="center" wrapText="1"/>
    </x:xf>
    <x:xf numFmtId="0" fontId="15" fillId="14" borderId="28" xfId="0" applyNumberFormat="1" applyFont="1" applyFill="1" applyBorder="1" applyAlignment="1">
      <x:alignment vertical="center" wrapText="1"/>
    </x:xf>
    <x:xf numFmtId="0" fontId="15" fillId="15" borderId="28" xfId="0" applyNumberFormat="1" applyFont="1" applyFill="1" applyBorder="1" applyAlignment="1">
      <x:alignment vertical="center" wrapText="1"/>
    </x:xf>
    <x:xf numFmtId="0" fontId="15" fillId="14" borderId="11" xfId="0" applyNumberFormat="1" applyFont="1" applyFill="1" applyBorder="1" applyAlignment="1">
      <x:alignment vertical="center" wrapText="1"/>
    </x:xf>
    <x:xf numFmtId="0" fontId="0" fillId="60" borderId="0" xfId="0" applyNumberFormat="1" applyFont="1" applyFill="1" applyBorder="1"/>
    <x:xf numFmtId="0" fontId="18" fillId="60" borderId="0" xfId="0" applyNumberFormat="1" applyFont="1" applyFill="1" applyBorder="1"/>
    <x:xf numFmtId="0" fontId="18" fillId="60" borderId="0" xfId="0" applyNumberFormat="1" applyFont="1" applyFill="1" applyBorder="1" applyAlignment="1">
      <x:alignment wrapText="1"/>
    </x:xf>
    <x:xf numFmtId="0" fontId="18" fillId="60" borderId="0" xfId="0" applyNumberFormat="1" applyFont="1" applyFill="1" applyBorder="1" applyAlignment="1">
      <x:alignment horizontal="center" wrapText="1"/>
    </x:xf>
    <x:xf numFmtId="0" fontId="18" fillId="60" borderId="0" xfId="0" applyNumberFormat="1" applyFont="1" applyFill="1" applyBorder="1" applyAlignment="1">
      <x:alignment horizontal="center" vertical="center" wrapText="1"/>
    </x:xf>
    <x:xf numFmtId="0" fontId="0" fillId="61" borderId="0" xfId="0" applyNumberFormat="1" applyFont="1" applyFill="1" applyBorder="1"/>
    <x:xf numFmtId="0" fontId="19" fillId="61" borderId="0" xfId="0" applyNumberFormat="1" applyFont="1" applyFill="1" applyBorder="1"/>
    <x:xf numFmtId="0" fontId="19" fillId="61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17" fillId="58" borderId="0" xfId="0" applyNumberFormat="1" applyFont="1" applyFill="1" applyBorder="1"/>
    <x:xf numFmtId="0" fontId="17" fillId="58" borderId="2" xfId="0" applyNumberFormat="1" applyFont="1" applyFill="1" applyBorder="1"/>
    <x:xf numFmtId="0" fontId="17" fillId="58" borderId="4" xfId="0" applyNumberFormat="1" applyFont="1" applyFill="1" applyBorder="1"/>
    <x:xf numFmtId="0" fontId="17" fillId="58" borderId="2" xfId="0" applyNumberFormat="1" applyFont="1" applyFill="1" applyBorder="1" applyAlignment="1">
      <x:alignment wrapText="1"/>
    </x:xf>
    <x:xf numFmtId="0" fontId="17" fillId="58" borderId="4" xfId="0" applyNumberFormat="1" applyFont="1" applyFill="1" applyBorder="1" applyAlignment="1">
      <x:alignment wrapText="1"/>
    </x:xf>
    <x:xf numFmtId="0" fontId="17" fillId="58" borderId="2" xfId="0" applyNumberFormat="1" applyFont="1" applyFill="1" applyBorder="1" applyAlignment="1">
      <x:alignment horizontal="center" wrapText="1"/>
    </x:xf>
    <x:xf numFmtId="0" fontId="17" fillId="58" borderId="4" xfId="0" applyNumberFormat="1" applyFont="1" applyFill="1" applyBorder="1" applyAlignment="1">
      <x:alignment horizontal="center" wrapText="1"/>
    </x:xf>
    <x:xf numFmtId="0" fontId="15" fillId="0" borderId="18" xfId="0" applyNumberFormat="1" applyFont="1" applyFill="1" applyBorder="1"/>
    <x:xf numFmtId="0" fontId="15" fillId="0" borderId="19" xfId="0" applyNumberFormat="1" applyFont="1" applyFill="1" applyBorder="1"/>
    <x:xf numFmtId="0" fontId="15" fillId="0" borderId="8" xfId="0" applyNumberFormat="1" applyFont="1" applyFill="1" applyBorder="1"/>
    <x:xf numFmtId="0" fontId="15" fillId="0" borderId="9" xfId="0" applyNumberFormat="1" applyFont="1" applyFill="1" applyBorder="1"/>
    <x:xf numFmtId="0" fontId="15" fillId="0" borderId="10" xfId="0" applyNumberFormat="1" applyFont="1" applyFill="1" applyBorder="1"/>
    <x:xf numFmtId="0" fontId="15" fillId="0" borderId="12" xfId="0" applyNumberFormat="1" applyFont="1" applyFill="1" applyBorder="1"/>
    <x:xf numFmtId="0" fontId="15" fillId="0" borderId="18" xfId="0" applyNumberFormat="1" applyFont="1" applyFill="1" applyBorder="1" applyAlignment="1">
      <x:alignment wrapText="1"/>
    </x:xf>
    <x:xf numFmtId="0" fontId="15" fillId="0" borderId="19" xfId="0" applyNumberFormat="1" applyFont="1" applyFill="1" applyBorder="1" applyAlignment="1">
      <x:alignment wrapText="1"/>
    </x:xf>
    <x:xf numFmtId="0" fontId="15" fillId="0" borderId="8" xfId="0" applyNumberFormat="1" applyFont="1" applyFill="1" applyBorder="1" applyAlignment="1">
      <x:alignment wrapText="1"/>
    </x:xf>
    <x:xf numFmtId="0" fontId="15" fillId="0" borderId="9" xfId="0" applyNumberFormat="1" applyFont="1" applyFill="1" applyBorder="1" applyAlignment="1">
      <x:alignment wrapText="1"/>
    </x:xf>
    <x:xf numFmtId="0" fontId="15" fillId="0" borderId="10" xfId="0" applyNumberFormat="1" applyFont="1" applyFill="1" applyBorder="1" applyAlignment="1">
      <x:alignment wrapText="1"/>
    </x:xf>
    <x:xf numFmtId="0" fontId="15" fillId="0" borderId="12" xfId="0" applyNumberFormat="1" applyFont="1" applyFill="1" applyBorder="1" applyAlignment="1">
      <x:alignment wrapText="1"/>
    </x:xf>
    <x:xf numFmtId="204" fontId="15" fillId="0" borderId="9" xfId="0" applyNumberFormat="1" applyFont="1" applyFill="1" applyBorder="1" applyAlignment="1">
      <x:alignment vertical="center" wrapText="1"/>
    </x:xf>
    <x:xf numFmtId="0" fontId="17" fillId="58" borderId="3" xfId="0" applyNumberFormat="1" applyFont="1" applyFill="1" applyBorder="1"/>
    <x:xf numFmtId="0" fontId="17" fillId="58" borderId="3" xfId="0" applyNumberFormat="1" applyFont="1" applyFill="1" applyBorder="1" applyAlignment="1">
      <x:alignment wrapText="1"/>
    </x:xf>
    <x:xf numFmtId="0" fontId="17" fillId="58" borderId="3" xfId="0" applyNumberFormat="1" applyFont="1" applyFill="1" applyBorder="1" applyAlignment="1">
      <x:alignment horizontal="center" wrapText="1"/>
    </x:xf>
    <x:xf numFmtId="0" fontId="15" fillId="0" borderId="28" xfId="0" applyNumberFormat="1" applyFont="1" applyFill="1" applyBorder="1"/>
    <x:xf numFmtId="0" fontId="15" fillId="0" xfId="0" applyNumberFormat="1" applyFont="1" applyFill="1" applyBorder="0"/>
    <x:xf numFmtId="0" fontId="15" fillId="0" borderId="11" xfId="0" applyNumberFormat="1" applyFont="1" applyFill="1" applyBorder="1"/>
    <x:xf numFmtId="0" fontId="15" fillId="0" borderId="28" xfId="0" applyNumberFormat="1" applyFont="1" applyFill="1" applyBorder="1" applyAlignment="1">
      <x:alignment wrapText="1"/>
    </x:xf>
    <x:xf numFmtId="0" fontId="15" fillId="0" xfId="0" applyNumberFormat="1" applyFont="1" applyFill="1" applyBorder="0" applyAlignment="1">
      <x:alignment wrapText="1"/>
    </x:xf>
    <x:xf numFmtId="0" fontId="15" fillId="0" borderId="11" xfId="0" applyNumberFormat="1" applyFont="1" applyFill="1" applyBorder="1" applyAlignment="1">
      <x:alignment wrapText="1"/>
    </x:xf>
    <x:xf numFmtId="204" fontId="15" fillId="0" borderId="28" xfId="0" applyNumberFormat="1" applyFont="1" applyFill="1" applyBorder="1" applyAlignment="1">
      <x:alignment vertical="center" wrapText="1"/>
    </x:xf>
    <x:xf numFmtId="0" fontId="15" fillId="62" borderId="28" xfId="0" applyNumberFormat="1" applyFont="1" applyFill="1" applyBorder="1" applyAlignment="1">
      <x:alignment vertical="center" wrapText="1"/>
    </x:xf>
    <x:xf numFmtId="0" fontId="15" fillId="62" xfId="0" applyNumberFormat="1" applyFont="1" applyFill="1" applyBorder="0" applyAlignment="1">
      <x:alignment vertical="center" wrapText="1"/>
    </x:xf>
    <x:xf numFmtId="0" fontId="15" fillId="57" borderId="11" xfId="0" applyNumberFormat="1" applyFont="1" applyFill="1" applyBorder="1" applyAlignment="1">
      <x:alignment vertical="center" wrapText="1"/>
    </x:xf>
    <x:xf numFmtId="205" fontId="16" fillId="8" borderId="22" xfId="0" applyNumberFormat="1" applyFont="1" applyFill="1" applyBorder="1" applyAlignment="1">
      <x:alignment vertical="center" wrapText="1"/>
    </x:xf>
    <x:xf numFmtId="207" fontId="16" fillId="8" borderId="22" xfId="0" applyNumberFormat="1" applyFont="1" applyFill="1" applyBorder="1" applyAlignment="1">
      <x:alignment vertical="center" wrapText="1"/>
    </x:xf>
    <x:xf numFmtId="204" fontId="16" fillId="8" borderId="22" xfId="0" applyNumberFormat="1" applyFont="1" applyFill="1" applyBorder="1" applyAlignment="1">
      <x:alignment vertical="center" wrapText="1"/>
    </x:xf>
    <x:xf numFmtId="207" fontId="16" fillId="5" borderId="24" xfId="0" applyNumberFormat="1" applyFont="1" applyFill="1" applyBorder="1" applyAlignment="1">
      <x:alignment vertical="center"/>
    </x:xf>
    <x:xf numFmtId="205" fontId="17" fillId="4" borderId="3" xfId="0" applyNumberFormat="1" applyFont="1" applyFill="1" applyBorder="1" applyAlignment="1">
      <x:alignment horizontal="center" vertical="center" wrapText="1"/>
    </x:xf>
    <x:xf numFmtId="205" fontId="17" fillId="4" borderId="4" xfId="0" applyNumberFormat="1" applyFont="1" applyFill="1" applyBorder="1" applyAlignment="1">
      <x:alignment horizontal="center" vertical="center" wrapText="1"/>
    </x:xf>
    <x:xf numFmtId="0" fontId="15" fillId="7" borderId="0" xfId="0" applyNumberFormat="1" applyFont="1" applyFill="1" applyBorder="1" applyAlignment="1">
      <x:alignment vertical="center"/>
    </x:xf>
    <x:xf numFmtId="205" fontId="15" fillId="7" borderId="0" xfId="0" applyNumberFormat="1" applyFont="1" applyFill="1" applyBorder="1" applyAlignment="1">
      <x:alignment vertical="center"/>
    </x:xf>
    <x:xf numFmtId="207" fontId="15" fillId="7" borderId="0" xfId="0" applyNumberFormat="1" applyFont="1" applyFill="1" applyBorder="1" applyAlignment="1">
      <x:alignment vertical="center"/>
    </x:xf>
    <x:xf numFmtId="204" fontId="15" fillId="7" borderId="0" xfId="0" applyNumberFormat="1" applyFont="1" applyFill="1" applyBorder="1" applyAlignment="1">
      <x:alignment vertical="center"/>
    </x:xf>
    <x:xf numFmtId="0" fontId="15" fillId="7" borderId="26" xfId="0" applyNumberFormat="1" applyFont="1" applyFill="1" applyBorder="1" applyAlignment="1">
      <x:alignment vertical="center"/>
    </x:xf>
    <x:xf numFmtId="205" fontId="15" fillId="7" borderId="26" xfId="0" applyNumberFormat="1" applyFont="1" applyFill="1" applyBorder="1" applyAlignment="1">
      <x:alignment vertical="center"/>
    </x:xf>
    <x:xf numFmtId="207" fontId="15" fillId="7" borderId="26" xfId="0" applyNumberFormat="1" applyFont="1" applyFill="1" applyBorder="1" applyAlignment="1">
      <x:alignment vertical="center"/>
    </x:xf>
    <x:xf numFmtId="204" fontId="15" fillId="7" borderId="26" xfId="0" applyNumberFormat="1" applyFont="1" applyFill="1" applyBorder="1" applyAlignment="1">
      <x:alignment vertical="center"/>
    </x:xf>
    <x:xf numFmtId="0" fontId="18" fillId="5" borderId="0" xfId="0" applyNumberFormat="1" applyFont="1" applyFill="1" applyBorder="1"/>
    <x:xf numFmtId="0" fontId="18" fillId="5" borderId="0" xfId="0" applyNumberFormat="1" applyFont="1" applyFill="1" applyBorder="1" applyAlignment="1">
      <x:alignment wrapText="1"/>
    </x:xf>
    <x:xf numFmtId="0" fontId="18" fillId="5" borderId="0" xfId="0" applyNumberFormat="1" applyFont="1" applyFill="1" applyBorder="1" applyAlignment="1">
      <x:alignment horizontal="center" wrapText="1"/>
    </x:xf>
    <x:xf numFmtId="0" fontId="19" fillId="3" borderId="0" xfId="0" applyNumberFormat="1" applyFont="1" applyFill="1" applyBorder="1"/>
    <x:xf numFmtId="0" fontId="19" fillId="3" borderId="0" xfId="0" applyNumberFormat="1" applyFont="1" applyFill="1" applyBorder="1" applyAlignment="1">
      <x:alignment wrapText="1"/>
    </x:xf>
    <x:xf numFmtId="0" fontId="17" fillId="4" borderId="0" xfId="0" applyNumberFormat="1" applyFont="1" applyFill="1" applyBorder="1"/>
    <x:xf numFmtId="0" fontId="17" fillId="4" borderId="2" xfId="0" applyNumberFormat="1" applyFont="1" applyFill="1" applyBorder="1"/>
    <x:xf numFmtId="0" fontId="17" fillId="4" borderId="4" xfId="0" applyNumberFormat="1" applyFont="1" applyFill="1" applyBorder="1"/>
    <x:xf numFmtId="0" fontId="17" fillId="4" borderId="2" xfId="0" applyNumberFormat="1" applyFont="1" applyFill="1" applyBorder="1" applyAlignment="1">
      <x:alignment wrapText="1"/>
    </x:xf>
    <x:xf numFmtId="0" fontId="17" fillId="4" borderId="4" xfId="0" applyNumberFormat="1" applyFont="1" applyFill="1" applyBorder="1" applyAlignment="1">
      <x:alignment wrapText="1"/>
    </x:xf>
    <x:xf numFmtId="0" fontId="17" fillId="4" borderId="2" xfId="0" applyNumberFormat="1" applyFont="1" applyFill="1" applyBorder="1" applyAlignment="1">
      <x:alignment horizontal="center" wrapText="1"/>
    </x:xf>
    <x:xf numFmtId="0" fontId="17" fillId="4" borderId="4" xfId="0" applyNumberFormat="1" applyFont="1" applyFill="1" applyBorder="1" applyAlignment="1">
      <x:alignment horizontal="center" wrapText="1"/>
    </x:xf>
    <x:xf numFmtId="0" fontId="17" fillId="4" borderId="3" xfId="0" applyNumberFormat="1" applyFont="1" applyFill="1" applyBorder="1"/>
    <x:xf numFmtId="0" fontId="17" fillId="4" borderId="3" xfId="0" applyNumberFormat="1" applyFont="1" applyFill="1" applyBorder="1" applyAlignment="1">
      <x:alignment wrapText="1"/>
    </x:xf>
    <x:xf numFmtId="0" fontId="17" fillId="4" borderId="3" xfId="0" applyNumberFormat="1" applyFont="1" applyFill="1" applyBorder="1" applyAlignment="1">
      <x:alignment horizontal="center" wrapText="1"/>
    </x:xf>
    <x:xf numFmtId="0" fontId="15" fillId="63" borderId="2" xfId="0" applyNumberFormat="1" applyFont="1" applyFill="1" applyBorder="1" applyAlignment="1">
      <x:alignment vertical="center" wrapText="1"/>
    </x:xf>
    <x:xf numFmtId="0" fontId="15" fillId="63" borderId="3" xfId="0" applyNumberFormat="1" applyFont="1" applyFill="1" applyBorder="1" applyAlignment="1">
      <x:alignment vertical="center" wrapText="1"/>
    </x:xf>
    <x:xf numFmtId="205" fontId="15" fillId="63" borderId="3" xfId="0" applyNumberFormat="1" applyFont="1" applyFill="1" applyBorder="1" applyAlignment="1">
      <x:alignment vertical="center" wrapText="1"/>
    </x:xf>
    <x:xf numFmtId="207" fontId="15" fillId="63" borderId="3" xfId="0" applyNumberFormat="1" applyFont="1" applyFill="1" applyBorder="1" applyAlignment="1">
      <x:alignment vertical="center" wrapText="1"/>
    </x:xf>
    <x:xf numFmtId="0" fontId="15" fillId="63" borderId="4" xfId="0" applyNumberFormat="1" applyFont="1" applyFill="1" applyBorder="1" applyAlignment="1">
      <x:alignment vertical="center" wrapText="1"/>
    </x:xf>
    <x:xf numFmtId="0" fontId="27" fillId="63" borderId="2" xfId="0" applyNumberFormat="1" applyFont="1" applyFill="1" applyBorder="1" applyAlignment="1">
      <x:alignment vertical="center" wrapText="1"/>
    </x:xf>
    <x:xf numFmtId="0" fontId="27" fillId="63" borderId="3" xfId="0" applyNumberFormat="1" applyFont="1" applyFill="1" applyBorder="1" applyAlignment="1">
      <x:alignment vertical="center" wrapText="1"/>
    </x:xf>
    <x:xf numFmtId="205" fontId="27" fillId="63" borderId="3" xfId="0" applyNumberFormat="1" applyFont="1" applyFill="1" applyBorder="1" applyAlignment="1">
      <x:alignment vertical="center" wrapText="1"/>
    </x:xf>
    <x:xf numFmtId="207" fontId="27" fillId="63" borderId="3" xfId="0" applyNumberFormat="1" applyFont="1" applyFill="1" applyBorder="1" applyAlignment="1">
      <x:alignment vertical="center" wrapText="1"/>
    </x:xf>
    <x:xf numFmtId="0" fontId="27" fillId="63" borderId="4" xfId="0" applyNumberFormat="1" applyFont="1" applyFill="1" applyBorder="1" applyAlignment="1">
      <x:alignment vertical="center" wrapText="1"/>
    </x:xf>
    <x:xf numFmtId="203" fontId="15" fillId="2" borderId="28" xfId="0" applyNumberFormat="1" applyFont="1" applyFill="1" applyBorder="1" applyAlignment="1">
      <x:alignment vertical="center" wrapText="1"/>
    </x:xf>
    <x:xf numFmtId="0" fontId="20" fillId="2" borderId="28" xfId="0" applyNumberFormat="1" applyFont="1" applyFill="1" applyBorder="1" applyAlignment="1">
      <x:alignment vertical="center" wrapText="1"/>
    </x:xf>
    <x:xf numFmtId="0" fontId="15" fillId="0" borderId="18" xfId="0" applyNumberFormat="1" applyFont="1" applyFill="1" applyBorder="1" applyAlignment="1">
      <x:alignment vertical="center"/>
    </x:xf>
    <x:xf numFmtId="0" fontId="15" fillId="0" borderId="28" xfId="0" applyNumberFormat="1" applyFont="1" applyFill="1" applyBorder="1" applyAlignment="1">
      <x:alignment vertical="center"/>
    </x:xf>
    <x:xf numFmtId="0" fontId="15" fillId="0" borderId="19" xfId="0" applyNumberFormat="1" applyFont="1" applyFill="1" applyBorder="1" applyAlignment="1">
      <x:alignment vertical="center"/>
    </x:xf>
    <x:xf numFmtId="0" fontId="15" fillId="0" borderId="8" xfId="0" applyNumberFormat="1" applyFont="1" applyFill="1" applyBorder="1" applyAlignment="1">
      <x:alignment vertical="center"/>
    </x:xf>
    <x:xf numFmtId="0" fontId="15" fillId="0" xfId="0" applyNumberFormat="1" applyFont="1" applyFill="1" applyBorder="0" applyAlignment="1">
      <x:alignment vertical="center"/>
    </x:xf>
    <x:xf numFmtId="0" fontId="15" fillId="0" borderId="9" xfId="0" applyNumberFormat="1" applyFont="1" applyFill="1" applyBorder="1" applyAlignment="1">
      <x:alignment vertical="center"/>
    </x:xf>
    <x:xf numFmtId="0" fontId="15" fillId="3" borderId="2" xfId="0" applyNumberFormat="1" applyFont="1" applyFill="1" applyBorder="1" applyAlignment="1">
      <x:alignment vertical="center" wrapText="1"/>
    </x:xf>
    <x:xf numFmtId="0" fontId="15" fillId="3" borderId="3" xfId="0" applyNumberFormat="1" applyFont="1" applyFill="1" applyBorder="1" applyAlignment="1">
      <x:alignment vertical="center" wrapText="1"/>
    </x:xf>
    <x:xf numFmtId="205" fontId="15" fillId="3" borderId="3" xfId="0" applyNumberFormat="1" applyFont="1" applyFill="1" applyBorder="1" applyAlignment="1">
      <x:alignment vertical="center" wrapText="1"/>
    </x:xf>
    <x:xf numFmtId="207" fontId="15" fillId="3" borderId="3" xfId="0" applyNumberFormat="1" applyFont="1" applyFill="1" applyBorder="1" applyAlignment="1">
      <x:alignment vertical="center" wrapText="1"/>
    </x:xf>
    <x:xf numFmtId="0" fontId="15" fillId="3" borderId="4" xfId="0" applyNumberFormat="1" applyFont="1" applyFill="1" applyBorder="1" applyAlignment="1">
      <x:alignment vertical="center" wrapText="1"/>
    </x:xf>
    <x:xf numFmtId="0" fontId="27" fillId="3" borderId="2" xfId="0" applyNumberFormat="1" applyFont="1" applyFill="1" applyBorder="1" applyAlignment="1">
      <x:alignment vertical="center" wrapText="1"/>
    </x:xf>
    <x:xf numFmtId="0" fontId="27" fillId="3" borderId="3" xfId="0" applyNumberFormat="1" applyFont="1" applyFill="1" applyBorder="1" applyAlignment="1">
      <x:alignment vertical="center" wrapText="1"/>
    </x:xf>
    <x:xf numFmtId="205" fontId="27" fillId="3" borderId="3" xfId="0" applyNumberFormat="1" applyFont="1" applyFill="1" applyBorder="1" applyAlignment="1">
      <x:alignment vertical="center" wrapText="1"/>
    </x:xf>
    <x:xf numFmtId="207" fontId="27" fillId="3" borderId="3" xfId="0" applyNumberFormat="1" applyFont="1" applyFill="1" applyBorder="1" applyAlignment="1">
      <x:alignment vertical="center" wrapText="1"/>
    </x:xf>
    <x:xf numFmtId="0" fontId="27" fillId="3" borderId="4" xfId="0" applyNumberFormat="1" applyFont="1" applyFill="1" applyBorder="1" applyAlignment="1">
      <x:alignment vertical="center" wrapText="1"/>
    </x:xf>
    <x:xf numFmtId="0" fontId="18" fillId="64" borderId="0" xfId="0" applyNumberFormat="1" applyFont="1" applyFill="1" applyBorder="1" applyAlignment="1">
      <x:alignment horizontal="center" vertical="center" wrapText="1"/>
    </x:xf>
    <x:xf numFmtId="0" fontId="19" fillId="65" borderId="0" xfId="0" applyNumberFormat="1" applyFont="1" applyFill="1" applyBorder="1" applyAlignment="1">
      <x:alignment horizontal="center" vertical="center" wrapText="1"/>
    </x:xf>
    <x:xf numFmtId="0" fontId="16" fillId="66" borderId="18" xfId="0" applyNumberFormat="1" applyFont="1" applyFill="1" applyBorder="1" applyAlignment="1">
      <x:alignment vertical="center"/>
    </x:xf>
    <x:xf numFmtId="207" fontId="16" fillId="66" borderId="19" xfId="0" applyNumberFormat="1" applyFont="1" applyFill="1" applyBorder="1" applyAlignment="1">
      <x:alignment horizontal="right" vertical="center"/>
    </x:xf>
    <x:xf numFmtId="0" fontId="16" fillId="66" borderId="8" xfId="0" applyNumberFormat="1" applyFont="1" applyFill="1" applyBorder="1" applyAlignment="1">
      <x:alignment vertical="center"/>
    </x:xf>
    <x:xf numFmtId="207" fontId="16" fillId="66" borderId="9" xfId="0" applyNumberFormat="1" applyFont="1" applyFill="1" applyBorder="1" applyAlignment="1">
      <x:alignment horizontal="right" vertical="center"/>
    </x:xf>
    <x:xf numFmtId="204" fontId="16" fillId="66" borderId="9" xfId="0" applyNumberFormat="1" applyFont="1" applyFill="1" applyBorder="1" applyAlignment="1">
      <x:alignment horizontal="right" vertical="center"/>
    </x:xf>
    <x:xf numFmtId="0" fontId="16" fillId="66" borderId="10" xfId="0" applyNumberFormat="1" applyFont="1" applyFill="1" applyBorder="1" applyAlignment="1">
      <x:alignment vertical="center"/>
    </x:xf>
    <x:xf numFmtId="207" fontId="23" fillId="66" borderId="12" xfId="0" applyNumberFormat="1" applyFont="1" applyFill="1" applyBorder="1" applyAlignment="1">
      <x:alignment horizontal="right" vertical="center"/>
    </x:xf>
    <x:xf numFmtId="0" fontId="19" fillId="66" borderId="18" xfId="0" applyNumberFormat="1" applyFont="1" applyFill="1" applyBorder="1" applyAlignment="1">
      <x:alignment vertical="center"/>
    </x:xf>
    <x:xf numFmtId="207" fontId="19" fillId="66" borderId="19" xfId="0" applyNumberFormat="1" applyFont="1" applyFill="1" applyBorder="1" applyAlignment="1">
      <x:alignment horizontal="right" vertical="center"/>
    </x:xf>
    <x:xf numFmtId="0" fontId="19" fillId="66" borderId="8" xfId="0" applyNumberFormat="1" applyFont="1" applyFill="1" applyBorder="1" applyAlignment="1">
      <x:alignment vertical="center"/>
    </x:xf>
    <x:xf numFmtId="207" fontId="19" fillId="66" borderId="9" xfId="0" applyNumberFormat="1" applyFont="1" applyFill="1" applyBorder="1" applyAlignment="1">
      <x:alignment horizontal="right" vertical="center"/>
    </x:xf>
    <x:xf numFmtId="204" fontId="19" fillId="66" borderId="9" xfId="0" applyNumberFormat="1" applyFont="1" applyFill="1" applyBorder="1" applyAlignment="1">
      <x:alignment horizontal="right" vertical="center"/>
    </x:xf>
    <x:xf numFmtId="0" fontId="19" fillId="66" borderId="10" xfId="0" applyNumberFormat="1" applyFont="1" applyFill="1" applyBorder="1" applyAlignment="1">
      <x:alignment vertical="center"/>
    </x:xf>
    <x:xf numFmtId="207" fontId="19" fillId="66" borderId="12" xfId="0" applyNumberFormat="1" applyFont="1" applyFill="1" applyBorder="1" applyAlignment="1">
      <x:alignment horizontal="right" vertical="center"/>
    </x:xf>
    <x:xf numFmtId="0" fontId="22" fillId="66" borderId="18" xfId="0" applyNumberFormat="1" applyFont="1" applyFill="1" applyBorder="1" applyAlignment="1">
      <x:alignment vertical="center"/>
    </x:xf>
    <x:xf numFmtId="0" fontId="22" fillId="66" borderId="8" xfId="0" applyNumberFormat="1" applyFont="1" applyFill="1" applyBorder="1" applyAlignment="1">
      <x:alignment vertical="center"/>
    </x:xf>
    <x:xf numFmtId="0" fontId="22" fillId="66" borderId="10" xfId="0" applyNumberFormat="1" applyFont="1" applyFill="1" applyBorder="1" applyAlignment="1">
      <x:alignment vertical="center"/>
    </x:xf>
    <x:xf numFmtId="207" fontId="19" fillId="64" borderId="12" xfId="0" applyNumberFormat="1" applyFont="1" applyFill="1" applyBorder="1" applyAlignment="1">
      <x:alignment horizontal="right" vertical="center"/>
    </x:xf>
    <x:xf numFmtId="207" fontId="17" fillId="64" borderId="12" xfId="0" applyNumberFormat="1" applyFont="1" applyFill="1" applyBorder="1" applyAlignment="1">
      <x:alignment horizontal="right" vertical="center"/>
    </x:xf>
    <x:xf numFmtId="0" fontId="17" fillId="67" borderId="2" xfId="0" applyNumberFormat="1" applyFont="1" applyFill="1" applyBorder="1" applyAlignment="1">
      <x:alignment horizontal="center" vertical="center" wrapText="1"/>
    </x:xf>
    <x:xf numFmtId="0" fontId="17" fillId="67" borderId="3" xfId="0" applyNumberFormat="1" applyFont="1" applyFill="1" applyBorder="1" applyAlignment="1">
      <x:alignment horizontal="center" vertical="center" wrapText="1"/>
    </x:xf>
    <x:xf numFmtId="0" fontId="17" fillId="67" borderId="4" xfId="0" applyNumberFormat="1" applyFont="1" applyFill="1" applyBorder="1" applyAlignment="1">
      <x:alignment horizontal="center" vertical="center" wrapText="1"/>
    </x:xf>
    <x:xf numFmtId="0" fontId="23" fillId="67" borderId="2" xfId="0" applyNumberFormat="1" applyFont="1" applyFill="1" applyBorder="1" applyAlignment="1">
      <x:alignment horizontal="center" vertical="center" wrapText="1"/>
    </x:xf>
    <x:xf numFmtId="0" fontId="23" fillId="67" borderId="3" xfId="0" applyNumberFormat="1" applyFont="1" applyFill="1" applyBorder="1" applyAlignment="1">
      <x:alignment horizontal="center" vertical="center" wrapText="1"/>
    </x:xf>
    <x:xf numFmtId="0" fontId="23" fillId="67" borderId="4" xfId="0" applyNumberFormat="1" applyFont="1" applyFill="1" applyBorder="1" applyAlignment="1">
      <x:alignment horizontal="center" vertical="center" wrapText="1"/>
    </x:xf>
    <x:xf numFmtId="0" fontId="23" fillId="68" borderId="22" xfId="0" applyNumberFormat="1" applyFont="1" applyFill="1" applyBorder="1" applyAlignment="1">
      <x:alignment vertical="center" wrapText="1"/>
    </x:xf>
    <x:xf numFmtId="205" fontId="16" fillId="68" borderId="22" xfId="0" applyNumberFormat="1" applyFont="1" applyFill="1" applyBorder="1" applyAlignment="1">
      <x:alignment vertical="center" wrapText="1"/>
    </x:xf>
    <x:xf numFmtId="207" fontId="16" fillId="68" borderId="22" xfId="0" applyNumberFormat="1" applyFont="1" applyFill="1" applyBorder="1" applyAlignment="1">
      <x:alignment vertical="center" wrapText="1"/>
    </x:xf>
    <x:xf numFmtId="204" fontId="16" fillId="68" borderId="22" xfId="0" applyNumberFormat="1" applyFont="1" applyFill="1" applyBorder="1" applyAlignment="1">
      <x:alignment vertical="center" wrapText="1"/>
    </x:xf>
    <x:xf numFmtId="205" fontId="23" fillId="68" borderId="22" xfId="0" applyNumberFormat="1" applyFont="1" applyFill="1" applyBorder="1" applyAlignment="1">
      <x:alignment vertical="center" wrapText="1"/>
    </x:xf>
    <x:xf numFmtId="207" fontId="23" fillId="68" borderId="22" xfId="0" applyNumberFormat="1" applyFont="1" applyFill="1" applyBorder="1" applyAlignment="1">
      <x:alignment vertical="center" wrapText="1"/>
    </x:xf>
    <x:xf numFmtId="204" fontId="23" fillId="68" borderId="22" xfId="0" applyNumberFormat="1" applyFont="1" applyFill="1" applyBorder="1" applyAlignment="1">
      <x:alignment vertical="center" wrapText="1"/>
    </x:xf>
    <x:xf numFmtId="0" fontId="15" fillId="66" borderId="26" xfId="0" applyNumberFormat="1" applyFont="1" applyFill="1" applyBorder="1" applyAlignment="1">
      <x:alignment vertical="center" wrapText="1"/>
    </x:xf>
    <x:xf numFmtId="205" fontId="15" fillId="66" borderId="26" xfId="0" applyNumberFormat="1" applyFont="1" applyFill="1" applyBorder="1" applyAlignment="1">
      <x:alignment vertical="center" wrapText="1"/>
    </x:xf>
    <x:xf numFmtId="207" fontId="15" fillId="66" borderId="26" xfId="0" applyNumberFormat="1" applyFont="1" applyFill="1" applyBorder="1" applyAlignment="1">
      <x:alignment vertical="center" wrapText="1"/>
    </x:xf>
    <x:xf numFmtId="204" fontId="15" fillId="66" borderId="26" xfId="0" applyNumberFormat="1" applyFont="1" applyFill="1" applyBorder="1" applyAlignment="1">
      <x:alignment vertical="center" wrapText="1"/>
    </x:xf>
    <x:xf numFmtId="0" fontId="20" fillId="66" borderId="26" xfId="0" applyNumberFormat="1" applyFont="1" applyFill="1" applyBorder="1" applyAlignment="1">
      <x:alignment vertical="center" wrapText="1"/>
    </x:xf>
    <x:xf numFmtId="0" fontId="15" fillId="69" borderId="26" xfId="0" applyNumberFormat="1" applyFont="1" applyFill="1" applyBorder="1" applyAlignment="1">
      <x:alignment vertical="center" wrapText="1"/>
    </x:xf>
    <x:xf numFmtId="205" fontId="15" fillId="69" borderId="26" xfId="0" applyNumberFormat="1" applyFont="1" applyFill="1" applyBorder="1" applyAlignment="1">
      <x:alignment vertical="center" wrapText="1"/>
    </x:xf>
    <x:xf numFmtId="207" fontId="15" fillId="69" borderId="26" xfId="0" applyNumberFormat="1" applyFont="1" applyFill="1" applyBorder="1" applyAlignment="1">
      <x:alignment vertical="center" wrapText="1"/>
    </x:xf>
    <x:xf numFmtId="204" fontId="15" fillId="69" borderId="26" xfId="0" applyNumberFormat="1" applyFont="1" applyFill="1" applyBorder="1" applyAlignment="1">
      <x:alignment vertical="center" wrapText="1"/>
    </x:xf>
    <x:xf numFmtId="0" fontId="15" fillId="68" borderId="26" xfId="0" applyNumberFormat="1" applyFont="1" applyFill="1" applyBorder="1" applyAlignment="1">
      <x:alignment vertical="center" wrapText="1"/>
    </x:xf>
    <x:xf numFmtId="205" fontId="15" fillId="68" borderId="26" xfId="0" applyNumberFormat="1" applyFont="1" applyFill="1" applyBorder="1" applyAlignment="1">
      <x:alignment vertical="center" wrapText="1"/>
    </x:xf>
    <x:xf numFmtId="207" fontId="15" fillId="68" borderId="26" xfId="0" applyNumberFormat="1" applyFont="1" applyFill="1" applyBorder="1" applyAlignment="1">
      <x:alignment vertical="center" wrapText="1"/>
    </x:xf>
    <x:xf numFmtId="204" fontId="15" fillId="68" borderId="26" xfId="0" applyNumberFormat="1" applyFont="1" applyFill="1" applyBorder="1" applyAlignment="1">
      <x:alignment vertical="center" wrapText="1"/>
    </x:xf>
    <x:xf numFmtId="0" fontId="23" fillId="68" borderId="26" xfId="0" applyNumberFormat="1" applyFont="1" applyFill="1" applyBorder="1" applyAlignment="1">
      <x:alignment vertical="center" wrapText="1"/>
    </x:xf>
    <x:xf numFmtId="205" fontId="23" fillId="68" borderId="26" xfId="0" applyNumberFormat="1" applyFont="1" applyFill="1" applyBorder="1" applyAlignment="1">
      <x:alignment vertical="center" wrapText="1"/>
    </x:xf>
    <x:xf numFmtId="207" fontId="23" fillId="68" borderId="26" xfId="0" applyNumberFormat="1" applyFont="1" applyFill="1" applyBorder="1" applyAlignment="1">
      <x:alignment vertical="center" wrapText="1"/>
    </x:xf>
    <x:xf numFmtId="204" fontId="23" fillId="68" borderId="26" xfId="0" applyNumberFormat="1" applyFont="1" applyFill="1" applyBorder="1" applyAlignment="1">
      <x:alignment vertical="center" wrapText="1"/>
    </x:xf>
    <x:xf numFmtId="0" fontId="16" fillId="8" borderId="29" xfId="0" applyNumberFormat="1" applyFont="1" applyFill="1" applyBorder="1" applyAlignment="1">
      <x:alignment vertical="center" wrapText="1"/>
    </x:xf>
    <x:xf numFmtId="205" fontId="16" fillId="8" borderId="29" xfId="0" applyNumberFormat="1" applyFont="1" applyFill="1" applyBorder="1" applyAlignment="1">
      <x:alignment vertical="center" wrapText="1"/>
    </x:xf>
    <x:xf numFmtId="207" fontId="16" fillId="8" borderId="29" xfId="0" applyNumberFormat="1" applyFont="1" applyFill="1" applyBorder="1" applyAlignment="1">
      <x:alignment vertical="center" wrapText="1"/>
    </x:xf>
    <x:xf numFmtId="204" fontId="16" fillId="8" borderId="29" xfId="0" applyNumberFormat="1" applyFont="1" applyFill="1" applyBorder="1" applyAlignment="1">
      <x:alignment vertical="center" wrapText="1"/>
    </x:xf>
    <x:xf numFmtId="0" fontId="16" fillId="69" borderId="29" xfId="0" applyNumberFormat="1" applyFont="1" applyFill="1" applyBorder="1" applyAlignment="1">
      <x:alignment vertical="center" wrapText="1"/>
    </x:xf>
    <x:xf numFmtId="205" fontId="16" fillId="69" borderId="29" xfId="0" applyNumberFormat="1" applyFont="1" applyFill="1" applyBorder="1" applyAlignment="1">
      <x:alignment vertical="center" wrapText="1"/>
    </x:xf>
    <x:xf numFmtId="207" fontId="16" fillId="69" borderId="29" xfId="0" applyNumberFormat="1" applyFont="1" applyFill="1" applyBorder="1" applyAlignment="1">
      <x:alignment vertical="center" wrapText="1"/>
    </x:xf>
    <x:xf numFmtId="204" fontId="16" fillId="69" borderId="29" xfId="0" applyNumberFormat="1" applyFont="1" applyFill="1" applyBorder="1" applyAlignment="1">
      <x:alignment vertical="center" wrapText="1"/>
    </x:xf>
    <x:xf numFmtId="0" fontId="21" fillId="69" borderId="29" xfId="0" applyNumberFormat="1" applyFont="1" applyFill="1" applyBorder="1" applyAlignment="1">
      <x:alignment vertical="center" wrapText="1"/>
    </x:xf>
    <x:xf numFmtId="0" fontId="20" fillId="69" borderId="26" xfId="0" applyNumberFormat="1" applyFont="1" applyFill="1" applyBorder="1" applyAlignment="1">
      <x:alignment vertical="center" wrapText="1"/>
    </x:xf>
    <x:xf numFmtId="0" fontId="15" fillId="68" borderId="0" xfId="0" applyNumberFormat="1" applyFont="1" applyFill="1" applyBorder="1" applyAlignment="1">
      <x:alignment vertical="center"/>
    </x:xf>
    <x:xf numFmtId="205" fontId="15" fillId="68" borderId="0" xfId="0" applyNumberFormat="1" applyFont="1" applyFill="1" applyBorder="1" applyAlignment="1">
      <x:alignment vertical="center"/>
    </x:xf>
    <x:xf numFmtId="207" fontId="15" fillId="68" borderId="0" xfId="0" applyNumberFormat="1" applyFont="1" applyFill="1" applyBorder="1" applyAlignment="1">
      <x:alignment vertical="center"/>
    </x:xf>
    <x:xf numFmtId="204" fontId="15" fillId="68" borderId="0" xfId="0" applyNumberFormat="1" applyFont="1" applyFill="1" applyBorder="1" applyAlignment="1">
      <x:alignment vertical="center"/>
    </x:xf>
    <x:xf numFmtId="0" fontId="15" fillId="68" borderId="0" xfId="0" applyNumberFormat="1" applyFont="1" applyFill="1" applyBorder="1" applyAlignment="1">
      <x:alignment vertical="center" wrapText="1"/>
    </x:xf>
    <x:xf numFmtId="0" fontId="23" fillId="68" borderId="0" xfId="0" applyNumberFormat="1" applyFont="1" applyFill="1" applyBorder="1" applyAlignment="1">
      <x:alignment vertical="center"/>
    </x:xf>
    <x:xf numFmtId="205" fontId="23" fillId="68" borderId="0" xfId="0" applyNumberFormat="1" applyFont="1" applyFill="1" applyBorder="1" applyAlignment="1">
      <x:alignment vertical="center"/>
    </x:xf>
    <x:xf numFmtId="207" fontId="23" fillId="68" borderId="0" xfId="0" applyNumberFormat="1" applyFont="1" applyFill="1" applyBorder="1" applyAlignment="1">
      <x:alignment vertical="center"/>
    </x:xf>
    <x:xf numFmtId="204" fontId="23" fillId="68" borderId="0" xfId="0" applyNumberFormat="1" applyFont="1" applyFill="1" applyBorder="1" applyAlignment="1">
      <x:alignment vertical="center"/>
    </x:xf>
    <x:xf numFmtId="0" fontId="23" fillId="68" borderId="0" xfId="0" applyNumberFormat="1" applyFont="1" applyFill="1" applyBorder="1" applyAlignment="1">
      <x:alignment vertical="center" wrapText="1"/>
    </x:xf>
    <x:xf numFmtId="0" fontId="23" fillId="68" borderId="22" xfId="0" applyNumberFormat="1" applyFont="1" applyFill="1" applyBorder="1" applyAlignment="1">
      <x:alignment vertical="center"/>
    </x:xf>
    <x:xf numFmtId="205" fontId="23" fillId="68" borderId="22" xfId="0" applyNumberFormat="1" applyFont="1" applyFill="1" applyBorder="1" applyAlignment="1">
      <x:alignment vertical="center"/>
    </x:xf>
    <x:xf numFmtId="207" fontId="23" fillId="68" borderId="22" xfId="0" applyNumberFormat="1" applyFont="1" applyFill="1" applyBorder="1" applyAlignment="1">
      <x:alignment vertical="center"/>
    </x:xf>
    <x:xf numFmtId="204" fontId="23" fillId="68" borderId="22" xfId="0" applyNumberFormat="1" applyFont="1" applyFill="1" applyBorder="1" applyAlignment="1">
      <x:alignment vertical="center"/>
    </x:xf>
    <x:xf numFmtId="0" fontId="15" fillId="0" borderId="26" xfId="0" applyNumberFormat="1" applyFont="1" applyFill="1" applyBorder="1" applyAlignment="1">
      <x:alignment vertical="center"/>
    </x:xf>
    <x:xf numFmtId="205" fontId="15" fillId="0" borderId="26" xfId="0" applyNumberFormat="1" applyFont="1" applyFill="1" applyBorder="1" applyAlignment="1">
      <x:alignment vertical="center"/>
    </x:xf>
    <x:xf numFmtId="207" fontId="15" fillId="0" borderId="26" xfId="0" applyNumberFormat="1" applyFont="1" applyFill="1" applyBorder="1" applyAlignment="1">
      <x:alignment vertical="center"/>
    </x:xf>
    <x:xf numFmtId="204" fontId="15" fillId="0" borderId="26" xfId="0" applyNumberFormat="1" applyFont="1" applyFill="1" applyBorder="1" applyAlignment="1">
      <x:alignment vertical="center"/>
    </x:xf>
    <x:xf numFmtId="0" fontId="15" fillId="0" borderId="26" xfId="0" applyNumberFormat="1" applyFont="1" applyFill="1" applyBorder="1" applyAlignment="1">
      <x:alignment vertical="center" wrapText="1"/>
    </x:xf>
    <x:xf numFmtId="205" fontId="15" fillId="0" borderId="26" xfId="0" applyNumberFormat="1" applyFont="1" applyFill="1" applyBorder="1" applyAlignment="1">
      <x:alignment vertical="center" wrapText="1"/>
    </x:xf>
    <x:xf numFmtId="207" fontId="15" fillId="0" borderId="26" xfId="0" applyNumberFormat="1" applyFont="1" applyFill="1" applyBorder="1" applyAlignment="1">
      <x:alignment vertical="center" wrapText="1"/>
    </x:xf>
    <x:xf numFmtId="204" fontId="15" fillId="0" borderId="26" xfId="0" applyNumberFormat="1" applyFont="1" applyFill="1" applyBorder="1" applyAlignment="1">
      <x:alignment vertical="center" wrapText="1"/>
    </x:xf>
    <x:xf numFmtId="0" fontId="16" fillId="66" borderId="29" xfId="0" applyNumberFormat="1" applyFont="1" applyFill="1" applyBorder="1" applyAlignment="1">
      <x:alignment vertical="center" wrapText="1"/>
    </x:xf>
    <x:xf numFmtId="205" fontId="16" fillId="66" borderId="29" xfId="0" applyNumberFormat="1" applyFont="1" applyFill="1" applyBorder="1" applyAlignment="1">
      <x:alignment vertical="center" wrapText="1"/>
    </x:xf>
    <x:xf numFmtId="207" fontId="16" fillId="66" borderId="29" xfId="0" applyNumberFormat="1" applyFont="1" applyFill="1" applyBorder="1" applyAlignment="1">
      <x:alignment vertical="center" wrapText="1"/>
    </x:xf>
    <x:xf numFmtId="204" fontId="16" fillId="66" borderId="29" xfId="0" applyNumberFormat="1" applyFont="1" applyFill="1" applyBorder="1" applyAlignment="1">
      <x:alignment vertical="center" wrapText="1"/>
    </x:xf>
    <x:xf numFmtId="0" fontId="21" fillId="66" borderId="29" xfId="0" applyNumberFormat="1" applyFont="1" applyFill="1" applyBorder="1" applyAlignment="1">
      <x:alignment vertical="center" wrapText="1"/>
    </x:xf>
    <x:xf numFmtId="0" fontId="15" fillId="70" borderId="26" xfId="0" applyNumberFormat="1" applyFont="1" applyFill="1" applyBorder="1" applyAlignment="1">
      <x:alignment vertical="center" wrapText="1"/>
    </x:xf>
    <x:xf numFmtId="205" fontId="15" fillId="70" borderId="26" xfId="0" applyNumberFormat="1" applyFont="1" applyFill="1" applyBorder="1" applyAlignment="1">
      <x:alignment vertical="center" wrapText="1"/>
    </x:xf>
    <x:xf numFmtId="207" fontId="15" fillId="70" borderId="26" xfId="0" applyNumberFormat="1" applyFont="1" applyFill="1" applyBorder="1" applyAlignment="1">
      <x:alignment vertical="center" wrapText="1"/>
    </x:xf>
    <x:xf numFmtId="204" fontId="15" fillId="70" borderId="26" xfId="0" applyNumberFormat="1" applyFont="1" applyFill="1" applyBorder="1" applyAlignment="1">
      <x:alignment vertical="center" wrapText="1"/>
    </x:xf>
    <x:xf numFmtId="0" fontId="28" fillId="70" borderId="26" xfId="0" applyNumberFormat="1" applyFont="1" applyFill="1" applyBorder="1" applyAlignment="1">
      <x:alignment vertical="center" wrapText="1"/>
    </x:xf>
    <x:xf numFmtId="205" fontId="28" fillId="70" borderId="26" xfId="0" applyNumberFormat="1" applyFont="1" applyFill="1" applyBorder="1" applyAlignment="1">
      <x:alignment vertical="center" wrapText="1"/>
    </x:xf>
    <x:xf numFmtId="207" fontId="28" fillId="70" borderId="26" xfId="0" applyNumberFormat="1" applyFont="1" applyFill="1" applyBorder="1" applyAlignment="1">
      <x:alignment vertical="center" wrapText="1"/>
    </x:xf>
    <x:xf numFmtId="204" fontId="28" fillId="70" borderId="26" xfId="0" applyNumberFormat="1" applyFont="1" applyFill="1" applyBorder="1" applyAlignment="1">
      <x:alignment vertical="center" wrapText="1"/>
    </x:xf>
    <x:xf numFmtId="204" fontId="28" fillId="65" borderId="26" xfId="0" applyNumberFormat="1" applyFont="1" applyFill="1" applyBorder="1" applyAlignment="1">
      <x:alignment vertical="center" wrapText="1"/>
    </x:xf>
    <x:xf numFmtId="204" fontId="29" fillId="65" borderId="26" xfId="0" applyNumberFormat="1" applyFont="1" applyFill="1" applyBorder="1" applyAlignment="1">
      <x:alignment vertical="center" wrapText="1"/>
    </x:xf>
    <x:xf numFmtId="0" fontId="30" fillId="70" borderId="26" xfId="0" applyNumberFormat="1" applyFont="1" applyFill="1" applyBorder="1" applyAlignment="1">
      <x:alignment vertical="center" wrapText="1"/>
    </x:xf>
    <x:xf numFmtId="0" fontId="16" fillId="70" borderId="29" xfId="0" applyNumberFormat="1" applyFont="1" applyFill="1" applyBorder="1" applyAlignment="1">
      <x:alignment vertical="center" wrapText="1"/>
    </x:xf>
    <x:xf numFmtId="205" fontId="16" fillId="70" borderId="29" xfId="0" applyNumberFormat="1" applyFont="1" applyFill="1" applyBorder="1" applyAlignment="1">
      <x:alignment vertical="center" wrapText="1"/>
    </x:xf>
    <x:xf numFmtId="207" fontId="16" fillId="70" borderId="29" xfId="0" applyNumberFormat="1" applyFont="1" applyFill="1" applyBorder="1" applyAlignment="1">
      <x:alignment vertical="center" wrapText="1"/>
    </x:xf>
    <x:xf numFmtId="204" fontId="16" fillId="70" borderId="29" xfId="0" applyNumberFormat="1" applyFont="1" applyFill="1" applyBorder="1" applyAlignment="1">
      <x:alignment vertical="center" wrapText="1"/>
    </x:xf>
    <x:xf numFmtId="0" fontId="31" fillId="70" borderId="29" xfId="0" applyNumberFormat="1" applyFont="1" applyFill="1" applyBorder="1" applyAlignment="1">
      <x:alignment vertical="center" wrapText="1"/>
    </x:xf>
    <x:xf numFmtId="205" fontId="31" fillId="70" borderId="29" xfId="0" applyNumberFormat="1" applyFont="1" applyFill="1" applyBorder="1" applyAlignment="1">
      <x:alignment vertical="center" wrapText="1"/>
    </x:xf>
    <x:xf numFmtId="207" fontId="31" fillId="70" borderId="29" xfId="0" applyNumberFormat="1" applyFont="1" applyFill="1" applyBorder="1" applyAlignment="1">
      <x:alignment vertical="center" wrapText="1"/>
    </x:xf>
    <x:xf numFmtId="204" fontId="31" fillId="70" borderId="29" xfId="0" applyNumberFormat="1" applyFont="1" applyFill="1" applyBorder="1" applyAlignment="1">
      <x:alignment vertical="center" wrapText="1"/>
    </x:xf>
    <x:xf numFmtId="204" fontId="31" fillId="65" borderId="29" xfId="0" applyNumberFormat="1" applyFont="1" applyFill="1" applyBorder="1" applyAlignment="1">
      <x:alignment vertical="center" wrapText="1"/>
    </x:xf>
    <x:xf numFmtId="204" fontId="29" fillId="65" borderId="29" xfId="0" applyNumberFormat="1" applyFont="1" applyFill="1" applyBorder="1" applyAlignment="1">
      <x:alignment vertical="center" wrapText="1"/>
    </x:xf>
    <x:xf numFmtId="0" fontId="32" fillId="70" borderId="29" xfId="0" applyNumberFormat="1" applyFont="1" applyFill="1" applyBorder="1" applyAlignment="1">
      <x:alignment vertical="center" wrapText="1"/>
    </x:xf>
    <x:xf numFmtId="0" fontId="16" fillId="5" borderId="30" xfId="0" applyNumberFormat="1" applyFont="1" applyFill="1" applyBorder="1" applyAlignment="1">
      <x:alignment vertical="center"/>
    </x:xf>
    <x:xf numFmtId="205" fontId="16" fillId="5" borderId="30" xfId="0" applyNumberFormat="1" applyFont="1" applyFill="1" applyBorder="1" applyAlignment="1">
      <x:alignment vertical="center"/>
    </x:xf>
    <x:xf numFmtId="207" fontId="16" fillId="5" borderId="30" xfId="0" applyNumberFormat="1" applyFont="1" applyFill="1" applyBorder="1" applyAlignment="1">
      <x:alignment vertical="center"/>
    </x:xf>
    <x:xf numFmtId="204" fontId="16" fillId="5" borderId="30" xfId="0" applyNumberFormat="1" applyFont="1" applyFill="1" applyBorder="1" applyAlignment="1">
      <x:alignment vertical="center"/>
    </x:xf>
    <x:xf numFmtId="0" fontId="16" fillId="5" borderId="30" xfId="0" applyNumberFormat="1" applyFont="1" applyFill="1" applyBorder="1" applyAlignment="1">
      <x:alignment vertical="center" wrapText="1"/>
    </x:xf>
    <x:xf numFmtId="205" fontId="16" fillId="5" borderId="30" xfId="0" applyNumberFormat="1" applyFont="1" applyFill="1" applyBorder="1" applyAlignment="1">
      <x:alignment vertical="center" wrapText="1"/>
    </x:xf>
    <x:xf numFmtId="207" fontId="16" fillId="5" borderId="30" xfId="0" applyNumberFormat="1" applyFont="1" applyFill="1" applyBorder="1" applyAlignment="1">
      <x:alignment vertical="center" wrapText="1"/>
    </x:xf>
    <x:xf numFmtId="204" fontId="16" fillId="5" borderId="30" xfId="0" applyNumberFormat="1" applyFont="1" applyFill="1" applyBorder="1" applyAlignment="1">
      <x:alignment vertical="center" wrapText="1"/>
    </x:xf>
    <x:xf numFmtId="0" fontId="16" fillId="66" borderId="30" xfId="0" applyNumberFormat="1" applyFont="1" applyFill="1" applyBorder="1" applyAlignment="1">
      <x:alignment vertical="center" wrapText="1"/>
    </x:xf>
    <x:xf numFmtId="205" fontId="16" fillId="66" borderId="30" xfId="0" applyNumberFormat="1" applyFont="1" applyFill="1" applyBorder="1" applyAlignment="1">
      <x:alignment vertical="center" wrapText="1"/>
    </x:xf>
    <x:xf numFmtId="207" fontId="16" fillId="66" borderId="30" xfId="0" applyNumberFormat="1" applyFont="1" applyFill="1" applyBorder="1" applyAlignment="1">
      <x:alignment vertical="center" wrapText="1"/>
    </x:xf>
    <x:xf numFmtId="204" fontId="16" fillId="66" borderId="30" xfId="0" applyNumberFormat="1" applyFont="1" applyFill="1" applyBorder="1" applyAlignment="1">
      <x:alignment vertical="center" wrapText="1"/>
    </x:xf>
    <x:xf numFmtId="203" fontId="15" fillId="68" borderId="0" xfId="0" applyNumberFormat="1" applyFont="1" applyFill="1" applyBorder="1" applyAlignment="1">
      <x:alignment vertical="center"/>
    </x:xf>
    <x:xf numFmtId="203" fontId="23" fillId="68" borderId="0" xfId="0" applyNumberFormat="1" applyFont="1" applyFill="1" applyBorder="1" applyAlignment="1">
      <x:alignment vertical="center"/>
    </x:xf>
    <x:xf numFmtId="203" fontId="23" fillId="68" borderId="22" xfId="0" applyNumberFormat="1" applyFont="1" applyFill="1" applyBorder="1" applyAlignment="1">
      <x:alignment vertical="center"/>
    </x:xf>
    <x:xf numFmtId="203" fontId="23" fillId="68" borderId="22" xfId="0" applyNumberFormat="1" applyFont="1" applyFill="1" applyBorder="1" applyAlignment="1">
      <x:alignment vertical="center" wrapText="1"/>
    </x:xf>
    <x:xf numFmtId="203" fontId="15" fillId="0" borderId="26" xfId="0" applyNumberFormat="1" applyFont="1" applyFill="1" applyBorder="1" applyAlignment="1">
      <x:alignment vertical="center"/>
    </x:xf>
    <x:xf numFmtId="203" fontId="15" fillId="0" borderId="26" xfId="0" applyNumberFormat="1" applyFont="1" applyFill="1" applyBorder="1" applyAlignment="1">
      <x:alignment vertical="center" wrapText="1"/>
    </x:xf>
    <x:xf numFmtId="203" fontId="15" fillId="66" borderId="26" xfId="0" applyNumberFormat="1" applyFont="1" applyFill="1" applyBorder="1" applyAlignment="1">
      <x:alignment vertical="center" wrapText="1"/>
    </x:xf>
    <x:xf numFmtId="0" fontId="15" fillId="3" borderId="26" xfId="0" applyNumberFormat="1" applyFont="1" applyFill="1" applyBorder="1" applyAlignment="1">
      <x:alignment vertical="center" wrapText="1"/>
    </x:xf>
    <x:xf numFmtId="205" fontId="15" fillId="3" borderId="26" xfId="0" applyNumberFormat="1" applyFont="1" applyFill="1" applyBorder="1" applyAlignment="1">
      <x:alignment vertical="center" wrapText="1"/>
    </x:xf>
    <x:xf numFmtId="203" fontId="15" fillId="3" borderId="26" xfId="0" applyNumberFormat="1" applyFont="1" applyFill="1" applyBorder="1" applyAlignment="1">
      <x:alignment vertical="center" wrapText="1"/>
    </x:xf>
    <x:xf numFmtId="204" fontId="15" fillId="3" borderId="26" xfId="0" applyNumberFormat="1" applyFont="1" applyFill="1" applyBorder="1" applyAlignment="1">
      <x:alignment vertical="center" wrapText="1"/>
    </x:xf>
    <x:xf numFmtId="203" fontId="15" fillId="69" borderId="26" xfId="0" applyNumberFormat="1" applyFont="1" applyFill="1" applyBorder="1" applyAlignment="1">
      <x:alignment vertical="center" wrapText="1"/>
    </x:xf>
    <x:xf numFmtId="0" fontId="28" fillId="65" borderId="26" xfId="0" applyNumberFormat="1" applyFont="1" applyFill="1" applyBorder="1" applyAlignment="1">
      <x:alignment vertical="center" wrapText="1"/>
    </x:xf>
    <x:xf numFmtId="0" fontId="29" fillId="65" borderId="26" xfId="0" applyNumberFormat="1" applyFont="1" applyFill="1" applyBorder="1" applyAlignment="1">
      <x:alignment vertical="center" wrapText="1"/>
    </x:xf>
    <x:xf numFmtId="0" fontId="15" fillId="0" borderId="26" xfId="0" applyNumberFormat="1" applyFont="1" applyFill="1" applyBorder="1"/>
    <x:xf numFmtId="0" fontId="15" fillId="0" borderId="26" xfId="0" applyNumberFormat="1" applyFont="1" applyFill="1" applyBorder="1" applyAlignment="1">
      <x:alignment wrapText="1"/>
    </x:xf>
    <x:xf numFmtId="0" fontId="0" fillId="68" borderId="0" xfId="0" applyNumberFormat="1" applyFont="1" applyFill="1" applyBorder="1"/>
    <x:xf numFmtId="0" fontId="23" fillId="68" borderId="0" xfId="0" applyNumberFormat="1" applyFont="1" applyFill="1" applyBorder="1"/>
    <x:xf numFmtId="0" fontId="23" fillId="68" borderId="22" xfId="0" applyNumberFormat="1" applyFont="1" applyFill="1" applyBorder="1"/>
    <x:xf numFmtId="0" fontId="23" fillId="68" borderId="22" xfId="0" applyNumberFormat="1" applyFont="1" applyFill="1" applyBorder="1" applyAlignment="1">
      <x:alignment wrapText="1"/>
    </x:xf>
    <x:xf numFmtId="0" fontId="0" fillId="64" borderId="0" xfId="0" applyNumberFormat="1" applyFont="1" applyFill="1" applyBorder="1"/>
    <x:xf numFmtId="0" fontId="17" fillId="64" borderId="0" xfId="0" applyNumberFormat="1" applyFont="1" applyFill="1" applyBorder="1"/>
    <x:xf numFmtId="0" fontId="17" fillId="64" borderId="24" xfId="0" applyNumberFormat="1" applyFont="1" applyFill="1" applyBorder="1"/>
    <x:xf numFmtId="0" fontId="17" fillId="64" borderId="24" xfId="0" applyNumberFormat="1" applyFont="1" applyFill="1" applyBorder="1" applyAlignment="1">
      <x:alignment vertical="center"/>
    </x:xf>
    <x:xf numFmtId="207" fontId="17" fillId="64" borderId="24" xfId="0" applyNumberFormat="1" applyFont="1" applyFill="1" applyBorder="1" applyAlignment="1">
      <x:alignment vertical="center"/>
    </x:xf>
    <x:xf numFmtId="0" fontId="0" fillId="67" borderId="0" xfId="0" applyNumberFormat="1" applyFont="1" applyFill="1" applyBorder="1"/>
    <x:xf numFmtId="0" fontId="23" fillId="67" borderId="0" xfId="0" applyNumberFormat="1" applyFont="1" applyFill="1" applyBorder="1"/>
    <x:xf numFmtId="0" fontId="23" fillId="67" borderId="2" xfId="0" applyNumberFormat="1" applyFont="1" applyFill="1" applyBorder="1"/>
    <x:xf numFmtId="0" fontId="23" fillId="67" borderId="3" xfId="0" applyNumberFormat="1" applyFont="1" applyFill="1" applyBorder="1"/>
    <x:xf numFmtId="0" fontId="23" fillId="67" borderId="4" xfId="0" applyNumberFormat="1" applyFont="1" applyFill="1" applyBorder="1"/>
    <x:xf numFmtId="0" fontId="23" fillId="67" borderId="2" xfId="0" applyNumberFormat="1" applyFont="1" applyFill="1" applyBorder="1" applyAlignment="1">
      <x:alignment wrapText="1"/>
    </x:xf>
    <x:xf numFmtId="0" fontId="23" fillId="67" borderId="3" xfId="0" applyNumberFormat="1" applyFont="1" applyFill="1" applyBorder="1" applyAlignment="1">
      <x:alignment wrapText="1"/>
    </x:xf>
    <x:xf numFmtId="0" fontId="23" fillId="67" borderId="4" xfId="0" applyNumberFormat="1" applyFont="1" applyFill="1" applyBorder="1" applyAlignment="1">
      <x:alignment wrapText="1"/>
    </x:xf>
    <x:xf numFmtId="0" fontId="23" fillId="67" borderId="2" xfId="0" applyNumberFormat="1" applyFont="1" applyFill="1" applyBorder="1" applyAlignment="1">
      <x:alignment horizontal="center" wrapText="1"/>
    </x:xf>
    <x:xf numFmtId="0" fontId="23" fillId="67" borderId="3" xfId="0" applyNumberFormat="1" applyFont="1" applyFill="1" applyBorder="1" applyAlignment="1">
      <x:alignment horizontal="center" wrapText="1"/>
    </x:xf>
    <x:xf numFmtId="0" fontId="23" fillId="67" borderId="4" xfId="0" applyNumberFormat="1" applyFont="1" applyFill="1" applyBorder="1" applyAlignment="1">
      <x:alignment horizontal="center" wrapText="1"/>
    </x:xf>
    <x:xf numFmtId="0" fontId="15" fillId="71" xfId="0" applyNumberFormat="1" applyFont="1" applyFill="1" applyBorder="0" applyAlignment="1">
      <x:alignment vertical="center" wrapText="1"/>
    </x:xf>
    <x:xf numFmtId="0" fontId="15" fillId="71" borderId="26" xfId="0" applyNumberFormat="1" applyFont="1" applyFill="1" applyBorder="1" applyAlignment="1">
      <x:alignment vertical="center" wrapText="1"/>
    </x:xf>
    <x:xf numFmtId="0" fontId="0" fillId="72" borderId="0" xfId="0" applyNumberFormat="1" applyFont="1" applyFill="1" applyBorder="1"/>
    <x:xf numFmtId="0" fontId="23" fillId="72" borderId="0" xfId="0" applyNumberFormat="1" applyFont="1" applyFill="1" applyBorder="1"/>
    <x:xf numFmtId="0" fontId="15" fillId="73" xfId="0" applyNumberFormat="1" applyFont="1" applyFill="1" applyBorder="0" applyAlignment="1">
      <x:alignment vertical="center" wrapText="1"/>
    </x:xf>
    <x:xf numFmtId="0" fontId="15" fillId="73" borderId="26" xfId="0" applyNumberFormat="1" applyFont="1" applyFill="1" applyBorder="1" applyAlignment="1">
      <x:alignment vertical="center" wrapText="1"/>
    </x:xf>
    <x:xf numFmtId="0" fontId="33" fillId="73" xfId="0" applyNumberFormat="1" applyFont="1" applyFill="1" applyBorder="0" applyAlignment="1">
      <x:alignment vertical="center" wrapText="1"/>
    </x:xf>
    <x:xf numFmtId="0" fontId="33" fillId="73" borderId="26" xfId="0" applyNumberFormat="1" applyFont="1" applyFill="1" applyBorder="1" applyAlignment="1">
      <x:alignment vertical="center" wrapText="1"/>
    </x:xf>
    <x:xf numFmtId="0" fontId="17" fillId="64" borderId="0" xfId="0" applyNumberFormat="1" applyFont="1" applyFill="1" applyBorder="1" applyAlignment="1">
      <x:alignment horizontal="center" vertical="center" wrapText="1"/>
    </x:xf>
    <x:xf numFmtId="207" fontId="23" fillId="7" borderId="12" xfId="0" applyNumberFormat="1" applyFont="1" applyFill="1" applyBorder="1" applyAlignment="1">
      <x:alignment horizontal="right" vertical="center"/>
    </x:xf>
    <x:xf numFmtId="0" fontId="19" fillId="7" borderId="18" xfId="0" applyNumberFormat="1" applyFont="1" applyFill="1" applyBorder="1" applyAlignment="1">
      <x:alignment vertical="center"/>
    </x:xf>
    <x:xf numFmtId="207" fontId="19" fillId="7" borderId="19" xfId="0" applyNumberFormat="1" applyFont="1" applyFill="1" applyBorder="1" applyAlignment="1">
      <x:alignment horizontal="right" vertical="center"/>
    </x:xf>
    <x:xf numFmtId="0" fontId="19" fillId="7" borderId="8" xfId="0" applyNumberFormat="1" applyFont="1" applyFill="1" applyBorder="1" applyAlignment="1">
      <x:alignment vertical="center"/>
    </x:xf>
    <x:xf numFmtId="207" fontId="19" fillId="7" borderId="9" xfId="0" applyNumberFormat="1" applyFont="1" applyFill="1" applyBorder="1" applyAlignment="1">
      <x:alignment horizontal="right" vertical="center"/>
    </x:xf>
    <x:xf numFmtId="204" fontId="19" fillId="7" borderId="9" xfId="0" applyNumberFormat="1" applyFont="1" applyFill="1" applyBorder="1" applyAlignment="1">
      <x:alignment horizontal="right" vertical="center"/>
    </x:xf>
    <x:xf numFmtId="0" fontId="19" fillId="7" borderId="10" xfId="0" applyNumberFormat="1" applyFont="1" applyFill="1" applyBorder="1" applyAlignment="1">
      <x:alignment vertical="center"/>
    </x:xf>
    <x:xf numFmtId="207" fontId="19" fillId="7" borderId="12" xfId="0" applyNumberFormat="1" applyFont="1" applyFill="1" applyBorder="1" applyAlignment="1">
      <x:alignment horizontal="right" vertical="center"/>
    </x:xf>
    <x:xf numFmtId="0" fontId="22" fillId="7" borderId="18" xfId="0" applyNumberFormat="1" applyFont="1" applyFill="1" applyBorder="1" applyAlignment="1">
      <x:alignment vertical="center"/>
    </x:xf>
    <x:xf numFmtId="0" fontId="22" fillId="7" borderId="8" xfId="0" applyNumberFormat="1" applyFont="1" applyFill="1" applyBorder="1" applyAlignment="1">
      <x:alignment vertical="center"/>
    </x:xf>
    <x:xf numFmtId="0" fontId="22" fillId="7" borderId="10" xfId="0" applyNumberFormat="1" applyFont="1" applyFill="1" applyBorder="1" applyAlignment="1">
      <x:alignment vertical="center"/>
    </x:xf>
    <x:xf numFmtId="207" fontId="19" fillId="5" borderId="12" xfId="0" applyNumberFormat="1" applyFont="1" applyFill="1" applyBorder="1" applyAlignment="1">
      <x:alignment horizontal="right" vertical="center"/>
    </x:xf>
    <x:xf numFmtId="207" fontId="17" fillId="5" borderId="12" xfId="0" applyNumberFormat="1" applyFont="1" applyFill="1" applyBorder="1" applyAlignment="1">
      <x:alignment horizontal="right" vertical="center"/>
    </x:xf>
    <x:xf numFmtId="0" fontId="23" fillId="4" borderId="2" xfId="0" applyNumberFormat="1" applyFont="1" applyFill="1" applyBorder="1" applyAlignment="1">
      <x:alignment horizontal="center" vertical="center" wrapText="1"/>
    </x:xf>
    <x:xf numFmtId="0" fontId="23" fillId="4" borderId="3" xfId="0" applyNumberFormat="1" applyFont="1" applyFill="1" applyBorder="1" applyAlignment="1">
      <x:alignment horizontal="center" vertical="center" wrapText="1"/>
    </x:xf>
    <x:xf numFmtId="0" fontId="23" fillId="4" borderId="4" xfId="0" applyNumberFormat="1" applyFont="1" applyFill="1" applyBorder="1" applyAlignment="1">
      <x:alignment horizontal="center" vertical="center" wrapText="1"/>
    </x:xf>
    <x:xf numFmtId="0" fontId="20" fillId="7" borderId="26" xfId="0" applyNumberFormat="1" applyFont="1" applyFill="1" applyBorder="1" applyAlignment="1">
      <x:alignment vertical="center" wrapText="1"/>
    </x:xf>
    <x:xf numFmtId="0" fontId="15" fillId="8" borderId="26" xfId="0" applyNumberFormat="1" applyFont="1" applyFill="1" applyBorder="1" applyAlignment="1">
      <x:alignment vertical="center" wrapText="1"/>
    </x:xf>
    <x:xf numFmtId="205" fontId="15" fillId="8" borderId="26" xfId="0" applyNumberFormat="1" applyFont="1" applyFill="1" applyBorder="1" applyAlignment="1">
      <x:alignment vertical="center" wrapText="1"/>
    </x:xf>
    <x:xf numFmtId="207" fontId="15" fillId="8" borderId="26" xfId="0" applyNumberFormat="1" applyFont="1" applyFill="1" applyBorder="1" applyAlignment="1">
      <x:alignment vertical="center" wrapText="1"/>
    </x:xf>
    <x:xf numFmtId="204" fontId="15" fillId="8" borderId="26" xfId="0" applyNumberFormat="1" applyFont="1" applyFill="1" applyBorder="1" applyAlignment="1">
      <x:alignment vertical="center" wrapText="1"/>
    </x:xf>
    <x:xf numFmtId="0" fontId="23" fillId="8" borderId="26" xfId="0" applyNumberFormat="1" applyFont="1" applyFill="1" applyBorder="1" applyAlignment="1">
      <x:alignment vertical="center" wrapText="1"/>
    </x:xf>
    <x:xf numFmtId="205" fontId="23" fillId="8" borderId="26" xfId="0" applyNumberFormat="1" applyFont="1" applyFill="1" applyBorder="1" applyAlignment="1">
      <x:alignment vertical="center" wrapText="1"/>
    </x:xf>
    <x:xf numFmtId="207" fontId="23" fillId="8" borderId="26" xfId="0" applyNumberFormat="1" applyFont="1" applyFill="1" applyBorder="1" applyAlignment="1">
      <x:alignment vertical="center" wrapText="1"/>
    </x:xf>
    <x:xf numFmtId="204" fontId="23" fillId="8" borderId="26" xfId="0" applyNumberFormat="1" applyFont="1" applyFill="1" applyBorder="1" applyAlignment="1">
      <x:alignment vertical="center" wrapText="1"/>
    </x:xf>
    <x:xf numFmtId="0" fontId="16" fillId="2" borderId="29" xfId="0" applyNumberFormat="1" applyFont="1" applyFill="1" applyBorder="1" applyAlignment="1">
      <x:alignment vertical="center" wrapText="1"/>
    </x:xf>
    <x:xf numFmtId="205" fontId="16" fillId="2" borderId="29" xfId="0" applyNumberFormat="1" applyFont="1" applyFill="1" applyBorder="1" applyAlignment="1">
      <x:alignment vertical="center" wrapText="1"/>
    </x:xf>
    <x:xf numFmtId="207" fontId="16" fillId="2" borderId="29" xfId="0" applyNumberFormat="1" applyFont="1" applyFill="1" applyBorder="1" applyAlignment="1">
      <x:alignment vertical="center" wrapText="1"/>
    </x:xf>
    <x:xf numFmtId="204" fontId="16" fillId="2" borderId="29" xfId="0" applyNumberFormat="1" applyFont="1" applyFill="1" applyBorder="1" applyAlignment="1">
      <x:alignment vertical="center" wrapText="1"/>
    </x:xf>
    <x:xf numFmtId="0" fontId="21" fillId="2" borderId="29" xfId="0" applyNumberFormat="1" applyFont="1" applyFill="1" applyBorder="1" applyAlignment="1">
      <x:alignment vertical="center" wrapText="1"/>
    </x:xf>
    <x:xf numFmtId="0" fontId="20" fillId="2" borderId="26" xfId="0" applyNumberFormat="1" applyFont="1" applyFill="1" applyBorder="1" applyAlignment="1">
      <x:alignment vertical="center" wrapText="1"/>
    </x:xf>
    <x:xf numFmtId="0" fontId="15" fillId="8" borderId="0" xfId="0" applyNumberFormat="1" applyFont="1" applyFill="1" applyBorder="1" applyAlignment="1">
      <x:alignment vertical="center"/>
    </x:xf>
    <x:xf numFmtId="205" fontId="15" fillId="8" borderId="0" xfId="0" applyNumberFormat="1" applyFont="1" applyFill="1" applyBorder="1" applyAlignment="1">
      <x:alignment vertical="center"/>
    </x:xf>
    <x:xf numFmtId="207" fontId="15" fillId="8" borderId="0" xfId="0" applyNumberFormat="1" applyFont="1" applyFill="1" applyBorder="1" applyAlignment="1">
      <x:alignment vertical="center"/>
    </x:xf>
    <x:xf numFmtId="204" fontId="15" fillId="8" borderId="0" xfId="0" applyNumberFormat="1" applyFont="1" applyFill="1" applyBorder="1" applyAlignment="1">
      <x:alignment vertical="center"/>
    </x:xf>
    <x:xf numFmtId="0" fontId="15" fillId="8" borderId="0" xfId="0" applyNumberFormat="1" applyFont="1" applyFill="1" applyBorder="1" applyAlignment="1">
      <x:alignment vertical="center" wrapText="1"/>
    </x:xf>
    <x:xf numFmtId="0" fontId="23" fillId="8" borderId="0" xfId="0" applyNumberFormat="1" applyFont="1" applyFill="1" applyBorder="1" applyAlignment="1">
      <x:alignment vertical="center"/>
    </x:xf>
    <x:xf numFmtId="205" fontId="23" fillId="8" borderId="0" xfId="0" applyNumberFormat="1" applyFont="1" applyFill="1" applyBorder="1" applyAlignment="1">
      <x:alignment vertical="center"/>
    </x:xf>
    <x:xf numFmtId="207" fontId="23" fillId="8" borderId="0" xfId="0" applyNumberFormat="1" applyFont="1" applyFill="1" applyBorder="1" applyAlignment="1">
      <x:alignment vertical="center"/>
    </x:xf>
    <x:xf numFmtId="204" fontId="23" fillId="8" borderId="0" xfId="0" applyNumberFormat="1" applyFont="1" applyFill="1" applyBorder="1" applyAlignment="1">
      <x:alignment vertical="center"/>
    </x:xf>
    <x:xf numFmtId="0" fontId="23" fillId="8" borderId="0" xfId="0" applyNumberFormat="1" applyFont="1" applyFill="1" applyBorder="1" applyAlignment="1">
      <x:alignment vertical="center" wrapText="1"/>
    </x:xf>
    <x:xf numFmtId="207" fontId="23" fillId="8" borderId="22" xfId="0" applyNumberFormat="1" applyFont="1" applyFill="1" applyBorder="1" applyAlignment="1">
      <x:alignment vertical="center"/>
    </x:xf>
    <x:xf numFmtId="0" fontId="16" fillId="7" borderId="29" xfId="0" applyNumberFormat="1" applyFont="1" applyFill="1" applyBorder="1" applyAlignment="1">
      <x:alignment vertical="center" wrapText="1"/>
    </x:xf>
    <x:xf numFmtId="205" fontId="16" fillId="7" borderId="29" xfId="0" applyNumberFormat="1" applyFont="1" applyFill="1" applyBorder="1" applyAlignment="1">
      <x:alignment vertical="center" wrapText="1"/>
    </x:xf>
    <x:xf numFmtId="207" fontId="16" fillId="7" borderId="29" xfId="0" applyNumberFormat="1" applyFont="1" applyFill="1" applyBorder="1" applyAlignment="1">
      <x:alignment vertical="center" wrapText="1"/>
    </x:xf>
    <x:xf numFmtId="204" fontId="16" fillId="7" borderId="29" xfId="0" applyNumberFormat="1" applyFont="1" applyFill="1" applyBorder="1" applyAlignment="1">
      <x:alignment vertical="center" wrapText="1"/>
    </x:xf>
    <x:xf numFmtId="0" fontId="21" fillId="7" borderId="29" xfId="0" applyNumberFormat="1" applyFont="1" applyFill="1" applyBorder="1" applyAlignment="1">
      <x:alignment vertical="center" wrapText="1"/>
    </x:xf>
    <x:xf numFmtId="204" fontId="28" fillId="3" borderId="26" xfId="0" applyNumberFormat="1" applyFont="1" applyFill="1" applyBorder="1" applyAlignment="1">
      <x:alignment vertical="center" wrapText="1"/>
    </x:xf>
    <x:xf numFmtId="204" fontId="29" fillId="3" borderId="26" xfId="0" applyNumberFormat="1" applyFont="1" applyFill="1" applyBorder="1" applyAlignment="1">
      <x:alignment vertical="center" wrapText="1"/>
    </x:xf>
    <x:xf numFmtId="204" fontId="31" fillId="3" borderId="29" xfId="0" applyNumberFormat="1" applyFont="1" applyFill="1" applyBorder="1" applyAlignment="1">
      <x:alignment vertical="center" wrapText="1"/>
    </x:xf>
    <x:xf numFmtId="204" fontId="29" fillId="3" borderId="29" xfId="0" applyNumberFormat="1" applyFont="1" applyFill="1" applyBorder="1" applyAlignment="1">
      <x:alignment vertical="center" wrapText="1"/>
    </x:xf>
    <x:xf numFmtId="0" fontId="16" fillId="7" borderId="30" xfId="0" applyNumberFormat="1" applyFont="1" applyFill="1" applyBorder="1" applyAlignment="1">
      <x:alignment vertical="center" wrapText="1"/>
    </x:xf>
    <x:xf numFmtId="205" fontId="16" fillId="7" borderId="30" xfId="0" applyNumberFormat="1" applyFont="1" applyFill="1" applyBorder="1" applyAlignment="1">
      <x:alignment vertical="center" wrapText="1"/>
    </x:xf>
    <x:xf numFmtId="207" fontId="16" fillId="7" borderId="30" xfId="0" applyNumberFormat="1" applyFont="1" applyFill="1" applyBorder="1" applyAlignment="1">
      <x:alignment vertical="center" wrapText="1"/>
    </x:xf>
    <x:xf numFmtId="204" fontId="16" fillId="7" borderId="30" xfId="0" applyNumberFormat="1" applyFont="1" applyFill="1" applyBorder="1" applyAlignment="1">
      <x:alignment vertical="center" wrapText="1"/>
    </x:xf>
    <x:xf numFmtId="203" fontId="15" fillId="8" borderId="0" xfId="0" applyNumberFormat="1" applyFont="1" applyFill="1" applyBorder="1" applyAlignment="1">
      <x:alignment vertical="center"/>
    </x:xf>
    <x:xf numFmtId="203" fontId="23" fillId="8" borderId="0" xfId="0" applyNumberFormat="1" applyFont="1" applyFill="1" applyBorder="1" applyAlignment="1">
      <x:alignment vertical="center"/>
    </x:xf>
    <x:xf numFmtId="0" fontId="28" fillId="3" borderId="26" xfId="0" applyNumberFormat="1" applyFont="1" applyFill="1" applyBorder="1" applyAlignment="1">
      <x:alignment vertical="center" wrapText="1"/>
    </x:xf>
    <x:xf numFmtId="0" fontId="29" fillId="3" borderId="26" xfId="0" applyNumberFormat="1" applyFont="1" applyFill="1" applyBorder="1" applyAlignment="1">
      <x:alignment vertical="center" wrapText="1"/>
    </x:xf>
    <x:xf numFmtId="0" fontId="23" fillId="8" borderId="0" xfId="0" applyNumberFormat="1" applyFont="1" applyFill="1" applyBorder="1"/>
    <x:xf numFmtId="0" fontId="23" fillId="8" borderId="22" xfId="0" applyNumberFormat="1" applyFont="1" applyFill="1" applyBorder="1"/>
    <x:xf numFmtId="0" fontId="23" fillId="8" borderId="22" xfId="0" applyNumberFormat="1" applyFont="1" applyFill="1" applyBorder="1" applyAlignment="1">
      <x:alignment wrapText="1"/>
    </x:xf>
    <x:xf numFmtId="0" fontId="17" fillId="5" borderId="0" xfId="0" applyNumberFormat="1" applyFont="1" applyFill="1" applyBorder="1"/>
    <x:xf numFmtId="0" fontId="17" fillId="5" borderId="24" xfId="0" applyNumberFormat="1" applyFont="1" applyFill="1" applyBorder="1"/>
    <x:xf numFmtId="0" fontId="17" fillId="5" borderId="24" xfId="0" applyNumberFormat="1" applyFont="1" applyFill="1" applyBorder="1" applyAlignment="1">
      <x:alignment vertical="center"/>
    </x:xf>
    <x:xf numFmtId="207" fontId="17" fillId="5" borderId="24" xfId="0" applyNumberFormat="1" applyFont="1" applyFill="1" applyBorder="1" applyAlignment="1">
      <x:alignment vertical="center"/>
    </x:xf>
    <x:xf numFmtId="0" fontId="23" fillId="4" borderId="0" xfId="0" applyNumberFormat="1" applyFont="1" applyFill="1" applyBorder="1"/>
    <x:xf numFmtId="0" fontId="23" fillId="4" borderId="2" xfId="0" applyNumberFormat="1" applyFont="1" applyFill="1" applyBorder="1"/>
    <x:xf numFmtId="0" fontId="23" fillId="4" borderId="3" xfId="0" applyNumberFormat="1" applyFont="1" applyFill="1" applyBorder="1"/>
    <x:xf numFmtId="0" fontId="23" fillId="4" borderId="4" xfId="0" applyNumberFormat="1" applyFont="1" applyFill="1" applyBorder="1"/>
    <x:xf numFmtId="0" fontId="23" fillId="4" borderId="2" xfId="0" applyNumberFormat="1" applyFont="1" applyFill="1" applyBorder="1" applyAlignment="1">
      <x:alignment wrapText="1"/>
    </x:xf>
    <x:xf numFmtId="0" fontId="23" fillId="4" borderId="3" xfId="0" applyNumberFormat="1" applyFont="1" applyFill="1" applyBorder="1" applyAlignment="1">
      <x:alignment wrapText="1"/>
    </x:xf>
    <x:xf numFmtId="0" fontId="23" fillId="4" borderId="4" xfId="0" applyNumberFormat="1" applyFont="1" applyFill="1" applyBorder="1" applyAlignment="1">
      <x:alignment wrapText="1"/>
    </x:xf>
    <x:xf numFmtId="0" fontId="23" fillId="4" borderId="2" xfId="0" applyNumberFormat="1" applyFont="1" applyFill="1" applyBorder="1" applyAlignment="1">
      <x:alignment horizontal="center" wrapText="1"/>
    </x:xf>
    <x:xf numFmtId="0" fontId="23" fillId="4" borderId="3" xfId="0" applyNumberFormat="1" applyFont="1" applyFill="1" applyBorder="1" applyAlignment="1">
      <x:alignment horizontal="center" wrapText="1"/>
    </x:xf>
    <x:xf numFmtId="0" fontId="23" fillId="4" borderId="4" xfId="0" applyNumberFormat="1" applyFont="1" applyFill="1" applyBorder="1" applyAlignment="1">
      <x:alignment horizontal="center" wrapText="1"/>
    </x:xf>
    <x:xf numFmtId="0" fontId="15" fillId="15" borderId="26" xfId="0" applyNumberFormat="1" applyFont="1" applyFill="1" applyBorder="1" applyAlignment="1">
      <x:alignment vertical="center" wrapText="1"/>
    </x:xf>
    <x:xf numFmtId="0" fontId="15" fillId="6" borderId="26" xfId="0" applyNumberFormat="1" applyFont="1" applyFill="1" applyBorder="1" applyAlignment="1">
      <x:alignment vertical="center" wrapText="1"/>
    </x:xf>
    <x:xf numFmtId="0" fontId="33" fillId="6" xfId="0" applyNumberFormat="1" applyFont="1" applyFill="1" applyBorder="0" applyAlignment="1">
      <x:alignment vertical="center" wrapText="1"/>
    </x:xf>
    <x:xf numFmtId="0" fontId="33" fillId="6" borderId="26" xfId="0" applyNumberFormat="1" applyFont="1" applyFill="1" applyBorder="1" applyAlignment="1">
      <x:alignment vertical="center" wrapText="1"/>
    </x:xf>
    <x:xf numFmtId="207" fontId="15" fillId="74" xfId="0" applyNumberFormat="1" applyFont="1" applyFill="1" applyBorder="0" applyAlignment="1">
      <x:alignment vertical="center" wrapText="1"/>
    </x:xf>
    <x:xf numFmtId="207" fontId="15" fillId="75" xfId="0" applyNumberFormat="1" applyFont="1" applyFill="1" applyBorder="0" applyAlignment="1">
      <x:alignment vertical="center" wrapText="1"/>
    </x:xf>
    <x:xf numFmtId="207" fontId="15" fillId="76" borderId="26" xfId="0" applyNumberFormat="1" applyFont="1" applyFill="1" applyBorder="1" applyAlignment="1">
      <x:alignment vertical="center" wrapText="1"/>
    </x:xf>
    <x:xf numFmtId="0" fontId="15" fillId="0" borderId="31" xfId="0" applyNumberFormat="1" applyFont="1" applyFill="1" applyBorder="1" applyAlignment="1">
      <x:alignment vertical="center" wrapText="1"/>
    </x:xf>
    <x:xf numFmtId="205" fontId="15" fillId="0" borderId="32" xfId="0" applyNumberFormat="1" applyFont="1" applyFill="1" applyBorder="1" applyAlignment="1">
      <x:alignment vertical="center" wrapText="1"/>
    </x:xf>
    <x:xf numFmtId="207" fontId="15" fillId="0" borderId="32" xfId="0" applyNumberFormat="1" applyFont="1" applyFill="1" applyBorder="1" applyAlignment="1">
      <x:alignment vertical="center" wrapText="1"/>
    </x:xf>
    <x:xf numFmtId="0" fontId="20" fillId="0" borderId="26" xfId="0" applyNumberFormat="1" applyFont="1" applyFill="1" applyBorder="1" applyAlignment="1">
      <x:alignment vertical="center" wrapText="1"/>
    </x:xf>
    <x:xf numFmtId="0" fontId="16" fillId="77" borderId="2" xfId="0" applyNumberFormat="1" applyFont="1" applyFill="1" applyBorder="1" applyAlignment="1">
      <x:alignment horizontal="center" vertical="center" wrapText="1"/>
    </x:xf>
    <x:xf numFmtId="205" fontId="16" fillId="77" borderId="3" xfId="0" applyNumberFormat="1" applyFont="1" applyFill="1" applyBorder="1" applyAlignment="1">
      <x:alignment horizontal="center" vertical="center" wrapText="1"/>
    </x:xf>
    <x:xf numFmtId="205" fontId="16" fillId="77" borderId="4" xfId="0" applyNumberFormat="1" applyFont="1" applyFill="1" applyBorder="1" applyAlignment="1">
      <x:alignment horizontal="center" vertical="center" wrapText="1"/>
    </x:xf>
    <x:xf numFmtId="0" fontId="23" fillId="77" borderId="2" xfId="0" applyNumberFormat="1" applyFont="1" applyFill="1" applyBorder="1" applyAlignment="1">
      <x:alignment horizontal="center" vertical="center" wrapText="1"/>
    </x:xf>
    <x:xf numFmtId="205" fontId="23" fillId="77" borderId="3" xfId="0" applyNumberFormat="1" applyFont="1" applyFill="1" applyBorder="1" applyAlignment="1">
      <x:alignment horizontal="center" vertical="center" wrapText="1"/>
    </x:xf>
    <x:xf numFmtId="205" fontId="23" fillId="77" borderId="4" xfId="0" applyNumberFormat="1" applyFont="1" applyFill="1" applyBorder="1" applyAlignment="1">
      <x:alignment horizontal="center" vertical="center" wrapText="1"/>
    </x:xf>
    <x:xf numFmtId="0" fontId="15" fillId="0" borderId="31" xfId="0" applyNumberFormat="1" applyFont="1" applyFill="1" applyBorder="1" applyAlignment="1">
      <x:alignment vertical="center"/>
    </x:xf>
    <x:xf numFmtId="0" fontId="15" fillId="78" borderId="31" xfId="0" applyNumberFormat="1" applyFont="1" applyFill="1" applyBorder="1" applyAlignment="1">
      <x:alignment vertical="center" wrapText="1"/>
    </x:xf>
    <x:xf numFmtId="207" fontId="15" fillId="78" borderId="26" xfId="0" applyNumberFormat="1" applyFont="1" applyFill="1" applyBorder="1" applyAlignment="1">
      <x:alignment vertical="center" wrapText="1"/>
    </x:xf>
    <x:xf numFmtId="0" fontId="15" fillId="78" borderId="26" xfId="0" applyNumberFormat="1" applyFont="1" applyFill="1" applyBorder="1" applyAlignment="1">
      <x:alignment vertical="center" wrapText="1"/>
    </x:xf>
    <x:xf numFmtId="0" fontId="17" fillId="78" borderId="31" xfId="0" applyNumberFormat="1" applyFont="1" applyFill="1" applyBorder="1" applyAlignment="1">
      <x:alignment vertical="center" wrapText="1"/>
    </x:xf>
    <x:xf numFmtId="207" fontId="17" fillId="78" borderId="26" xfId="0" applyNumberFormat="1" applyFont="1" applyFill="1" applyBorder="1" applyAlignment="1">
      <x:alignment vertical="center" wrapText="1"/>
    </x:xf>
    <x:xf numFmtId="0" fontId="17" fillId="78" borderId="26" xfId="0" applyNumberFormat="1" applyFont="1" applyFill="1" applyBorder="1" applyAlignment="1">
      <x:alignment vertical="center" wrapText="1"/>
    </x:xf>
    <x:xf numFmtId="0" fontId="17" fillId="79" borderId="24" xfId="0" applyNumberFormat="1" applyFont="1" applyFill="1" applyBorder="1" applyAlignment="1">
      <x:alignment vertical="center"/>
    </x:xf>
    <x:xf numFmtId="207" fontId="17" fillId="79" borderId="24" xfId="0" applyNumberFormat="1" applyFont="1" applyFill="1" applyBorder="1" applyAlignment="1">
      <x:alignment vertical="center"/>
    </x:xf>
    <x:xf numFmtId="0" fontId="23" fillId="79" borderId="24" xfId="0" applyNumberFormat="1" applyFont="1" applyFill="1" applyBorder="1" applyAlignment="1">
      <x:alignment vertical="center"/>
    </x:xf>
    <x:xf numFmtId="207" fontId="23" fillId="79" borderId="24" xfId="0" applyNumberFormat="1" applyFont="1" applyFill="1" applyBorder="1" applyAlignment="1">
      <x:alignment vertical="center"/>
    </x:xf>
    <x:xf numFmtId="0" fontId="23" fillId="79" borderId="22" xfId="0" applyNumberFormat="1" applyFont="1" applyFill="1" applyBorder="1" applyAlignment="1">
      <x:alignment vertical="center"/>
    </x:xf>
    <x:xf numFmtId="207" fontId="23" fillId="79" borderId="22" xfId="0" applyNumberFormat="1" applyFont="1" applyFill="1" applyBorder="1" applyAlignment="1">
      <x:alignment vertical="center"/>
    </x:xf>
    <x:xf numFmtId="0" fontId="23" fillId="79" borderId="22" xfId="0" applyNumberFormat="1" applyFont="1" applyFill="1" applyBorder="1" applyAlignment="1">
      <x:alignment vertical="center" wrapText="1"/>
    </x:xf>
    <x:xf numFmtId="207" fontId="23" fillId="79" borderId="22" xfId="0" applyNumberFormat="1" applyFont="1" applyFill="1" applyBorder="1" applyAlignment="1">
      <x:alignment vertical="center" wrapText="1"/>
    </x:xf>
    <x:xf numFmtId="0" fontId="15" fillId="80" borderId="26" xfId="0" applyNumberFormat="1" applyFont="1" applyFill="1" applyBorder="1" applyAlignment="1">
      <x:alignment vertical="center" wrapText="1"/>
    </x:xf>
    <x:xf numFmtId="205" fontId="15" fillId="80" borderId="26" xfId="0" applyNumberFormat="1" applyFont="1" applyFill="1" applyBorder="1" applyAlignment="1">
      <x:alignment vertical="center" wrapText="1"/>
    </x:xf>
    <x:xf numFmtId="207" fontId="15" fillId="80" borderId="26" xfId="0" applyNumberFormat="1" applyFont="1" applyFill="1" applyBorder="1" applyAlignment="1">
      <x:alignment vertical="center" wrapText="1"/>
    </x:xf>
    <x:xf numFmtId="0" fontId="16" fillId="4" borderId="33" xfId="0" applyNumberFormat="1" applyFont="1" applyFill="1" applyBorder="1" applyAlignment="1">
      <x:alignment horizontal="center" vertical="center" wrapText="1"/>
    </x:xf>
    <x:xf numFmtId="0" fontId="16" fillId="4" borderId="34" xfId="0" applyNumberFormat="1" applyFont="1" applyFill="1" applyBorder="1" applyAlignment="1">
      <x:alignment horizontal="center" vertical="center" wrapText="1"/>
    </x:xf>
    <x:xf numFmtId="0" fontId="16" fillId="4" borderId="35" xfId="0" applyNumberFormat="1" applyFont="1" applyFill="1" applyBorder="1" applyAlignment="1">
      <x:alignment horizontal="center" vertical="center" wrapText="1"/>
    </x:xf>
    <x:xf numFmtId="0" fontId="15" fillId="0" borderId="34" xfId="0" applyNumberFormat="1" applyFont="1" applyFill="1" applyBorder="1"/>
    <x:xf numFmtId="0" fontId="15" fillId="0" borderId="34" xfId="0" applyNumberFormat="1" applyFont="1" applyFill="1" applyBorder="1" applyAlignment="1">
      <x:alignment wrapText="1"/>
    </x:xf>
    <x:xf numFmtId="0" fontId="15" fillId="0" borderId="34" xfId="0" applyNumberFormat="1" applyFont="1" applyFill="1" applyBorder="1" applyAlignment="1">
      <x:alignment vertical="center" wrapText="1"/>
    </x:xf>
    <x:xf numFmtId="0" fontId="16" fillId="81" borderId="33" xfId="0" applyNumberFormat="1" applyFont="1" applyFill="1" applyBorder="1" applyAlignment="1">
      <x:alignment horizontal="center" vertical="center" wrapText="1"/>
    </x:xf>
    <x:xf numFmtId="0" fontId="16" fillId="81" borderId="34" xfId="0" applyNumberFormat="1" applyFont="1" applyFill="1" applyBorder="1" applyAlignment="1">
      <x:alignment horizontal="center" vertical="center" wrapText="1"/>
    </x:xf>
    <x:xf numFmtId="0" fontId="16" fillId="81" borderId="35" xfId="0" applyNumberFormat="1" applyFont="1" applyFill="1" applyBorder="1" applyAlignment="1">
      <x:alignment horizontal="center" vertical="center" wrapText="1"/>
    </x:xf>
    <x:xf numFmtId="0" fontId="15" fillId="81" borderId="34" xfId="0" applyNumberFormat="1" applyFont="1" applyFill="1" applyBorder="1" applyAlignment="1">
      <x:alignment vertical="center" wrapText="1"/>
    </x:xf>
    <x:xf numFmtId="205" fontId="15" fillId="81" borderId="34" xfId="0" applyNumberFormat="1" applyFont="1" applyFill="1" applyBorder="1" applyAlignment="1">
      <x:alignment vertical="center" wrapText="1"/>
    </x:xf>
    <x:xf numFmtId="207" fontId="15" fillId="81" borderId="34" xfId="0" applyNumberFormat="1" applyFont="1" applyFill="1" applyBorder="1" applyAlignment="1">
      <x:alignment vertical="center" wrapText="1"/>
    </x:xf>
    <x:xf numFmtId="0" fontId="15" fillId="81" borderId="26" xfId="0" applyNumberFormat="1" applyFont="1" applyFill="1" applyBorder="1" applyAlignment="1">
      <x:alignment vertical="center" wrapText="1"/>
    </x:xf>
    <x:xf numFmtId="207" fontId="15" fillId="81" borderId="26" xfId="0" applyNumberFormat="1" applyFont="1" applyFill="1" applyBorder="1" applyAlignment="1">
      <x:alignment vertical="center" wrapText="1"/>
    </x:xf>
    <x:xf numFmtId="205" fontId="15" fillId="81" borderId="26" xfId="0" applyNumberFormat="1" applyFont="1" applyFill="1" applyBorder="1" applyAlignment="1">
      <x:alignment vertical="center" wrapText="1"/>
    </x:xf>
    <x:xf numFmtId="0" fontId="15" fillId="74" borderId="26" xfId="0" applyNumberFormat="1" applyFont="1" applyFill="1" applyBorder="1" applyAlignment="1">
      <x:alignment vertical="center" wrapText="1"/>
    </x:xf>
    <x:xf numFmtId="0" fontId="15" fillId="75" borderId="34" xfId="0" applyNumberFormat="1" applyFont="1" applyFill="1" applyBorder="1" applyAlignment="1">
      <x:alignment vertical="center" wrapText="1"/>
    </x:xf>
    <x:xf numFmtId="0" fontId="15" fillId="75" borderId="26" xfId="0" applyNumberFormat="1" applyFont="1" applyFill="1" applyBorder="1" applyAlignment="1">
      <x:alignment vertical="center" wrapText="1"/>
    </x:xf>
    <x:xf numFmtId="0" fontId="33" fillId="75" borderId="34" xfId="0" applyNumberFormat="1" applyFont="1" applyFill="1" applyBorder="1" applyAlignment="1">
      <x:alignment vertical="center" wrapText="1"/>
    </x:xf>
    <x:xf numFmtId="0" fontId="33" fillId="75" borderId="26" xfId="0" applyNumberFormat="1" applyFont="1" applyFill="1" applyBorder="1" applyAlignment="1">
      <x:alignment vertical="center" wrapText="1"/>
    </x:xf>
    <x:xf numFmtId="0" fontId="20" fillId="80" borderId="26" xfId="0" applyNumberFormat="1" applyFont="1" applyFill="1" applyBorder="1" applyAlignment="1">
      <x:alignment vertical="center" wrapText="1"/>
    </x:xf>
    <x:xf numFmtId="0" fontId="15" fillId="76" borderId="26" xfId="0" applyNumberFormat="1" applyFont="1" applyFill="1" applyBorder="1" applyAlignment="1">
      <x:alignment vertical="center" wrapText="1"/>
    </x:xf>
    <x:xf numFmtId="0" fontId="28" fillId="76" borderId="26" xfId="0" applyNumberFormat="1" applyFont="1" applyFill="1" applyBorder="1" applyAlignment="1">
      <x:alignment vertical="center" wrapText="1"/>
    </x:xf>
    <x:xf numFmtId="207" fontId="28" fillId="76" borderId="26" xfId="0" applyNumberFormat="1" applyFont="1" applyFill="1" applyBorder="1" applyAlignment="1">
      <x:alignment vertical="center" wrapText="1"/>
    </x:xf>
    <x:xf numFmtId="0" fontId="30" fillId="76" borderId="26" xfId="0" applyNumberFormat="1" applyFont="1" applyFill="1" applyBorder="1" applyAlignment="1">
      <x:alignment vertical="center" wrapText="1"/>
    </x:xf>
    <x:xf numFmtId="0" fontId="15" fillId="78" xfId="0" applyNumberFormat="1" applyFont="1" applyFill="1" applyBorder="0" applyAlignment="1">
      <x:alignment vertical="center" wrapText="1"/>
    </x:xf>
    <x:xf numFmtId="0" fontId="33" fillId="78" xfId="0" applyNumberFormat="1" applyFont="1" applyFill="1" applyBorder="0" applyAlignment="1">
      <x:alignment vertical="center" wrapText="1"/>
    </x:xf>
    <x:xf numFmtId="0" fontId="17" fillId="78" xfId="0" applyNumberFormat="1" applyFont="1" applyFill="1" applyBorder="0" applyAlignment="1">
      <x:alignment vertical="center" wrapText="1"/>
    </x:xf>
    <x:xf numFmtId="0" fontId="17" fillId="78" borderId="24" xfId="0" applyNumberFormat="1" applyFont="1" applyFill="1" applyBorder="1" applyAlignment="1">
      <x:alignment vertical="center" wrapText="1"/>
    </x:xf>
    <x:xf numFmtId="207" fontId="17" fillId="78" borderId="24" xfId="0" applyNumberFormat="1" applyFont="1" applyFill="1" applyBorder="1" applyAlignment="1">
      <x:alignment vertical="center" wrapText="1"/>
    </x:xf>
    <x:xf numFmtId="0" fontId="15" fillId="77" xfId="0" applyNumberFormat="1" applyFont="1" applyFill="1" applyBorder="0" applyAlignment="1">
      <x:alignment vertical="center" wrapText="1"/>
    </x:xf>
    <x:xf numFmtId="0" fontId="23" fillId="77" xfId="0" applyNumberFormat="1" applyFont="1" applyFill="1" applyBorder="0" applyAlignment="1">
      <x:alignment vertical="center" wrapText="1"/>
    </x:xf>
    <x:xf numFmtId="0" fontId="23" fillId="77" borderId="2" xfId="0" applyNumberFormat="1" applyFont="1" applyFill="1" applyBorder="1" applyAlignment="1">
      <x:alignment vertical="center" wrapText="1"/>
    </x:xf>
    <x:xf numFmtId="0" fontId="23" fillId="77" borderId="3" xfId="0" applyNumberFormat="1" applyFont="1" applyFill="1" applyBorder="1" applyAlignment="1">
      <x:alignment vertical="center" wrapText="1"/>
    </x:xf>
    <x:xf numFmtId="0" fontId="23" fillId="77" borderId="4" xfId="0" applyNumberFormat="1" applyFont="1" applyFill="1" applyBorder="1" applyAlignment="1">
      <x:alignment vertical="center" wrapText="1"/>
    </x:xf>
    <x:xf numFmtId="0" fontId="23" fillId="77" borderId="3" xfId="0" applyNumberFormat="1" applyFont="1" applyFill="1" applyBorder="1" applyAlignment="1">
      <x:alignment horizontal="center" vertical="center" wrapText="1"/>
    </x:xf>
    <x:xf numFmtId="0" fontId="23" fillId="77" borderId="4" xfId="0" applyNumberFormat="1" applyFont="1" applyFill="1" applyBorder="1" applyAlignment="1">
      <x:alignment horizontal="center" vertical="center" wrapText="1"/>
    </x:xf>
    <x:xf numFmtId="0" fontId="15" fillId="74" xfId="0" applyNumberFormat="1" applyFont="1" applyFill="1" applyBorder="0" applyAlignment="1">
      <x:alignment vertical="center" wrapText="1"/>
    </x:xf>
    <x:xf numFmtId="0" fontId="0" fillId="82" borderId="0" xfId="0" applyNumberFormat="1" applyFont="1" applyFill="1" applyBorder="1"/>
    <x:xf numFmtId="0" fontId="23" fillId="82" borderId="0" xfId="0" applyNumberFormat="1" applyFont="1" applyFill="1" applyBorder="1"/>
    <x:xf numFmtId="0" fontId="15" fillId="75" xfId="0" applyNumberFormat="1" applyFont="1" applyFill="1" applyBorder="0" applyAlignment="1">
      <x:alignment vertical="center" wrapText="1"/>
    </x:xf>
    <x:xf numFmtId="0" fontId="33" fillId="75" xfId="0" applyNumberFormat="1" applyFont="1" applyFill="1" applyBorder="0" applyAlignment="1">
      <x:alignment vertical="center" wrapText="1"/>
    </x:xf>
    <x:xf numFmtId="0" fontId="22" fillId="81" borderId="18" xfId="0" applyNumberFormat="1" applyFont="1" applyFill="1" applyBorder="1" applyAlignment="1">
      <x:alignment vertical="center"/>
    </x:xf>
    <x:xf numFmtId="207" fontId="19" fillId="81" borderId="19" xfId="0" applyNumberFormat="1" applyFont="1" applyFill="1" applyBorder="1" applyAlignment="1">
      <x:alignment horizontal="right" vertical="center"/>
    </x:xf>
    <x:xf numFmtId="0" fontId="22" fillId="81" borderId="8" xfId="0" applyNumberFormat="1" applyFont="1" applyFill="1" applyBorder="1" applyAlignment="1">
      <x:alignment vertical="center"/>
    </x:xf>
    <x:xf numFmtId="207" fontId="19" fillId="81" borderId="9" xfId="0" applyNumberFormat="1" applyFont="1" applyFill="1" applyBorder="1" applyAlignment="1">
      <x:alignment horizontal="right" vertical="center"/>
    </x:xf>
    <x:xf numFmtId="204" fontId="19" fillId="81" borderId="9" xfId="0" applyNumberFormat="1" applyFont="1" applyFill="1" applyBorder="1" applyAlignment="1">
      <x:alignment horizontal="right" vertical="center"/>
    </x:xf>
    <x:xf numFmtId="0" fontId="22" fillId="81" borderId="10" xfId="0" applyNumberFormat="1" applyFont="1" applyFill="1" applyBorder="1" applyAlignment="1">
      <x:alignment vertical="center"/>
    </x:xf>
    <x:xf numFmtId="207" fontId="17" fillId="81" borderId="12" xfId="0" applyNumberFormat="1" applyFont="1" applyFill="1" applyBorder="1" applyAlignment="1">
      <x:alignment horizontal="right" vertical="center"/>
    </x:xf>
    <x:xf numFmtId="0" fontId="15" fillId="81" borderId="0" xfId="0" applyNumberFormat="1" applyFont="1" applyFill="1" applyBorder="1" applyAlignment="1">
      <x:alignment vertical="center"/>
    </x:xf>
    <x:xf numFmtId="0" fontId="19" fillId="81" borderId="18" xfId="0" applyNumberFormat="1" applyFont="1" applyFill="1" applyBorder="1" applyAlignment="1">
      <x:alignment vertical="center"/>
    </x:xf>
    <x:xf numFmtId="0" fontId="19" fillId="81" borderId="8" xfId="0" applyNumberFormat="1" applyFont="1" applyFill="1" applyBorder="1" applyAlignment="1">
      <x:alignment vertical="center"/>
    </x:xf>
    <x:xf numFmtId="0" fontId="19" fillId="81" borderId="10" xfId="0" applyNumberFormat="1" applyFont="1" applyFill="1" applyBorder="1" applyAlignment="1">
      <x:alignment vertical="center"/>
    </x:xf>
    <x:xf numFmtId="207" fontId="19" fillId="81" borderId="12" xfId="0" applyNumberFormat="1" applyFont="1" applyFill="1" applyBorder="1" applyAlignment="1">
      <x:alignment horizontal="right" vertical="center"/>
    </x:xf>
    <x:xf numFmtId="0" fontId="34" fillId="81" borderId="0" xfId="0" applyNumberFormat="1" applyFont="1" applyFill="1" applyBorder="1" applyAlignment="1">
      <x:alignment vertical="center"/>
    </x:xf>
    <x:xf numFmtId="0" fontId="34" fillId="81" borderId="10" xfId="0" applyNumberFormat="1" applyFont="1" applyFill="1" applyBorder="1" applyAlignment="1">
      <x:alignment vertical="center"/>
    </x:xf>
    <x:xf numFmtId="0" fontId="34" fillId="81" borderId="12" xfId="0" applyNumberFormat="1" applyFont="1" applyFill="1" applyBorder="1" applyAlignment="1">
      <x:alignment vertical="center"/>
    </x:xf>
    <x:xf numFmtId="0" fontId="34" fillId="78" borderId="12" xfId="0" applyNumberFormat="1" applyFont="1" applyFill="1" applyBorder="1" applyAlignment="1">
      <x:alignment vertical="center"/>
    </x:xf>
    <x:xf numFmtId="0" fontId="17" fillId="78" borderId="12" xfId="0" applyNumberFormat="1" applyFont="1" applyFill="1" applyBorder="1" applyAlignment="1">
      <x:alignment vertical="center"/>
    </x:xf>
    <x:xf numFmtId="207" fontId="17" fillId="78" borderId="12" xfId="0" applyNumberFormat="1" applyFont="1" applyFill="1" applyBorder="1" applyAlignment="1">
      <x:alignment vertical="center"/>
    </x:xf>
    <x:xf numFmtId="207" fontId="17" fillId="78" borderId="12" xfId="0" applyNumberFormat="1" applyFont="1" applyFill="1" applyBorder="1" applyAlignment="1">
      <x:alignment horizontal="right" vertical="center"/>
    </x:xf>
    <x:xf numFmtId="207" fontId="16" fillId="2" borderId="11" xfId="0" applyNumberFormat="1" applyFont="1" applyFill="1" applyBorder="1" applyAlignment="1">
      <x:alignment horizontal="right" vertical="center" wrapText="1"/>
    </x:xf>
    <x:xf numFmtId="0" fontId="17" fillId="77" borderId="2" xfId="0" applyNumberFormat="1" applyFont="1" applyFill="1" applyBorder="1" applyAlignment="1">
      <x:alignment horizontal="center" vertical="center" wrapText="1"/>
    </x:xf>
    <x:xf numFmtId="0" fontId="17" fillId="77" borderId="3" xfId="0" applyNumberFormat="1" applyFont="1" applyFill="1" applyBorder="1" applyAlignment="1">
      <x:alignment horizontal="center" vertical="center" wrapText="1"/>
    </x:xf>
    <x:xf numFmtId="0" fontId="17" fillId="77" borderId="4" xfId="0" applyNumberFormat="1" applyFont="1" applyFill="1" applyBorder="1" applyAlignment="1">
      <x:alignment horizontal="center" vertical="center" wrapText="1"/>
    </x:xf>
    <x:xf numFmtId="0" fontId="15" fillId="2" borderId="31" xfId="0" applyNumberFormat="1" applyFont="1" applyFill="1" applyBorder="1" applyAlignment="1">
      <x:alignment vertical="center" wrapText="1"/>
    </x:xf>
    <x:xf numFmtId="207" fontId="16" fillId="2" borderId="26" xfId="0" applyNumberFormat="1" applyFont="1" applyFill="1" applyBorder="1" applyAlignment="1">
      <x:alignment horizontal="right" vertical="center" wrapText="1"/>
    </x:xf>
    <x:xf numFmtId="0" fontId="15" fillId="2" borderId="32" xfId="0" applyNumberFormat="1" applyFont="1" applyFill="1" applyBorder="1" applyAlignment="1">
      <x:alignment vertical="center" wrapText="1"/>
    </x:xf>
    <x:xf numFmtId="0" fontId="15" fillId="78" borderId="8" xfId="0" applyNumberFormat="1" applyFont="1" applyFill="1" applyBorder="1" applyAlignment="1">
      <x:alignment vertical="center" wrapText="1"/>
    </x:xf>
    <x:xf numFmtId="207" fontId="16" fillId="78" xfId="0" applyNumberFormat="1" applyFont="1" applyFill="1" applyBorder="0" applyAlignment="1">
      <x:alignment horizontal="right" vertical="center" wrapText="1"/>
    </x:xf>
    <x:xf numFmtId="0" fontId="15" fillId="78" borderId="9" xfId="0" applyNumberFormat="1" applyFont="1" applyFill="1" applyBorder="1" applyAlignment="1">
      <x:alignment vertical="center" wrapText="1"/>
    </x:xf>
    <x:xf numFmtId="0" fontId="17" fillId="78" borderId="8" xfId="0" applyNumberFormat="1" applyFont="1" applyFill="1" applyBorder="1" applyAlignment="1">
      <x:alignment vertical="center" wrapText="1"/>
    </x:xf>
    <x:xf numFmtId="207" fontId="17" fillId="78" xfId="0" applyNumberFormat="1" applyFont="1" applyFill="1" applyBorder="0" applyAlignment="1">
      <x:alignment horizontal="right" vertical="center" wrapText="1"/>
    </x:xf>
    <x:xf numFmtId="0" fontId="17" fillId="78" borderId="9" xfId="0" applyNumberFormat="1" applyFont="1" applyFill="1" applyBorder="1" applyAlignment="1">
      <x:alignment vertical="center" wrapText="1"/>
    </x:xf>
    <x:xf numFmtId="0" fontId="0" fillId="78" borderId="0" xfId="0" applyNumberFormat="1" applyFont="1" applyFill="1" applyBorder="1"/>
    <x:xf numFmtId="0" fontId="18" fillId="78" borderId="0" xfId="0" applyNumberFormat="1" applyFont="1" applyFill="1" applyBorder="1"/>
    <x:xf numFmtId="0" fontId="18" fillId="78" borderId="0" xfId="0" applyNumberFormat="1" applyFont="1" applyFill="1" applyBorder="1" applyAlignment="1">
      <x:alignment horizontal="center"/>
    </x:xf>
    <x:xf numFmtId="0" fontId="18" fillId="78" borderId="0" xfId="0" applyNumberFormat="1" applyFont="1" applyFill="1" applyBorder="1" applyAlignment="1">
      <x:alignment horizontal="center" vertical="center"/>
    </x:xf>
    <x:xf numFmtId="0" fontId="0" fillId="76" borderId="0" xfId="0" applyNumberFormat="1" applyFont="1" applyFill="1" applyBorder="1"/>
    <x:xf numFmtId="0" fontId="19" fillId="76" borderId="0" xfId="0" applyNumberFormat="1" applyFont="1" applyFill="1" applyBorder="1"/>
    <x:xf numFmtId="0" fontId="19" fillId="76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/>
    <x:xf numFmtId="0" fontId="23" fillId="77" borderId="0" xfId="0" applyNumberFormat="1" applyFont="1" applyFill="1" applyBorder="1"/>
    <x:xf numFmtId="0" fontId="23" fillId="77" borderId="2" xfId="0" applyNumberFormat="1" applyFont="1" applyFill="1" applyBorder="1"/>
    <x:xf numFmtId="0" fontId="23" fillId="77" borderId="3" xfId="0" applyNumberFormat="1" applyFont="1" applyFill="1" applyBorder="1"/>
    <x:xf numFmtId="0" fontId="23" fillId="77" borderId="4" xfId="0" applyNumberFormat="1" applyFont="1" applyFill="1" applyBorder="1"/>
    <x:xf numFmtId="0" fontId="23" fillId="77" borderId="2" xfId="0" applyNumberFormat="1" applyFont="1" applyFill="1" applyBorder="1" applyAlignment="1">
      <x:alignment wrapText="1"/>
    </x:xf>
    <x:xf numFmtId="0" fontId="23" fillId="77" borderId="3" xfId="0" applyNumberFormat="1" applyFont="1" applyFill="1" applyBorder="1" applyAlignment="1">
      <x:alignment wrapText="1"/>
    </x:xf>
    <x:xf numFmtId="0" fontId="23" fillId="77" borderId="4" xfId="0" applyNumberFormat="1" applyFont="1" applyFill="1" applyBorder="1" applyAlignment="1">
      <x:alignment wrapText="1"/>
    </x:xf>
    <x:xf numFmtId="0" fontId="23" fillId="77" borderId="2" xfId="0" applyNumberFormat="1" applyFont="1" applyFill="1" applyBorder="1" applyAlignment="1">
      <x:alignment horizontal="center" wrapText="1"/>
    </x:xf>
    <x:xf numFmtId="0" fontId="23" fillId="77" borderId="3" xfId="0" applyNumberFormat="1" applyFont="1" applyFill="1" applyBorder="1" applyAlignment="1">
      <x:alignment horizontal="center" wrapText="1"/>
    </x:xf>
    <x:xf numFmtId="0" fontId="23" fillId="77" borderId="4" xfId="0" applyNumberFormat="1" applyFont="1" applyFill="1" applyBorder="1" applyAlignment="1">
      <x:alignment horizontal="center" wrapText="1"/>
    </x:xf>
    <x:xf numFmtId="0" fontId="15" fillId="76" xfId="0" applyNumberFormat="1" applyFont="1" applyFill="1" applyBorder="0" applyAlignment="1">
      <x:alignment vertical="center" wrapText="1"/>
    </x:xf>
    <x:xf numFmtId="207" fontId="15" fillId="3" borderId="26" xfId="0" applyNumberFormat="1" applyFont="1" applyFill="1" applyBorder="1" applyAlignment="1">
      <x:alignment vertical="center" wrapText="1"/>
    </x:xf>
    <x:xf numFmtId="205" fontId="23" fillId="4" borderId="3" xfId="0" applyNumberFormat="1" applyFont="1" applyFill="1" applyBorder="1" applyAlignment="1">
      <x:alignment horizontal="center" vertical="center" wrapText="1"/>
    </x:xf>
    <x:xf numFmtId="205" fontId="23" fillId="4" borderId="4" xfId="0" applyNumberFormat="1" applyFont="1" applyFill="1" applyBorder="1" applyAlignment="1">
      <x:alignment horizontal="center" vertical="center" wrapText="1"/>
    </x:xf>
    <x:xf numFmtId="0" fontId="15" fillId="5" borderId="31" xfId="0" applyNumberFormat="1" applyFont="1" applyFill="1" applyBorder="1" applyAlignment="1">
      <x:alignment vertical="center" wrapText="1"/>
    </x:xf>
    <x:xf numFmtId="207" fontId="15" fillId="5" borderId="26" xfId="0" applyNumberFormat="1" applyFont="1" applyFill="1" applyBorder="1" applyAlignment="1">
      <x:alignment vertical="center" wrapText="1"/>
    </x:xf>
    <x:xf numFmtId="0" fontId="15" fillId="5" borderId="26" xfId="0" applyNumberFormat="1" applyFont="1" applyFill="1" applyBorder="1" applyAlignment="1">
      <x:alignment vertical="center" wrapText="1"/>
    </x:xf>
    <x:xf numFmtId="0" fontId="17" fillId="5" borderId="31" xfId="0" applyNumberFormat="1" applyFont="1" applyFill="1" applyBorder="1" applyAlignment="1">
      <x:alignment vertical="center" wrapText="1"/>
    </x:xf>
    <x:xf numFmtId="207" fontId="17" fillId="5" borderId="26" xfId="0" applyNumberFormat="1" applyFont="1" applyFill="1" applyBorder="1" applyAlignment="1">
      <x:alignment vertical="center" wrapText="1"/>
    </x:xf>
    <x:xf numFmtId="0" fontId="17" fillId="5" borderId="26" xfId="0" applyNumberFormat="1" applyFont="1" applyFill="1" applyBorder="1" applyAlignment="1">
      <x:alignment vertical="center" wrapText="1"/>
    </x:xf>
    <x:xf numFmtId="0" fontId="17" fillId="8" borderId="24" xfId="0" applyNumberFormat="1" applyFont="1" applyFill="1" applyBorder="1" applyAlignment="1">
      <x:alignment vertical="center"/>
    </x:xf>
    <x:xf numFmtId="207" fontId="17" fillId="8" borderId="24" xfId="0" applyNumberFormat="1" applyFont="1" applyFill="1" applyBorder="1" applyAlignment="1">
      <x:alignment vertical="center"/>
    </x:xf>
    <x:xf numFmtId="0" fontId="23" fillId="8" borderId="24" xfId="0" applyNumberFormat="1" applyFont="1" applyFill="1" applyBorder="1" applyAlignment="1">
      <x:alignment vertical="center"/>
    </x:xf>
    <x:xf numFmtId="207" fontId="23" fillId="8" borderId="24" xfId="0" applyNumberFormat="1" applyFont="1" applyFill="1" applyBorder="1" applyAlignment="1">
      <x:alignment vertical="center"/>
    </x:xf>
    <x:xf numFmtId="0" fontId="16" fillId="7" borderId="33" xfId="0" applyNumberFormat="1" applyFont="1" applyFill="1" applyBorder="1" applyAlignment="1">
      <x:alignment horizontal="center" vertical="center" wrapText="1"/>
    </x:xf>
    <x:xf numFmtId="0" fontId="16" fillId="7" borderId="34" xfId="0" applyNumberFormat="1" applyFont="1" applyFill="1" applyBorder="1" applyAlignment="1">
      <x:alignment horizontal="center" vertical="center" wrapText="1"/>
    </x:xf>
    <x:xf numFmtId="0" fontId="16" fillId="7" borderId="35" xfId="0" applyNumberFormat="1" applyFont="1" applyFill="1" applyBorder="1" applyAlignment="1">
      <x:alignment horizontal="center" vertical="center" wrapText="1"/>
    </x:xf>
    <x:xf numFmtId="0" fontId="15" fillId="7" borderId="34" xfId="0" applyNumberFormat="1" applyFont="1" applyFill="1" applyBorder="1" applyAlignment="1">
      <x:alignment vertical="center" wrapText="1"/>
    </x:xf>
    <x:xf numFmtId="205" fontId="15" fillId="7" borderId="34" xfId="0" applyNumberFormat="1" applyFont="1" applyFill="1" applyBorder="1" applyAlignment="1">
      <x:alignment vertical="center" wrapText="1"/>
    </x:xf>
    <x:xf numFmtId="207" fontId="15" fillId="7" borderId="34" xfId="0" applyNumberFormat="1" applyFont="1" applyFill="1" applyBorder="1" applyAlignment="1">
      <x:alignment vertical="center" wrapText="1"/>
    </x:xf>
    <x:xf numFmtId="0" fontId="15" fillId="6" borderId="34" xfId="0" applyNumberFormat="1" applyFont="1" applyFill="1" applyBorder="1" applyAlignment="1">
      <x:alignment vertical="center" wrapText="1"/>
    </x:xf>
    <x:xf numFmtId="0" fontId="33" fillId="6" borderId="34" xfId="0" applyNumberFormat="1" applyFont="1" applyFill="1" applyBorder="1" applyAlignment="1">
      <x:alignment vertical="center" wrapText="1"/>
    </x:xf>
    <x:xf numFmtId="207" fontId="28" fillId="3" borderId="26" xfId="0" applyNumberFormat="1" applyFont="1" applyFill="1" applyBorder="1" applyAlignment="1">
      <x:alignment vertical="center" wrapText="1"/>
    </x:xf>
    <x:xf numFmtId="0" fontId="30" fillId="3" borderId="26" xfId="0" applyNumberFormat="1" applyFont="1" applyFill="1" applyBorder="1" applyAlignment="1">
      <x:alignment vertical="center" wrapText="1"/>
    </x:xf>
    <x:xf numFmtId="0" fontId="15" fillId="5" xfId="0" applyNumberFormat="1" applyFont="1" applyFill="1" applyBorder="0" applyAlignment="1">
      <x:alignment vertical="center" wrapText="1"/>
    </x:xf>
    <x:xf numFmtId="0" fontId="33" fillId="5" xfId="0" applyNumberFormat="1" applyFont="1" applyFill="1" applyBorder="0" applyAlignment="1">
      <x:alignment vertical="center" wrapText="1"/>
    </x:xf>
    <x:xf numFmtId="0" fontId="17" fillId="5" xfId="0" applyNumberFormat="1" applyFont="1" applyFill="1" applyBorder="0" applyAlignment="1">
      <x:alignment vertical="center" wrapText="1"/>
    </x:xf>
    <x:xf numFmtId="0" fontId="17" fillId="5" borderId="24" xfId="0" applyNumberFormat="1" applyFont="1" applyFill="1" applyBorder="1" applyAlignment="1">
      <x:alignment vertical="center" wrapText="1"/>
    </x:xf>
    <x:xf numFmtId="207" fontId="17" fillId="5" borderId="24" xfId="0" applyNumberFormat="1" applyFont="1" applyFill="1" applyBorder="1" applyAlignment="1">
      <x:alignment vertical="center" wrapText="1"/>
    </x:xf>
    <x:xf numFmtId="0" fontId="15" fillId="4" xfId="0" applyNumberFormat="1" applyFont="1" applyFill="1" applyBorder="0" applyAlignment="1">
      <x:alignment vertical="center" wrapText="1"/>
    </x:xf>
    <x:xf numFmtId="0" fontId="23" fillId="4" xfId="0" applyNumberFormat="1" applyFont="1" applyFill="1" applyBorder="0" applyAlignment="1">
      <x:alignment vertical="center" wrapText="1"/>
    </x:xf>
    <x:xf numFmtId="0" fontId="23" fillId="4" borderId="2" xfId="0" applyNumberFormat="1" applyFont="1" applyFill="1" applyBorder="1" applyAlignment="1">
      <x:alignment vertical="center" wrapText="1"/>
    </x:xf>
    <x:xf numFmtId="0" fontId="23" fillId="4" borderId="3" xfId="0" applyNumberFormat="1" applyFont="1" applyFill="1" applyBorder="1" applyAlignment="1">
      <x:alignment vertical="center" wrapText="1"/>
    </x:xf>
    <x:xf numFmtId="0" fontId="23" fillId="4" borderId="4" xfId="0" applyNumberFormat="1" applyFont="1" applyFill="1" applyBorder="1" applyAlignment="1">
      <x:alignment vertical="center" wrapText="1"/>
    </x:xf>
    <x:xf numFmtId="207" fontId="17" fillId="7" borderId="12" xfId="0" applyNumberFormat="1" applyFont="1" applyFill="1" applyBorder="1" applyAlignment="1">
      <x:alignment horizontal="right" vertical="center"/>
    </x:xf>
    <x:xf numFmtId="0" fontId="34" fillId="7" borderId="0" xfId="0" applyNumberFormat="1" applyFont="1" applyFill="1" applyBorder="1" applyAlignment="1">
      <x:alignment vertical="center"/>
    </x:xf>
    <x:xf numFmtId="0" fontId="34" fillId="7" borderId="10" xfId="0" applyNumberFormat="1" applyFont="1" applyFill="1" applyBorder="1" applyAlignment="1">
      <x:alignment vertical="center"/>
    </x:xf>
    <x:xf numFmtId="0" fontId="34" fillId="7" borderId="12" xfId="0" applyNumberFormat="1" applyFont="1" applyFill="1" applyBorder="1" applyAlignment="1">
      <x:alignment vertical="center"/>
    </x:xf>
    <x:xf numFmtId="0" fontId="34" fillId="5" borderId="12" xfId="0" applyNumberFormat="1" applyFont="1" applyFill="1" applyBorder="1" applyAlignment="1">
      <x:alignment vertical="center"/>
    </x:xf>
    <x:xf numFmtId="0" fontId="17" fillId="5" borderId="12" xfId="0" applyNumberFormat="1" applyFont="1" applyFill="1" applyBorder="1" applyAlignment="1">
      <x:alignment vertical="center"/>
    </x:xf>
    <x:xf numFmtId="207" fontId="17" fillId="5" borderId="12" xfId="0" applyNumberFormat="1" applyFont="1" applyFill="1" applyBorder="1" applyAlignment="1">
      <x:alignment vertical="center"/>
    </x:xf>
    <x:xf numFmtId="0" fontId="15" fillId="5" borderId="8" xfId="0" applyNumberFormat="1" applyFont="1" applyFill="1" applyBorder="1" applyAlignment="1">
      <x:alignment vertical="center" wrapText="1"/>
    </x:xf>
    <x:xf numFmtId="0" fontId="15" fillId="5" borderId="9" xfId="0" applyNumberFormat="1" applyFont="1" applyFill="1" applyBorder="1" applyAlignment="1">
      <x:alignment vertical="center" wrapText="1"/>
    </x:xf>
    <x:xf numFmtId="207" fontId="17" fillId="5" xfId="0" applyNumberFormat="1" applyFont="1" applyFill="1" applyBorder="0" applyAlignment="1">
      <x:alignment horizontal="right" vertical="center" wrapText="1"/>
    </x:xf>
    <x:xf numFmtId="0" fontId="18" fillId="5" borderId="0" xfId="0" applyNumberFormat="1" applyFont="1" applyFill="1" applyBorder="1" applyAlignment="1">
      <x:alignment horizontal="center"/>
    </x:xf>
    <x:xf numFmtId="0" fontId="18" fillId="5" borderId="0" xfId="0" applyNumberFormat="1" applyFont="1" applyFill="1" applyBorder="1" applyAlignment="1">
      <x:alignment horizontal="center" vertical="center"/>
    </x:xf>
    <x:xf numFmtId="0" fontId="16" fillId="83" borderId="0" xfId="0" applyNumberFormat="1" applyFont="1" applyFill="1" applyBorder="1" applyAlignment="1">
      <x:alignment vertical="center" wrapText="1"/>
    </x:xf>
    <x:xf numFmtId="0" fontId="35" fillId="83" borderId="0" xfId="0" applyNumberFormat="1" applyFont="1" applyFill="1" applyBorder="1" applyAlignment="1">
      <x:alignment vertical="center" wrapText="1"/>
    </x:xf>
    <x:xf numFmtId="0" fontId="35" fillId="5" borderId="0" xfId="0" applyNumberFormat="1" applyFont="1" applyFill="1" applyBorder="1" applyAlignment="1">
      <x:alignment horizontal="center" vertical="center" wrapText="1"/>
    </x:xf>
    <x:xf numFmtId="0" fontId="35" fillId="3" borderId="0" xfId="0" applyNumberFormat="1" applyFont="1" applyFill="1" applyBorder="1" applyAlignment="1">
      <x:alignment vertical="center" wrapText="1"/>
    </x:xf>
    <x:xf numFmtId="0" fontId="36" fillId="0" borderId="0" xfId="0" applyNumberFormat="1" applyFont="1" applyFill="1" applyBorder="1" applyAlignment="1">
      <x:alignment vertical="center"/>
    </x:xf>
    <x:xf numFmtId="0" fontId="35" fillId="4" borderId="2" xfId="0" applyNumberFormat="1" applyFont="1" applyFill="1" applyBorder="1" applyAlignment="1">
      <x:alignment horizontal="center" vertical="center" wrapText="1"/>
    </x:xf>
    <x:xf numFmtId="0" fontId="35" fillId="4" borderId="3" xfId="0" applyNumberFormat="1" applyFont="1" applyFill="1" applyBorder="1" applyAlignment="1">
      <x:alignment horizontal="center" vertical="center" wrapText="1"/>
    </x:xf>
    <x:xf numFmtId="0" fontId="35" fillId="4" borderId="4" xfId="0" applyNumberFormat="1" applyFont="1" applyFill="1" applyBorder="1" applyAlignment="1">
      <x:alignment horizontal="center" vertical="center" wrapText="1"/>
    </x:xf>
    <x:xf numFmtId="0" fontId="36" fillId="0" borderId="8" xfId="0" applyNumberFormat="1" applyFont="1" applyFill="1" applyBorder="1" applyAlignment="1">
      <x:alignment vertical="center" wrapText="1"/>
    </x:xf>
    <x:xf numFmtId="205" fontId="36" fillId="2" borderId="0" xfId="0" applyNumberFormat="1" applyFont="1" applyFill="1" applyBorder="1" applyAlignment="1">
      <x:alignment vertical="center" wrapText="1"/>
    </x:xf>
    <x:xf numFmtId="0" fontId="36" fillId="0" borderId="0" xfId="0" applyNumberFormat="1" applyFont="1" applyFill="1" applyBorder="1" applyAlignment="1">
      <x:alignment vertical="center" wrapText="1"/>
    </x:xf>
    <x:xf numFmtId="0" fontId="36" fillId="0" borderId="9" xfId="0" applyNumberFormat="1" applyFont="1" applyFill="1" applyBorder="1" applyAlignment="1">
      <x:alignment vertical="center" wrapText="1"/>
    </x:xf>
    <x:xf numFmtId="205" fontId="36" fillId="6" borderId="0" xfId="0" applyNumberFormat="1" applyFont="1" applyFill="1" applyBorder="1" applyAlignment="1">
      <x:alignment vertical="center" wrapText="1"/>
    </x:xf>
    <x:xf numFmtId="207" fontId="36" fillId="15" borderId="0" xfId="0" applyNumberFormat="1" applyFont="1" applyFill="1" applyBorder="1" applyAlignment="1">
      <x:alignment vertical="center" wrapText="1"/>
    </x:xf>
    <x:xf numFmtId="0" fontId="36" fillId="15" borderId="0" xfId="0" applyNumberFormat="1" applyFont="1" applyFill="1" applyBorder="1" applyAlignment="1">
      <x:alignment vertical="center" wrapText="1"/>
    </x:xf>
    <x:xf numFmtId="0" fontId="36" fillId="0" borderId="10" xfId="0" applyNumberFormat="1" applyFont="1" applyFill="1" applyBorder="1" applyAlignment="1">
      <x:alignment vertical="center" wrapText="1"/>
    </x:xf>
    <x:xf numFmtId="204" fontId="36" fillId="6" borderId="11" xfId="0" applyNumberFormat="1" applyFont="1" applyFill="1" applyBorder="1" applyAlignment="1">
      <x:alignment vertical="center" wrapText="1"/>
    </x:xf>
    <x:xf numFmtId="0" fontId="36" fillId="0" borderId="11" xfId="0" applyNumberFormat="1" applyFont="1" applyFill="1" applyBorder="1" applyAlignment="1">
      <x:alignment vertical="center" wrapText="1"/>
    </x:xf>
    <x:xf numFmtId="0" fontId="36" fillId="0" borderId="12" xfId="0" applyNumberFormat="1" applyFont="1" applyFill="1" applyBorder="1" applyAlignment="1">
      <x:alignment vertical="center" wrapText="1"/>
    </x:xf>
    <x:xf numFmtId="0" fontId="36" fillId="0" borderId="18" xfId="0" applyNumberFormat="1" applyFont="1" applyFill="1" applyBorder="1" applyAlignment="1">
      <x:alignment vertical="center" wrapText="1"/>
    </x:xf>
    <x:xf numFmtId="204" fontId="36" fillId="6" borderId="28" xfId="0" applyNumberFormat="1" applyFont="1" applyFill="1" applyBorder="1" applyAlignment="1">
      <x:alignment vertical="center" wrapText="1"/>
    </x:xf>
    <x:xf numFmtId="0" fontId="36" fillId="0" borderId="28" xfId="0" applyNumberFormat="1" applyFont="1" applyFill="1" applyBorder="1" applyAlignment="1">
      <x:alignment vertical="center" wrapText="1"/>
    </x:xf>
    <x:xf numFmtId="0" fontId="36" fillId="0" borderId="19" xfId="0" applyNumberFormat="1" applyFont="1" applyFill="1" applyBorder="1" applyAlignment="1">
      <x:alignment vertical="center" wrapText="1"/>
    </x:xf>
    <x:xf numFmtId="205" fontId="36" fillId="15" xfId="0" applyNumberFormat="1" applyFont="1" applyFill="1" applyBorder="0" applyAlignment="1">
      <x:alignment vertical="center" wrapText="1"/>
    </x:xf>
    <x:xf numFmtId="0" fontId="36" fillId="0" xfId="0" applyNumberFormat="1" applyFont="1" applyFill="1" applyBorder="0" applyAlignment="1">
      <x:alignment vertical="center" wrapText="1"/>
    </x:xf>
    <x:xf numFmtId="205" fontId="36" fillId="6" xfId="0" applyNumberFormat="1" applyFont="1" applyFill="1" applyBorder="0" applyAlignment="1">
      <x:alignment vertical="center" wrapText="1"/>
    </x:xf>
    <x:xf numFmtId="207" fontId="36" fillId="6" xfId="0" applyNumberFormat="1" applyFont="1" applyFill="1" applyBorder="0" applyAlignment="1">
      <x:alignment vertical="center" wrapText="1"/>
    </x:xf>
    <x:xf numFmtId="205" fontId="36" fillId="2" xfId="0" applyNumberFormat="1" applyFont="1" applyFill="1" applyBorder="0" applyAlignment="1">
      <x:alignment vertical="center" wrapText="1"/>
    </x:xf>
    <x:xf numFmtId="207" fontId="36" fillId="2" xfId="0" applyNumberFormat="1" applyFont="1" applyFill="1" applyBorder="0" applyAlignment="1">
      <x:alignment vertical="center" wrapText="1"/>
    </x:xf>
    <x:xf numFmtId="205" fontId="36" fillId="2" borderId="28" xfId="0" applyNumberFormat="1" applyFont="1" applyFill="1" applyBorder="1" applyAlignment="1">
      <x:alignment vertical="center" wrapText="1"/>
    </x:xf>
    <x:xf numFmtId="0" fontId="36" fillId="31" borderId="28" xfId="0" applyNumberFormat="1" applyFont="1" applyFill="1" applyBorder="1" applyAlignment="1">
      <x:alignment vertical="center" wrapText="1"/>
    </x:xf>
    <x:xf numFmtId="0" fontId="36" fillId="31" xfId="0" applyNumberFormat="1" applyFont="1" applyFill="1" applyBorder="0" applyAlignment="1">
      <x:alignment vertical="center" wrapText="1"/>
    </x:xf>
    <x:xf numFmtId="207" fontId="36" fillId="15" xfId="0" applyNumberFormat="1" applyFont="1" applyFill="1" applyBorder="0" applyAlignment="1">
      <x:alignment vertical="center" wrapText="1"/>
    </x:xf>
    <x:xf numFmtId="207" fontId="36" fillId="6" borderId="11" xfId="0" applyNumberFormat="1" applyFont="1" applyFill="1" applyBorder="1" applyAlignment="1">
      <x:alignment vertical="center" wrapText="1"/>
    </x:xf>
    <x:xf numFmtId="207" fontId="36" fillId="15" borderId="11" xfId="0" applyNumberFormat="1" applyFont="1" applyFill="1" applyBorder="1" applyAlignment="1">
      <x:alignment vertical="center" wrapText="1"/>
    </x:xf>
    <x:xf numFmtId="205" fontId="36" fillId="6" borderId="28" xfId="0" applyNumberFormat="1" applyFont="1" applyFill="1" applyBorder="1" applyAlignment="1">
      <x:alignment vertical="center" wrapText="1"/>
    </x:xf>
    <x:xf numFmtId="0" fontId="36" fillId="6" xfId="0" applyNumberFormat="1" applyFont="1" applyFill="1" applyBorder="0" applyAlignment="1">
      <x:alignment vertical="center" wrapText="1"/>
    </x:xf>
    <x:xf numFmtId="0" fontId="36" fillId="0" borderId="26" xfId="0" applyNumberFormat="1" applyFont="1" applyFill="1" applyBorder="1" applyAlignment="1">
      <x:alignment vertical="center" wrapText="1"/>
    </x:xf>
    <x:xf numFmtId="207" fontId="36" fillId="3" borderId="26" xfId="0" applyNumberFormat="1" applyFont="1" applyFill="1" applyBorder="1" applyAlignment="1">
      <x:alignment vertical="center" wrapText="1"/>
    </x:xf>
    <x:xf numFmtId="0" fontId="37" fillId="5" borderId="0" xfId="0" applyNumberFormat="1" applyFont="1" applyFill="1" applyBorder="1" applyAlignment="1">
      <x:alignment horizontal="center" vertical="center" wrapText="1"/>
    </x:xf>
    <x:xf numFmtId="205" fontId="36" fillId="15" borderId="0" xfId="0" applyNumberFormat="1" applyFont="1" applyFill="1" applyBorder="1" applyAlignment="1">
      <x:alignment vertical="center" wrapText="1"/>
    </x:xf>
    <x:xf numFmtId="205" fontId="36" fillId="6" borderId="11" xfId="0" applyNumberFormat="1" applyFont="1" applyFill="1" applyBorder="1" applyAlignment="1">
      <x:alignment vertical="center" wrapText="1"/>
    </x:xf>
    <x:xf numFmtId="205" fontId="36" fillId="15" borderId="11" xfId="0" applyNumberFormat="1" applyFont="1" applyFill="1" applyBorder="1" applyAlignment="1">
      <x:alignment vertical="center" wrapText="1"/>
    </x:xf>
    <x:xf numFmtId="205" fontId="36" fillId="0" borderId="0" xfId="0" applyNumberFormat="1" applyFont="1" applyFill="1" applyBorder="1" applyAlignment="1">
      <x:alignment vertical="center" wrapText="1"/>
    </x:xf>
    <x:xf numFmtId="205" fontId="36" fillId="3" borderId="26" xfId="0" applyNumberFormat="1" applyFont="1" applyFill="1" applyBorder="1" applyAlignment="1">
      <x:alignment vertical="center" wrapText="1"/>
    </x:xf>
    <x:xf numFmtId="203" fontId="36" fillId="15" borderId="0" xfId="0" applyNumberFormat="1" applyFont="1" applyFill="1" applyBorder="1" applyAlignment="1">
      <x:alignment vertical="center" wrapText="1"/>
    </x:xf>
    <x:xf numFmtId="203" fontId="36" fillId="6" xfId="0" applyNumberFormat="1" applyFont="1" applyFill="1" applyBorder="0" applyAlignment="1">
      <x:alignment vertical="center" wrapText="1"/>
    </x:xf>
    <x:xf numFmtId="203" fontId="36" fillId="2" xfId="0" applyNumberFormat="1" applyFont="1" applyFill="1" applyBorder="0" applyAlignment="1">
      <x:alignment vertical="center" wrapText="1"/>
    </x:xf>
    <x:xf numFmtId="203" fontId="36" fillId="6" borderId="11" xfId="0" applyNumberFormat="1" applyFont="1" applyFill="1" applyBorder="1" applyAlignment="1">
      <x:alignment vertical="center" wrapText="1"/>
    </x:xf>
    <x:xf numFmtId="203" fontId="36" fillId="15" borderId="11" xfId="0" applyNumberFormat="1" applyFont="1" applyFill="1" applyBorder="1" applyAlignment="1">
      <x:alignment vertical="center" wrapText="1"/>
    </x:xf>
    <x:xf numFmtId="203" fontId="36" fillId="15" xfId="0" applyNumberFormat="1" applyFont="1" applyFill="1" applyBorder="0" applyAlignment="1">
      <x:alignment vertical="center" wrapText="1"/>
    </x:xf>
    <x:xf numFmtId="203" fontId="36" fillId="3" borderId="26" xfId="0" applyNumberFormat="1" applyFont="1" applyFill="1" applyBorder="1" applyAlignment="1">
      <x:alignment vertical="center" wrapText="1"/>
    </x:xf>
    <x:xf numFmtId="207" fontId="36" fillId="6" borderId="0" xfId="0" applyNumberFormat="1" applyFont="1" applyFill="1" applyBorder="1" applyAlignment="1">
      <x:alignment vertical="center" wrapText="1"/>
    </x:xf>
    <x:xf numFmtId="207" fontId="36" fillId="0" borderId="0" xfId="0" applyNumberFormat="1" applyFont="1" applyFill="1" applyBorder="1" applyAlignment="1">
      <x:alignment vertical="center" wrapText="1"/>
    </x:xf>
    <x:xf numFmtId="203" fontId="36" fillId="0" borderId="0" xfId="0" applyNumberFormat="1" applyFont="1" applyFill="1" applyBorder="1" applyAlignment="1">
      <x:alignment vertical="center" wrapText="1"/>
    </x:xf>
    <x:xf numFmtId="203" fontId="36" fillId="0" borderId="11" xfId="0" applyNumberFormat="1" applyFont="1" applyFill="1" applyBorder="1" applyAlignment="1">
      <x:alignment vertical="center" wrapText="1"/>
    </x:xf>
    <x:xf numFmtId="205" fontId="36" fillId="0" borderId="11" xfId="0" applyNumberFormat="1" applyFont="1" applyFill="1" applyBorder="1" applyAlignment="1">
      <x:alignment vertical="center" wrapText="1"/>
    </x:xf>
    <x:xf numFmtId="207" fontId="36" fillId="0" borderId="11" xfId="0" applyNumberFormat="1" applyFont="1" applyFill="1" applyBorder="1" applyAlignment="1">
      <x:alignment vertical="center" wrapText="1"/>
    </x:xf>
    <x:xf numFmtId="0" fontId="36" fillId="0" borderId="2" xfId="0" applyNumberFormat="1" applyFont="1" applyFill="1" applyBorder="1" applyAlignment="1">
      <x:alignment vertical="center" wrapText="1"/>
    </x:xf>
    <x:xf numFmtId="0" fontId="36" fillId="0" borderId="3" xfId="0" applyNumberFormat="1" applyFont="1" applyFill="1" applyBorder="1" applyAlignment="1">
      <x:alignment vertical="center" wrapText="1"/>
    </x:xf>
    <x:xf numFmtId="205" fontId="36" fillId="0" borderId="3" xfId="0" applyNumberFormat="1" applyFont="1" applyFill="1" applyBorder="1" applyAlignment="1">
      <x:alignment vertical="center" wrapText="1"/>
    </x:xf>
    <x:xf numFmtId="207" fontId="36" fillId="6" borderId="3" xfId="0" applyNumberFormat="1" applyFont="1" applyFill="1" applyBorder="1" applyAlignment="1">
      <x:alignment vertical="center" wrapText="1"/>
    </x:xf>
    <x:xf numFmtId="207" fontId="36" fillId="0" borderId="3" xfId="0" applyNumberFormat="1" applyFont="1" applyFill="1" applyBorder="1" applyAlignment="1">
      <x:alignment vertical="center" wrapText="1"/>
    </x:xf>
    <x:xf numFmtId="0" fontId="36" fillId="0" borderId="4" xfId="0" applyNumberFormat="1" applyFont="1" applyFill="1" applyBorder="1" applyAlignment="1">
      <x:alignment vertical="center" wrapText="1"/>
    </x:xf>
    <x:xf numFmtId="0" fontId="35" fillId="3" borderId="2" xfId="0" applyNumberFormat="1" applyFont="1" applyFill="1" applyBorder="1" applyAlignment="1">
      <x:alignment vertical="center" wrapText="1"/>
    </x:xf>
    <x:xf numFmtId="0" fontId="35" fillId="3" borderId="3" xfId="0" applyNumberFormat="1" applyFont="1" applyFill="1" applyBorder="1" applyAlignment="1">
      <x:alignment vertical="center" wrapText="1"/>
    </x:xf>
    <x:xf numFmtId="205" fontId="35" fillId="3" borderId="3" xfId="0" applyNumberFormat="1" applyFont="1" applyFill="1" applyBorder="1" applyAlignment="1">
      <x:alignment vertical="center" wrapText="1"/>
    </x:xf>
    <x:xf numFmtId="207" fontId="35" fillId="3" borderId="3" xfId="0" applyNumberFormat="1" applyFont="1" applyFill="1" applyBorder="1" applyAlignment="1">
      <x:alignment vertical="center" wrapText="1"/>
    </x:xf>
    <x:xf numFmtId="0" fontId="35" fillId="3" borderId="4" xfId="0" applyNumberFormat="1" applyFont="1" applyFill="1" applyBorder="1" applyAlignment="1">
      <x:alignment vertical="center" wrapText="1"/>
    </x:xf>
    <x:xf numFmtId="205" fontId="36" fillId="0" borderId="0" xfId="0" applyNumberFormat="1" applyFont="1" applyFill="1" applyBorder="1" applyAlignment="1">
      <x:alignment vertical="center"/>
    </x:xf>
    <x:xf numFmtId="207" fontId="36" fillId="0" borderId="0" xfId="0" applyNumberFormat="1" applyFont="1" applyFill="1" applyBorder="1" applyAlignment="1">
      <x:alignment vertical="center"/>
    </x:xf>
    <x:xf numFmtId="0" fontId="35" fillId="5" borderId="0" xfId="0" applyNumberFormat="1" applyFont="1" applyFill="1" applyBorder="1" applyAlignment="1">
      <x:alignment vertical="center" wrapText="1"/>
    </x:xf>
    <x:xf numFmtId="205" fontId="35" fillId="5" borderId="0" xfId="0" applyNumberFormat="1" applyFont="1" applyFill="1" applyBorder="1" applyAlignment="1">
      <x:alignment vertical="center" wrapText="1"/>
    </x:xf>
    <x:xf numFmtId="207" fontId="35" fillId="5" borderId="0" xfId="0" applyNumberFormat="1" applyFont="1" applyFill="1" applyBorder="1" applyAlignment="1">
      <x:alignment vertical="center" wrapText="1"/>
    </x:xf>
    <x:xf numFmtId="0" fontId="36" fillId="3" borderId="0" xfId="0" applyNumberFormat="1" applyFont="1" applyFill="1" applyBorder="1" applyAlignment="1">
      <x:alignment vertical="center" wrapText="1"/>
    </x:xf>
    <x:xf numFmtId="205" fontId="36" fillId="3" borderId="0" xfId="0" applyNumberFormat="1" applyFont="1" applyFill="1" applyBorder="1" applyAlignment="1">
      <x:alignment vertical="center" wrapText="1"/>
    </x:xf>
    <x:xf numFmtId="207" fontId="36" fillId="3" borderId="0" xfId="0" applyNumberFormat="1" applyFont="1" applyFill="1" applyBorder="1" applyAlignment="1">
      <x:alignment vertical="center" wrapText="1"/>
    </x:xf>
    <x:xf numFmtId="205" fontId="35" fillId="4" borderId="3" xfId="0" applyNumberFormat="1" applyFont="1" applyFill="1" applyBorder="1" applyAlignment="1">
      <x:alignment horizontal="center" vertical="center" wrapText="1"/>
    </x:xf>
    <x:xf numFmtId="207" fontId="35" fillId="4" borderId="3" xfId="0" applyNumberFormat="1" applyFont="1" applyFill="1" applyBorder="1" applyAlignment="1">
      <x:alignment horizontal="center" vertical="center" wrapText="1"/>
    </x:xf>
    <x:xf numFmtId="207" fontId="35" fillId="4" borderId="4" xfId="0" applyNumberFormat="1" applyFont="1" applyFill="1" applyBorder="1" applyAlignment="1">
      <x:alignment horizontal="center" vertical="center" wrapText="1"/>
    </x:xf>
    <x:xf numFmtId="207" fontId="36" fillId="0" borderId="9" xfId="0" applyNumberFormat="1" applyFont="1" applyFill="1" applyBorder="1" applyAlignment="1">
      <x:alignment vertical="center" wrapText="1"/>
    </x:xf>
    <x:xf numFmtId="207" fontId="36" fillId="0" borderId="12" xfId="0" applyNumberFormat="1" applyFont="1" applyFill="1" applyBorder="1" applyAlignment="1">
      <x:alignment vertical="center" wrapText="1"/>
    </x:xf>
    <x:xf numFmtId="203" fontId="36" fillId="0" borderId="28" xfId="0" applyNumberFormat="1" applyFont="1" applyFill="1" applyBorder="1" applyAlignment="1">
      <x:alignment vertical="center" wrapText="1"/>
    </x:xf>
    <x:xf numFmtId="207" fontId="36" fillId="0" borderId="28" xfId="0" applyNumberFormat="1" applyFont="1" applyFill="1" applyBorder="1" applyAlignment="1">
      <x:alignment vertical="center" wrapText="1"/>
    </x:xf>
    <x:xf numFmtId="205" fontId="36" fillId="0" borderId="28" xfId="0" applyNumberFormat="1" applyFont="1" applyFill="1" applyBorder="1" applyAlignment="1">
      <x:alignment vertical="center" wrapText="1"/>
    </x:xf>
    <x:xf numFmtId="207" fontId="36" fillId="0" borderId="19" xfId="0" applyNumberFormat="1" applyFont="1" applyFill="1" applyBorder="1" applyAlignment="1">
      <x:alignment vertical="center" wrapText="1"/>
    </x:xf>
    <x:xf numFmtId="0" fontId="35" fillId="5" borderId="0" xfId="0" applyNumberFormat="1" applyFont="1" applyFill="1" applyBorder="1" applyAlignment="1">
      <x:alignment vertical="center"/>
    </x:xf>
    <x:xf numFmtId="205" fontId="35" fillId="5" borderId="0" xfId="0" applyNumberFormat="1" applyFont="1" applyFill="1" applyBorder="1" applyAlignment="1">
      <x:alignment vertical="center"/>
    </x:xf>
    <x:xf numFmtId="207" fontId="35" fillId="5" borderId="0" xfId="0" applyNumberFormat="1" applyFont="1" applyFill="1" applyBorder="1" applyAlignment="1">
      <x:alignment vertical="center"/>
    </x:xf>
    <x:xf numFmtId="205" fontId="36" fillId="0" xfId="0" applyNumberFormat="1" applyFont="1" applyFill="1" applyBorder="0" applyAlignment="1">
      <x:alignment vertical="center" wrapText="1"/>
    </x:xf>
    <x:xf numFmtId="207" fontId="36" fillId="0" xfId="0" applyNumberFormat="1" applyFont="1" applyFill="1" applyBorder="0" applyAlignment="1">
      <x:alignment vertical="center" wrapText="1"/>
    </x:xf>
    <x:xf numFmtId="0" fontId="36" fillId="7" borderId="0" xfId="0" applyNumberFormat="1" applyFont="1" applyFill="1" applyBorder="1" applyAlignment="1">
      <x:alignment vertical="center" wrapText="1"/>
    </x:xf>
    <x:xf numFmtId="203" fontId="36" fillId="0" xfId="0" applyNumberFormat="1" applyFont="1" applyFill="1" applyBorder="0" applyAlignment="1">
      <x:alignment vertical="center" wrapText="1"/>
    </x:xf>
    <x:xf numFmtId="0" fontId="35" fillId="84" borderId="2" xfId="0" applyNumberFormat="1" applyFont="1" applyFill="1" applyBorder="1" applyAlignment="1">
      <x:alignment horizontal="center" vertical="center" wrapText="1"/>
    </x:xf>
    <x:xf numFmtId="0" fontId="35" fillId="84" borderId="3" xfId="0" applyNumberFormat="1" applyFont="1" applyFill="1" applyBorder="1" applyAlignment="1">
      <x:alignment horizontal="center" vertical="center" wrapText="1"/>
    </x:xf>
    <x:xf numFmtId="0" fontId="35" fillId="84" borderId="4" xfId="0" applyNumberFormat="1" applyFont="1" applyFill="1" applyBorder="1" applyAlignment="1">
      <x:alignment horizontal="center" vertical="center" wrapText="1"/>
    </x:xf>
    <x:xf numFmtId="0" fontId="38" fillId="84" borderId="2" xfId="0" applyNumberFormat="1" applyFont="1" applyFill="1" applyBorder="1" applyAlignment="1">
      <x:alignment horizontal="center" vertical="center" wrapText="1"/>
    </x:xf>
    <x:xf numFmtId="0" fontId="38" fillId="84" borderId="3" xfId="0" applyNumberFormat="1" applyFont="1" applyFill="1" applyBorder="1" applyAlignment="1">
      <x:alignment horizontal="center" vertical="center" wrapText="1"/>
    </x:xf>
    <x:xf numFmtId="0" fontId="38" fillId="84" borderId="4" xfId="0" applyNumberFormat="1" applyFont="1" applyFill="1" applyBorder="1" applyAlignment="1">
      <x:alignment horizontal="center" vertical="center" wrapText="1"/>
    </x:xf>
    <x:xf numFmtId="0" fontId="38" fillId="84" borderId="36" xfId="0" applyNumberFormat="1" applyFont="1" applyFill="1" applyBorder="1" applyAlignment="1">
      <x:alignment horizontal="center" vertical="center" wrapText="1"/>
    </x:xf>
    <x:xf numFmtId="0" fontId="38" fillId="84" borderId="37" xfId="0" applyNumberFormat="1" applyFont="1" applyFill="1" applyBorder="1" applyAlignment="1">
      <x:alignment horizontal="center" vertical="center" wrapText="1"/>
    </x:xf>
    <x:xf numFmtId="0" fontId="38" fillId="84" borderId="38" xfId="0" applyNumberFormat="1" applyFont="1" applyFill="1" applyBorder="1" applyAlignment="1">
      <x:alignment horizontal="center" vertical="center" wrapText="1"/>
    </x:xf>
    <x:xf numFmtId="0" fontId="36" fillId="0" borderId="39" xfId="0" applyNumberFormat="1" applyFont="1" applyFill="1" applyBorder="1" applyAlignment="1">
      <x:alignment vertical="center" wrapText="1"/>
    </x:xf>
    <x:xf numFmtId="0" fontId="36" fillId="0" borderId="40" xfId="0" applyNumberFormat="1" applyFont="1" applyFill="1" applyBorder="1" applyAlignment="1">
      <x:alignment vertical="center" wrapText="1"/>
    </x:xf>
    <x:xf numFmtId="205" fontId="36" fillId="0" borderId="40" xfId="0" applyNumberFormat="1" applyFont="1" applyFill="1" applyBorder="1" applyAlignment="1">
      <x:alignment vertical="center" wrapText="1"/>
    </x:xf>
    <x:xf numFmtId="207" fontId="36" fillId="6" borderId="40" xfId="0" applyNumberFormat="1" applyFont="1" applyFill="1" applyBorder="1" applyAlignment="1">
      <x:alignment vertical="center" wrapText="1"/>
    </x:xf>
    <x:xf numFmtId="207" fontId="36" fillId="0" borderId="40" xfId="0" applyNumberFormat="1" applyFont="1" applyFill="1" applyBorder="1" applyAlignment="1">
      <x:alignment vertical="center" wrapText="1"/>
    </x:xf>
    <x:xf numFmtId="0" fontId="36" fillId="0" borderId="41" xfId="0" applyNumberFormat="1" applyFont="1" applyFill="1" applyBorder="1" applyAlignment="1">
      <x:alignment vertical="center" wrapText="1"/>
    </x:xf>
    <x:xf numFmtId="203" fontId="36" fillId="6" borderId="40" xfId="0" applyNumberFormat="1" applyFont="1" applyFill="1" applyBorder="1" applyAlignment="1">
      <x:alignment vertical="center" wrapText="1"/>
    </x:xf>
    <x:xf numFmtId="203" fontId="36" fillId="0" borderId="40" xfId="0" applyNumberFormat="1" applyFont="1" applyFill="1" applyBorder="1" applyAlignment="1">
      <x:alignment vertical="center" wrapText="1"/>
    </x:xf>
    <x:xf numFmtId="203" fontId="36" fillId="85" xfId="0" applyNumberFormat="1" applyFont="1" applyFill="1" applyBorder="0" applyAlignment="1">
      <x:alignment vertical="center" wrapText="1"/>
    </x:xf>
    <x:xf numFmtId="203" fontId="36" fillId="85" borderId="11" xfId="0" applyNumberFormat="1" applyFont="1" applyFill="1" applyBorder="1" applyAlignment="1">
      <x:alignment vertical="center" wrapText="1"/>
    </x:xf>
    <x:xf numFmtId="203" fontId="36" fillId="85" borderId="40" xfId="0" applyNumberFormat="1" applyFont="1" applyFill="1" applyBorder="1" applyAlignment="1">
      <x:alignment vertical="center" wrapText="1"/>
    </x:xf>
    <x:xf numFmtId="0" fontId="35" fillId="86" borderId="0" xfId="0" applyNumberFormat="1" applyFont="1" applyFill="1" applyBorder="1" applyAlignment="1">
      <x:alignment vertical="center"/>
    </x:xf>
    <x:xf numFmtId="205" fontId="35" fillId="86" borderId="0" xfId="0" applyNumberFormat="1" applyFont="1" applyFill="1" applyBorder="1" applyAlignment="1">
      <x:alignment vertical="center"/>
    </x:xf>
    <x:xf numFmtId="207" fontId="35" fillId="86" borderId="0" xfId="0" applyNumberFormat="1" applyFont="1" applyFill="1" applyBorder="1" applyAlignment="1">
      <x:alignment vertical="center"/>
    </x:xf>
    <x:xf numFmtId="0" fontId="35" fillId="86" borderId="0" xfId="0" applyNumberFormat="1" applyFont="1" applyFill="1" applyBorder="1" applyAlignment="1">
      <x:alignment vertical="center" wrapText="1"/>
    </x:xf>
    <x:xf numFmtId="0" fontId="39" fillId="86" borderId="0" xfId="0" applyNumberFormat="1" applyFont="1" applyFill="1" applyBorder="1" applyAlignment="1">
      <x:alignment vertical="center"/>
    </x:xf>
    <x:xf numFmtId="205" fontId="39" fillId="86" borderId="0" xfId="0" applyNumberFormat="1" applyFont="1" applyFill="1" applyBorder="1" applyAlignment="1">
      <x:alignment vertical="center"/>
    </x:xf>
    <x:xf numFmtId="207" fontId="39" fillId="86" borderId="0" xfId="0" applyNumberFormat="1" applyFont="1" applyFill="1" applyBorder="1" applyAlignment="1">
      <x:alignment vertical="center"/>
    </x:xf>
    <x:xf numFmtId="0" fontId="39" fillId="86" borderId="0" xfId="0" applyNumberFormat="1" applyFont="1" applyFill="1" applyBorder="1" applyAlignment="1">
      <x:alignment vertical="center" wrapText="1"/>
    </x:xf>
    <x:xf numFmtId="205" fontId="35" fillId="84" borderId="3" xfId="0" applyNumberFormat="1" applyFont="1" applyFill="1" applyBorder="1" applyAlignment="1">
      <x:alignment horizontal="center" vertical="center" wrapText="1"/>
    </x:xf>
    <x:xf numFmtId="207" fontId="35" fillId="84" borderId="3" xfId="0" applyNumberFormat="1" applyFont="1" applyFill="1" applyBorder="1" applyAlignment="1">
      <x:alignment horizontal="center" vertical="center" wrapText="1"/>
    </x:xf>
    <x:xf numFmtId="205" fontId="38" fillId="84" borderId="3" xfId="0" applyNumberFormat="1" applyFont="1" applyFill="1" applyBorder="1" applyAlignment="1">
      <x:alignment horizontal="center" vertical="center" wrapText="1"/>
    </x:xf>
    <x:xf numFmtId="207" fontId="38" fillId="84" borderId="3" xfId="0" applyNumberFormat="1" applyFont="1" applyFill="1" applyBorder="1" applyAlignment="1">
      <x:alignment horizontal="center" vertical="center" wrapText="1"/>
    </x:xf>
    <x:xf numFmtId="205" fontId="38" fillId="84" borderId="37" xfId="0" applyNumberFormat="1" applyFont="1" applyFill="1" applyBorder="1" applyAlignment="1">
      <x:alignment horizontal="center" vertical="center" wrapText="1"/>
    </x:xf>
    <x:xf numFmtId="207" fontId="38" fillId="84" borderId="37" xfId="0" applyNumberFormat="1" applyFont="1" applyFill="1" applyBorder="1" applyAlignment="1">
      <x:alignment horizontal="center" vertical="center" wrapText="1"/>
    </x:xf>
    <x:xf numFmtId="0" fontId="36" fillId="0" borderId="42" xfId="0" applyNumberFormat="1" applyFont="1" applyFill="1" applyBorder="1" applyAlignment="1">
      <x:alignment vertical="center" wrapText="1"/>
    </x:xf>
    <x:xf numFmtId="0" fontId="36" fillId="0" borderId="43" xfId="0" applyNumberFormat="1" applyFont="1" applyFill="1" applyBorder="1" applyAlignment="1">
      <x:alignment vertical="center" wrapText="1"/>
    </x:xf>
    <x:xf numFmtId="205" fontId="36" fillId="0" borderId="43" xfId="0" applyNumberFormat="1" applyFont="1" applyFill="1" applyBorder="1" applyAlignment="1">
      <x:alignment vertical="center" wrapText="1"/>
    </x:xf>
    <x:xf numFmtId="207" fontId="36" fillId="6" borderId="43" xfId="0" applyNumberFormat="1" applyFont="1" applyFill="1" applyBorder="1" applyAlignment="1">
      <x:alignment vertical="center" wrapText="1"/>
    </x:xf>
    <x:xf numFmtId="207" fontId="36" fillId="0" borderId="43" xfId="0" applyNumberFormat="1" applyFont="1" applyFill="1" applyBorder="1" applyAlignment="1">
      <x:alignment vertical="center" wrapText="1"/>
    </x:xf>
    <x:xf numFmtId="0" fontId="36" fillId="0" borderId="44" xfId="0" applyNumberFormat="1" applyFont="1" applyFill="1" applyBorder="1" applyAlignment="1">
      <x:alignment vertical="center" wrapText="1"/>
    </x:xf>
    <x:xf numFmtId="203" fontId="36" fillId="0" borderId="43" xfId="0" applyNumberFormat="1" applyFont="1" applyFill="1" applyBorder="1" applyAlignment="1">
      <x:alignment vertical="center" wrapText="1"/>
    </x:xf>
    <x:xf numFmtId="0" fontId="36" fillId="87" borderId="8" xfId="0" applyNumberFormat="1" applyFont="1" applyFill="1" applyBorder="1" applyAlignment="1">
      <x:alignment vertical="center" wrapText="1"/>
    </x:xf>
    <x:xf numFmtId="0" fontId="36" fillId="87" xfId="0" applyNumberFormat="1" applyFont="1" applyFill="1" applyBorder="0" applyAlignment="1">
      <x:alignment vertical="center" wrapText="1"/>
    </x:xf>
    <x:xf numFmtId="205" fontId="36" fillId="87" xfId="0" applyNumberFormat="1" applyFont="1" applyFill="1" applyBorder="0" applyAlignment="1">
      <x:alignment vertical="center" wrapText="1"/>
    </x:xf>
    <x:xf numFmtId="207" fontId="36" fillId="87" xfId="0" applyNumberFormat="1" applyFont="1" applyFill="1" applyBorder="0" applyAlignment="1">
      <x:alignment vertical="center" wrapText="1"/>
    </x:xf>
    <x:xf numFmtId="0" fontId="36" fillId="87" borderId="9" xfId="0" applyNumberFormat="1" applyFont="1" applyFill="1" applyBorder="1" applyAlignment="1">
      <x:alignment vertical="center" wrapText="1"/>
    </x:xf>
    <x:xf numFmtId="0" fontId="36" fillId="87" borderId="10" xfId="0" applyNumberFormat="1" applyFont="1" applyFill="1" applyBorder="1" applyAlignment="1">
      <x:alignment vertical="center" wrapText="1"/>
    </x:xf>
    <x:xf numFmtId="0" fontId="36" fillId="87" borderId="11" xfId="0" applyNumberFormat="1" applyFont="1" applyFill="1" applyBorder="1" applyAlignment="1">
      <x:alignment vertical="center" wrapText="1"/>
    </x:xf>
    <x:xf numFmtId="205" fontId="36" fillId="87" borderId="11" xfId="0" applyNumberFormat="1" applyFont="1" applyFill="1" applyBorder="1" applyAlignment="1">
      <x:alignment vertical="center" wrapText="1"/>
    </x:xf>
    <x:xf numFmtId="207" fontId="36" fillId="87" borderId="11" xfId="0" applyNumberFormat="1" applyFont="1" applyFill="1" applyBorder="1" applyAlignment="1">
      <x:alignment vertical="center" wrapText="1"/>
    </x:xf>
    <x:xf numFmtId="0" fontId="36" fillId="87" borderId="12" xfId="0" applyNumberFormat="1" applyFont="1" applyFill="1" applyBorder="1" applyAlignment="1">
      <x:alignment vertical="center" wrapText="1"/>
    </x:xf>
    <x:xf numFmtId="0" fontId="35" fillId="87" borderId="8" xfId="0" applyNumberFormat="1" applyFont="1" applyFill="1" applyBorder="1" applyAlignment="1">
      <x:alignment vertical="center" wrapText="1"/>
    </x:xf>
    <x:xf numFmtId="0" fontId="35" fillId="87" xfId="0" applyNumberFormat="1" applyFont="1" applyFill="1" applyBorder="0" applyAlignment="1">
      <x:alignment vertical="center" wrapText="1"/>
    </x:xf>
    <x:xf numFmtId="205" fontId="35" fillId="87" xfId="0" applyNumberFormat="1" applyFont="1" applyFill="1" applyBorder="0" applyAlignment="1">
      <x:alignment vertical="center" wrapText="1"/>
    </x:xf>
    <x:xf numFmtId="207" fontId="35" fillId="87" xfId="0" applyNumberFormat="1" applyFont="1" applyFill="1" applyBorder="0" applyAlignment="1">
      <x:alignment vertical="center" wrapText="1"/>
    </x:xf>
    <x:xf numFmtId="0" fontId="35" fillId="87" borderId="9" xfId="0" applyNumberFormat="1" applyFont="1" applyFill="1" applyBorder="1" applyAlignment="1">
      <x:alignment vertical="center" wrapText="1"/>
    </x:xf>
    <x:xf numFmtId="0" fontId="35" fillId="87" borderId="10" xfId="0" applyNumberFormat="1" applyFont="1" applyFill="1" applyBorder="1" applyAlignment="1">
      <x:alignment vertical="center" wrapText="1"/>
    </x:xf>
    <x:xf numFmtId="0" fontId="35" fillId="87" borderId="11" xfId="0" applyNumberFormat="1" applyFont="1" applyFill="1" applyBorder="1" applyAlignment="1">
      <x:alignment vertical="center" wrapText="1"/>
    </x:xf>
    <x:xf numFmtId="205" fontId="35" fillId="87" borderId="11" xfId="0" applyNumberFormat="1" applyFont="1" applyFill="1" applyBorder="1" applyAlignment="1">
      <x:alignment vertical="center" wrapText="1"/>
    </x:xf>
    <x:xf numFmtId="207" fontId="35" fillId="87" borderId="11" xfId="0" applyNumberFormat="1" applyFont="1" applyFill="1" applyBorder="1" applyAlignment="1">
      <x:alignment vertical="center" wrapText="1"/>
    </x:xf>
    <x:xf numFmtId="0" fontId="35" fillId="87" borderId="12" xfId="0" applyNumberFormat="1" applyFont="1" applyFill="1" applyBorder="1" applyAlignment="1">
      <x:alignment vertical="center" wrapText="1"/>
    </x:xf>
    <x:xf numFmtId="0" fontId="35" fillId="83" borderId="0" xfId="0" applyNumberFormat="1" applyFont="1" applyFill="1" applyBorder="1" applyAlignment="1">
      <x:alignment vertical="center"/>
    </x:xf>
    <x:xf numFmtId="0" fontId="35" fillId="83" borderId="2" xfId="0" applyNumberFormat="1" applyFont="1" applyFill="1" applyBorder="1" applyAlignment="1">
      <x:alignment horizontal="center" vertical="center" wrapText="1"/>
    </x:xf>
    <x:xf numFmtId="0" fontId="35" fillId="83" borderId="3" xfId="0" applyNumberFormat="1" applyFont="1" applyFill="1" applyBorder="1" applyAlignment="1">
      <x:alignment horizontal="center" vertical="center" wrapText="1"/>
    </x:xf>
    <x:xf numFmtId="0" fontId="35" fillId="83" borderId="4" xfId="0" applyNumberFormat="1" applyFont="1" applyFill="1" applyBorder="1" applyAlignment="1">
      <x:alignment horizontal="center" vertical="center" wrapText="1"/>
    </x:xf>
    <x:xf numFmtId="0" fontId="15" fillId="83" borderId="0" xfId="0" applyNumberFormat="1" applyFont="1" applyFill="1" applyBorder="1" applyAlignment="1">
      <x:alignment vertical="center"/>
    </x:xf>
    <x:xf numFmtId="0" fontId="36" fillId="15" xfId="0" applyNumberFormat="1" applyFont="1" applyFill="1" applyBorder="0" applyAlignment="1">
      <x:alignment vertical="center" wrapText="1"/>
    </x:xf>
    <x:xf numFmtId="0" fontId="36" fillId="6" borderId="11" xfId="0" applyNumberFormat="1" applyFont="1" applyFill="1" applyBorder="1" applyAlignment="1">
      <x:alignment vertical="center" wrapText="1"/>
    </x:xf>
    <x:xf numFmtId="0" fontId="36" fillId="6" borderId="28" xfId="0" applyNumberFormat="1" applyFont="1" applyFill="1" applyBorder="1" applyAlignment="1">
      <x:alignment vertical="center" wrapText="1"/>
    </x:xf>
    <x:xf numFmtId="0" fontId="36" fillId="15" borderId="11" xfId="0" applyNumberFormat="1" applyFont="1" applyFill="1" applyBorder="1" applyAlignment="1">
      <x:alignment vertical="center" wrapText="1"/>
    </x:xf>
    <x:xf numFmtId="0" fontId="35" fillId="3" borderId="0" xfId="0" applyNumberFormat="1" applyFont="1" applyFill="1" applyBorder="1" applyAlignment="1">
      <x:alignment horizontal="center" vertical="center" wrapText="1"/>
    </x:xf>
    <x:xf numFmtId="0" fontId="35" fillId="7" borderId="18" xfId="0" applyNumberFormat="1" applyFont="1" applyFill="1" applyBorder="1" applyAlignment="1">
      <x:alignment vertical="center"/>
    </x:xf>
    <x:xf numFmtId="207" fontId="35" fillId="7" borderId="19" xfId="0" applyNumberFormat="1" applyFont="1" applyFill="1" applyBorder="1" applyAlignment="1">
      <x:alignment horizontal="right" vertical="center"/>
    </x:xf>
    <x:xf numFmtId="0" fontId="35" fillId="7" borderId="8" xfId="0" applyNumberFormat="1" applyFont="1" applyFill="1" applyBorder="1" applyAlignment="1">
      <x:alignment vertical="center"/>
    </x:xf>
    <x:xf numFmtId="207" fontId="35" fillId="7" borderId="9" xfId="0" applyNumberFormat="1" applyFont="1" applyFill="1" applyBorder="1" applyAlignment="1">
      <x:alignment horizontal="right" vertical="center"/>
    </x:xf>
    <x:xf numFmtId="204" fontId="35" fillId="7" borderId="9" xfId="0" applyNumberFormat="1" applyFont="1" applyFill="1" applyBorder="1" applyAlignment="1">
      <x:alignment horizontal="right" vertical="center"/>
    </x:xf>
    <x:xf numFmtId="0" fontId="35" fillId="7" borderId="10" xfId="0" applyNumberFormat="1" applyFont="1" applyFill="1" applyBorder="1" applyAlignment="1">
      <x:alignment vertical="center"/>
    </x:xf>
    <x:xf numFmtId="207" fontId="35" fillId="7" borderId="12" xfId="0" applyNumberFormat="1" applyFont="1" applyFill="1" applyBorder="1" applyAlignment="1">
      <x:alignment horizontal="right" vertical="center"/>
    </x:xf>
    <x:xf numFmtId="207" fontId="35" fillId="5" borderId="12" xfId="0" applyNumberFormat="1" applyFont="1" applyFill="1" applyBorder="1" applyAlignment="1">
      <x:alignment horizontal="right" vertical="center"/>
    </x:xf>
    <x:xf numFmtId="0" fontId="35" fillId="8" borderId="22" xfId="0" applyNumberFormat="1" applyFont="1" applyFill="1" applyBorder="1" applyAlignment="1">
      <x:alignment vertical="center" wrapText="1"/>
    </x:xf>
    <x:xf numFmtId="205" fontId="35" fillId="8" borderId="22" xfId="0" applyNumberFormat="1" applyFont="1" applyFill="1" applyBorder="1" applyAlignment="1">
      <x:alignment vertical="center" wrapText="1"/>
    </x:xf>
    <x:xf numFmtId="207" fontId="35" fillId="8" borderId="22" xfId="0" applyNumberFormat="1" applyFont="1" applyFill="1" applyBorder="1" applyAlignment="1">
      <x:alignment vertical="center" wrapText="1"/>
    </x:xf>
    <x:xf numFmtId="204" fontId="35" fillId="8" borderId="22" xfId="0" applyNumberFormat="1" applyFont="1" applyFill="1" applyBorder="1" applyAlignment="1">
      <x:alignment vertical="center" wrapText="1"/>
    </x:xf>
    <x:xf numFmtId="0" fontId="36" fillId="7" borderId="26" xfId="0" applyNumberFormat="1" applyFont="1" applyFill="1" applyBorder="1" applyAlignment="1">
      <x:alignment vertical="center" wrapText="1"/>
    </x:xf>
    <x:xf numFmtId="205" fontId="36" fillId="7" borderId="26" xfId="0" applyNumberFormat="1" applyFont="1" applyFill="1" applyBorder="1" applyAlignment="1">
      <x:alignment vertical="center" wrapText="1"/>
    </x:xf>
    <x:xf numFmtId="207" fontId="36" fillId="7" borderId="26" xfId="0" applyNumberFormat="1" applyFont="1" applyFill="1" applyBorder="1" applyAlignment="1">
      <x:alignment vertical="center" wrapText="1"/>
    </x:xf>
    <x:xf numFmtId="204" fontId="36" fillId="7" borderId="26" xfId="0" applyNumberFormat="1" applyFont="1" applyFill="1" applyBorder="1" applyAlignment="1">
      <x:alignment vertical="center" wrapText="1"/>
    </x:xf>
    <x:xf numFmtId="0" fontId="36" fillId="2" borderId="26" xfId="0" applyNumberFormat="1" applyFont="1" applyFill="1" applyBorder="1" applyAlignment="1">
      <x:alignment vertical="center" wrapText="1"/>
    </x:xf>
    <x:xf numFmtId="205" fontId="36" fillId="2" borderId="26" xfId="0" applyNumberFormat="1" applyFont="1" applyFill="1" applyBorder="1" applyAlignment="1">
      <x:alignment vertical="center" wrapText="1"/>
    </x:xf>
    <x:xf numFmtId="207" fontId="36" fillId="2" borderId="26" xfId="0" applyNumberFormat="1" applyFont="1" applyFill="1" applyBorder="1" applyAlignment="1">
      <x:alignment vertical="center" wrapText="1"/>
    </x:xf>
    <x:xf numFmtId="204" fontId="36" fillId="2" borderId="26" xfId="0" applyNumberFormat="1" applyFont="1" applyFill="1" applyBorder="1" applyAlignment="1">
      <x:alignment vertical="center" wrapText="1"/>
    </x:xf>
    <x:xf numFmtId="0" fontId="35" fillId="2" borderId="29" xfId="0" applyNumberFormat="1" applyFont="1" applyFill="1" applyBorder="1" applyAlignment="1">
      <x:alignment vertical="center" wrapText="1"/>
    </x:xf>
    <x:xf numFmtId="205" fontId="35" fillId="2" borderId="29" xfId="0" applyNumberFormat="1" applyFont="1" applyFill="1" applyBorder="1" applyAlignment="1">
      <x:alignment vertical="center" wrapText="1"/>
    </x:xf>
    <x:xf numFmtId="207" fontId="35" fillId="2" borderId="29" xfId="0" applyNumberFormat="1" applyFont="1" applyFill="1" applyBorder="1" applyAlignment="1">
      <x:alignment vertical="center" wrapText="1"/>
    </x:xf>
    <x:xf numFmtId="204" fontId="35" fillId="2" borderId="29" xfId="0" applyNumberFormat="1" applyFont="1" applyFill="1" applyBorder="1" applyAlignment="1">
      <x:alignment vertical="center" wrapText="1"/>
    </x:xf>
    <x:xf numFmtId="0" fontId="35" fillId="7" borderId="29" xfId="0" applyNumberFormat="1" applyFont="1" applyFill="1" applyBorder="1" applyAlignment="1">
      <x:alignment vertical="center" wrapText="1"/>
    </x:xf>
    <x:xf numFmtId="205" fontId="35" fillId="7" borderId="29" xfId="0" applyNumberFormat="1" applyFont="1" applyFill="1" applyBorder="1" applyAlignment="1">
      <x:alignment vertical="center" wrapText="1"/>
    </x:xf>
    <x:xf numFmtId="207" fontId="35" fillId="7" borderId="29" xfId="0" applyNumberFormat="1" applyFont="1" applyFill="1" applyBorder="1" applyAlignment="1">
      <x:alignment vertical="center" wrapText="1"/>
    </x:xf>
    <x:xf numFmtId="204" fontId="35" fillId="7" borderId="29" xfId="0" applyNumberFormat="1" applyFont="1" applyFill="1" applyBorder="1" applyAlignment="1">
      <x:alignment vertical="center" wrapText="1"/>
    </x:xf>
    <x:xf numFmtId="0" fontId="40" fillId="70" borderId="26" xfId="0" applyNumberFormat="1" applyFont="1" applyFill="1" applyBorder="1" applyAlignment="1">
      <x:alignment vertical="center" wrapText="1"/>
    </x:xf>
    <x:xf numFmtId="205" fontId="40" fillId="70" borderId="26" xfId="0" applyNumberFormat="1" applyFont="1" applyFill="1" applyBorder="1" applyAlignment="1">
      <x:alignment vertical="center" wrapText="1"/>
    </x:xf>
    <x:xf numFmtId="207" fontId="40" fillId="70" borderId="26" xfId="0" applyNumberFormat="1" applyFont="1" applyFill="1" applyBorder="1" applyAlignment="1">
      <x:alignment vertical="center" wrapText="1"/>
    </x:xf>
    <x:xf numFmtId="204" fontId="40" fillId="70" borderId="26" xfId="0" applyNumberFormat="1" applyFont="1" applyFill="1" applyBorder="1" applyAlignment="1">
      <x:alignment vertical="center" wrapText="1"/>
    </x:xf>
    <x:xf numFmtId="204" fontId="41" fillId="3" borderId="26" xfId="0" applyNumberFormat="1" applyFont="1" applyFill="1" applyBorder="1" applyAlignment="1">
      <x:alignment vertical="center" wrapText="1"/>
    </x:xf>
    <x:xf numFmtId="0" fontId="41" fillId="70" borderId="29" xfId="0" applyNumberFormat="1" applyFont="1" applyFill="1" applyBorder="1" applyAlignment="1">
      <x:alignment vertical="center" wrapText="1"/>
    </x:xf>
    <x:xf numFmtId="205" fontId="41" fillId="70" borderId="29" xfId="0" applyNumberFormat="1" applyFont="1" applyFill="1" applyBorder="1" applyAlignment="1">
      <x:alignment vertical="center" wrapText="1"/>
    </x:xf>
    <x:xf numFmtId="207" fontId="41" fillId="70" borderId="29" xfId="0" applyNumberFormat="1" applyFont="1" applyFill="1" applyBorder="1" applyAlignment="1">
      <x:alignment vertical="center" wrapText="1"/>
    </x:xf>
    <x:xf numFmtId="204" fontId="41" fillId="70" borderId="29" xfId="0" applyNumberFormat="1" applyFont="1" applyFill="1" applyBorder="1" applyAlignment="1">
      <x:alignment vertical="center" wrapText="1"/>
    </x:xf>
    <x:xf numFmtId="204" fontId="41" fillId="3" borderId="29" xfId="0" applyNumberFormat="1" applyFont="1" applyFill="1" applyBorder="1" applyAlignment="1">
      <x:alignment vertical="center" wrapText="1"/>
    </x:xf>
    <x:xf numFmtId="0" fontId="35" fillId="7" borderId="30" xfId="0" applyNumberFormat="1" applyFont="1" applyFill="1" applyBorder="1" applyAlignment="1">
      <x:alignment vertical="center" wrapText="1"/>
    </x:xf>
    <x:xf numFmtId="205" fontId="35" fillId="7" borderId="30" xfId="0" applyNumberFormat="1" applyFont="1" applyFill="1" applyBorder="1" applyAlignment="1">
      <x:alignment vertical="center" wrapText="1"/>
    </x:xf>
    <x:xf numFmtId="207" fontId="35" fillId="7" borderId="30" xfId="0" applyNumberFormat="1" applyFont="1" applyFill="1" applyBorder="1" applyAlignment="1">
      <x:alignment vertical="center" wrapText="1"/>
    </x:xf>
    <x:xf numFmtId="204" fontId="35" fillId="7" borderId="30" xfId="0" applyNumberFormat="1" applyFont="1" applyFill="1" applyBorder="1" applyAlignment="1">
      <x:alignment vertical="center" wrapText="1"/>
    </x:xf>
    <x:xf numFmtId="203" fontId="35" fillId="8" borderId="22" xfId="0" applyNumberFormat="1" applyFont="1" applyFill="1" applyBorder="1" applyAlignment="1">
      <x:alignment vertical="center" wrapText="1"/>
    </x:xf>
    <x:xf numFmtId="203" fontId="36" fillId="7" borderId="26" xfId="0" applyNumberFormat="1" applyFont="1" applyFill="1" applyBorder="1" applyAlignment="1">
      <x:alignment vertical="center" wrapText="1"/>
    </x:xf>
    <x:xf numFmtId="203" fontId="36" fillId="2" borderId="26" xfId="0" applyNumberFormat="1" applyFont="1" applyFill="1" applyBorder="1" applyAlignment="1">
      <x:alignment vertical="center" wrapText="1"/>
    </x:xf>
    <x:xf numFmtId="0" fontId="41" fillId="3" borderId="26" xfId="0" applyNumberFormat="1" applyFont="1" applyFill="1" applyBorder="1" applyAlignment="1">
      <x:alignment vertical="center" wrapText="1"/>
    </x:xf>
    <x:xf numFmtId="0" fontId="36" fillId="15" borderId="26" xfId="0" applyNumberFormat="1" applyFont="1" applyFill="1" applyBorder="1" applyAlignment="1">
      <x:alignment vertical="center" wrapText="1"/>
    </x:xf>
    <x:xf numFmtId="0" fontId="35" fillId="7" borderId="33" xfId="0" applyNumberFormat="1" applyFont="1" applyFill="1" applyBorder="1" applyAlignment="1">
      <x:alignment horizontal="center" vertical="center" wrapText="1"/>
    </x:xf>
    <x:xf numFmtId="0" fontId="35" fillId="7" borderId="34" xfId="0" applyNumberFormat="1" applyFont="1" applyFill="1" applyBorder="1" applyAlignment="1">
      <x:alignment horizontal="center" vertical="center" wrapText="1"/>
    </x:xf>
    <x:xf numFmtId="0" fontId="35" fillId="7" borderId="35" xfId="0" applyNumberFormat="1" applyFont="1" applyFill="1" applyBorder="1" applyAlignment="1">
      <x:alignment horizontal="center" vertical="center" wrapText="1"/>
    </x:xf>
    <x:xf numFmtId="0" fontId="36" fillId="7" borderId="34" xfId="0" applyNumberFormat="1" applyFont="1" applyFill="1" applyBorder="1" applyAlignment="1">
      <x:alignment vertical="center" wrapText="1"/>
    </x:xf>
    <x:xf numFmtId="205" fontId="36" fillId="7" borderId="34" xfId="0" applyNumberFormat="1" applyFont="1" applyFill="1" applyBorder="1" applyAlignment="1">
      <x:alignment vertical="center" wrapText="1"/>
    </x:xf>
    <x:xf numFmtId="207" fontId="36" fillId="7" borderId="34" xfId="0" applyNumberFormat="1" applyFont="1" applyFill="1" applyBorder="1" applyAlignment="1">
      <x:alignment vertical="center" wrapText="1"/>
    </x:xf>
    <x:xf numFmtId="0" fontId="35" fillId="6" borderId="34" xfId="0" applyNumberFormat="1" applyFont="1" applyFill="1" applyBorder="1" applyAlignment="1">
      <x:alignment vertical="center" wrapText="1"/>
    </x:xf>
    <x:xf numFmtId="0" fontId="35" fillId="6" borderId="26" xfId="0" applyNumberFormat="1" applyFont="1" applyFill="1" applyBorder="1" applyAlignment="1">
      <x:alignment vertical="center" wrapText="1"/>
    </x:xf>
    <x:xf numFmtId="0" fontId="40" fillId="3" borderId="26" xfId="0" applyNumberFormat="1" applyFont="1" applyFill="1" applyBorder="1" applyAlignment="1">
      <x:alignment vertical="center" wrapText="1"/>
    </x:xf>
    <x:xf numFmtId="207" fontId="40" fillId="3" borderId="26" xfId="0" applyNumberFormat="1" applyFont="1" applyFill="1" applyBorder="1" applyAlignment="1">
      <x:alignment vertical="center" wrapText="1"/>
    </x:xf>
    <x:xf numFmtId="0" fontId="35" fillId="72" borderId="0" xfId="0" applyNumberFormat="1" applyFont="1" applyFill="1" applyBorder="1"/>
    <x:xf numFmtId="0" fontId="35" fillId="5" borderId="24" xfId="0" applyNumberFormat="1" applyFont="1" applyFill="1" applyBorder="1" applyAlignment="1">
      <x:alignment vertical="center" wrapText="1"/>
    </x:xf>
    <x:xf numFmtId="207" fontId="35" fillId="5" borderId="24" xfId="0" applyNumberFormat="1" applyFont="1" applyFill="1" applyBorder="1" applyAlignment="1">
      <x:alignment vertical="center" wrapText="1"/>
    </x:xf>
    <x:xf numFmtId="0" fontId="35" fillId="6" xfId="0" applyNumberFormat="1" applyFont="1" applyFill="1" applyBorder="0" applyAlignment="1">
      <x:alignment vertical="center" wrapText="1"/>
    </x:xf>
    <x:xf numFmtId="207" fontId="36" fillId="0" borderId="26" xfId="0" applyNumberFormat="1" applyFont="1" applyFill="1" applyBorder="1" applyAlignment="1">
      <x:alignment vertical="center" wrapText="1"/>
    </x:xf>
    <x:xf numFmtId="0" fontId="36" fillId="0" borderId="0" xfId="0" applyNumberFormat="1" applyFont="1" applyFill="1" applyBorder="1"/>
    <x:xf numFmtId="0" fontId="42" fillId="5" borderId="0" xfId="0" applyNumberFormat="1" applyFont="1" applyFill="1" applyBorder="1" applyAlignment="1">
      <x:alignment horizontal="center" vertical="center" wrapText="1"/>
    </x:xf>
    <x:xf numFmtId="0" fontId="35" fillId="83" borderId="0" xfId="0" applyNumberFormat="1" applyFont="1" applyFill="1" applyBorder="1" applyAlignment="1">
      <x:alignment horizontal="center" vertical="center" wrapText="1"/>
    </x:xf>
    <x:xf numFmtId="0" fontId="35" fillId="88" borderId="22" xfId="0" applyNumberFormat="1" applyFont="1" applyFill="1" applyBorder="1" applyAlignment="1">
      <x:alignment vertical="center" wrapText="1"/>
    </x:xf>
    <x:xf numFmtId="205" fontId="35" fillId="88" borderId="22" xfId="0" applyNumberFormat="1" applyFont="1" applyFill="1" applyBorder="1" applyAlignment="1">
      <x:alignment vertical="center" wrapText="1"/>
    </x:xf>
    <x:xf numFmtId="207" fontId="35" fillId="88" borderId="22" xfId="0" applyNumberFormat="1" applyFont="1" applyFill="1" applyBorder="1" applyAlignment="1">
      <x:alignment vertical="center" wrapText="1"/>
    </x:xf>
    <x:xf numFmtId="204" fontId="35" fillId="88" borderId="22" xfId="0" applyNumberFormat="1" applyFont="1" applyFill="1" applyBorder="1" applyAlignment="1">
      <x:alignment vertical="center" wrapText="1"/>
    </x:xf>
    <x:xf numFmtId="0" fontId="38" fillId="88" borderId="22" xfId="0" applyNumberFormat="1" applyFont="1" applyFill="1" applyBorder="1" applyAlignment="1">
      <x:alignment vertical="center" wrapText="1"/>
    </x:xf>
    <x:xf numFmtId="205" fontId="38" fillId="88" borderId="22" xfId="0" applyNumberFormat="1" applyFont="1" applyFill="1" applyBorder="1" applyAlignment="1">
      <x:alignment vertical="center" wrapText="1"/>
    </x:xf>
    <x:xf numFmtId="207" fontId="38" fillId="88" borderId="22" xfId="0" applyNumberFormat="1" applyFont="1" applyFill="1" applyBorder="1" applyAlignment="1">
      <x:alignment vertical="center" wrapText="1"/>
    </x:xf>
    <x:xf numFmtId="204" fontId="38" fillId="88" borderId="22" xfId="0" applyNumberFormat="1" applyFont="1" applyFill="1" applyBorder="1" applyAlignment="1">
      <x:alignment vertical="center" wrapText="1"/>
    </x:xf>
    <x:xf numFmtId="203" fontId="35" fillId="88" borderId="22" xfId="0" applyNumberFormat="1" applyFont="1" applyFill="1" applyBorder="1" applyAlignment="1">
      <x:alignment vertical="center" wrapText="1"/>
    </x:xf>
    <x:xf numFmtId="203" fontId="38" fillId="88" borderId="22" xfId="0" applyNumberFormat="1" applyFont="1" applyFill="1" applyBorder="1" applyAlignment="1">
      <x:alignment vertical="center" wrapText="1"/>
    </x:xf>
    <x:xf numFmtId="0" fontId="35" fillId="88" borderId="0" xfId="0" applyNumberFormat="1" applyFont="1" applyFill="1" applyBorder="1"/>
    <x:xf numFmtId="0" fontId="38" fillId="88" borderId="0" xfId="0" applyNumberFormat="1" applyFont="1" applyFill="1" applyBorder="1"/>
    <x:xf numFmtId="0" fontId="38" fillId="88" borderId="22" xfId="0" applyNumberFormat="1" applyFont="1" applyFill="1" applyBorder="1"/>
    <x:xf numFmtId="0" fontId="38" fillId="88" borderId="22" xfId="0" applyNumberFormat="1" applyFont="1" applyFill="1" applyBorder="1" applyAlignment="1">
      <x:alignment wrapText="1"/>
    </x:xf>
    <x:xf numFmtId="0" fontId="35" fillId="7" borderId="26" xfId="0" applyNumberFormat="1" applyFont="1" applyFill="1" applyBorder="1" applyAlignment="1">
      <x:alignment vertical="center" wrapText="1"/>
    </x:xf>
    <x:xf numFmtId="0" fontId="35" fillId="2" borderId="26" xfId="0" applyNumberFormat="1" applyFont="1" applyFill="1" applyBorder="1" applyAlignment="1">
      <x:alignment vertical="center" wrapText="1"/>
    </x:xf>
    <x:xf numFmtId="0" fontId="40" fillId="89" borderId="26" xfId="0" applyNumberFormat="1" applyFont="1" applyFill="1" applyBorder="1" applyAlignment="1">
      <x:alignment vertical="center" wrapText="1"/>
    </x:xf>
    <x:xf numFmtId="205" fontId="40" fillId="89" borderId="26" xfId="0" applyNumberFormat="1" applyFont="1" applyFill="1" applyBorder="1" applyAlignment="1">
      <x:alignment vertical="center" wrapText="1"/>
    </x:xf>
    <x:xf numFmtId="207" fontId="40" fillId="89" borderId="26" xfId="0" applyNumberFormat="1" applyFont="1" applyFill="1" applyBorder="1" applyAlignment="1">
      <x:alignment vertical="center" wrapText="1"/>
    </x:xf>
    <x:xf numFmtId="204" fontId="40" fillId="89" borderId="26" xfId="0" applyNumberFormat="1" applyFont="1" applyFill="1" applyBorder="1" applyAlignment="1">
      <x:alignment vertical="center" wrapText="1"/>
    </x:xf>
    <x:xf numFmtId="204" fontId="41" fillId="89" borderId="26" xfId="0" applyNumberFormat="1" applyFont="1" applyFill="1" applyBorder="1" applyAlignment="1">
      <x:alignment vertical="center" wrapText="1"/>
    </x:xf>
    <x:xf numFmtId="0" fontId="43" fillId="89" borderId="26" xfId="0" applyNumberFormat="1" applyFont="1" applyFill="1" applyBorder="1" applyAlignment="1">
      <x:alignment vertical="center" wrapText="1"/>
    </x:xf>
    <x:xf numFmtId="205" fontId="43" fillId="89" borderId="26" xfId="0" applyNumberFormat="1" applyFont="1" applyFill="1" applyBorder="1" applyAlignment="1">
      <x:alignment vertical="center" wrapText="1"/>
    </x:xf>
    <x:xf numFmtId="207" fontId="43" fillId="89" borderId="26" xfId="0" applyNumberFormat="1" applyFont="1" applyFill="1" applyBorder="1" applyAlignment="1">
      <x:alignment vertical="center" wrapText="1"/>
    </x:xf>
    <x:xf numFmtId="204" fontId="43" fillId="89" borderId="26" xfId="0" applyNumberFormat="1" applyFont="1" applyFill="1" applyBorder="1" applyAlignment="1">
      <x:alignment vertical="center" wrapText="1"/>
    </x:xf>
    <x:xf numFmtId="204" fontId="44" fillId="89" borderId="26" xfId="0" applyNumberFormat="1" applyFont="1" applyFill="1" applyBorder="1" applyAlignment="1">
      <x:alignment vertical="center" wrapText="1"/>
    </x:xf>
    <x:xf numFmtId="0" fontId="43" fillId="89" borderId="45" xfId="0" applyNumberFormat="1" applyFont="1" applyFill="1" applyBorder="1" applyAlignment="1">
      <x:alignment vertical="center" wrapText="1"/>
    </x:xf>
    <x:xf numFmtId="205" fontId="43" fillId="89" borderId="45" xfId="0" applyNumberFormat="1" applyFont="1" applyFill="1" applyBorder="1" applyAlignment="1">
      <x:alignment vertical="center" wrapText="1"/>
    </x:xf>
    <x:xf numFmtId="207" fontId="43" fillId="89" borderId="45" xfId="0" applyNumberFormat="1" applyFont="1" applyFill="1" applyBorder="1" applyAlignment="1">
      <x:alignment vertical="center" wrapText="1"/>
    </x:xf>
    <x:xf numFmtId="204" fontId="43" fillId="89" borderId="45" xfId="0" applyNumberFormat="1" applyFont="1" applyFill="1" applyBorder="1" applyAlignment="1">
      <x:alignment vertical="center" wrapText="1"/>
    </x:xf>
    <x:xf numFmtId="204" fontId="44" fillId="89" borderId="45" xfId="0" applyNumberFormat="1" applyFont="1" applyFill="1" applyBorder="1" applyAlignment="1">
      <x:alignment vertical="center" wrapText="1"/>
    </x:xf>
    <x:xf numFmtId="204" fontId="44" fillId="83" borderId="45" xfId="0" applyNumberFormat="1" applyFont="1" applyFill="1" applyBorder="1" applyAlignment="1">
      <x:alignment vertical="center" wrapText="1"/>
    </x:xf>
    <x:xf numFmtId="204" fontId="45" fillId="83" borderId="45" xfId="0" applyNumberFormat="1" applyFont="1" applyFill="1" applyBorder="1" applyAlignment="1">
      <x:alignment vertical="center" wrapText="1"/>
    </x:xf>
    <x:xf numFmtId="0" fontId="41" fillId="89" borderId="29" xfId="0" applyNumberFormat="1" applyFont="1" applyFill="1" applyBorder="1" applyAlignment="1">
      <x:alignment vertical="center" wrapText="1"/>
    </x:xf>
    <x:xf numFmtId="205" fontId="41" fillId="89" borderId="29" xfId="0" applyNumberFormat="1" applyFont="1" applyFill="1" applyBorder="1" applyAlignment="1">
      <x:alignment vertical="center" wrapText="1"/>
    </x:xf>
    <x:xf numFmtId="207" fontId="41" fillId="89" borderId="29" xfId="0" applyNumberFormat="1" applyFont="1" applyFill="1" applyBorder="1" applyAlignment="1">
      <x:alignment vertical="center" wrapText="1"/>
    </x:xf>
    <x:xf numFmtId="204" fontId="41" fillId="89" borderId="29" xfId="0" applyNumberFormat="1" applyFont="1" applyFill="1" applyBorder="1" applyAlignment="1">
      <x:alignment vertical="center" wrapText="1"/>
    </x:xf>
    <x:xf numFmtId="0" fontId="44" fillId="89" borderId="29" xfId="0" applyNumberFormat="1" applyFont="1" applyFill="1" applyBorder="1" applyAlignment="1">
      <x:alignment vertical="center" wrapText="1"/>
    </x:xf>
    <x:xf numFmtId="205" fontId="44" fillId="89" borderId="29" xfId="0" applyNumberFormat="1" applyFont="1" applyFill="1" applyBorder="1" applyAlignment="1">
      <x:alignment vertical="center" wrapText="1"/>
    </x:xf>
    <x:xf numFmtId="207" fontId="44" fillId="89" borderId="29" xfId="0" applyNumberFormat="1" applyFont="1" applyFill="1" applyBorder="1" applyAlignment="1">
      <x:alignment vertical="center" wrapText="1"/>
    </x:xf>
    <x:xf numFmtId="204" fontId="44" fillId="89" borderId="29" xfId="0" applyNumberFormat="1" applyFont="1" applyFill="1" applyBorder="1" applyAlignment="1">
      <x:alignment vertical="center" wrapText="1"/>
    </x:xf>
    <x:xf numFmtId="0" fontId="44" fillId="89" borderId="46" xfId="0" applyNumberFormat="1" applyFont="1" applyFill="1" applyBorder="1" applyAlignment="1">
      <x:alignment vertical="center" wrapText="1"/>
    </x:xf>
    <x:xf numFmtId="205" fontId="44" fillId="89" borderId="46" xfId="0" applyNumberFormat="1" applyFont="1" applyFill="1" applyBorder="1" applyAlignment="1">
      <x:alignment vertical="center" wrapText="1"/>
    </x:xf>
    <x:xf numFmtId="207" fontId="44" fillId="89" borderId="46" xfId="0" applyNumberFormat="1" applyFont="1" applyFill="1" applyBorder="1" applyAlignment="1">
      <x:alignment vertical="center" wrapText="1"/>
    </x:xf>
    <x:xf numFmtId="204" fontId="44" fillId="89" borderId="46" xfId="0" applyNumberFormat="1" applyFont="1" applyFill="1" applyBorder="1" applyAlignment="1">
      <x:alignment vertical="center" wrapText="1"/>
    </x:xf>
    <x:xf numFmtId="204" fontId="44" fillId="83" borderId="46" xfId="0" applyNumberFormat="1" applyFont="1" applyFill="1" applyBorder="1" applyAlignment="1">
      <x:alignment vertical="center" wrapText="1"/>
    </x:xf>
    <x:xf numFmtId="204" fontId="45" fillId="83" borderId="46" xfId="0" applyNumberFormat="1" applyFont="1" applyFill="1" applyBorder="1" applyAlignment="1">
      <x:alignment vertical="center" wrapText="1"/>
    </x:xf>
    <x:xf numFmtId="0" fontId="41" fillId="89" borderId="26" xfId="0" applyNumberFormat="1" applyFont="1" applyFill="1" applyBorder="1" applyAlignment="1">
      <x:alignment vertical="center" wrapText="1"/>
    </x:xf>
    <x:xf numFmtId="0" fontId="44" fillId="89" borderId="26" xfId="0" applyNumberFormat="1" applyFont="1" applyFill="1" applyBorder="1" applyAlignment="1">
      <x:alignment vertical="center" wrapText="1"/>
    </x:xf>
    <x:xf numFmtId="0" fontId="44" fillId="89" borderId="45" xfId="0" applyNumberFormat="1" applyFont="1" applyFill="1" applyBorder="1" applyAlignment="1">
      <x:alignment vertical="center" wrapText="1"/>
    </x:xf>
    <x:xf numFmtId="0" fontId="44" fillId="83" borderId="45" xfId="0" applyNumberFormat="1" applyFont="1" applyFill="1" applyBorder="1" applyAlignment="1">
      <x:alignment vertical="center" wrapText="1"/>
    </x:xf>
    <x:xf numFmtId="0" fontId="45" fillId="83" borderId="45" xfId="0" applyNumberFormat="1" applyFont="1" applyFill="1" applyBorder="1" applyAlignment="1">
      <x:alignment vertical="center" wrapText="1"/>
    </x:xf>
    <x:xf numFmtId="205" fontId="40" fillId="3" borderId="26" xfId="0" applyNumberFormat="1" applyFont="1" applyFill="1" applyBorder="1" applyAlignment="1">
      <x:alignment vertical="center" wrapText="1"/>
    </x:xf>
    <x:xf numFmtId="205" fontId="35" fillId="72" borderId="0" xfId="0" applyNumberFormat="1" applyFont="1" applyFill="1" applyBorder="1"/>
    <x:xf numFmtId="205" fontId="35" fillId="5" borderId="24" xfId="0" applyNumberFormat="1" applyFont="1" applyFill="1" applyBorder="1" applyAlignment="1">
      <x:alignment vertical="center" wrapText="1"/>
    </x:xf>
    <x:xf numFmtId="205" fontId="36" fillId="0" borderId="26" xfId="0" applyNumberFormat="1" applyFont="1" applyFill="1" applyBorder="1" applyAlignment="1">
      <x:alignment vertical="center" wrapText="1"/>
    </x:xf>
    <x:xf numFmtId="205" fontId="36" fillId="0" borderId="0" xfId="0" applyNumberFormat="1" applyFont="1" applyFill="1" applyBorder="1"/>
    <x:xf numFmtId="203" fontId="35" fillId="2" borderId="29" xfId="0" applyNumberFormat="1" applyFont="1" applyFill="1" applyBorder="1" applyAlignment="1">
      <x:alignment vertical="center" wrapText="1"/>
    </x:xf>
    <x:xf numFmtId="203" fontId="35" fillId="7" borderId="29" xfId="0" applyNumberFormat="1" applyFont="1" applyFill="1" applyBorder="1" applyAlignment="1">
      <x:alignment vertical="center" wrapText="1"/>
    </x:xf>
    <x:xf numFmtId="203" fontId="43" fillId="89" borderId="45" xfId="0" applyNumberFormat="1" applyFont="1" applyFill="1" applyBorder="1" applyAlignment="1">
      <x:alignment vertical="center" wrapText="1"/>
    </x:xf>
    <x:xf numFmtId="203" fontId="44" fillId="89" borderId="46" xfId="0" applyNumberFormat="1" applyFont="1" applyFill="1" applyBorder="1" applyAlignment="1">
      <x:alignment vertical="center" wrapText="1"/>
    </x:xf>
    <x:xf numFmtId="203" fontId="35" fillId="7" borderId="30" xfId="0" applyNumberFormat="1" applyFont="1" applyFill="1" applyBorder="1" applyAlignment="1">
      <x:alignment vertical="center" wrapText="1"/>
    </x:xf>
    <x:xf numFmtId="203" fontId="36" fillId="7" borderId="34" xfId="0" applyNumberFormat="1" applyFont="1" applyFill="1" applyBorder="1" applyAlignment="1">
      <x:alignment vertical="center" wrapText="1"/>
    </x:xf>
    <x:xf numFmtId="203" fontId="40" fillId="3" borderId="26" xfId="0" applyNumberFormat="1" applyFont="1" applyFill="1" applyBorder="1" applyAlignment="1">
      <x:alignment vertical="center" wrapText="1"/>
    </x:xf>
    <x:xf numFmtId="203" fontId="35" fillId="72" borderId="0" xfId="0" applyNumberFormat="1" applyFont="1" applyFill="1" applyBorder="1"/>
    <x:xf numFmtId="203" fontId="35" fillId="5" borderId="24" xfId="0" applyNumberFormat="1" applyFont="1" applyFill="1" applyBorder="1" applyAlignment="1">
      <x:alignment vertical="center" wrapText="1"/>
    </x:xf>
    <x:xf numFmtId="203" fontId="36" fillId="0" borderId="26" xfId="0" applyNumberFormat="1" applyFont="1" applyFill="1" applyBorder="1" applyAlignment="1">
      <x:alignment vertical="center" wrapText="1"/>
    </x:xf>
    <x:xf numFmtId="203" fontId="36" fillId="0" borderId="0" xfId="0" applyNumberFormat="1" applyFont="1" applyFill="1" applyBorder="1"/>
    <x:xf numFmtId="0" fontId="35" fillId="86" borderId="24" xfId="0" applyNumberFormat="1" applyFont="1" applyFill="1" applyBorder="1" applyAlignment="1">
      <x:alignment vertical="center" wrapText="1"/>
    </x:xf>
    <x:xf numFmtId="205" fontId="35" fillId="86" borderId="24" xfId="0" applyNumberFormat="1" applyFont="1" applyFill="1" applyBorder="1" applyAlignment="1">
      <x:alignment vertical="center" wrapText="1"/>
    </x:xf>
    <x:xf numFmtId="203" fontId="35" fillId="86" borderId="24" xfId="0" applyNumberFormat="1" applyFont="1" applyFill="1" applyBorder="1" applyAlignment="1">
      <x:alignment vertical="center" wrapText="1"/>
    </x:xf>
    <x:xf numFmtId="0" fontId="39" fillId="86" borderId="24" xfId="0" applyNumberFormat="1" applyFont="1" applyFill="1" applyBorder="1" applyAlignment="1">
      <x:alignment vertical="center" wrapText="1"/>
    </x:xf>
    <x:xf numFmtId="205" fontId="39" fillId="86" borderId="24" xfId="0" applyNumberFormat="1" applyFont="1" applyFill="1" applyBorder="1" applyAlignment="1">
      <x:alignment vertical="center" wrapText="1"/>
    </x:xf>
    <x:xf numFmtId="203" fontId="39" fillId="86" borderId="24" xfId="0" applyNumberFormat="1" applyFont="1" applyFill="1" applyBorder="1" applyAlignment="1">
      <x:alignment vertical="center" wrapText="1"/>
    </x:xf>
    <x:xf numFmtId="0" fontId="36" fillId="15" borderId="43" xfId="0" applyNumberFormat="1" applyFont="1" applyFill="1" applyBorder="1" applyAlignment="1">
      <x:alignment vertical="center" wrapText="1"/>
    </x:xf>
    <x:xf numFmtId="0" fontId="35" fillId="0" borderId="8" xfId="0" applyNumberFormat="1" applyFont="1" applyFill="1" applyBorder="1" applyAlignment="1">
      <x:alignment vertical="center" wrapText="1"/>
    </x:xf>
    <x:xf numFmtId="0" fontId="35" fillId="7" borderId="8" xfId="0" applyNumberFormat="1" applyFont="1" applyFill="1" applyBorder="1" applyAlignment="1">
      <x:alignment vertical="center" wrapText="1"/>
    </x:xf>
    <x:xf numFmtId="205" fontId="36" fillId="7" borderId="0" xfId="0" applyNumberFormat="1" applyFont="1" applyFill="1" applyBorder="1" applyAlignment="1">
      <x:alignment vertical="center" wrapText="1"/>
    </x:xf>
    <x:xf numFmtId="207" fontId="36" fillId="7" borderId="0" xfId="0" applyNumberFormat="1" applyFont="1" applyFill="1" applyBorder="1" applyAlignment="1">
      <x:alignment vertical="center" wrapText="1"/>
    </x:xf>
    <x:xf numFmtId="0" fontId="36" fillId="7" borderId="9" xfId="0" applyNumberFormat="1" applyFont="1" applyFill="1" applyBorder="1" applyAlignment="1">
      <x:alignment vertical="center" wrapText="1"/>
    </x:xf>
    <x:xf numFmtId="0" fontId="35" fillId="0" borderId="10" xfId="0" applyNumberFormat="1" applyFont="1" applyFill="1" applyBorder="1" applyAlignment="1">
      <x:alignment vertical="center" wrapText="1"/>
    </x:xf>
    <x:xf numFmtId="207" fontId="36" fillId="0" borderId="4" xfId="0" applyNumberFormat="1" applyFont="1" applyFill="1" applyBorder="1" applyAlignment="1">
      <x:alignment vertical="center" wrapText="1"/>
    </x:xf>
    <x:xf numFmtId="0" fontId="36" fillId="0" borderId="31" xfId="0" applyNumberFormat="1" applyFont="1" applyFill="1" applyBorder="1" applyAlignment="1">
      <x:alignment vertical="center" wrapText="1"/>
    </x:xf>
    <x:xf numFmtId="207" fontId="36" fillId="0" borderId="32" xfId="0" applyNumberFormat="1" applyFont="1" applyFill="1" applyBorder="1" applyAlignment="1">
      <x:alignment vertical="center" wrapText="1"/>
    </x:xf>
    <x:xf numFmtId="205" fontId="36" fillId="0" borderId="9" xfId="0" applyNumberFormat="1" applyFont="1" applyFill="1" applyBorder="1" applyAlignment="1">
      <x:alignment vertical="center" wrapText="1"/>
    </x:xf>
    <x:xf numFmtId="205" fontId="35" fillId="4" borderId="4" xfId="0" applyNumberFormat="1" applyFont="1" applyFill="1" applyBorder="1" applyAlignment="1">
      <x:alignment horizontal="center" vertical="center" wrapText="1"/>
    </x:xf>
    <x:xf numFmtId="204" fontId="36" fillId="0" xfId="0" applyNumberFormat="1" applyFont="1" applyFill="1" applyBorder="0" applyAlignment="1">
      <x:alignment vertical="center" wrapText="1"/>
    </x:xf>
    <x:xf numFmtId="205" fontId="36" fillId="0" borderId="12" xfId="0" applyNumberFormat="1" applyFont="1" applyFill="1" applyBorder="1" applyAlignment="1">
      <x:alignment vertical="center" wrapText="1"/>
    </x:xf>
    <x:xf numFmtId="0" fontId="35" fillId="5" borderId="31" xfId="0" applyNumberFormat="1" applyFont="1" applyFill="1" applyBorder="1" applyAlignment="1">
      <x:alignment vertical="center" wrapText="1"/>
    </x:xf>
    <x:xf numFmtId="207" fontId="35" fillId="5" borderId="26" xfId="0" applyNumberFormat="1" applyFont="1" applyFill="1" applyBorder="1" applyAlignment="1">
      <x:alignment vertical="center" wrapText="1"/>
    </x:xf>
    <x:xf numFmtId="0" fontId="35" fillId="5" borderId="26" xfId="0" applyNumberFormat="1" applyFont="1" applyFill="1" applyBorder="1" applyAlignment="1">
      <x:alignment vertical="center" wrapText="1"/>
    </x:xf>
    <x:xf numFmtId="203" fontId="36" fillId="7" borderId="0" xfId="0" applyNumberFormat="1" applyFont="1" applyFill="1" applyBorder="1" applyAlignment="1">
      <x:alignment vertical="center" wrapText="1"/>
    </x:xf>
    <x:xf numFmtId="203" fontId="35" fillId="4" borderId="3" xfId="0" applyNumberFormat="1" applyFont="1" applyFill="1" applyBorder="1" applyAlignment="1">
      <x:alignment horizontal="center" vertical="center" wrapText="1"/>
    </x:xf>
    <x:xf numFmtId="203" fontId="35" fillId="4" borderId="4" xfId="0" applyNumberFormat="1" applyFont="1" applyFill="1" applyBorder="1" applyAlignment="1">
      <x:alignment horizontal="center" vertical="center" wrapText="1"/>
    </x:xf>
    <x:xf numFmtId="203" fontId="36" fillId="0" borderId="9" xfId="0" applyNumberFormat="1" applyFont="1" applyFill="1" applyBorder="1" applyAlignment="1">
      <x:alignment vertical="center" wrapText="1"/>
    </x:xf>
    <x:xf numFmtId="203" fontId="36" fillId="0" borderId="12" xfId="0" applyNumberFormat="1" applyFont="1" applyFill="1" applyBorder="1" applyAlignment="1">
      <x:alignment vertical="center" wrapText="1"/>
    </x:xf>
    <x:xf numFmtId="203" fontId="36" fillId="0" borderId="3" xfId="0" applyNumberFormat="1" applyFont="1" applyFill="1" applyBorder="1" applyAlignment="1">
      <x:alignment vertical="center" wrapText="1"/>
    </x:xf>
    <x:xf numFmtId="203" fontId="36" fillId="0" borderId="4" xfId="0" applyNumberFormat="1" applyFont="1" applyFill="1" applyBorder="1" applyAlignment="1">
      <x:alignment vertical="center" wrapText="1"/>
    </x:xf>
    <x:xf numFmtId="203" fontId="36" fillId="0" borderId="32" xfId="0" applyNumberFormat="1" applyFont="1" applyFill="1" applyBorder="1" applyAlignment="1">
      <x:alignment vertical="center" wrapText="1"/>
    </x:xf>
    <x:xf numFmtId="203" fontId="35" fillId="5" borderId="26" xfId="0" applyNumberFormat="1" applyFont="1" applyFill="1" applyBorder="1" applyAlignment="1">
      <x:alignment vertical="center" wrapText="1"/>
    </x:xf>
    <x:xf numFmtId="204" fontId="36" fillId="0" borderId="0" xfId="0" applyNumberFormat="1" applyFont="1" applyFill="1" applyBorder="1" applyAlignment="1">
      <x:alignment vertical="center" wrapText="1"/>
    </x:xf>
    <x:xf numFmtId="0" fontId="36" fillId="0" borderId="42" xfId="0" applyNumberFormat="1" applyFont="1" applyFill="1" applyBorder="1" applyAlignment="1">
      <x:alignment vertical="center"/>
    </x:xf>
    <x:xf numFmtId="0" fontId="36" fillId="0" borderId="43" xfId="0" applyNumberFormat="1" applyFont="1" applyFill="1" applyBorder="1" applyAlignment="1">
      <x:alignment vertical="center"/>
    </x:xf>
    <x:xf numFmtId="0" fontId="36" fillId="87" borderId="42" xfId="0" applyNumberFormat="1" applyFont="1" applyFill="1" applyBorder="1" applyAlignment="1">
      <x:alignment vertical="center" wrapText="1"/>
    </x:xf>
    <x:xf numFmtId="0" fontId="36" fillId="87" borderId="43" xfId="0" applyNumberFormat="1" applyFont="1" applyFill="1" applyBorder="1" applyAlignment="1">
      <x:alignment vertical="center" wrapText="1"/>
    </x:xf>
    <x:xf numFmtId="203" fontId="36" fillId="87" borderId="43" xfId="0" applyNumberFormat="1" applyFont="1" applyFill="1" applyBorder="1" applyAlignment="1">
      <x:alignment vertical="center" wrapText="1"/>
    </x:xf>
    <x:xf numFmtId="204" fontId="36" fillId="6" borderId="0" xfId="0" applyNumberFormat="1" applyFont="1" applyFill="1" applyBorder="1" applyAlignment="1">
      <x:alignment vertical="center" wrapText="1"/>
    </x:xf>
    <x:xf numFmtId="204" fontId="36" fillId="0" borderId="11" xfId="0" applyNumberFormat="1" applyFont="1" applyFill="1" applyBorder="1" applyAlignment="1">
      <x:alignment vertical="center" wrapText="1"/>
    </x:xf>
    <x:xf numFmtId="203" fontId="36" fillId="0" borderId="0" xfId="0" applyNumberFormat="1" applyFont="1" applyFill="1" applyBorder="1" applyAlignment="1">
      <x:alignment vertical="center"/>
    </x:xf>
    <x:xf numFmtId="204" fontId="36" fillId="0" borderId="0" xfId="0" applyNumberFormat="1" applyFont="1" applyFill="1" applyBorder="1" applyAlignment="1">
      <x:alignment vertical="center"/>
    </x:xf>
    <x:xf numFmtId="0" fontId="35" fillId="86" borderId="0" xfId="0" applyNumberFormat="1" applyFont="1" applyFill="1" applyBorder="1" applyAlignment="1">
      <x:alignment horizontal="center" vertical="center" wrapText="1"/>
    </x:xf>
    <x:xf numFmtId="0" fontId="37" fillId="86" borderId="0" xfId="0" applyNumberFormat="1" applyFont="1" applyFill="1" applyBorder="1" applyAlignment="1">
      <x:alignment horizontal="center" vertical="center" wrapText="1"/>
    </x:xf>
    <x:xf numFmtId="0" fontId="36" fillId="2" borderId="0" xfId="0" applyNumberFormat="1" applyFont="1" applyFill="1" applyBorder="1" applyAlignment="1">
      <x:alignment vertical="center"/>
    </x:xf>
    <x:xf numFmtId="0" fontId="35" fillId="2" borderId="0" xfId="0" applyNumberFormat="1" applyFont="1" applyFill="1" applyBorder="1" applyAlignment="1">
      <x:alignment horizontal="center" vertical="center" wrapText="1"/>
    </x:xf>
    <x:xf numFmtId="0" fontId="36" fillId="2" borderId="18" xfId="0" applyNumberFormat="1" applyFont="1" applyFill="1" applyBorder="1" applyAlignment="1">
      <x:alignment vertical="center" wrapText="1"/>
    </x:xf>
    <x:xf numFmtId="207" fontId="35" fillId="2" borderId="28" xfId="0" applyNumberFormat="1" applyFont="1" applyFill="1" applyBorder="1" applyAlignment="1">
      <x:alignment horizontal="right" vertical="center" wrapText="1"/>
    </x:xf>
    <x:xf numFmtId="0" fontId="36" fillId="2" borderId="28" xfId="0" applyNumberFormat="1" applyFont="1" applyFill="1" applyBorder="1" applyAlignment="1">
      <x:alignment vertical="center" wrapText="1"/>
    </x:xf>
    <x:xf numFmtId="0" fontId="36" fillId="2" borderId="19" xfId="0" applyNumberFormat="1" applyFont="1" applyFill="1" applyBorder="1" applyAlignment="1">
      <x:alignment vertical="center" wrapText="1"/>
    </x:xf>
    <x:xf numFmtId="0" fontId="36" fillId="2" borderId="8" xfId="0" applyNumberFormat="1" applyFont="1" applyFill="1" applyBorder="1" applyAlignment="1">
      <x:alignment vertical="center" wrapText="1"/>
    </x:xf>
    <x:xf numFmtId="207" fontId="35" fillId="2" xfId="0" applyNumberFormat="1" applyFont="1" applyFill="1" applyBorder="0" applyAlignment="1">
      <x:alignment horizontal="right" vertical="center" wrapText="1"/>
    </x:xf>
    <x:xf numFmtId="0" fontId="36" fillId="2" xfId="0" applyNumberFormat="1" applyFont="1" applyFill="1" applyBorder="0" applyAlignment="1">
      <x:alignment vertical="center" wrapText="1"/>
    </x:xf>
    <x:xf numFmtId="0" fontId="36" fillId="2" borderId="9" xfId="0" applyNumberFormat="1" applyFont="1" applyFill="1" applyBorder="1" applyAlignment="1">
      <x:alignment vertical="center" wrapText="1"/>
    </x:xf>
    <x:xf numFmtId="204" fontId="35" fillId="2" xfId="0" applyNumberFormat="1" applyFont="1" applyFill="1" applyBorder="0" applyAlignment="1">
      <x:alignment horizontal="right" vertical="center" wrapText="1"/>
    </x:xf>
    <x:xf numFmtId="0" fontId="35" fillId="5" borderId="8" xfId="0" applyNumberFormat="1" applyFont="1" applyFill="1" applyBorder="1" applyAlignment="1">
      <x:alignment vertical="center" wrapText="1"/>
    </x:xf>
    <x:xf numFmtId="207" fontId="35" fillId="5" xfId="0" applyNumberFormat="1" applyFont="1" applyFill="1" applyBorder="0" applyAlignment="1">
      <x:alignment horizontal="right" vertical="center" wrapText="1"/>
    </x:xf>
    <x:xf numFmtId="0" fontId="35" fillId="5" xfId="0" applyNumberFormat="1" applyFont="1" applyFill="1" applyBorder="0" applyAlignment="1">
      <x:alignment vertical="center" wrapText="1"/>
    </x:xf>
    <x:xf numFmtId="0" fontId="35" fillId="5" borderId="9" xfId="0" applyNumberFormat="1" applyFont="1" applyFill="1" applyBorder="1" applyAlignment="1">
      <x:alignment vertical="center" wrapText="1"/>
    </x:xf>
    <x:xf numFmtId="0" fontId="36" fillId="2" borderId="31" xfId="0" applyNumberFormat="1" applyFont="1" applyFill="1" applyBorder="1" applyAlignment="1">
      <x:alignment vertical="center" wrapText="1"/>
    </x:xf>
    <x:xf numFmtId="207" fontId="35" fillId="2" borderId="26" xfId="0" applyNumberFormat="1" applyFont="1" applyFill="1" applyBorder="1" applyAlignment="1">
      <x:alignment horizontal="right" vertical="center" wrapText="1"/>
    </x:xf>
    <x:xf numFmtId="0" fontId="36" fillId="2" borderId="32" xfId="0" applyNumberFormat="1" applyFont="1" applyFill="1" applyBorder="1" applyAlignment="1">
      <x:alignment vertical="center" wrapText="1"/>
    </x:xf>
    <x:xf numFmtId="0" fontId="35" fillId="6" borderId="0" xfId="0" applyNumberFormat="1" applyFont="1" applyFill="1" applyBorder="1" applyAlignment="1">
      <x:alignment vertical="center" wrapText="1"/>
    </x:xf>
    <x:xf numFmtId="0" fontId="46" fillId="2" borderId="0" xfId="0" applyNumberFormat="1" applyFont="1" applyFill="1" applyBorder="1" applyAlignment="1">
      <x:alignment horizontal="center" vertical="center" wrapText="1"/>
    </x:xf>
    <x:xf numFmtId="0" fontId="47" fillId="83" borderId="0" xfId="0" applyNumberFormat="1" applyFont="1" applyFill="1" applyBorder="1" applyAlignment="1">
      <x:alignment horizontal="center" vertical="center" wrapText="1"/>
    </x:xf>
    <x:xf numFmtId="0" fontId="35" fillId="5" borderId="0" xfId="0" applyNumberFormat="1" applyFont="1" applyFill="1" applyBorder="1" applyAlignment="1">
      <x:alignment horizontal="center" vertical="center"/>
    </x:xf>
    <x:xf numFmtId="0" fontId="35" fillId="3" borderId="0" xfId="0" applyNumberFormat="1" applyFont="1" applyFill="1" applyBorder="1" applyAlignment="1">
      <x:alignment wrapText="1"/>
    </x:xf>
    <x:xf numFmtId="0" fontId="36" fillId="3" xfId="0" applyNumberFormat="1" applyFont="1" applyFill="1" applyBorder="0" applyAlignment="1">
      <x:alignment vertical="center" wrapText="1"/>
    </x:xf>
    <x:xf numFmtId="0" fontId="36" fillId="3" borderId="26" xfId="0" applyNumberFormat="1" applyFont="1" applyFill="1" applyBorder="1" applyAlignment="1">
      <x:alignment vertical="center" wrapText="1"/>
    </x:xf>
    <x:xf numFmtId="0" fontId="37" fillId="5" borderId="0" xfId="0" applyNumberFormat="1" applyFont="1" applyFill="1" applyBorder="1" applyAlignment="1">
      <x:alignment horizontal="center" vertical="center"/>
    </x:xf>
    <x:xf numFmtId="0" fontId="35" fillId="46" borderId="8" xfId="0" applyNumberFormat="1" applyFont="1" applyFill="1" applyBorder="1" applyAlignment="1">
      <x:alignment vertical="center" wrapText="1"/>
    </x:xf>
    <x:xf numFmtId="0" fontId="36" fillId="7" xfId="0" applyNumberFormat="1" applyFont="1" applyFill="1" applyBorder="0" applyAlignment="1">
      <x:alignment vertical="center" wrapText="1"/>
    </x:xf>
    <x:xf numFmtId="0" fontId="35" fillId="6" borderId="8" xfId="0" applyNumberFormat="1" applyFont="1" applyFill="1" applyBorder="1" applyAlignment="1">
      <x:alignment vertical="center" wrapText="1"/>
    </x:xf>
    <x:xf numFmtId="0" fontId="35" fillId="6" borderId="10" xfId="0" applyNumberFormat="1" applyFont="1" applyFill="1" applyBorder="1" applyAlignment="1">
      <x:alignment vertical="center" wrapText="1"/>
    </x:xf>
    <x:xf numFmtId="0" fontId="36" fillId="2" borderId="11" xfId="0" applyNumberFormat="1" applyFont="1" applyFill="1" applyBorder="1" applyAlignment="1">
      <x:alignment vertical="center" wrapText="1"/>
    </x:xf>
    <x:xf numFmtId="0" fontId="36" fillId="2" borderId="12" xfId="0" applyNumberFormat="1" applyFont="1" applyFill="1" applyBorder="1" applyAlignment="1">
      <x:alignment vertical="center" wrapText="1"/>
    </x:xf>
    <x:xf numFmtId="204" fontId="36" fillId="0" borderId="9" xfId="0" applyNumberFormat="1" applyFont="1" applyFill="1" applyBorder="1" applyAlignment="1">
      <x:alignment vertical="center" wrapText="1"/>
    </x:xf>
    <x:xf numFmtId="204" fontId="36" fillId="0" borderId="28" xfId="0" applyNumberFormat="1" applyFont="1" applyFill="1" applyBorder="1" applyAlignment="1">
      <x:alignment vertical="center" wrapText="1"/>
    </x:xf>
    <x:xf numFmtId="0" fontId="36" fillId="7" borderId="8" xfId="0" applyNumberFormat="1" applyFont="1" applyFill="1" applyBorder="1" applyAlignment="1">
      <x:alignment vertical="center" wrapText="1"/>
    </x:xf>
    <x:xf numFmtId="203" fontId="36" fillId="7" xfId="0" applyNumberFormat="1" applyFont="1" applyFill="1" applyBorder="0" applyAlignment="1">
      <x:alignment vertical="center" wrapText="1"/>
    </x:xf>
    <x:xf numFmtId="0" fontId="36" fillId="7" borderId="10" xfId="0" applyNumberFormat="1" applyFont="1" applyFill="1" applyBorder="1" applyAlignment="1">
      <x:alignment vertical="center" wrapText="1"/>
    </x:xf>
    <x:xf numFmtId="0" fontId="36" fillId="7" borderId="11" xfId="0" applyNumberFormat="1" applyFont="1" applyFill="1" applyBorder="1" applyAlignment="1">
      <x:alignment vertical="center" wrapText="1"/>
    </x:xf>
    <x:xf numFmtId="203" fontId="36" fillId="7" borderId="11" xfId="0" applyNumberFormat="1" applyFont="1" applyFill="1" applyBorder="1" applyAlignment="1">
      <x:alignment vertical="center" wrapText="1"/>
    </x:xf>
    <x:xf numFmtId="0" fontId="36" fillId="7" borderId="12" xfId="0" applyNumberFormat="1" applyFont="1" applyFill="1" applyBorder="1" applyAlignment="1">
      <x:alignment vertical="center" wrapText="1"/>
    </x:xf>
    <x:xf numFmtId="203" fontId="36" fillId="2" borderId="28" xfId="0" applyNumberFormat="1" applyFont="1" applyFill="1" applyBorder="1" applyAlignment="1">
      <x:alignment vertical="center" wrapText="1"/>
    </x:xf>
    <x:xf numFmtId="0" fontId="35" fillId="5" borderId="10" xfId="0" applyNumberFormat="1" applyFont="1" applyFill="1" applyBorder="1" applyAlignment="1">
      <x:alignment vertical="center" wrapText="1"/>
    </x:xf>
    <x:xf numFmtId="0" fontId="35" fillId="5" borderId="11" xfId="0" applyNumberFormat="1" applyFont="1" applyFill="1" applyBorder="1" applyAlignment="1">
      <x:alignment vertical="center" wrapText="1"/>
    </x:xf>
    <x:xf numFmtId="203" fontId="35" fillId="5" borderId="11" xfId="0" applyNumberFormat="1" applyFont="1" applyFill="1" applyBorder="1" applyAlignment="1">
      <x:alignment vertical="center" wrapText="1"/>
    </x:xf>
    <x:xf numFmtId="0" fontId="35" fillId="5" borderId="12" xfId="0" applyNumberFormat="1" applyFont="1" applyFill="1" applyBorder="1" applyAlignment="1">
      <x:alignment vertical="center" wrapText="1"/>
    </x:xf>
    <x:xf numFmtId="200" fontId="36" fillId="0" xfId="0" applyNumberFormat="1" applyFont="1" applyFill="1" applyBorder="0" applyAlignment="1">
      <x:alignment vertical="center" wrapText="1"/>
    </x:xf>
    <x:xf numFmtId="0" fontId="36" fillId="13" xfId="0" applyNumberFormat="1" applyFont="1" applyFill="1" applyBorder="0" applyAlignment="1">
      <x:alignment vertical="center" wrapText="1"/>
    </x:xf>
    <x:xf numFmtId="0" fontId="36" fillId="14" xfId="0" applyNumberFormat="1" applyFont="1" applyFill="1" applyBorder="0" applyAlignment="1">
      <x:alignment vertical="center" wrapText="1"/>
    </x:xf>
    <x:xf numFmtId="0" fontId="35" fillId="0" borderId="18" xfId="0" applyNumberFormat="1" applyFont="1" applyFill="1" applyBorder="1" applyAlignment="1">
      <x:alignment vertical="center" wrapText="1"/>
    </x:xf>
    <x:xf numFmtId="0" fontId="36" fillId="14" borderId="28" xfId="0" applyNumberFormat="1" applyFont="1" applyFill="1" applyBorder="1" applyAlignment="1">
      <x:alignment vertical="center" wrapText="1"/>
    </x:xf>
    <x:xf numFmtId="0" fontId="36" fillId="15" borderId="28" xfId="0" applyNumberFormat="1" applyFont="1" applyFill="1" applyBorder="1" applyAlignment="1">
      <x:alignment vertical="center" wrapText="1"/>
    </x:xf>
    <x:xf numFmtId="0" fontId="36" fillId="14" borderId="11" xfId="0" applyNumberFormat="1" applyFont="1" applyFill="1" applyBorder="1" applyAlignment="1">
      <x:alignment vertical="center" wrapText="1"/>
    </x:xf>
    <x:xf numFmtId="0" fontId="36" fillId="16" xfId="0" applyNumberFormat="1" applyFont="1" applyFill="1" applyBorder="0" applyAlignment="1">
      <x:alignment vertical="center" wrapText="1"/>
    </x:xf>
    <x:xf numFmtId="201" fontId="36" fillId="0" xfId="0" applyNumberFormat="1" applyFont="1" applyFill="1" applyBorder="0" applyAlignment="1">
      <x:alignment vertical="center" wrapText="1"/>
    </x:xf>
    <x:xf numFmtId="0" fontId="36" fillId="17" xfId="0" applyNumberFormat="1" applyFont="1" applyFill="1" applyBorder="0" applyAlignment="1">
      <x:alignment vertical="center" wrapText="1"/>
    </x:xf>
    <x:xf numFmtId="0" fontId="36" fillId="18" xfId="0" applyNumberFormat="1" applyFont="1" applyFill="1" applyBorder="0" applyAlignment="1">
      <x:alignment vertical="center" wrapText="1"/>
    </x:xf>
    <x:xf numFmtId="0" fontId="36" fillId="18" borderId="11" xfId="0" applyNumberFormat="1" applyFont="1" applyFill="1" applyBorder="1" applyAlignment="1">
      <x:alignment vertical="center" wrapText="1"/>
    </x:xf>
    <x:xf numFmtId="202" fontId="36" fillId="0" borderId="28" xfId="0" applyNumberFormat="1" applyFont="1" applyFill="1" applyBorder="1" applyAlignment="1">
      <x:alignment vertical="center" wrapText="1"/>
    </x:xf>
    <x:xf numFmtId="202" fontId="36" fillId="7" xfId="0" applyNumberFormat="1" applyFont="1" applyFill="1" applyBorder="0" applyAlignment="1">
      <x:alignment vertical="center" wrapText="1"/>
    </x:xf>
    <x:xf numFmtId="0" fontId="36" fillId="90" borderId="0" xfId="0" applyNumberFormat="1" applyFont="1" applyFill="1" applyBorder="1" applyAlignment="1">
      <x:alignment vertical="center"/>
    </x:xf>
    <x:xf numFmtId="205" fontId="36" fillId="90" borderId="0" xfId="0" applyNumberFormat="1" applyFont="1" applyFill="1" applyBorder="1" applyAlignment="1">
      <x:alignment vertical="center"/>
    </x:xf>
    <x:xf numFmtId="207" fontId="36" fillId="90" borderId="0" xfId="0" applyNumberFormat="1" applyFont="1" applyFill="1" applyBorder="1" applyAlignment="1">
      <x:alignment vertical="center"/>
    </x:xf>
    <x:xf numFmtId="0" fontId="36" fillId="90" borderId="0" xfId="0" applyNumberFormat="1" applyFont="1" applyFill="1" applyBorder="1" applyAlignment="1">
      <x:alignment vertical="center" wrapText="1"/>
    </x:xf>
    <x:xf numFmtId="0" fontId="35" fillId="90" borderId="0" xfId="0" applyNumberFormat="1" applyFont="1" applyFill="1" applyBorder="1" applyAlignment="1">
      <x:alignment vertical="center" wrapText="1"/>
    </x:xf>
    <x:xf numFmtId="205" fontId="35" fillId="90" borderId="0" xfId="0" applyNumberFormat="1" applyFont="1" applyFill="1" applyBorder="1" applyAlignment="1">
      <x:alignment vertical="center" wrapText="1"/>
    </x:xf>
    <x:xf numFmtId="207" fontId="35" fillId="90" borderId="0" xfId="0" applyNumberFormat="1" applyFont="1" applyFill="1" applyBorder="1" applyAlignment="1">
      <x:alignment vertical="center" wrapText="1"/>
    </x:xf>
    <x:xf numFmtId="0" fontId="39" fillId="90" borderId="0" xfId="0" applyNumberFormat="1" applyFont="1" applyFill="1" applyBorder="1" applyAlignment="1">
      <x:alignment vertical="center"/>
    </x:xf>
    <x:xf numFmtId="205" fontId="39" fillId="90" borderId="0" xfId="0" applyNumberFormat="1" applyFont="1" applyFill="1" applyBorder="1" applyAlignment="1">
      <x:alignment vertical="center"/>
    </x:xf>
    <x:xf numFmtId="207" fontId="39" fillId="90" borderId="0" xfId="0" applyNumberFormat="1" applyFont="1" applyFill="1" applyBorder="1" applyAlignment="1">
      <x:alignment vertical="center"/>
    </x:xf>
    <x:xf numFmtId="0" fontId="39" fillId="90" borderId="0" xfId="0" applyNumberFormat="1" applyFont="1" applyFill="1" applyBorder="1" applyAlignment="1">
      <x:alignment vertical="center" wrapText="1"/>
    </x:xf>
    <x:xf numFmtId="205" fontId="39" fillId="90" borderId="0" xfId="0" applyNumberFormat="1" applyFont="1" applyFill="1" applyBorder="1" applyAlignment="1">
      <x:alignment vertical="center" wrapText="1"/>
    </x:xf>
    <x:xf numFmtId="207" fontId="39" fillId="90" borderId="0" xfId="0" applyNumberFormat="1" applyFont="1" applyFill="1" applyBorder="1" applyAlignment="1">
      <x:alignment vertical="center" wrapText="1"/>
    </x:xf>
    <x:xf numFmtId="0" fontId="39" fillId="90" borderId="0" xfId="0" applyNumberFormat="1" applyFont="1" applyFill="1" applyBorder="1" applyAlignment="1">
      <x:alignment horizontal="center" vertical="center" wrapText="1"/>
    </x:xf>
    <x:xf numFmtId="205" fontId="39" fillId="90" borderId="0" xfId="0" applyNumberFormat="1" applyFont="1" applyFill="1" applyBorder="1" applyAlignment="1">
      <x:alignment horizontal="center" vertical="center" wrapText="1"/>
    </x:xf>
    <x:xf numFmtId="207" fontId="39" fillId="90" borderId="0" xfId="0" applyNumberFormat="1" applyFont="1" applyFill="1" applyBorder="1" applyAlignment="1">
      <x:alignment horizontal="center" vertical="center" wrapText="1"/>
    </x:xf>
    <x:xf numFmtId="0" fontId="35" fillId="91" borderId="2" xfId="0" applyNumberFormat="1" applyFont="1" applyFill="1" applyBorder="1" applyAlignment="1">
      <x:alignment horizontal="center" vertical="center" wrapText="1"/>
    </x:xf>
    <x:xf numFmtId="0" fontId="35" fillId="91" borderId="3" xfId="0" applyNumberFormat="1" applyFont="1" applyFill="1" applyBorder="1" applyAlignment="1">
      <x:alignment horizontal="center" vertical="center" wrapText="1"/>
    </x:xf>
    <x:xf numFmtId="205" fontId="35" fillId="91" borderId="3" xfId="0" applyNumberFormat="1" applyFont="1" applyFill="1" applyBorder="1" applyAlignment="1">
      <x:alignment horizontal="center" vertical="center" wrapText="1"/>
    </x:xf>
    <x:xf numFmtId="207" fontId="35" fillId="91" borderId="3" xfId="0" applyNumberFormat="1" applyFont="1" applyFill="1" applyBorder="1" applyAlignment="1">
      <x:alignment horizontal="center" vertical="center" wrapText="1"/>
    </x:xf>
    <x:xf numFmtId="207" fontId="35" fillId="91" borderId="4" xfId="0" applyNumberFormat="1" applyFont="1" applyFill="1" applyBorder="1" applyAlignment="1">
      <x:alignment horizontal="center" vertical="center" wrapText="1"/>
    </x:xf>
    <x:xf numFmtId="0" fontId="36" fillId="91" borderId="0" xfId="0" applyNumberFormat="1" applyFont="1" applyFill="1" applyBorder="1" applyAlignment="1">
      <x:alignment vertical="center" wrapText="1"/>
    </x:xf>
    <x:xf numFmtId="0" fontId="38" fillId="91" borderId="2" xfId="0" applyNumberFormat="1" applyFont="1" applyFill="1" applyBorder="1" applyAlignment="1">
      <x:alignment horizontal="center" vertical="center" wrapText="1"/>
    </x:xf>
    <x:xf numFmtId="0" fontId="38" fillId="91" borderId="3" xfId="0" applyNumberFormat="1" applyFont="1" applyFill="1" applyBorder="1" applyAlignment="1">
      <x:alignment horizontal="center" vertical="center" wrapText="1"/>
    </x:xf>
    <x:xf numFmtId="205" fontId="38" fillId="91" borderId="3" xfId="0" applyNumberFormat="1" applyFont="1" applyFill="1" applyBorder="1" applyAlignment="1">
      <x:alignment horizontal="center" vertical="center" wrapText="1"/>
    </x:xf>
    <x:xf numFmtId="207" fontId="38" fillId="91" borderId="3" xfId="0" applyNumberFormat="1" applyFont="1" applyFill="1" applyBorder="1" applyAlignment="1">
      <x:alignment horizontal="center" vertical="center" wrapText="1"/>
    </x:xf>
    <x:xf numFmtId="207" fontId="38" fillId="91" borderId="4" xfId="0" applyNumberFormat="1" applyFont="1" applyFill="1" applyBorder="1" applyAlignment="1">
      <x:alignment horizontal="center" vertical="center" wrapText="1"/>
    </x:xf>
    <x:xf numFmtId="0" fontId="38" fillId="91" borderId="0" xfId="0" applyNumberFormat="1" applyFont="1" applyFill="1" applyBorder="1" applyAlignment="1">
      <x:alignment vertical="center" wrapText="1"/>
    </x:xf>
    <x:xf numFmtId="0" fontId="38" fillId="91" borderId="0" xfId="0" applyNumberFormat="1" applyFont="1" applyFill="1" applyBorder="1" applyAlignment="1">
      <x:alignment horizontal="center" vertical="center" wrapText="1"/>
    </x:xf>
    <x:xf numFmtId="0" fontId="36" fillId="0" borderId="8" xfId="0" applyNumberFormat="1" applyFont="1" applyFill="1" applyBorder="1" applyAlignment="1">
      <x:alignment vertical="center"/>
    </x:xf>
    <x:xf numFmtId="0" fontId="36" fillId="0" xfId="0" applyNumberFormat="1" applyFont="1" applyFill="1" applyBorder="0" applyAlignment="1">
      <x:alignment vertical="center"/>
    </x:xf>
    <x:xf numFmtId="205" fontId="36" fillId="0" xfId="0" applyNumberFormat="1" applyFont="1" applyFill="1" applyBorder="0" applyAlignment="1">
      <x:alignment vertical="center"/>
    </x:xf>
    <x:xf numFmtId="207" fontId="36" fillId="0" xfId="0" applyNumberFormat="1" applyFont="1" applyFill="1" applyBorder="0" applyAlignment="1">
      <x:alignment vertical="center"/>
    </x:xf>
    <x:xf numFmtId="205" fontId="36" fillId="0" borderId="43" xfId="0" applyNumberFormat="1" applyFont="1" applyFill="1" applyBorder="1" applyAlignment="1">
      <x:alignment vertical="center"/>
    </x:xf>
    <x:xf numFmtId="207" fontId="36" fillId="0" borderId="43" xfId="0" applyNumberFormat="1" applyFont="1" applyFill="1" applyBorder="1" applyAlignment="1">
      <x:alignment vertical="center"/>
    </x:xf>
    <x:xf numFmtId="0" fontId="36" fillId="86" borderId="0" xfId="0" applyNumberFormat="1" applyFont="1" applyFill="1" applyBorder="1" applyAlignment="1">
      <x:alignment vertical="center"/>
    </x:xf>
    <x:xf numFmtId="205" fontId="36" fillId="86" borderId="0" xfId="0" applyNumberFormat="1" applyFont="1" applyFill="1" applyBorder="1" applyAlignment="1">
      <x:alignment vertical="center"/>
    </x:xf>
    <x:xf numFmtId="207" fontId="36" fillId="86" borderId="0" xfId="0" applyNumberFormat="1" applyFont="1" applyFill="1" applyBorder="1" applyAlignment="1">
      <x:alignment vertical="center"/>
    </x:xf>
    <x:xf numFmtId="0" fontId="36" fillId="86" borderId="0" xfId="0" applyNumberFormat="1" applyFont="1" applyFill="1" applyBorder="1" applyAlignment="1">
      <x:alignment vertical="center" wrapText="1"/>
    </x:xf>
    <x:xf numFmtId="205" fontId="35" fillId="86" borderId="0" xfId="0" applyNumberFormat="1" applyFont="1" applyFill="1" applyBorder="1" applyAlignment="1">
      <x:alignment vertical="center" wrapText="1"/>
    </x:xf>
    <x:xf numFmtId="207" fontId="35" fillId="86" borderId="0" xfId="0" applyNumberFormat="1" applyFont="1" applyFill="1" applyBorder="1" applyAlignment="1">
      <x:alignment vertical="center" wrapText="1"/>
    </x:xf>
    <x:xf numFmtId="205" fontId="39" fillId="86" borderId="0" xfId="0" applyNumberFormat="1" applyFont="1" applyFill="1" applyBorder="1" applyAlignment="1">
      <x:alignment vertical="center" wrapText="1"/>
    </x:xf>
    <x:xf numFmtId="207" fontId="39" fillId="86" borderId="0" xfId="0" applyNumberFormat="1" applyFont="1" applyFill="1" applyBorder="1" applyAlignment="1">
      <x:alignment vertical="center" wrapText="1"/>
    </x:xf>
    <x:xf numFmtId="0" fontId="39" fillId="86" borderId="0" xfId="0" applyNumberFormat="1" applyFont="1" applyFill="1" applyBorder="1" applyAlignment="1">
      <x:alignment horizontal="center" vertical="center" wrapText="1"/>
    </x:xf>
    <x:xf numFmtId="205" fontId="39" fillId="86" borderId="0" xfId="0" applyNumberFormat="1" applyFont="1" applyFill="1" applyBorder="1" applyAlignment="1">
      <x:alignment horizontal="center" vertical="center" wrapText="1"/>
    </x:xf>
    <x:xf numFmtId="207" fontId="39" fillId="86" borderId="0" xfId="0" applyNumberFormat="1" applyFont="1" applyFill="1" applyBorder="1" applyAlignment="1">
      <x:alignment horizontal="center" vertical="center" wrapText="1"/>
    </x:xf>
    <x:xf numFmtId="207" fontId="35" fillId="84" borderId="4" xfId="0" applyNumberFormat="1" applyFont="1" applyFill="1" applyBorder="1" applyAlignment="1">
      <x:alignment horizontal="center" vertical="center" wrapText="1"/>
    </x:xf>
    <x:xf numFmtId="0" fontId="36" fillId="84" borderId="0" xfId="0" applyNumberFormat="1" applyFont="1" applyFill="1" applyBorder="1" applyAlignment="1">
      <x:alignment vertical="center" wrapText="1"/>
    </x:xf>
    <x:xf numFmtId="207" fontId="38" fillId="84" borderId="4" xfId="0" applyNumberFormat="1" applyFont="1" applyFill="1" applyBorder="1" applyAlignment="1">
      <x:alignment horizontal="center" vertical="center" wrapText="1"/>
    </x:xf>
    <x:xf numFmtId="0" fontId="38" fillId="84" borderId="0" xfId="0" applyNumberFormat="1" applyFont="1" applyFill="1" applyBorder="1" applyAlignment="1">
      <x:alignment vertical="center" wrapText="1"/>
    </x:xf>
    <x:xf numFmtId="0" fontId="38" fillId="84" borderId="0" xfId="0" applyNumberFormat="1" applyFont="1" applyFill="1" applyBorder="1" applyAlignment="1">
      <x:alignment horizontal="center" vertical="center" wrapText="1"/>
    </x:xf>
    <x:xf numFmtId="0" fontId="38" fillId="92" borderId="22" xfId="0" applyNumberFormat="1" applyFont="1" applyFill="1" applyBorder="1" applyAlignment="1">
      <x:alignment vertical="center" wrapText="1"/>
    </x:xf>
    <x:xf numFmtId="0" fontId="38" fillId="92" borderId="22" xfId="0" applyNumberFormat="1" applyFont="1" applyFill="1" applyBorder="1" applyAlignment="1">
      <x:alignment horizontal="center" vertical="center" wrapText="1"/>
    </x:xf>
    <x:xf numFmtId="205" fontId="38" fillId="92" borderId="22" xfId="0" applyNumberFormat="1" applyFont="1" applyFill="1" applyBorder="1" applyAlignment="1">
      <x:alignment vertical="center" wrapText="1"/>
    </x:xf>
    <x:xf numFmtId="207" fontId="38" fillId="92" borderId="22" xfId="0" applyNumberFormat="1" applyFont="1" applyFill="1" applyBorder="1" applyAlignment="1">
      <x:alignment vertical="center" wrapText="1"/>
    </x:xf>
    <x:xf numFmtId="203" fontId="38" fillId="92" borderId="22" xfId="0" applyNumberFormat="1" applyFont="1" applyFill="1" applyBorder="1" applyAlignment="1">
      <x:alignment vertical="center" wrapText="1"/>
    </x:xf>
    <x:xf numFmtId="204" fontId="38" fillId="92" borderId="22" xfId="0" applyNumberFormat="1" applyFont="1" applyFill="1" applyBorder="1" applyAlignment="1">
      <x:alignment vertical="center" wrapText="1"/>
    </x:xf>
    <x:xf numFmtId="0" fontId="38" fillId="92" borderId="22" xfId="0" applyNumberFormat="1" applyFont="1" applyFill="1" applyBorder="1" applyAlignment="1">
      <x:alignment horizontal="left" vertical="center" wrapText="1"/>
    </x:xf>
    <x:xf numFmtId="205" fontId="38" fillId="92" borderId="22" xfId="0" applyNumberFormat="1" applyFont="1" applyFill="1" applyBorder="1" applyAlignment="1">
      <x:alignment horizontal="left" vertical="center" wrapText="1"/>
    </x:xf>
    <x:xf numFmtId="207" fontId="38" fillId="92" borderId="22" xfId="0" applyNumberFormat="1" applyFont="1" applyFill="1" applyBorder="1" applyAlignment="1">
      <x:alignment horizontal="left" vertical="center" wrapText="1"/>
    </x:xf>
    <x:xf numFmtId="203" fontId="38" fillId="92" borderId="22" xfId="0" applyNumberFormat="1" applyFont="1" applyFill="1" applyBorder="1" applyAlignment="1">
      <x:alignment horizontal="left" vertical="center" wrapText="1"/>
    </x:xf>
    <x:xf numFmtId="204" fontId="38" fillId="92" borderId="22" xfId="0" applyNumberFormat="1" applyFont="1" applyFill="1" applyBorder="1" applyAlignment="1">
      <x:alignment horizontal="left" vertical="center" wrapText="1"/>
    </x:xf>
    <x:xf numFmtId="0" fontId="35" fillId="93" borderId="26" xfId="0" applyNumberFormat="1" applyFont="1" applyFill="1" applyBorder="1" applyAlignment="1">
      <x:alignment vertical="center" wrapText="1"/>
    </x:xf>
    <x:xf numFmtId="0" fontId="36" fillId="93" borderId="26" xfId="0" applyNumberFormat="1" applyFont="1" applyFill="1" applyBorder="1" applyAlignment="1">
      <x:alignment vertical="center" wrapText="1"/>
    </x:xf>
    <x:xf numFmtId="205" fontId="36" fillId="93" borderId="26" xfId="0" applyNumberFormat="1" applyFont="1" applyFill="1" applyBorder="1" applyAlignment="1">
      <x:alignment vertical="center" wrapText="1"/>
    </x:xf>
    <x:xf numFmtId="207" fontId="36" fillId="93" borderId="26" xfId="0" applyNumberFormat="1" applyFont="1" applyFill="1" applyBorder="1" applyAlignment="1">
      <x:alignment vertical="center" wrapText="1"/>
    </x:xf>
    <x:xf numFmtId="203" fontId="36" fillId="93" borderId="26" xfId="0" applyNumberFormat="1" applyFont="1" applyFill="1" applyBorder="1" applyAlignment="1">
      <x:alignment vertical="center" wrapText="1"/>
    </x:xf>
    <x:xf numFmtId="204" fontId="36" fillId="93" borderId="26" xfId="0" applyNumberFormat="1" applyFont="1" applyFill="1" applyBorder="1" applyAlignment="1">
      <x:alignment vertical="center" wrapText="1"/>
    </x:xf>
    <x:xf numFmtId="0" fontId="35" fillId="93" borderId="43" xfId="0" applyNumberFormat="1" applyFont="1" applyFill="1" applyBorder="1" applyAlignment="1">
      <x:alignment vertical="center" wrapText="1"/>
    </x:xf>
    <x:xf numFmtId="0" fontId="36" fillId="93" borderId="43" xfId="0" applyNumberFormat="1" applyFont="1" applyFill="1" applyBorder="1" applyAlignment="1">
      <x:alignment vertical="center" wrapText="1"/>
    </x:xf>
    <x:xf numFmtId="205" fontId="36" fillId="93" borderId="43" xfId="0" applyNumberFormat="1" applyFont="1" applyFill="1" applyBorder="1" applyAlignment="1">
      <x:alignment vertical="center" wrapText="1"/>
    </x:xf>
    <x:xf numFmtId="207" fontId="36" fillId="93" borderId="43" xfId="0" applyNumberFormat="1" applyFont="1" applyFill="1" applyBorder="1" applyAlignment="1">
      <x:alignment vertical="center" wrapText="1"/>
    </x:xf>
    <x:xf numFmtId="203" fontId="36" fillId="93" borderId="43" xfId="0" applyNumberFormat="1" applyFont="1" applyFill="1" applyBorder="1" applyAlignment="1">
      <x:alignment vertical="center" wrapText="1"/>
    </x:xf>
    <x:xf numFmtId="204" fontId="36" fillId="93" borderId="43" xfId="0" applyNumberFormat="1" applyFont="1" applyFill="1" applyBorder="1" applyAlignment="1">
      <x:alignment vertical="center" wrapText="1"/>
    </x:xf>
    <x:xf numFmtId="204" fontId="36" fillId="94" borderId="43" xfId="0" applyNumberFormat="1" applyFont="1" applyFill="1" applyBorder="1" applyAlignment="1">
      <x:alignment vertical="center" wrapText="1"/>
    </x:xf>
    <x:xf numFmtId="204" fontId="48" fillId="94" borderId="43" xfId="0" applyNumberFormat="1" applyFont="1" applyFill="1" applyBorder="1" applyAlignment="1">
      <x:alignment vertical="center" wrapText="1"/>
    </x:xf>
    <x:xf numFmtId="204" fontId="48" fillId="94" borderId="43" xfId="0" applyNumberFormat="1" applyFont="1" applyFill="1" applyBorder="1" applyAlignment="1">
      <x:alignment horizontal="center" vertical="center" wrapText="1"/>
    </x:xf>
    <x:xf numFmtId="0" fontId="35" fillId="95" borderId="26" xfId="0" applyNumberFormat="1" applyFont="1" applyFill="1" applyBorder="1" applyAlignment="1">
      <x:alignment vertical="center" wrapText="1"/>
    </x:xf>
    <x:xf numFmtId="0" fontId="36" fillId="95" borderId="26" xfId="0" applyNumberFormat="1" applyFont="1" applyFill="1" applyBorder="1" applyAlignment="1">
      <x:alignment vertical="center" wrapText="1"/>
    </x:xf>
    <x:xf numFmtId="205" fontId="36" fillId="95" borderId="26" xfId="0" applyNumberFormat="1" applyFont="1" applyFill="1" applyBorder="1" applyAlignment="1">
      <x:alignment vertical="center" wrapText="1"/>
    </x:xf>
    <x:xf numFmtId="207" fontId="36" fillId="95" borderId="26" xfId="0" applyNumberFormat="1" applyFont="1" applyFill="1" applyBorder="1" applyAlignment="1">
      <x:alignment vertical="center" wrapText="1"/>
    </x:xf>
    <x:xf numFmtId="203" fontId="36" fillId="95" borderId="26" xfId="0" applyNumberFormat="1" applyFont="1" applyFill="1" applyBorder="1" applyAlignment="1">
      <x:alignment vertical="center" wrapText="1"/>
    </x:xf>
    <x:xf numFmtId="204" fontId="36" fillId="95" borderId="26" xfId="0" applyNumberFormat="1" applyFont="1" applyFill="1" applyBorder="1" applyAlignment="1">
      <x:alignment vertical="center" wrapText="1"/>
    </x:xf>
    <x:xf numFmtId="0" fontId="35" fillId="95" borderId="43" xfId="0" applyNumberFormat="1" applyFont="1" applyFill="1" applyBorder="1" applyAlignment="1">
      <x:alignment vertical="center" wrapText="1"/>
    </x:xf>
    <x:xf numFmtId="0" fontId="36" fillId="95" borderId="43" xfId="0" applyNumberFormat="1" applyFont="1" applyFill="1" applyBorder="1" applyAlignment="1">
      <x:alignment vertical="center" wrapText="1"/>
    </x:xf>
    <x:xf numFmtId="205" fontId="36" fillId="95" borderId="43" xfId="0" applyNumberFormat="1" applyFont="1" applyFill="1" applyBorder="1" applyAlignment="1">
      <x:alignment vertical="center" wrapText="1"/>
    </x:xf>
    <x:xf numFmtId="207" fontId="36" fillId="95" borderId="43" xfId="0" applyNumberFormat="1" applyFont="1" applyFill="1" applyBorder="1" applyAlignment="1">
      <x:alignment vertical="center" wrapText="1"/>
    </x:xf>
    <x:xf numFmtId="203" fontId="36" fillId="95" borderId="43" xfId="0" applyNumberFormat="1" applyFont="1" applyFill="1" applyBorder="1" applyAlignment="1">
      <x:alignment vertical="center" wrapText="1"/>
    </x:xf>
    <x:xf numFmtId="204" fontId="36" fillId="95" borderId="43" xfId="0" applyNumberFormat="1" applyFont="1" applyFill="1" applyBorder="1" applyAlignment="1">
      <x:alignment vertical="center" wrapText="1"/>
    </x:xf>
    <x:xf numFmtId="0" fontId="35" fillId="93" borderId="29" xfId="0" applyNumberFormat="1" applyFont="1" applyFill="1" applyBorder="1" applyAlignment="1">
      <x:alignment vertical="center" wrapText="1"/>
    </x:xf>
    <x:xf numFmtId="205" fontId="35" fillId="93" borderId="29" xfId="0" applyNumberFormat="1" applyFont="1" applyFill="1" applyBorder="1" applyAlignment="1">
      <x:alignment vertical="center" wrapText="1"/>
    </x:xf>
    <x:xf numFmtId="207" fontId="35" fillId="93" borderId="29" xfId="0" applyNumberFormat="1" applyFont="1" applyFill="1" applyBorder="1" applyAlignment="1">
      <x:alignment vertical="center" wrapText="1"/>
    </x:xf>
    <x:xf numFmtId="203" fontId="35" fillId="93" borderId="29" xfId="0" applyNumberFormat="1" applyFont="1" applyFill="1" applyBorder="1" applyAlignment="1">
      <x:alignment vertical="center" wrapText="1"/>
    </x:xf>
    <x:xf numFmtId="204" fontId="35" fillId="93" borderId="29" xfId="0" applyNumberFormat="1" applyFont="1" applyFill="1" applyBorder="1" applyAlignment="1">
      <x:alignment vertical="center" wrapText="1"/>
    </x:xf>
    <x:xf numFmtId="0" fontId="35" fillId="93" borderId="47" xfId="0" applyNumberFormat="1" applyFont="1" applyFill="1" applyBorder="1" applyAlignment="1">
      <x:alignment vertical="center" wrapText="1"/>
    </x:xf>
    <x:xf numFmtId="205" fontId="35" fillId="93" borderId="47" xfId="0" applyNumberFormat="1" applyFont="1" applyFill="1" applyBorder="1" applyAlignment="1">
      <x:alignment vertical="center" wrapText="1"/>
    </x:xf>
    <x:xf numFmtId="207" fontId="35" fillId="93" borderId="47" xfId="0" applyNumberFormat="1" applyFont="1" applyFill="1" applyBorder="1" applyAlignment="1">
      <x:alignment vertical="center" wrapText="1"/>
    </x:xf>
    <x:xf numFmtId="203" fontId="35" fillId="93" borderId="47" xfId="0" applyNumberFormat="1" applyFont="1" applyFill="1" applyBorder="1" applyAlignment="1">
      <x:alignment vertical="center" wrapText="1"/>
    </x:xf>
    <x:xf numFmtId="204" fontId="35" fillId="93" borderId="47" xfId="0" applyNumberFormat="1" applyFont="1" applyFill="1" applyBorder="1" applyAlignment="1">
      <x:alignment vertical="center" wrapText="1"/>
    </x:xf>
    <x:xf numFmtId="204" fontId="35" fillId="94" borderId="47" xfId="0" applyNumberFormat="1" applyFont="1" applyFill="1" applyBorder="1" applyAlignment="1">
      <x:alignment vertical="center" wrapText="1"/>
    </x:xf>
    <x:xf numFmtId="204" fontId="48" fillId="94" borderId="47" xfId="0" applyNumberFormat="1" applyFont="1" applyFill="1" applyBorder="1" applyAlignment="1">
      <x:alignment vertical="center" wrapText="1"/>
    </x:xf>
    <x:xf numFmtId="204" fontId="48" fillId="94" borderId="47" xfId="0" applyNumberFormat="1" applyFont="1" applyFill="1" applyBorder="1" applyAlignment="1">
      <x:alignment horizontal="center" vertical="center" wrapText="1"/>
    </x:xf>
    <x:xf numFmtId="0" fontId="35" fillId="95" borderId="29" xfId="0" applyNumberFormat="1" applyFont="1" applyFill="1" applyBorder="1" applyAlignment="1">
      <x:alignment vertical="center" wrapText="1"/>
    </x:xf>
    <x:xf numFmtId="205" fontId="35" fillId="95" borderId="29" xfId="0" applyNumberFormat="1" applyFont="1" applyFill="1" applyBorder="1" applyAlignment="1">
      <x:alignment vertical="center" wrapText="1"/>
    </x:xf>
    <x:xf numFmtId="207" fontId="35" fillId="95" borderId="29" xfId="0" applyNumberFormat="1" applyFont="1" applyFill="1" applyBorder="1" applyAlignment="1">
      <x:alignment vertical="center" wrapText="1"/>
    </x:xf>
    <x:xf numFmtId="203" fontId="35" fillId="95" borderId="29" xfId="0" applyNumberFormat="1" applyFont="1" applyFill="1" applyBorder="1" applyAlignment="1">
      <x:alignment vertical="center" wrapText="1"/>
    </x:xf>
    <x:xf numFmtId="204" fontId="35" fillId="95" borderId="29" xfId="0" applyNumberFormat="1" applyFont="1" applyFill="1" applyBorder="1" applyAlignment="1">
      <x:alignment vertical="center" wrapText="1"/>
    </x:xf>
    <x:xf numFmtId="0" fontId="35" fillId="95" borderId="47" xfId="0" applyNumberFormat="1" applyFont="1" applyFill="1" applyBorder="1" applyAlignment="1">
      <x:alignment vertical="center" wrapText="1"/>
    </x:xf>
    <x:xf numFmtId="205" fontId="35" fillId="95" borderId="47" xfId="0" applyNumberFormat="1" applyFont="1" applyFill="1" applyBorder="1" applyAlignment="1">
      <x:alignment vertical="center" wrapText="1"/>
    </x:xf>
    <x:xf numFmtId="207" fontId="35" fillId="95" borderId="47" xfId="0" applyNumberFormat="1" applyFont="1" applyFill="1" applyBorder="1" applyAlignment="1">
      <x:alignment vertical="center" wrapText="1"/>
    </x:xf>
    <x:xf numFmtId="203" fontId="35" fillId="95" borderId="47" xfId="0" applyNumberFormat="1" applyFont="1" applyFill="1" applyBorder="1" applyAlignment="1">
      <x:alignment vertical="center" wrapText="1"/>
    </x:xf>
    <x:xf numFmtId="204" fontId="35" fillId="95" borderId="47" xfId="0" applyNumberFormat="1" applyFont="1" applyFill="1" applyBorder="1" applyAlignment="1">
      <x:alignment vertical="center" wrapText="1"/>
    </x:xf>
    <x:xf numFmtId="0" fontId="35" fillId="93" borderId="30" xfId="0" applyNumberFormat="1" applyFont="1" applyFill="1" applyBorder="1" applyAlignment="1">
      <x:alignment vertical="center" wrapText="1"/>
    </x:xf>
    <x:xf numFmtId="205" fontId="35" fillId="93" borderId="30" xfId="0" applyNumberFormat="1" applyFont="1" applyFill="1" applyBorder="1" applyAlignment="1">
      <x:alignment vertical="center" wrapText="1"/>
    </x:xf>
    <x:xf numFmtId="207" fontId="35" fillId="93" borderId="30" xfId="0" applyNumberFormat="1" applyFont="1" applyFill="1" applyBorder="1" applyAlignment="1">
      <x:alignment vertical="center" wrapText="1"/>
    </x:xf>
    <x:xf numFmtId="203" fontId="35" fillId="93" borderId="30" xfId="0" applyNumberFormat="1" applyFont="1" applyFill="1" applyBorder="1" applyAlignment="1">
      <x:alignment vertical="center" wrapText="1"/>
    </x:xf>
    <x:xf numFmtId="204" fontId="35" fillId="93" borderId="30" xfId="0" applyNumberFormat="1" applyFont="1" applyFill="1" applyBorder="1" applyAlignment="1">
      <x:alignment vertical="center" wrapText="1"/>
    </x:xf>
    <x:xf numFmtId="0" fontId="35" fillId="93" borderId="48" xfId="0" applyNumberFormat="1" applyFont="1" applyFill="1" applyBorder="1" applyAlignment="1">
      <x:alignment vertical="center" wrapText="1"/>
    </x:xf>
    <x:xf numFmtId="205" fontId="35" fillId="93" borderId="48" xfId="0" applyNumberFormat="1" applyFont="1" applyFill="1" applyBorder="1" applyAlignment="1">
      <x:alignment vertical="center" wrapText="1"/>
    </x:xf>
    <x:xf numFmtId="207" fontId="35" fillId="93" borderId="48" xfId="0" applyNumberFormat="1" applyFont="1" applyFill="1" applyBorder="1" applyAlignment="1">
      <x:alignment vertical="center" wrapText="1"/>
    </x:xf>
    <x:xf numFmtId="203" fontId="35" fillId="93" borderId="48" xfId="0" applyNumberFormat="1" applyFont="1" applyFill="1" applyBorder="1" applyAlignment="1">
      <x:alignment vertical="center" wrapText="1"/>
    </x:xf>
    <x:xf numFmtId="204" fontId="35" fillId="93" borderId="48" xfId="0" applyNumberFormat="1" applyFont="1" applyFill="1" applyBorder="1" applyAlignment="1">
      <x:alignment vertical="center" wrapText="1"/>
    </x:xf>
    <x:xf numFmtId="204" fontId="35" fillId="94" borderId="48" xfId="0" applyNumberFormat="1" applyFont="1" applyFill="1" applyBorder="1" applyAlignment="1">
      <x:alignment vertical="center" wrapText="1"/>
    </x:xf>
    <x:xf numFmtId="204" fontId="48" fillId="94" borderId="48" xfId="0" applyNumberFormat="1" applyFont="1" applyFill="1" applyBorder="1" applyAlignment="1">
      <x:alignment vertical="center" wrapText="1"/>
    </x:xf>
    <x:xf numFmtId="204" fontId="48" fillId="94" borderId="48" xfId="0" applyNumberFormat="1" applyFont="1" applyFill="1" applyBorder="1" applyAlignment="1">
      <x:alignment horizontal="center" vertical="center" wrapText="1"/>
    </x:xf>
    <x:xf numFmtId="0" fontId="36" fillId="94" borderId="43" xfId="0" applyNumberFormat="1" applyFont="1" applyFill="1" applyBorder="1" applyAlignment="1">
      <x:alignment vertical="center" wrapText="1"/>
    </x:xf>
    <x:xf numFmtId="0" fontId="48" fillId="94" borderId="43" xfId="0" applyNumberFormat="1" applyFont="1" applyFill="1" applyBorder="1" applyAlignment="1">
      <x:alignment vertical="center" wrapText="1"/>
    </x:xf>
    <x:xf numFmtId="0" fontId="48" fillId="94" borderId="43" xfId="0" applyNumberFormat="1" applyFont="1" applyFill="1" applyBorder="1" applyAlignment="1">
      <x:alignment horizontal="center" vertical="center" wrapText="1"/>
    </x:xf>
    <x:xf numFmtId="0" fontId="43" fillId="95" borderId="45" xfId="0" applyNumberFormat="1" applyFont="1" applyFill="1" applyBorder="1" applyAlignment="1">
      <x:alignment vertical="center" wrapText="1"/>
    </x:xf>
    <x:xf numFmtId="205" fontId="43" fillId="95" borderId="45" xfId="0" applyNumberFormat="1" applyFont="1" applyFill="1" applyBorder="1" applyAlignment="1">
      <x:alignment vertical="center" wrapText="1"/>
    </x:xf>
    <x:xf numFmtId="207" fontId="43" fillId="95" borderId="45" xfId="0" applyNumberFormat="1" applyFont="1" applyFill="1" applyBorder="1" applyAlignment="1">
      <x:alignment vertical="center" wrapText="1"/>
    </x:xf>
    <x:xf numFmtId="203" fontId="43" fillId="95" borderId="45" xfId="0" applyNumberFormat="1" applyFont="1" applyFill="1" applyBorder="1" applyAlignment="1">
      <x:alignment vertical="center" wrapText="1"/>
    </x:xf>
    <x:xf numFmtId="204" fontId="45" fillId="95" borderId="45" xfId="0" applyNumberFormat="1" applyFont="1" applyFill="1" applyBorder="1" applyAlignment="1">
      <x:alignment vertical="center" wrapText="1"/>
    </x:xf>
    <x:xf numFmtId="204" fontId="44" fillId="95" borderId="45" xfId="0" applyNumberFormat="1" applyFont="1" applyFill="1" applyBorder="1" applyAlignment="1">
      <x:alignment vertical="center" wrapText="1"/>
    </x:xf>
    <x:xf numFmtId="204" fontId="44" fillId="96" borderId="45" xfId="0" applyNumberFormat="1" applyFont="1" applyFill="1" applyBorder="1" applyAlignment="1">
      <x:alignment vertical="center" wrapText="1"/>
    </x:xf>
    <x:xf numFmtId="204" fontId="45" fillId="96" borderId="45" xfId="0" applyNumberFormat="1" applyFont="1" applyFill="1" applyBorder="1" applyAlignment="1">
      <x:alignment vertical="center" wrapText="1"/>
    </x:xf>
    <x:xf numFmtId="204" fontId="45" fillId="96" borderId="45" xfId="0" applyNumberFormat="1" applyFont="1" applyFill="1" applyBorder="1" applyAlignment="1">
      <x:alignment horizontal="center" vertical="center" wrapText="1"/>
    </x:xf>
    <x:xf numFmtId="0" fontId="44" fillId="95" borderId="46" xfId="0" applyNumberFormat="1" applyFont="1" applyFill="1" applyBorder="1" applyAlignment="1">
      <x:alignment vertical="center" wrapText="1"/>
    </x:xf>
    <x:xf numFmtId="205" fontId="44" fillId="95" borderId="46" xfId="0" applyNumberFormat="1" applyFont="1" applyFill="1" applyBorder="1" applyAlignment="1">
      <x:alignment vertical="center" wrapText="1"/>
    </x:xf>
    <x:xf numFmtId="207" fontId="44" fillId="95" borderId="46" xfId="0" applyNumberFormat="1" applyFont="1" applyFill="1" applyBorder="1" applyAlignment="1">
      <x:alignment vertical="center" wrapText="1"/>
    </x:xf>
    <x:xf numFmtId="203" fontId="44" fillId="95" borderId="46" xfId="0" applyNumberFormat="1" applyFont="1" applyFill="1" applyBorder="1" applyAlignment="1">
      <x:alignment vertical="center" wrapText="1"/>
    </x:xf>
    <x:xf numFmtId="204" fontId="45" fillId="95" borderId="46" xfId="0" applyNumberFormat="1" applyFont="1" applyFill="1" applyBorder="1" applyAlignment="1">
      <x:alignment vertical="center" wrapText="1"/>
    </x:xf>
    <x:xf numFmtId="204" fontId="44" fillId="95" borderId="46" xfId="0" applyNumberFormat="1" applyFont="1" applyFill="1" applyBorder="1" applyAlignment="1">
      <x:alignment vertical="center" wrapText="1"/>
    </x:xf>
    <x:xf numFmtId="204" fontId="44" fillId="96" borderId="46" xfId="0" applyNumberFormat="1" applyFont="1" applyFill="1" applyBorder="1" applyAlignment="1">
      <x:alignment vertical="center" wrapText="1"/>
    </x:xf>
    <x:xf numFmtId="204" fontId="45" fillId="96" borderId="46" xfId="0" applyNumberFormat="1" applyFont="1" applyFill="1" applyBorder="1" applyAlignment="1">
      <x:alignment vertical="center" wrapText="1"/>
    </x:xf>
    <x:xf numFmtId="204" fontId="45" fillId="96" borderId="46" xfId="0" applyNumberFormat="1" applyFont="1" applyFill="1" applyBorder="1" applyAlignment="1">
      <x:alignment horizontal="center" vertical="center" wrapText="1"/>
    </x:xf>
    <x:xf numFmtId="0" fontId="45" fillId="95" borderId="45" xfId="0" applyNumberFormat="1" applyFont="1" applyFill="1" applyBorder="1" applyAlignment="1">
      <x:alignment vertical="center" wrapText="1"/>
    </x:xf>
    <x:xf numFmtId="0" fontId="44" fillId="95" borderId="45" xfId="0" applyNumberFormat="1" applyFont="1" applyFill="1" applyBorder="1" applyAlignment="1">
      <x:alignment vertical="center" wrapText="1"/>
    </x:xf>
    <x:xf numFmtId="0" fontId="44" fillId="96" borderId="45" xfId="0" applyNumberFormat="1" applyFont="1" applyFill="1" applyBorder="1" applyAlignment="1">
      <x:alignment vertical="center" wrapText="1"/>
    </x:xf>
    <x:xf numFmtId="0" fontId="45" fillId="96" borderId="45" xfId="0" applyNumberFormat="1" applyFont="1" applyFill="1" applyBorder="1" applyAlignment="1">
      <x:alignment vertical="center" wrapText="1"/>
    </x:xf>
    <x:xf numFmtId="0" fontId="45" fillId="96" borderId="45" xfId="0" applyNumberFormat="1" applyFont="1" applyFill="1" applyBorder="1" applyAlignment="1">
      <x:alignment horizontal="center" vertical="center" wrapText="1"/>
    </x:xf>
    <x:xf numFmtId="0" fontId="35" fillId="72" borderId="0" xfId="0" applyNumberFormat="1" applyFont="1" applyFill="1" applyBorder="1" applyAlignment="1">
      <x:alignment vertical="center"/>
    </x:xf>
    <x:xf numFmtId="205" fontId="35" fillId="72" borderId="0" xfId="0" applyNumberFormat="1" applyFont="1" applyFill="1" applyBorder="1" applyAlignment="1">
      <x:alignment vertical="center"/>
    </x:xf>
    <x:xf numFmtId="203" fontId="35" fillId="72" borderId="0" xfId="0" applyNumberFormat="1" applyFont="1" applyFill="1" applyBorder="1" applyAlignment="1">
      <x:alignment vertical="center"/>
    </x:xf>
    <x:xf numFmtId="0" fontId="35" fillId="93" borderId="43" xfId="0" applyNumberFormat="1" applyFont="1" applyFill="1" applyBorder="1" applyAlignment="1">
      <x:alignment horizontal="center" vertical="center" wrapText="1"/>
    </x:xf>
    <x:xf numFmtId="0" fontId="35" fillId="95" borderId="43" xfId="0" applyNumberFormat="1" applyFont="1" applyFill="1" applyBorder="1" applyAlignment="1">
      <x:alignment horizontal="center" vertical="center" wrapText="1"/>
    </x:xf>
    <x:xf numFmtId="0" fontId="35" fillId="93" borderId="47" xfId="0" applyNumberFormat="1" applyFont="1" applyFill="1" applyBorder="1" applyAlignment="1">
      <x:alignment horizontal="center" vertical="center" wrapText="1"/>
    </x:xf>
    <x:xf numFmtId="0" fontId="35" fillId="95" borderId="47" xfId="0" applyNumberFormat="1" applyFont="1" applyFill="1" applyBorder="1" applyAlignment="1">
      <x:alignment horizontal="center" vertical="center" wrapText="1"/>
    </x:xf>
    <x:xf numFmtId="0" fontId="43" fillId="95" borderId="45" xfId="0" applyNumberFormat="1" applyFont="1" applyFill="1" applyBorder="1" applyAlignment="1">
      <x:alignment horizontal="center" vertical="center" wrapText="1"/>
    </x:xf>
    <x:xf numFmtId="0" fontId="44" fillId="95" borderId="46" xfId="0" applyNumberFormat="1" applyFont="1" applyFill="1" applyBorder="1" applyAlignment="1">
      <x:alignment horizontal="center" vertical="center" wrapText="1"/>
    </x:xf>
    <x:xf numFmtId="0" fontId="35" fillId="93" borderId="48" xfId="0" applyNumberFormat="1" applyFont="1" applyFill="1" applyBorder="1" applyAlignment="1">
      <x:alignment horizontal="center" vertical="center" wrapText="1"/>
    </x:xf>
    <x:xf numFmtId="0" fontId="36" fillId="2" borderId="26" xfId="0" applyNumberFormat="1" applyFont="1" applyFill="1" applyBorder="1" applyAlignment="1">
      <x:alignment horizontal="center" vertical="center" wrapText="1"/>
    </x:xf>
    <x:xf numFmtId="0" fontId="36" fillId="7" borderId="26" xfId="0" applyNumberFormat="1" applyFont="1" applyFill="1" applyBorder="1" applyAlignment="1">
      <x:alignment horizontal="center" vertical="center" wrapText="1"/>
    </x:xf>
    <x:xf numFmtId="0" fontId="40" fillId="3" borderId="26" xfId="0" applyNumberFormat="1" applyFont="1" applyFill="1" applyBorder="1" applyAlignment="1">
      <x:alignment horizontal="center" vertical="center" wrapText="1"/>
    </x:xf>
    <x:xf numFmtId="0" fontId="35" fillId="72" borderId="0" xfId="0" applyNumberFormat="1" applyFont="1" applyFill="1" applyBorder="1" applyAlignment="1">
      <x:alignment horizontal="center" vertical="center"/>
    </x:xf>
    <x:xf numFmtId="0" fontId="39" fillId="86" borderId="24" xfId="0" applyNumberFormat="1" applyFont="1" applyFill="1" applyBorder="1" applyAlignment="1">
      <x:alignment horizontal="center" vertical="center" wrapText="1"/>
    </x:xf>
    <x:xf numFmtId="0" fontId="36" fillId="0" xfId="0" applyNumberFormat="1" applyFont="1" applyFill="1" applyBorder="0" applyAlignment="1">
      <x:alignment horizontal="center" vertical="center" wrapText="1"/>
    </x:xf>
    <x:xf numFmtId="0" fontId="36" fillId="0" borderId="43" xfId="0" applyNumberFormat="1" applyFont="1" applyFill="1" applyBorder="1" applyAlignment="1">
      <x:alignment horizontal="center" vertical="center" wrapText="1"/>
    </x:xf>
    <x:xf numFmtId="0" fontId="36" fillId="0" borderId="0" xfId="0" applyNumberFormat="1" applyFont="1" applyFill="1" applyBorder="1" applyAlignment="1">
      <x:alignment horizontal="center" vertical="center"/>
    </x:xf>
    <x:xf numFmtId="0" fontId="38" fillId="88" borderId="22" xfId="0" applyNumberFormat="1" applyFont="1" applyFill="1" applyBorder="1" applyAlignment="1">
      <x:alignment horizontal="center" vertical="center" wrapText="1"/>
    </x:xf>
    <x:xf numFmtId="0" fontId="36" fillId="0" borderId="26" xfId="0" applyNumberFormat="1" applyFont="1" applyFill="1" applyBorder="1" applyAlignment="1">
      <x:alignment horizontal="center" vertical="center" wrapText="1"/>
    </x:xf>
    <x:xf numFmtId="0" fontId="36" fillId="15" xfId="0" applyNumberFormat="1" applyFont="1" applyFill="1" applyBorder="0" applyAlignment="1">
      <x:alignment horizontal="center" vertical="center" wrapText="1"/>
    </x:xf>
    <x:xf numFmtId="0" fontId="36" fillId="15" borderId="43" xfId="0" applyNumberFormat="1" applyFont="1" applyFill="1" applyBorder="1" applyAlignment="1">
      <x:alignment horizontal="center" vertical="center" wrapText="1"/>
    </x:xf>
    <x:xf numFmtId="207" fontId="38" fillId="92" borderId="22" xfId="0" applyNumberFormat="1" applyFont="1" applyFill="1" applyBorder="1" applyAlignment="1">
      <x:alignment horizontal="center" vertical="center" wrapText="1"/>
    </x:xf>
    <x:xf numFmtId="205" fontId="38" fillId="92" borderId="22" xfId="0" applyNumberFormat="1" applyFont="1" applyFill="1" applyBorder="1" applyAlignment="1">
      <x:alignment horizontal="center" vertical="center" wrapText="1"/>
    </x:xf>
    <x:xf numFmtId="207" fontId="36" fillId="93" borderId="43" xfId="0" applyNumberFormat="1" applyFont="1" applyFill="1" applyBorder="1" applyAlignment="1">
      <x:alignment horizontal="center" vertical="center" wrapText="1"/>
    </x:xf>
    <x:xf numFmtId="205" fontId="36" fillId="93" borderId="43" xfId="0" applyNumberFormat="1" applyFont="1" applyFill="1" applyBorder="1" applyAlignment="1">
      <x:alignment horizontal="center" vertical="center" wrapText="1"/>
    </x:xf>
    <x:xf numFmtId="207" fontId="36" fillId="95" borderId="43" xfId="0" applyNumberFormat="1" applyFont="1" applyFill="1" applyBorder="1" applyAlignment="1">
      <x:alignment horizontal="center" vertical="center" wrapText="1"/>
    </x:xf>
    <x:xf numFmtId="205" fontId="36" fillId="95" borderId="43" xfId="0" applyNumberFormat="1" applyFont="1" applyFill="1" applyBorder="1" applyAlignment="1">
      <x:alignment horizontal="center" vertical="center" wrapText="1"/>
    </x:xf>
    <x:xf numFmtId="207" fontId="35" fillId="93" borderId="47" xfId="0" applyNumberFormat="1" applyFont="1" applyFill="1" applyBorder="1" applyAlignment="1">
      <x:alignment horizontal="center" vertical="center" wrapText="1"/>
    </x:xf>
    <x:xf numFmtId="205" fontId="35" fillId="93" borderId="47" xfId="0" applyNumberFormat="1" applyFont="1" applyFill="1" applyBorder="1" applyAlignment="1">
      <x:alignment horizontal="center" vertical="center" wrapText="1"/>
    </x:xf>
    <x:xf numFmtId="207" fontId="35" fillId="95" borderId="47" xfId="0" applyNumberFormat="1" applyFont="1" applyFill="1" applyBorder="1" applyAlignment="1">
      <x:alignment horizontal="center" vertical="center" wrapText="1"/>
    </x:xf>
    <x:xf numFmtId="205" fontId="35" fillId="95" borderId="47" xfId="0" applyNumberFormat="1" applyFont="1" applyFill="1" applyBorder="1" applyAlignment="1">
      <x:alignment horizontal="center" vertical="center" wrapText="1"/>
    </x:xf>
    <x:xf numFmtId="207" fontId="43" fillId="95" borderId="45" xfId="0" applyNumberFormat="1" applyFont="1" applyFill="1" applyBorder="1" applyAlignment="1">
      <x:alignment horizontal="center" vertical="center" wrapText="1"/>
    </x:xf>
    <x:xf numFmtId="205" fontId="43" fillId="95" borderId="45" xfId="0" applyNumberFormat="1" applyFont="1" applyFill="1" applyBorder="1" applyAlignment="1">
      <x:alignment horizontal="center" vertical="center" wrapText="1"/>
    </x:xf>
    <x:xf numFmtId="207" fontId="44" fillId="95" borderId="46" xfId="0" applyNumberFormat="1" applyFont="1" applyFill="1" applyBorder="1" applyAlignment="1">
      <x:alignment horizontal="center" vertical="center" wrapText="1"/>
    </x:xf>
    <x:xf numFmtId="205" fontId="44" fillId="95" borderId="46" xfId="0" applyNumberFormat="1" applyFont="1" applyFill="1" applyBorder="1" applyAlignment="1">
      <x:alignment horizontal="center" vertical="center" wrapText="1"/>
    </x:xf>
    <x:xf numFmtId="207" fontId="35" fillId="93" borderId="48" xfId="0" applyNumberFormat="1" applyFont="1" applyFill="1" applyBorder="1" applyAlignment="1">
      <x:alignment horizontal="center" vertical="center" wrapText="1"/>
    </x:xf>
    <x:xf numFmtId="205" fontId="35" fillId="93" borderId="48" xfId="0" applyNumberFormat="1" applyFont="1" applyFill="1" applyBorder="1" applyAlignment="1">
      <x:alignment horizontal="center" vertical="center" wrapText="1"/>
    </x:xf>
    <x:xf numFmtId="203" fontId="38" fillId="92" borderId="22" xfId="0" applyNumberFormat="1" applyFont="1" applyFill="1" applyBorder="1" applyAlignment="1">
      <x:alignment horizontal="center" vertical="center" wrapText="1"/>
    </x:xf>
    <x:xf numFmtId="203" fontId="36" fillId="95" borderId="43" xfId="0" applyNumberFormat="1" applyFont="1" applyFill="1" applyBorder="1" applyAlignment="1">
      <x:alignment horizontal="center" vertical="center" wrapText="1"/>
    </x:xf>
    <x:xf numFmtId="203" fontId="36" fillId="93" borderId="43" xfId="0" applyNumberFormat="1" applyFont="1" applyFill="1" applyBorder="1" applyAlignment="1">
      <x:alignment horizontal="center" vertical="center" wrapText="1"/>
    </x:xf>
    <x:xf numFmtId="0" fontId="36" fillId="95" borderId="43" xfId="0" applyNumberFormat="1" applyFont="1" applyFill="1" applyBorder="1" applyAlignment="1">
      <x:alignment horizontal="center" vertical="center" wrapText="1"/>
    </x:xf>
    <x:xf numFmtId="0" fontId="36" fillId="93" borderId="43" xfId="0" applyNumberFormat="1" applyFont="1" applyFill="1" applyBorder="1" applyAlignment="1">
      <x:alignment horizontal="center" vertical="center" wrapText="1"/>
    </x:xf>
    <x:xf numFmtId="0" fontId="36" fillId="7" borderId="34" xfId="0" applyNumberFormat="1" applyFont="1" applyFill="1" applyBorder="1" applyAlignment="1">
      <x:alignment horizontal="center" vertical="center" wrapText="1"/>
    </x:xf>
    <x:xf numFmtId="205" fontId="36" fillId="7" borderId="34" xfId="0" applyNumberFormat="1" applyFont="1" applyFill="1" applyBorder="1" applyAlignment="1">
      <x:alignment horizontal="center" vertical="center" wrapText="1"/>
    </x:xf>
    <x:xf numFmtId="205" fontId="36" fillId="2" borderId="26" xfId="0" applyNumberFormat="1" applyFont="1" applyFill="1" applyBorder="1" applyAlignment="1">
      <x:alignment horizontal="center" vertical="center" wrapText="1"/>
    </x:xf>
    <x:xf numFmtId="205" fontId="36" fillId="7" borderId="26" xfId="0" applyNumberFormat="1" applyFont="1" applyFill="1" applyBorder="1" applyAlignment="1">
      <x:alignment horizontal="center" vertical="center" wrapText="1"/>
    </x:xf>
    <x:xf numFmtId="205" fontId="40" fillId="3" borderId="26" xfId="0" applyNumberFormat="1" applyFont="1" applyFill="1" applyBorder="1" applyAlignment="1">
      <x:alignment horizontal="center" vertical="center" wrapText="1"/>
    </x:xf>
    <x:xf numFmtId="205" fontId="35" fillId="72" borderId="0" xfId="0" applyNumberFormat="1" applyFont="1" applyFill="1" applyBorder="1" applyAlignment="1">
      <x:alignment horizontal="center" vertical="center"/>
    </x:xf>
    <x:xf numFmtId="205" fontId="39" fillId="86" borderId="24" xfId="0" applyNumberFormat="1" applyFont="1" applyFill="1" applyBorder="1" applyAlignment="1">
      <x:alignment horizontal="center" vertical="center" wrapText="1"/>
    </x:xf>
    <x:xf numFmtId="205" fontId="36" fillId="0" xfId="0" applyNumberFormat="1" applyFont="1" applyFill="1" applyBorder="0" applyAlignment="1">
      <x:alignment horizontal="center" vertical="center" wrapText="1"/>
    </x:xf>
    <x:xf numFmtId="205" fontId="36" fillId="0" borderId="26" xfId="0" applyNumberFormat="1" applyFont="1" applyFill="1" applyBorder="1" applyAlignment="1">
      <x:alignment horizontal="center" vertical="center" wrapText="1"/>
    </x:xf>
    <x:xf numFmtId="205" fontId="36" fillId="0" borderId="0" xfId="0" applyNumberFormat="1" applyFont="1" applyFill="1" applyBorder="1" applyAlignment="1">
      <x:alignment horizontal="center" vertical="center"/>
    </x:xf>
    <x:xf numFmtId="205" fontId="38" fillId="88" borderId="22" xfId="0" applyNumberFormat="1" applyFont="1" applyFill="1" applyBorder="1" applyAlignment="1">
      <x:alignment horizontal="center" vertical="center" wrapText="1"/>
    </x:xf>
    <x:xf numFmtId="0" fontId="38" fillId="84" borderId="37" xfId="0" applyNumberFormat="1" applyFont="1" applyFill="1" applyBorder="1" applyAlignment="1">
      <x:alignment horizontal="right" vertical="center" wrapText="1"/>
    </x:xf>
    <x:xf numFmtId="203" fontId="38" fillId="92" borderId="22" xfId="0" applyNumberFormat="1" applyFont="1" applyFill="1" applyBorder="1" applyAlignment="1">
      <x:alignment horizontal="right" vertical="center" wrapText="1"/>
    </x:xf>
    <x:xf numFmtId="203" fontId="36" fillId="93" borderId="43" xfId="0" applyNumberFormat="1" applyFont="1" applyFill="1" applyBorder="1" applyAlignment="1">
      <x:alignment horizontal="right" vertical="center" wrapText="1"/>
    </x:xf>
    <x:xf numFmtId="203" fontId="36" fillId="95" borderId="43" xfId="0" applyNumberFormat="1" applyFont="1" applyFill="1" applyBorder="1" applyAlignment="1">
      <x:alignment horizontal="right" vertical="center" wrapText="1"/>
    </x:xf>
    <x:xf numFmtId="203" fontId="35" fillId="93" borderId="47" xfId="0" applyNumberFormat="1" applyFont="1" applyFill="1" applyBorder="1" applyAlignment="1">
      <x:alignment horizontal="right" vertical="center" wrapText="1"/>
    </x:xf>
    <x:xf numFmtId="203" fontId="35" fillId="95" borderId="47" xfId="0" applyNumberFormat="1" applyFont="1" applyFill="1" applyBorder="1" applyAlignment="1">
      <x:alignment horizontal="right" vertical="center" wrapText="1"/>
    </x:xf>
    <x:xf numFmtId="203" fontId="43" fillId="95" borderId="45" xfId="0" applyNumberFormat="1" applyFont="1" applyFill="1" applyBorder="1" applyAlignment="1">
      <x:alignment horizontal="right" vertical="center" wrapText="1"/>
    </x:xf>
    <x:xf numFmtId="203" fontId="44" fillId="95" borderId="46" xfId="0" applyNumberFormat="1" applyFont="1" applyFill="1" applyBorder="1" applyAlignment="1">
      <x:alignment horizontal="right" vertical="center" wrapText="1"/>
    </x:xf>
    <x:xf numFmtId="203" fontId="35" fillId="93" borderId="48" xfId="0" applyNumberFormat="1" applyFont="1" applyFill="1" applyBorder="1" applyAlignment="1">
      <x:alignment horizontal="right" vertical="center" wrapText="1"/>
    </x:xf>
    <x:xf numFmtId="203" fontId="36" fillId="7" borderId="34" xfId="0" applyNumberFormat="1" applyFont="1" applyFill="1" applyBorder="1" applyAlignment="1">
      <x:alignment horizontal="right" vertical="center" wrapText="1"/>
    </x:xf>
    <x:xf numFmtId="203" fontId="36" fillId="2" borderId="26" xfId="0" applyNumberFormat="1" applyFont="1" applyFill="1" applyBorder="1" applyAlignment="1">
      <x:alignment horizontal="right" vertical="center" wrapText="1"/>
    </x:xf>
    <x:xf numFmtId="203" fontId="36" fillId="7" borderId="26" xfId="0" applyNumberFormat="1" applyFont="1" applyFill="1" applyBorder="1" applyAlignment="1">
      <x:alignment horizontal="right" vertical="center" wrapText="1"/>
    </x:xf>
    <x:xf numFmtId="203" fontId="40" fillId="3" borderId="26" xfId="0" applyNumberFormat="1" applyFont="1" applyFill="1" applyBorder="1" applyAlignment="1">
      <x:alignment horizontal="right" vertical="center" wrapText="1"/>
    </x:xf>
    <x:xf numFmtId="203" fontId="35" fillId="72" borderId="0" xfId="0" applyNumberFormat="1" applyFont="1" applyFill="1" applyBorder="1" applyAlignment="1">
      <x:alignment horizontal="right" vertical="center"/>
    </x:xf>
    <x:xf numFmtId="203" fontId="39" fillId="86" borderId="24" xfId="0" applyNumberFormat="1" applyFont="1" applyFill="1" applyBorder="1" applyAlignment="1">
      <x:alignment horizontal="right" vertical="center" wrapText="1"/>
    </x:xf>
    <x:xf numFmtId="203" fontId="36" fillId="0" xfId="0" applyNumberFormat="1" applyFont="1" applyFill="1" applyBorder="0" applyAlignment="1">
      <x:alignment horizontal="right" vertical="center" wrapText="1"/>
    </x:xf>
    <x:xf numFmtId="203" fontId="36" fillId="0" borderId="26" xfId="0" applyNumberFormat="1" applyFont="1" applyFill="1" applyBorder="1" applyAlignment="1">
      <x:alignment horizontal="right" vertical="center" wrapText="1"/>
    </x:xf>
    <x:xf numFmtId="203" fontId="36" fillId="0" borderId="0" xfId="0" applyNumberFormat="1" applyFont="1" applyFill="1" applyBorder="1" applyAlignment="1">
      <x:alignment horizontal="right" vertical="center"/>
    </x:xf>
    <x:xf numFmtId="203" fontId="38" fillId="88" borderId="22" xfId="0" applyNumberFormat="1" applyFont="1" applyFill="1" applyBorder="1" applyAlignment="1">
      <x:alignment horizontal="right" vertical="center" wrapText="1"/>
    </x:xf>
    <x:xf numFmtId="204" fontId="38" fillId="92" borderId="22" xfId="0" applyNumberFormat="1" applyFont="1" applyFill="1" applyBorder="1" applyAlignment="1">
      <x:alignment horizontal="center" vertical="center" wrapText="1"/>
    </x:xf>
    <x:xf numFmtId="0" fontId="35" fillId="6" borderId="34" xfId="0" applyNumberFormat="1" applyFont="1" applyFill="1" applyBorder="1" applyAlignment="1">
      <x:alignment horizontal="center" vertical="center" wrapText="1"/>
    </x:xf>
    <x:xf numFmtId="0" fontId="35" fillId="6" borderId="26" xfId="0" applyNumberFormat="1" applyFont="1" applyFill="1" applyBorder="1" applyAlignment="1">
      <x:alignment horizontal="center" vertical="center" wrapText="1"/>
    </x:xf>
    <x:xf numFmtId="0" fontId="35" fillId="6" xfId="0" applyNumberFormat="1" applyFont="1" applyFill="1" applyBorder="0" applyAlignment="1">
      <x:alignment horizontal="center" vertical="center" wrapText="1"/>
    </x:xf>
    <x:xf numFmtId="203" fontId="35" fillId="7" borderId="19" xfId="0" applyNumberFormat="1" applyFont="1" applyFill="1" applyBorder="1" applyAlignment="1">
      <x:alignment horizontal="right" vertical="center"/>
    </x:xf>
    <x:xf numFmtId="203" fontId="35" fillId="7" borderId="9" xfId="0" applyNumberFormat="1" applyFont="1" applyFill="1" applyBorder="1" applyAlignment="1">
      <x:alignment horizontal="right" vertical="center"/>
    </x:xf>
    <x:xf numFmtId="203" fontId="35" fillId="7" borderId="12" xfId="0" applyNumberFormat="1" applyFont="1" applyFill="1" applyBorder="1" applyAlignment="1">
      <x:alignment horizontal="right" vertical="center"/>
    </x:xf>
    <x:xf numFmtId="203" fontId="35" fillId="5" borderId="12" xfId="0" applyNumberFormat="1" applyFont="1" applyFill="1" applyBorder="1" applyAlignment="1">
      <x:alignment horizontal="right" vertical="center"/>
    </x:xf>
    <x:xf numFmtId="0" fontId="38" fillId="88" borderId="22" xfId="0" applyNumberFormat="1" applyFont="1" applyFill="1" applyBorder="1" applyAlignment="1">
      <x:alignment horizontal="left" vertical="center" wrapText="1"/>
    </x:xf>
    <x:xf numFmtId="205" fontId="38" fillId="88" borderId="22" xfId="0" applyNumberFormat="1" applyFont="1" applyFill="1" applyBorder="1" applyAlignment="1">
      <x:alignment horizontal="left" vertical="center" wrapText="1"/>
    </x:xf>
    <x:xf numFmtId="207" fontId="38" fillId="88" borderId="22" xfId="0" applyNumberFormat="1" applyFont="1" applyFill="1" applyBorder="1" applyAlignment="1">
      <x:alignment horizontal="left" vertical="center" wrapText="1"/>
    </x:xf>
    <x:xf numFmtId="203" fontId="38" fillId="88" borderId="22" xfId="0" applyNumberFormat="1" applyFont="1" applyFill="1" applyBorder="1" applyAlignment="1">
      <x:alignment horizontal="left" vertical="center" wrapText="1"/>
    </x:xf>
    <x:xf numFmtId="204" fontId="38" fillId="88" borderId="22" xfId="0" applyNumberFormat="1" applyFont="1" applyFill="1" applyBorder="1" applyAlignment="1">
      <x:alignment horizontal="left" vertical="center" wrapText="1"/>
    </x:xf>
    <x:xf numFmtId="0" fontId="35" fillId="2" borderId="43" xfId="0" applyNumberFormat="1" applyFont="1" applyFill="1" applyBorder="1" applyAlignment="1">
      <x:alignment vertical="center" wrapText="1"/>
    </x:xf>
    <x:xf numFmtId="0" fontId="36" fillId="2" borderId="43" xfId="0" applyNumberFormat="1" applyFont="1" applyFill="1" applyBorder="1" applyAlignment="1">
      <x:alignment vertical="center" wrapText="1"/>
    </x:xf>
    <x:xf numFmtId="205" fontId="36" fillId="2" borderId="43" xfId="0" applyNumberFormat="1" applyFont="1" applyFill="1" applyBorder="1" applyAlignment="1">
      <x:alignment vertical="center" wrapText="1"/>
    </x:xf>
    <x:xf numFmtId="207" fontId="36" fillId="2" borderId="43" xfId="0" applyNumberFormat="1" applyFont="1" applyFill="1" applyBorder="1" applyAlignment="1">
      <x:alignment vertical="center" wrapText="1"/>
    </x:xf>
    <x:xf numFmtId="203" fontId="36" fillId="2" borderId="43" xfId="0" applyNumberFormat="1" applyFont="1" applyFill="1" applyBorder="1" applyAlignment="1">
      <x:alignment vertical="center" wrapText="1"/>
    </x:xf>
    <x:xf numFmtId="204" fontId="36" fillId="2" borderId="43" xfId="0" applyNumberFormat="1" applyFont="1" applyFill="1" applyBorder="1" applyAlignment="1">
      <x:alignment vertical="center" wrapText="1"/>
    </x:xf>
    <x:xf numFmtId="204" fontId="36" fillId="87" borderId="43" xfId="0" applyNumberFormat="1" applyFont="1" applyFill="1" applyBorder="1" applyAlignment="1">
      <x:alignment vertical="center" wrapText="1"/>
    </x:xf>
    <x:xf numFmtId="204" fontId="48" fillId="87" borderId="43" xfId="0" applyNumberFormat="1" applyFont="1" applyFill="1" applyBorder="1" applyAlignment="1">
      <x:alignment vertical="center" wrapText="1"/>
    </x:xf>
    <x:xf numFmtId="204" fontId="48" fillId="87" borderId="43" xfId="0" applyNumberFormat="1" applyFont="1" applyFill="1" applyBorder="1" applyAlignment="1">
      <x:alignment horizontal="center" vertical="center" wrapText="1"/>
    </x:xf>
    <x:xf numFmtId="0" fontId="35" fillId="89" borderId="26" xfId="0" applyNumberFormat="1" applyFont="1" applyFill="1" applyBorder="1" applyAlignment="1">
      <x:alignment vertical="center" wrapText="1"/>
    </x:xf>
    <x:xf numFmtId="0" fontId="36" fillId="89" borderId="26" xfId="0" applyNumberFormat="1" applyFont="1" applyFill="1" applyBorder="1" applyAlignment="1">
      <x:alignment vertical="center" wrapText="1"/>
    </x:xf>
    <x:xf numFmtId="205" fontId="36" fillId="89" borderId="26" xfId="0" applyNumberFormat="1" applyFont="1" applyFill="1" applyBorder="1" applyAlignment="1">
      <x:alignment vertical="center" wrapText="1"/>
    </x:xf>
    <x:xf numFmtId="207" fontId="36" fillId="89" borderId="26" xfId="0" applyNumberFormat="1" applyFont="1" applyFill="1" applyBorder="1" applyAlignment="1">
      <x:alignment vertical="center" wrapText="1"/>
    </x:xf>
    <x:xf numFmtId="203" fontId="36" fillId="89" borderId="26" xfId="0" applyNumberFormat="1" applyFont="1" applyFill="1" applyBorder="1" applyAlignment="1">
      <x:alignment vertical="center" wrapText="1"/>
    </x:xf>
    <x:xf numFmtId="204" fontId="36" fillId="89" borderId="26" xfId="0" applyNumberFormat="1" applyFont="1" applyFill="1" applyBorder="1" applyAlignment="1">
      <x:alignment vertical="center" wrapText="1"/>
    </x:xf>
    <x:xf numFmtId="0" fontId="35" fillId="89" borderId="43" xfId="0" applyNumberFormat="1" applyFont="1" applyFill="1" applyBorder="1" applyAlignment="1">
      <x:alignment vertical="center" wrapText="1"/>
    </x:xf>
    <x:xf numFmtId="0" fontId="36" fillId="89" borderId="43" xfId="0" applyNumberFormat="1" applyFont="1" applyFill="1" applyBorder="1" applyAlignment="1">
      <x:alignment vertical="center" wrapText="1"/>
    </x:xf>
    <x:xf numFmtId="205" fontId="36" fillId="89" borderId="43" xfId="0" applyNumberFormat="1" applyFont="1" applyFill="1" applyBorder="1" applyAlignment="1">
      <x:alignment vertical="center" wrapText="1"/>
    </x:xf>
    <x:xf numFmtId="207" fontId="36" fillId="89" borderId="43" xfId="0" applyNumberFormat="1" applyFont="1" applyFill="1" applyBorder="1" applyAlignment="1">
      <x:alignment vertical="center" wrapText="1"/>
    </x:xf>
    <x:xf numFmtId="203" fontId="36" fillId="89" borderId="43" xfId="0" applyNumberFormat="1" applyFont="1" applyFill="1" applyBorder="1" applyAlignment="1">
      <x:alignment vertical="center" wrapText="1"/>
    </x:xf>
    <x:xf numFmtId="204" fontId="36" fillId="89" borderId="43" xfId="0" applyNumberFormat="1" applyFont="1" applyFill="1" applyBorder="1" applyAlignment="1">
      <x:alignment vertical="center" wrapText="1"/>
    </x:xf>
    <x:xf numFmtId="0" fontId="35" fillId="2" borderId="47" xfId="0" applyNumberFormat="1" applyFont="1" applyFill="1" applyBorder="1" applyAlignment="1">
      <x:alignment vertical="center" wrapText="1"/>
    </x:xf>
    <x:xf numFmtId="205" fontId="35" fillId="2" borderId="47" xfId="0" applyNumberFormat="1" applyFont="1" applyFill="1" applyBorder="1" applyAlignment="1">
      <x:alignment vertical="center" wrapText="1"/>
    </x:xf>
    <x:xf numFmtId="207" fontId="35" fillId="2" borderId="47" xfId="0" applyNumberFormat="1" applyFont="1" applyFill="1" applyBorder="1" applyAlignment="1">
      <x:alignment vertical="center" wrapText="1"/>
    </x:xf>
    <x:xf numFmtId="203" fontId="35" fillId="2" borderId="47" xfId="0" applyNumberFormat="1" applyFont="1" applyFill="1" applyBorder="1" applyAlignment="1">
      <x:alignment vertical="center" wrapText="1"/>
    </x:xf>
    <x:xf numFmtId="204" fontId="35" fillId="2" borderId="47" xfId="0" applyNumberFormat="1" applyFont="1" applyFill="1" applyBorder="1" applyAlignment="1">
      <x:alignment vertical="center" wrapText="1"/>
    </x:xf>
    <x:xf numFmtId="204" fontId="35" fillId="87" borderId="47" xfId="0" applyNumberFormat="1" applyFont="1" applyFill="1" applyBorder="1" applyAlignment="1">
      <x:alignment vertical="center" wrapText="1"/>
    </x:xf>
    <x:xf numFmtId="204" fontId="48" fillId="87" borderId="47" xfId="0" applyNumberFormat="1" applyFont="1" applyFill="1" applyBorder="1" applyAlignment="1">
      <x:alignment vertical="center" wrapText="1"/>
    </x:xf>
    <x:xf numFmtId="204" fontId="48" fillId="87" borderId="47" xfId="0" applyNumberFormat="1" applyFont="1" applyFill="1" applyBorder="1" applyAlignment="1">
      <x:alignment horizontal="center" vertical="center" wrapText="1"/>
    </x:xf>
    <x:xf numFmtId="0" fontId="35" fillId="89" borderId="29" xfId="0" applyNumberFormat="1" applyFont="1" applyFill="1" applyBorder="1" applyAlignment="1">
      <x:alignment vertical="center" wrapText="1"/>
    </x:xf>
    <x:xf numFmtId="205" fontId="35" fillId="89" borderId="29" xfId="0" applyNumberFormat="1" applyFont="1" applyFill="1" applyBorder="1" applyAlignment="1">
      <x:alignment vertical="center" wrapText="1"/>
    </x:xf>
    <x:xf numFmtId="207" fontId="35" fillId="89" borderId="29" xfId="0" applyNumberFormat="1" applyFont="1" applyFill="1" applyBorder="1" applyAlignment="1">
      <x:alignment vertical="center" wrapText="1"/>
    </x:xf>
    <x:xf numFmtId="203" fontId="35" fillId="89" borderId="29" xfId="0" applyNumberFormat="1" applyFont="1" applyFill="1" applyBorder="1" applyAlignment="1">
      <x:alignment vertical="center" wrapText="1"/>
    </x:xf>
    <x:xf numFmtId="204" fontId="35" fillId="89" borderId="29" xfId="0" applyNumberFormat="1" applyFont="1" applyFill="1" applyBorder="1" applyAlignment="1">
      <x:alignment vertical="center" wrapText="1"/>
    </x:xf>
    <x:xf numFmtId="0" fontId="35" fillId="89" borderId="47" xfId="0" applyNumberFormat="1" applyFont="1" applyFill="1" applyBorder="1" applyAlignment="1">
      <x:alignment vertical="center" wrapText="1"/>
    </x:xf>
    <x:xf numFmtId="205" fontId="35" fillId="89" borderId="47" xfId="0" applyNumberFormat="1" applyFont="1" applyFill="1" applyBorder="1" applyAlignment="1">
      <x:alignment vertical="center" wrapText="1"/>
    </x:xf>
    <x:xf numFmtId="207" fontId="35" fillId="89" borderId="47" xfId="0" applyNumberFormat="1" applyFont="1" applyFill="1" applyBorder="1" applyAlignment="1">
      <x:alignment vertical="center" wrapText="1"/>
    </x:xf>
    <x:xf numFmtId="203" fontId="35" fillId="89" borderId="47" xfId="0" applyNumberFormat="1" applyFont="1" applyFill="1" applyBorder="1" applyAlignment="1">
      <x:alignment vertical="center" wrapText="1"/>
    </x:xf>
    <x:xf numFmtId="204" fontId="35" fillId="89" borderId="47" xfId="0" applyNumberFormat="1" applyFont="1" applyFill="1" applyBorder="1" applyAlignment="1">
      <x:alignment vertical="center" wrapText="1"/>
    </x:xf>
    <x:xf numFmtId="0" fontId="35" fillId="2" borderId="30" xfId="0" applyNumberFormat="1" applyFont="1" applyFill="1" applyBorder="1" applyAlignment="1">
      <x:alignment vertical="center" wrapText="1"/>
    </x:xf>
    <x:xf numFmtId="205" fontId="35" fillId="2" borderId="30" xfId="0" applyNumberFormat="1" applyFont="1" applyFill="1" applyBorder="1" applyAlignment="1">
      <x:alignment vertical="center" wrapText="1"/>
    </x:xf>
    <x:xf numFmtId="207" fontId="35" fillId="2" borderId="30" xfId="0" applyNumberFormat="1" applyFont="1" applyFill="1" applyBorder="1" applyAlignment="1">
      <x:alignment vertical="center" wrapText="1"/>
    </x:xf>
    <x:xf numFmtId="203" fontId="35" fillId="2" borderId="30" xfId="0" applyNumberFormat="1" applyFont="1" applyFill="1" applyBorder="1" applyAlignment="1">
      <x:alignment vertical="center" wrapText="1"/>
    </x:xf>
    <x:xf numFmtId="204" fontId="35" fillId="2" borderId="30" xfId="0" applyNumberFormat="1" applyFont="1" applyFill="1" applyBorder="1" applyAlignment="1">
      <x:alignment vertical="center" wrapText="1"/>
    </x:xf>
    <x:xf numFmtId="0" fontId="35" fillId="2" borderId="48" xfId="0" applyNumberFormat="1" applyFont="1" applyFill="1" applyBorder="1" applyAlignment="1">
      <x:alignment vertical="center" wrapText="1"/>
    </x:xf>
    <x:xf numFmtId="205" fontId="35" fillId="2" borderId="48" xfId="0" applyNumberFormat="1" applyFont="1" applyFill="1" applyBorder="1" applyAlignment="1">
      <x:alignment vertical="center" wrapText="1"/>
    </x:xf>
    <x:xf numFmtId="207" fontId="35" fillId="2" borderId="48" xfId="0" applyNumberFormat="1" applyFont="1" applyFill="1" applyBorder="1" applyAlignment="1">
      <x:alignment vertical="center" wrapText="1"/>
    </x:xf>
    <x:xf numFmtId="203" fontId="35" fillId="2" borderId="48" xfId="0" applyNumberFormat="1" applyFont="1" applyFill="1" applyBorder="1" applyAlignment="1">
      <x:alignment vertical="center" wrapText="1"/>
    </x:xf>
    <x:xf numFmtId="204" fontId="35" fillId="2" borderId="48" xfId="0" applyNumberFormat="1" applyFont="1" applyFill="1" applyBorder="1" applyAlignment="1">
      <x:alignment vertical="center" wrapText="1"/>
    </x:xf>
    <x:xf numFmtId="204" fontId="35" fillId="87" borderId="48" xfId="0" applyNumberFormat="1" applyFont="1" applyFill="1" applyBorder="1" applyAlignment="1">
      <x:alignment vertical="center" wrapText="1"/>
    </x:xf>
    <x:xf numFmtId="204" fontId="48" fillId="87" borderId="48" xfId="0" applyNumberFormat="1" applyFont="1" applyFill="1" applyBorder="1" applyAlignment="1">
      <x:alignment vertical="center" wrapText="1"/>
    </x:xf>
    <x:xf numFmtId="204" fontId="48" fillId="87" borderId="48" xfId="0" applyNumberFormat="1" applyFont="1" applyFill="1" applyBorder="1" applyAlignment="1">
      <x:alignment horizontal="center" vertical="center" wrapText="1"/>
    </x:xf>
    <x:xf numFmtId="0" fontId="48" fillId="87" borderId="43" xfId="0" applyNumberFormat="1" applyFont="1" applyFill="1" applyBorder="1" applyAlignment="1">
      <x:alignment vertical="center" wrapText="1"/>
    </x:xf>
    <x:xf numFmtId="0" fontId="48" fillId="87" borderId="43" xfId="0" applyNumberFormat="1" applyFont="1" applyFill="1" applyBorder="1" applyAlignment="1">
      <x:alignment horizontal="center" vertical="center" wrapText="1"/>
    </x:xf>
    <x:xf numFmtId="204" fontId="45" fillId="89" borderId="45" xfId="0" applyNumberFormat="1" applyFont="1" applyFill="1" applyBorder="1" applyAlignment="1">
      <x:alignment vertical="center" wrapText="1"/>
    </x:xf>
    <x:xf numFmtId="204" fontId="45" fillId="83" borderId="45" xfId="0" applyNumberFormat="1" applyFont="1" applyFill="1" applyBorder="1" applyAlignment="1">
      <x:alignment horizontal="center" vertical="center" wrapText="1"/>
    </x:xf>
    <x:xf numFmtId="204" fontId="45" fillId="89" borderId="46" xfId="0" applyNumberFormat="1" applyFont="1" applyFill="1" applyBorder="1" applyAlignment="1">
      <x:alignment vertical="center" wrapText="1"/>
    </x:xf>
    <x:xf numFmtId="204" fontId="45" fillId="83" borderId="46" xfId="0" applyNumberFormat="1" applyFont="1" applyFill="1" applyBorder="1" applyAlignment="1">
      <x:alignment horizontal="center" vertical="center" wrapText="1"/>
    </x:xf>
    <x:xf numFmtId="0" fontId="45" fillId="89" borderId="45" xfId="0" applyNumberFormat="1" applyFont="1" applyFill="1" applyBorder="1" applyAlignment="1">
      <x:alignment vertical="center" wrapText="1"/>
    </x:xf>
    <x:xf numFmtId="0" fontId="45" fillId="83" borderId="45" xfId="0" applyNumberFormat="1" applyFont="1" applyFill="1" applyBorder="1" applyAlignment="1">
      <x:alignment horizontal="center" vertical="center" wrapText="1"/>
    </x:xf>
    <x:xf numFmtId="0" fontId="35" fillId="2" borderId="43" xfId="0" applyNumberFormat="1" applyFont="1" applyFill="1" applyBorder="1" applyAlignment="1">
      <x:alignment horizontal="center" vertical="center" wrapText="1"/>
    </x:xf>
    <x:xf numFmtId="0" fontId="35" fillId="89" borderId="43" xfId="0" applyNumberFormat="1" applyFont="1" applyFill="1" applyBorder="1" applyAlignment="1">
      <x:alignment horizontal="center" vertical="center" wrapText="1"/>
    </x:xf>
    <x:xf numFmtId="0" fontId="35" fillId="2" borderId="47" xfId="0" applyNumberFormat="1" applyFont="1" applyFill="1" applyBorder="1" applyAlignment="1">
      <x:alignment horizontal="center" vertical="center" wrapText="1"/>
    </x:xf>
    <x:xf numFmtId="0" fontId="35" fillId="89" borderId="47" xfId="0" applyNumberFormat="1" applyFont="1" applyFill="1" applyBorder="1" applyAlignment="1">
      <x:alignment horizontal="center" vertical="center" wrapText="1"/>
    </x:xf>
    <x:xf numFmtId="0" fontId="43" fillId="89" borderId="45" xfId="0" applyNumberFormat="1" applyFont="1" applyFill="1" applyBorder="1" applyAlignment="1">
      <x:alignment horizontal="center" vertical="center" wrapText="1"/>
    </x:xf>
    <x:xf numFmtId="0" fontId="44" fillId="89" borderId="46" xfId="0" applyNumberFormat="1" applyFont="1" applyFill="1" applyBorder="1" applyAlignment="1">
      <x:alignment horizontal="center" vertical="center" wrapText="1"/>
    </x:xf>
    <x:xf numFmtId="0" fontId="35" fillId="2" borderId="48" xfId="0" applyNumberFormat="1" applyFont="1" applyFill="1" applyBorder="1" applyAlignment="1">
      <x:alignment horizontal="center" vertical="center" wrapText="1"/>
    </x:xf>
    <x:xf numFmtId="207" fontId="38" fillId="88" borderId="22" xfId="0" applyNumberFormat="1" applyFont="1" applyFill="1" applyBorder="1" applyAlignment="1">
      <x:alignment horizontal="center" vertical="center" wrapText="1"/>
    </x:xf>
    <x:xf numFmtId="207" fontId="36" fillId="2" borderId="43" xfId="0" applyNumberFormat="1" applyFont="1" applyFill="1" applyBorder="1" applyAlignment="1">
      <x:alignment horizontal="center" vertical="center" wrapText="1"/>
    </x:xf>
    <x:xf numFmtId="205" fontId="36" fillId="2" borderId="43" xfId="0" applyNumberFormat="1" applyFont="1" applyFill="1" applyBorder="1" applyAlignment="1">
      <x:alignment horizontal="center" vertical="center" wrapText="1"/>
    </x:xf>
    <x:xf numFmtId="207" fontId="36" fillId="89" borderId="43" xfId="0" applyNumberFormat="1" applyFont="1" applyFill="1" applyBorder="1" applyAlignment="1">
      <x:alignment horizontal="center" vertical="center" wrapText="1"/>
    </x:xf>
    <x:xf numFmtId="205" fontId="36" fillId="89" borderId="43" xfId="0" applyNumberFormat="1" applyFont="1" applyFill="1" applyBorder="1" applyAlignment="1">
      <x:alignment horizontal="center" vertical="center" wrapText="1"/>
    </x:xf>
    <x:xf numFmtId="207" fontId="35" fillId="2" borderId="47" xfId="0" applyNumberFormat="1" applyFont="1" applyFill="1" applyBorder="1" applyAlignment="1">
      <x:alignment horizontal="center" vertical="center" wrapText="1"/>
    </x:xf>
    <x:xf numFmtId="205" fontId="35" fillId="2" borderId="47" xfId="0" applyNumberFormat="1" applyFont="1" applyFill="1" applyBorder="1" applyAlignment="1">
      <x:alignment horizontal="center" vertical="center" wrapText="1"/>
    </x:xf>
    <x:xf numFmtId="207" fontId="35" fillId="89" borderId="47" xfId="0" applyNumberFormat="1" applyFont="1" applyFill="1" applyBorder="1" applyAlignment="1">
      <x:alignment horizontal="center" vertical="center" wrapText="1"/>
    </x:xf>
    <x:xf numFmtId="205" fontId="35" fillId="89" borderId="47" xfId="0" applyNumberFormat="1" applyFont="1" applyFill="1" applyBorder="1" applyAlignment="1">
      <x:alignment horizontal="center" vertical="center" wrapText="1"/>
    </x:xf>
    <x:xf numFmtId="207" fontId="43" fillId="89" borderId="45" xfId="0" applyNumberFormat="1" applyFont="1" applyFill="1" applyBorder="1" applyAlignment="1">
      <x:alignment horizontal="center" vertical="center" wrapText="1"/>
    </x:xf>
    <x:xf numFmtId="205" fontId="43" fillId="89" borderId="45" xfId="0" applyNumberFormat="1" applyFont="1" applyFill="1" applyBorder="1" applyAlignment="1">
      <x:alignment horizontal="center" vertical="center" wrapText="1"/>
    </x:xf>
    <x:xf numFmtId="207" fontId="44" fillId="89" borderId="46" xfId="0" applyNumberFormat="1" applyFont="1" applyFill="1" applyBorder="1" applyAlignment="1">
      <x:alignment horizontal="center" vertical="center" wrapText="1"/>
    </x:xf>
    <x:xf numFmtId="205" fontId="44" fillId="89" borderId="46" xfId="0" applyNumberFormat="1" applyFont="1" applyFill="1" applyBorder="1" applyAlignment="1">
      <x:alignment horizontal="center" vertical="center" wrapText="1"/>
    </x:xf>
    <x:xf numFmtId="207" fontId="35" fillId="2" borderId="48" xfId="0" applyNumberFormat="1" applyFont="1" applyFill="1" applyBorder="1" applyAlignment="1">
      <x:alignment horizontal="center" vertical="center" wrapText="1"/>
    </x:xf>
    <x:xf numFmtId="205" fontId="35" fillId="2" borderId="48" xfId="0" applyNumberFormat="1" applyFont="1" applyFill="1" applyBorder="1" applyAlignment="1">
      <x:alignment horizontal="center" vertical="center" wrapText="1"/>
    </x:xf>
    <x:xf numFmtId="203" fontId="38" fillId="88" borderId="22" xfId="0" applyNumberFormat="1" applyFont="1" applyFill="1" applyBorder="1" applyAlignment="1">
      <x:alignment horizontal="center" vertical="center" wrapText="1"/>
    </x:xf>
    <x:xf numFmtId="203" fontId="36" fillId="89" borderId="43" xfId="0" applyNumberFormat="1" applyFont="1" applyFill="1" applyBorder="1" applyAlignment="1">
      <x:alignment horizontal="center" vertical="center" wrapText="1"/>
    </x:xf>
    <x:xf numFmtId="203" fontId="36" fillId="2" borderId="43" xfId="0" applyNumberFormat="1" applyFont="1" applyFill="1" applyBorder="1" applyAlignment="1">
      <x:alignment horizontal="center" vertical="center" wrapText="1"/>
    </x:xf>
    <x:xf numFmtId="0" fontId="36" fillId="89" borderId="43" xfId="0" applyNumberFormat="1" applyFont="1" applyFill="1" applyBorder="1" applyAlignment="1">
      <x:alignment horizontal="center" vertical="center" wrapText="1"/>
    </x:xf>
    <x:xf numFmtId="0" fontId="36" fillId="2" borderId="43" xfId="0" applyNumberFormat="1" applyFont="1" applyFill="1" applyBorder="1" applyAlignment="1">
      <x:alignment horizontal="center" vertical="center" wrapText="1"/>
    </x:xf>
    <x:xf numFmtId="203" fontId="36" fillId="2" borderId="43" xfId="0" applyNumberFormat="1" applyFont="1" applyFill="1" applyBorder="1" applyAlignment="1">
      <x:alignment horizontal="right" vertical="center" wrapText="1"/>
    </x:xf>
    <x:xf numFmtId="203" fontId="36" fillId="89" borderId="43" xfId="0" applyNumberFormat="1" applyFont="1" applyFill="1" applyBorder="1" applyAlignment="1">
      <x:alignment horizontal="right" vertical="center" wrapText="1"/>
    </x:xf>
    <x:xf numFmtId="203" fontId="35" fillId="2" borderId="47" xfId="0" applyNumberFormat="1" applyFont="1" applyFill="1" applyBorder="1" applyAlignment="1">
      <x:alignment horizontal="right" vertical="center" wrapText="1"/>
    </x:xf>
    <x:xf numFmtId="203" fontId="35" fillId="89" borderId="47" xfId="0" applyNumberFormat="1" applyFont="1" applyFill="1" applyBorder="1" applyAlignment="1">
      <x:alignment horizontal="right" vertical="center" wrapText="1"/>
    </x:xf>
    <x:xf numFmtId="203" fontId="43" fillId="89" borderId="45" xfId="0" applyNumberFormat="1" applyFont="1" applyFill="1" applyBorder="1" applyAlignment="1">
      <x:alignment horizontal="right" vertical="center" wrapText="1"/>
    </x:xf>
    <x:xf numFmtId="203" fontId="44" fillId="89" borderId="46" xfId="0" applyNumberFormat="1" applyFont="1" applyFill="1" applyBorder="1" applyAlignment="1">
      <x:alignment horizontal="right" vertical="center" wrapText="1"/>
    </x:xf>
    <x:xf numFmtId="203" fontId="35" fillId="2" borderId="48" xfId="0" applyNumberFormat="1" applyFont="1" applyFill="1" applyBorder="1" applyAlignment="1">
      <x:alignment horizontal="right" vertical="center" wrapText="1"/>
    </x:xf>
    <x:xf numFmtId="204" fontId="38" fillId="88" borderId="22" xfId="0" applyNumberFormat="1" applyFont="1" applyFill="1" applyBorder="1" applyAlignment="1">
      <x:alignment horizontal="center" vertical="center" wrapText="1"/>
    </x:xf>
    <x:xf numFmtId="0" fontId="35" fillId="97" borderId="2" xfId="0" applyNumberFormat="1" applyFont="1" applyFill="1" applyBorder="1" applyAlignment="1">
      <x:alignment horizontal="center" vertical="center" wrapText="1"/>
    </x:xf>
    <x:xf numFmtId="0" fontId="35" fillId="97" borderId="3" xfId="0" applyNumberFormat="1" applyFont="1" applyFill="1" applyBorder="1" applyAlignment="1">
      <x:alignment horizontal="center" vertical="center" wrapText="1"/>
    </x:xf>
    <x:xf numFmtId="0" fontId="35" fillId="97" borderId="4" xfId="0" applyNumberFormat="1" applyFont="1" applyFill="1" applyBorder="1" applyAlignment="1">
      <x:alignment horizontal="center" vertical="center" wrapText="1"/>
    </x:xf>
    <x:xf numFmtId="0" fontId="39" fillId="97" borderId="2" xfId="0" applyNumberFormat="1" applyFont="1" applyFill="1" applyBorder="1" applyAlignment="1">
      <x:alignment horizontal="center" vertical="center" wrapText="1"/>
    </x:xf>
    <x:xf numFmtId="0" fontId="39" fillId="97" borderId="3" xfId="0" applyNumberFormat="1" applyFont="1" applyFill="1" applyBorder="1" applyAlignment="1">
      <x:alignment horizontal="center" vertical="center" wrapText="1"/>
    </x:xf>
    <x:xf numFmtId="0" fontId="39" fillId="97" borderId="4" xfId="0" applyNumberFormat="1" applyFont="1" applyFill="1" applyBorder="1" applyAlignment="1">
      <x:alignment horizontal="center" vertical="center" wrapText="1"/>
    </x:xf>
    <x:xf numFmtId="0" fontId="36" fillId="98" borderId="8" xfId="0" applyNumberFormat="1" applyFont="1" applyFill="1" applyBorder="1" applyAlignment="1">
      <x:alignment vertical="center" wrapText="1"/>
    </x:xf>
    <x:xf numFmtId="203" fontId="36" fillId="98" borderId="0" xfId="0" applyNumberFormat="1" applyFont="1" applyFill="1" applyBorder="1" applyAlignment="1">
      <x:alignment vertical="center" wrapText="1"/>
    </x:xf>
    <x:xf numFmtId="0" fontId="36" fillId="98" borderId="0" xfId="0" applyNumberFormat="1" applyFont="1" applyFill="1" applyBorder="1" applyAlignment="1">
      <x:alignment vertical="center" wrapText="1"/>
    </x:xf>
    <x:xf numFmtId="0" fontId="36" fillId="98" borderId="9" xfId="0" applyNumberFormat="1" applyFont="1" applyFill="1" applyBorder="1" applyAlignment="1">
      <x:alignment vertical="center" wrapText="1"/>
    </x:xf>
    <x:xf numFmtId="0" fontId="38" fillId="98" borderId="8" xfId="0" applyNumberFormat="1" applyFont="1" applyFill="1" applyBorder="1" applyAlignment="1">
      <x:alignment vertical="center" wrapText="1"/>
    </x:xf>
    <x:xf numFmtId="203" fontId="38" fillId="98" borderId="0" xfId="0" applyNumberFormat="1" applyFont="1" applyFill="1" applyBorder="1" applyAlignment="1">
      <x:alignment vertical="center" wrapText="1"/>
    </x:xf>
    <x:xf numFmtId="0" fontId="38" fillId="98" borderId="0" xfId="0" applyNumberFormat="1" applyFont="1" applyFill="1" applyBorder="1" applyAlignment="1">
      <x:alignment vertical="center" wrapText="1"/>
    </x:xf>
    <x:xf numFmtId="0" fontId="38" fillId="98" borderId="9" xfId="0" applyNumberFormat="1" applyFont="1" applyFill="1" applyBorder="1" applyAlignment="1">
      <x:alignment vertical="center" wrapText="1"/>
    </x:xf>
    <x:xf numFmtId="0" fontId="38" fillId="98" borderId="8" xfId="0" applyNumberFormat="1" applyFont="1" applyFill="1" applyBorder="1" applyAlignment="1">
      <x:alignment horizontal="center" vertical="center" wrapText="1"/>
    </x:xf>
    <x:xf numFmtId="203" fontId="38" fillId="98" borderId="0" xfId="0" applyNumberFormat="1" applyFont="1" applyFill="1" applyBorder="1" applyAlignment="1">
      <x:alignment horizontal="center" vertical="center" wrapText="1"/>
    </x:xf>
    <x:xf numFmtId="0" fontId="38" fillId="98" borderId="0" xfId="0" applyNumberFormat="1" applyFont="1" applyFill="1" applyBorder="1" applyAlignment="1">
      <x:alignment horizontal="center" vertical="center" wrapText="1"/>
    </x:xf>
    <x:xf numFmtId="0" fontId="38" fillId="98" borderId="9" xfId="0" applyNumberFormat="1" applyFont="1" applyFill="1" applyBorder="1" applyAlignment="1">
      <x:alignment horizontal="center" vertical="center" wrapText="1"/>
    </x:xf>
    <x:xf numFmtId="0" fontId="36" fillId="99" borderId="8" xfId="0" applyNumberFormat="1" applyFont="1" applyFill="1" applyBorder="1" applyAlignment="1">
      <x:alignment vertical="center" wrapText="1"/>
    </x:xf>
    <x:xf numFmtId="203" fontId="36" fillId="99" borderId="0" xfId="0" applyNumberFormat="1" applyFont="1" applyFill="1" applyBorder="1" applyAlignment="1">
      <x:alignment vertical="center" wrapText="1"/>
    </x:xf>
    <x:xf numFmtId="0" fontId="36" fillId="99" borderId="0" xfId="0" applyNumberFormat="1" applyFont="1" applyFill="1" applyBorder="1" applyAlignment="1">
      <x:alignment vertical="center" wrapText="1"/>
    </x:xf>
    <x:xf numFmtId="0" fontId="36" fillId="99" borderId="9" xfId="0" applyNumberFormat="1" applyFont="1" applyFill="1" applyBorder="1" applyAlignment="1">
      <x:alignment vertical="center" wrapText="1"/>
    </x:xf>
    <x:xf numFmtId="0" fontId="49" fillId="99" borderId="8" xfId="0" applyNumberFormat="1" applyFont="1" applyFill="1" applyBorder="1" applyAlignment="1">
      <x:alignment vertical="center" wrapText="1"/>
    </x:xf>
    <x:xf numFmtId="203" fontId="49" fillId="99" borderId="0" xfId="0" applyNumberFormat="1" applyFont="1" applyFill="1" applyBorder="1" applyAlignment="1">
      <x:alignment vertical="center" wrapText="1"/>
    </x:xf>
    <x:xf numFmtId="0" fontId="49" fillId="99" borderId="0" xfId="0" applyNumberFormat="1" applyFont="1" applyFill="1" applyBorder="1" applyAlignment="1">
      <x:alignment vertical="center" wrapText="1"/>
    </x:xf>
    <x:xf numFmtId="0" fontId="49" fillId="99" borderId="9" xfId="0" applyNumberFormat="1" applyFont="1" applyFill="1" applyBorder="1" applyAlignment="1">
      <x:alignment vertical="center" wrapText="1"/>
    </x:xf>
    <x:xf numFmtId="0" fontId="49" fillId="99" borderId="42" xfId="0" applyNumberFormat="1" applyFont="1" applyFill="1" applyBorder="1" applyAlignment="1">
      <x:alignment vertical="center" wrapText="1"/>
    </x:xf>
    <x:xf numFmtId="203" fontId="49" fillId="99" borderId="43" xfId="0" applyNumberFormat="1" applyFont="1" applyFill="1" applyBorder="1" applyAlignment="1">
      <x:alignment vertical="center" wrapText="1"/>
    </x:xf>
    <x:xf numFmtId="0" fontId="49" fillId="99" borderId="43" xfId="0" applyNumberFormat="1" applyFont="1" applyFill="1" applyBorder="1" applyAlignment="1">
      <x:alignment vertical="center" wrapText="1"/>
    </x:xf>
    <x:xf numFmtId="0" fontId="49" fillId="99" borderId="44" xfId="0" applyNumberFormat="1" applyFont="1" applyFill="1" applyBorder="1" applyAlignment="1">
      <x:alignment vertical="center" wrapText="1"/>
    </x:xf>
    <x:xf numFmtId="0" fontId="36" fillId="100" borderId="8" xfId="0" applyNumberFormat="1" applyFont="1" applyFill="1" applyBorder="1" applyAlignment="1">
      <x:alignment vertical="center" wrapText="1"/>
    </x:xf>
    <x:xf numFmtId="203" fontId="36" fillId="100" borderId="0" xfId="0" applyNumberFormat="1" applyFont="1" applyFill="1" applyBorder="1" applyAlignment="1">
      <x:alignment vertical="center" wrapText="1"/>
    </x:xf>
    <x:xf numFmtId="0" fontId="36" fillId="100" borderId="0" xfId="0" applyNumberFormat="1" applyFont="1" applyFill="1" applyBorder="1" applyAlignment="1">
      <x:alignment vertical="center" wrapText="1"/>
    </x:xf>
    <x:xf numFmtId="0" fontId="36" fillId="100" borderId="9" xfId="0" applyNumberFormat="1" applyFont="1" applyFill="1" applyBorder="1" applyAlignment="1">
      <x:alignment vertical="center" wrapText="1"/>
    </x:xf>
    <x:xf numFmtId="0" fontId="49" fillId="100" borderId="8" xfId="0" applyNumberFormat="1" applyFont="1" applyFill="1" applyBorder="1" applyAlignment="1">
      <x:alignment vertical="center" wrapText="1"/>
    </x:xf>
    <x:xf numFmtId="203" fontId="49" fillId="100" borderId="0" xfId="0" applyNumberFormat="1" applyFont="1" applyFill="1" applyBorder="1" applyAlignment="1">
      <x:alignment vertical="center" wrapText="1"/>
    </x:xf>
    <x:xf numFmtId="0" fontId="49" fillId="100" borderId="0" xfId="0" applyNumberFormat="1" applyFont="1" applyFill="1" applyBorder="1" applyAlignment="1">
      <x:alignment vertical="center" wrapText="1"/>
    </x:xf>
    <x:xf numFmtId="0" fontId="49" fillId="100" borderId="9" xfId="0" applyNumberFormat="1" applyFont="1" applyFill="1" applyBorder="1" applyAlignment="1">
      <x:alignment vertical="center" wrapText="1"/>
    </x:xf>
    <x:xf numFmtId="0" fontId="49" fillId="100" borderId="42" xfId="0" applyNumberFormat="1" applyFont="1" applyFill="1" applyBorder="1" applyAlignment="1">
      <x:alignment vertical="center" wrapText="1"/>
    </x:xf>
    <x:xf numFmtId="203" fontId="49" fillId="100" borderId="43" xfId="0" applyNumberFormat="1" applyFont="1" applyFill="1" applyBorder="1" applyAlignment="1">
      <x:alignment vertical="center" wrapText="1"/>
    </x:xf>
    <x:xf numFmtId="0" fontId="49" fillId="100" borderId="43" xfId="0" applyNumberFormat="1" applyFont="1" applyFill="1" applyBorder="1" applyAlignment="1">
      <x:alignment vertical="center" wrapText="1"/>
    </x:xf>
    <x:xf numFmtId="0" fontId="49" fillId="100" borderId="44" xfId="0" applyNumberFormat="1" applyFont="1" applyFill="1" applyBorder="1" applyAlignment="1">
      <x:alignment vertical="center" wrapText="1"/>
    </x:xf>
    <x:xf numFmtId="0" fontId="36" fillId="100" borderId="10" xfId="0" applyNumberFormat="1" applyFont="1" applyFill="1" applyBorder="1" applyAlignment="1">
      <x:alignment vertical="center" wrapText="1"/>
    </x:xf>
    <x:xf numFmtId="203" fontId="36" fillId="100" borderId="11" xfId="0" applyNumberFormat="1" applyFont="1" applyFill="1" applyBorder="1" applyAlignment="1">
      <x:alignment vertical="center" wrapText="1"/>
    </x:xf>
    <x:xf numFmtId="0" fontId="36" fillId="100" borderId="11" xfId="0" applyNumberFormat="1" applyFont="1" applyFill="1" applyBorder="1" applyAlignment="1">
      <x:alignment vertical="center" wrapText="1"/>
    </x:xf>
    <x:xf numFmtId="0" fontId="36" fillId="100" borderId="12" xfId="0" applyNumberFormat="1" applyFont="1" applyFill="1" applyBorder="1" applyAlignment="1">
      <x:alignment vertical="center" wrapText="1"/>
    </x:xf>
    <x:xf numFmtId="0" fontId="49" fillId="100" borderId="10" xfId="0" applyNumberFormat="1" applyFont="1" applyFill="1" applyBorder="1" applyAlignment="1">
      <x:alignment vertical="center" wrapText="1"/>
    </x:xf>
    <x:xf numFmtId="203" fontId="49" fillId="100" borderId="11" xfId="0" applyNumberFormat="1" applyFont="1" applyFill="1" applyBorder="1" applyAlignment="1">
      <x:alignment vertical="center" wrapText="1"/>
    </x:xf>
    <x:xf numFmtId="0" fontId="49" fillId="100" borderId="11" xfId="0" applyNumberFormat="1" applyFont="1" applyFill="1" applyBorder="1" applyAlignment="1">
      <x:alignment vertical="center" wrapText="1"/>
    </x:xf>
    <x:xf numFmtId="0" fontId="49" fillId="100" borderId="12" xfId="0" applyNumberFormat="1" applyFont="1" applyFill="1" applyBorder="1" applyAlignment="1">
      <x:alignment vertical="center" wrapText="1"/>
    </x:xf>
    <x:xf numFmtId="0" fontId="36" fillId="99" borderId="0" xfId="0" applyNumberFormat="1" applyFont="1" applyFill="1" applyBorder="1" applyAlignment="1">
      <x:alignment vertical="center"/>
    </x:xf>
    <x:xf numFmtId="0" fontId="49" fillId="99" borderId="0" xfId="0" applyNumberFormat="1" applyFont="1" applyFill="1" applyBorder="1" applyAlignment="1">
      <x:alignment vertical="center"/>
    </x:xf>
    <x:xf numFmtId="0" fontId="49" fillId="99" borderId="43" xfId="0" applyNumberFormat="1" applyFont="1" applyFill="1" applyBorder="1" applyAlignment="1">
      <x:alignment vertical="center"/>
    </x:xf>
    <x:xf numFmtId="0" fontId="36" fillId="100" borderId="0" xfId="0" applyNumberFormat="1" applyFont="1" applyFill="1" applyBorder="1" applyAlignment="1">
      <x:alignment vertical="center"/>
    </x:xf>
    <x:xf numFmtId="0" fontId="49" fillId="100" borderId="0" xfId="0" applyNumberFormat="1" applyFont="1" applyFill="1" applyBorder="1" applyAlignment="1">
      <x:alignment vertical="center"/>
    </x:xf>
    <x:xf numFmtId="0" fontId="49" fillId="100" borderId="43" xfId="0" applyNumberFormat="1" applyFont="1" applyFill="1" applyBorder="1" applyAlignment="1">
      <x:alignment vertical="center"/>
    </x:xf>
    <x:xf numFmtId="0" fontId="39" fillId="101" borderId="0" xfId="0" applyNumberFormat="1" applyFont="1" applyFill="1" applyBorder="1" applyAlignment="1">
      <x:alignment horizontal="center" vertical="center" wrapText="1"/>
    </x:xf>
    <x:xf numFmtId="0" fontId="50" fillId="101" borderId="0" xfId="0" applyNumberFormat="1" applyFont="1" applyFill="1" applyBorder="1" applyAlignment="1">
      <x:alignment horizontal="center" vertical="center" wrapText="1"/>
    </x:xf>
    <x:xf numFmtId="0" fontId="36" fillId="102" borderId="0" xfId="0" applyNumberFormat="1" applyFont="1" applyFill="1" applyBorder="1" applyAlignment="1">
      <x:alignment vertical="center" wrapText="1"/>
    </x:xf>
    <x:xf numFmtId="0" fontId="51" fillId="102" borderId="0" xfId="0" applyNumberFormat="1" applyFont="1" applyFill="1" applyBorder="1" applyAlignment="1">
      <x:alignment vertical="center" wrapText="1"/>
    </x:xf>
    <x:xf numFmtId="203" fontId="51" fillId="102" borderId="0" xfId="0" applyNumberFormat="1" applyFont="1" applyFill="1" applyBorder="1" applyAlignment="1">
      <x:alignment vertical="center" wrapText="1"/>
    </x:xf>
    <x:xf numFmtId="0" fontId="52" fillId="9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814f55eec4bc4" /><Relationship Type="http://schemas.openxmlformats.org/officeDocument/2006/relationships/theme" Target="/xl/theme/theme1.xml" Id="R53674b87bc7c43ac" /><Relationship Type="http://schemas.openxmlformats.org/officeDocument/2006/relationships/sharedStrings" Target="/xl/sharedStrings.xml" Id="R1956ff27e9cf4f7e" /><Relationship Type="http://schemas.openxmlformats.org/officeDocument/2006/relationships/worksheet" Target="/xl/worksheets/sheet1.xml" Id="R866bd77bea8f4057" /><Relationship Type="http://schemas.openxmlformats.org/officeDocument/2006/relationships/worksheet" Target="/xl/worksheets/sheet2.xml" Id="Rd48284dcffbb41d5" /><Relationship Type="http://schemas.openxmlformats.org/officeDocument/2006/relationships/worksheet" Target="/xl/worksheets/sheet3.xml" Id="R843ce2eac5af4d3d" /><Relationship Type="http://schemas.openxmlformats.org/officeDocument/2006/relationships/worksheet" Target="/xl/worksheets/sheet4.xml" Id="Ra1a503b821444d3b" /><Relationship Type="http://schemas.openxmlformats.org/officeDocument/2006/relationships/worksheet" Target="/xl/worksheets/sheet5.xml" Id="R231c0aead6cc453e" /><Relationship Type="http://schemas.openxmlformats.org/officeDocument/2006/relationships/worksheet" Target="/xl/worksheets/sheet6.xml" Id="R5aee0dea06914f43" /><Relationship Type="http://schemas.openxmlformats.org/officeDocument/2006/relationships/worksheet" Target="/xl/worksheets/sheet7.xml" Id="R3ca8c1d607414710" /><Relationship Type="http://schemas.openxmlformats.org/officeDocument/2006/relationships/worksheet" Target="/xl/worksheets/sheet8.xml" Id="R641b58b12c304f0e" /><Relationship Type="http://schemas.openxmlformats.org/officeDocument/2006/relationships/worksheet" Target="/xl/worksheets/sheet9.xml" Id="R8e248a1d6d4343ed" /><Relationship Type="http://schemas.openxmlformats.org/officeDocument/2006/relationships/worksheet" Target="/xl/worksheets/sheet10.xml" Id="Rc459ce9b33854dcd" /><Relationship Type="http://schemas.openxmlformats.org/officeDocument/2006/relationships/worksheet" Target="/xl/worksheets/sheet11.xml" Id="Rbb18810ac4434980" /><Relationship Type="http://schemas.openxmlformats.org/officeDocument/2006/relationships/worksheet" Target="/xl/worksheets/sheet12.xml" Id="R653c0e055c29445c" /><Relationship Type="http://schemas.openxmlformats.org/officeDocument/2006/relationships/worksheet" Target="/xl/worksheets/sheet13.xml" Id="R1bba1ca4c5fb4408" /><Relationship Type="http://schemas.openxmlformats.org/officeDocument/2006/relationships/worksheet" Target="/xl/worksheets/sheet14.xml" Id="R5a2404455fb14e82" /><Relationship Type="http://schemas.openxmlformats.org/officeDocument/2006/relationships/worksheet" Target="/xl/worksheets/sheet15.xml" Id="R63653add494f478e" /><Relationship Type="http://schemas.openxmlformats.org/officeDocument/2006/relationships/worksheet" Target="/xl/worksheets/sheet16.xml" Id="Rec636a8c8f1a417d" /><Relationship Type="http://schemas.openxmlformats.org/officeDocument/2006/relationships/worksheet" Target="/xl/worksheets/sheet17.xml" Id="Rfb55801ec7b74d41" /><Relationship Type="http://schemas.openxmlformats.org/officeDocument/2006/relationships/worksheet" Target="/xl/worksheets/sheet18.xml" Id="R504662cc011949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8c350ce1b8a4cff" /><Relationship Type="http://schemas.openxmlformats.org/officeDocument/2006/relationships/image" Target="/xl/media/image2.png" Id="R093e894f1b614c0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f989c668ffc414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Sensibilidade – preço final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'SENSIBILIDADE'!$A$6:$A$12</c:f>
              <c:strCache>
                <c:ptCount val="0"/>
              </c:strCache>
            </c:strRef>
          </c:cat>
          <c:val>
            <c:numRef>
              <c:f>'SENSIBILIDADE'!$B$6:$B$12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'SENSIBILIDADE'!$A$6:$A$12</c:f>
              <c:strCache>
                <c:ptCount val="0"/>
              </c:strCache>
            </c:strRef>
          </c:cat>
          <c:val>
            <c:numRef>
              <c:f>'SENSIBILIDADE'!$C$6:$C$12</c:f>
              <c:numCache>
                <c:formatCode>0.00%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cat>
            <c:strRef>
              <c:f>'SENSIBILIDADE'!$A$6:$A$12</c:f>
              <c:strCache>
                <c:ptCount val="0"/>
              </c:strCache>
            </c:strRef>
          </c:cat>
          <c:val>
            <c:numRef>
              <c:f>'SENSIBILIDADE'!$D$6:$D$12</c:f>
              <c:numCache>
                <c:formatCode>0.00%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cat>
            <c:strRef>
              <c:f>'SENSIBILIDADE'!$A$6:$A$12</c:f>
              <c:strCache>
                <c:ptCount val="0"/>
              </c:strCache>
            </c:strRef>
          </c:cat>
          <c:val>
            <c:numRef>
              <c:f>'SENSIBILIDADE'!$E$6:$E$12</c:f>
              <c:numCache>
                <c:formatCode>0.00%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cat>
            <c:strRef>
              <c:f>'SENSIBILIDADE'!$A$6:$A$12</c:f>
              <c:strCache>
                <c:ptCount val="0"/>
              </c:strCache>
            </c:strRef>
          </c:cat>
          <c:val>
            <c:numRef>
              <c:f>'SENSIBILIDADE'!$F$6:$F$12</c:f>
              <c:numCache>
                <c:formatCode>R$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4095750" cy="12858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c350ce1b8a4c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</xdr:row>
      <xdr:rowOff>0</xdr:rowOff>
    </xdr:from>
    <xdr:ext cx="4095750" cy="11430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3e894f1b614c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989c668ffc414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Engevith">
      <a:dk1>
        <a:srgbClr val="17243A"/>
      </a:dk1>
      <a:lt1>
        <a:srgbClr val="FFFFFF"/>
      </a:lt1>
      <a:dk2>
        <a:srgbClr val="0E2841"/>
      </a:dk2>
      <a:lt2>
        <a:srgbClr val="F3F7FB"/>
      </a:lt2>
      <a:accent1>
        <a:srgbClr val="073681"/>
      </a:accent1>
      <a:accent2>
        <a:srgbClr val="0066B3"/>
      </a:accent2>
      <a:accent3>
        <a:srgbClr val="00A5E5"/>
      </a:accent3>
      <a:accent4>
        <a:srgbClr val="5B9BD5"/>
      </a:accent4>
      <a:accent5>
        <a:srgbClr val="70AD47"/>
      </a:accent5>
      <a:accent6>
        <a:srgbClr val="ED7D31"/>
      </a:accent6>
      <a:hlink>
        <a:srgbClr val="0563C1"/>
      </a:hlink>
      <a:folHlink>
        <a:srgbClr val="7F600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Engevith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abc9a4b2b264f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8481f43da8284897" /></Relationships>
</file>

<file path=xl/worksheets/sheet1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38" hidden="0" customWidth="1"/>
    <x:col min="3" max="3" width="20" hidden="0" customWidth="1"/>
    <x:col min="4" max="4" width="22" hidden="0" customWidth="1"/>
    <x:col min="5" max="5" width="52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3" hidden="0" customWidth="1"/>
  </x:cols>
  <x:sheetData>
    <x:row r="1">
      <x:c r="A1" s="2063"/>
      <x:c r="B1" s="2063"/>
      <x:c r="C1" s="2063"/>
      <x:c r="D1" s="2063"/>
      <x:c r="E1" s="2063"/>
      <x:c r="F1" s="2063"/>
      <x:c r="G1" s="2063"/>
      <x:c r="H1" s="2063"/>
      <x:c r="I1" s="2063"/>
      <x:c r="J1" s="759"/>
    </x:row>
    <x:row r="2">
      <x:c r="A2" s="2063"/>
      <x:c r="B2" s="2063"/>
      <x:c r="C2" s="2063"/>
      <x:c r="D2" s="2063"/>
      <x:c r="E2" s="2063"/>
      <x:c r="F2" s="2063"/>
      <x:c r="G2" s="2063"/>
      <x:c r="H2" s="2063"/>
      <x:c r="I2" s="2063"/>
      <x:c r="J2" s="759"/>
    </x:row>
    <x:row r="3">
      <x:c r="A3" s="2063"/>
      <x:c r="B3" s="2063"/>
      <x:c r="C3" s="2063"/>
      <x:c r="D3" s="2063"/>
      <x:c r="E3" s="2063"/>
      <x:c r="F3" s="2063"/>
      <x:c r="G3" s="2063"/>
      <x:c r="H3" s="2063"/>
      <x:c r="I3" s="2063"/>
      <x:c r="J3" s="759"/>
    </x:row>
    <x:row r="4">
      <x:c r="A4" s="2063"/>
      <x:c r="B4" s="2063"/>
      <x:c r="C4" s="2063"/>
      <x:c r="D4" s="2063"/>
      <x:c r="E4" s="2063"/>
      <x:c r="F4" s="2063"/>
      <x:c r="G4" s="2063"/>
      <x:c r="H4" s="2063"/>
      <x:c r="I4" s="2063"/>
      <x:c r="J4" s="759"/>
    </x:row>
    <x:row r="5">
      <x:c r="A5" s="2063"/>
      <x:c r="B5" s="2063"/>
      <x:c r="C5" s="2063"/>
      <x:c r="D5" s="2063"/>
      <x:c r="E5" s="2063"/>
      <x:c r="F5" s="2063"/>
      <x:c r="G5" s="2063"/>
      <x:c r="H5" s="2063"/>
      <x:c r="I5" s="2063"/>
      <x:c r="J5" s="759"/>
    </x:row>
    <x:row r="6">
      <x:c r="A6" s="2063"/>
      <x:c r="B6" s="2063"/>
      <x:c r="C6" s="2063"/>
      <x:c r="D6" s="2063"/>
      <x:c r="E6" s="2063"/>
      <x:c r="F6" s="2063"/>
      <x:c r="G6" s="2063"/>
      <x:c r="H6" s="2063"/>
      <x:c r="I6" s="2063"/>
      <x:c r="J6" s="759"/>
    </x:row>
    <x:row r="7">
      <x:c r="A7" s="2063"/>
      <x:c r="B7" s="2063"/>
      <x:c r="C7" s="2063"/>
      <x:c r="D7" s="2063"/>
      <x:c r="E7" s="2063"/>
      <x:c r="F7" s="2063"/>
      <x:c r="G7" s="2063"/>
      <x:c r="H7" s="2063"/>
      <x:c r="I7" s="2063"/>
      <x:c r="J7" s="759"/>
    </x:row>
    <x:row r="8">
      <x:c r="A8" s="2063"/>
      <x:c r="B8" s="2063"/>
      <x:c r="C8" s="2063"/>
      <x:c r="D8" s="2063"/>
      <x:c r="E8" s="2063"/>
      <x:c r="F8" s="2063"/>
      <x:c r="G8" s="2063"/>
      <x:c r="H8" s="2063"/>
      <x:c r="I8" s="2063"/>
      <x:c r="J8" s="759"/>
    </x:row>
    <x:row r="9">
      <x:c r="A9" s="2063"/>
      <x:c r="B9" s="2082" t="str">
        <x:v>ORÇAMENTO EXECUTIVO – CME
Santa Casa de Misericórdia de Cerqueira César – SP</x:v>
      </x:c>
      <x:c r="C9" s="2082" t="str">
        <x:v>ORÇAMENTO EXECUTIVO – CME
Santa Casa de Misericórdia de Cerqueira César – SP</x:v>
      </x:c>
      <x:c r="D9" s="2082" t="str">
        <x:v>ORÇAMENTO EXECUTIVO – CME
Santa Casa de Misericórdia de Cerqueira César – SP</x:v>
      </x:c>
      <x:c r="E9" s="2082" t="str">
        <x:v>ORÇAMENTO EXECUTIVO – CME
Santa Casa de Misericórdia de Cerqueira César – SP</x:v>
      </x:c>
      <x:c r="F9" s="2082" t="str">
        <x:v>ORÇAMENTO EXECUTIVO – CME
Santa Casa de Misericórdia de Cerqueira César – SP</x:v>
      </x:c>
      <x:c r="G9" s="2082" t="str">
        <x:v>ORÇAMENTO EXECUTIVO – CME
Santa Casa de Misericórdia de Cerqueira César – SP</x:v>
      </x:c>
      <x:c r="H9" s="2082" t="str">
        <x:v>ORÇAMENTO EXECUTIVO – CME
Santa Casa de Misericórdia de Cerqueira César – SP</x:v>
      </x:c>
      <x:c r="I9" s="2082" t="str">
        <x:v>ORÇAMENTO EXECUTIVO – CME
Santa Casa de Misericórdia de Cerqueira César – SP</x:v>
      </x:c>
      <x:c r="J9" s="759"/>
    </x:row>
    <x:row r="10">
      <x:c r="A10" s="2063"/>
      <x:c r="B10" s="2082" t="str">
        <x:v>ORÇAMENTO EXECUTIVO – CME
Santa Casa de Misericórdia de Cerqueira César – SP</x:v>
      </x:c>
      <x:c r="C10" s="2082" t="str">
        <x:v>ORÇAMENTO EXECUTIVO – CME
Santa Casa de Misericórdia de Cerqueira César – SP</x:v>
      </x:c>
      <x:c r="D10" s="2082" t="str">
        <x:v>ORÇAMENTO EXECUTIVO – CME
Santa Casa de Misericórdia de Cerqueira César – SP</x:v>
      </x:c>
      <x:c r="E10" s="2082" t="str">
        <x:v>ORÇAMENTO EXECUTIVO – CME
Santa Casa de Misericórdia de Cerqueira César – SP</x:v>
      </x:c>
      <x:c r="F10" s="2082" t="str">
        <x:v>ORÇAMENTO EXECUTIVO – CME
Santa Casa de Misericórdia de Cerqueira César – SP</x:v>
      </x:c>
      <x:c r="G10" s="2082" t="str">
        <x:v>ORÇAMENTO EXECUTIVO – CME
Santa Casa de Misericórdia de Cerqueira César – SP</x:v>
      </x:c>
      <x:c r="H10" s="2082" t="str">
        <x:v>ORÇAMENTO EXECUTIVO – CME
Santa Casa de Misericórdia de Cerqueira César – SP</x:v>
      </x:c>
      <x:c r="I10" s="2082" t="str">
        <x:v>ORÇAMENTO EXECUTIVO – CME
Santa Casa de Misericórdia de Cerqueira César – SP</x:v>
      </x:c>
      <x:c r="J10" s="759"/>
    </x:row>
    <x:row r="11">
      <x:c r="A11" s="2063"/>
      <x:c r="B11" s="2082" t="str">
        <x:v>ORÇAMENTO EXECUTIVO – CME
Santa Casa de Misericórdia de Cerqueira César – SP</x:v>
      </x:c>
      <x:c r="C11" s="2082" t="str">
        <x:v>ORÇAMENTO EXECUTIVO – CME
Santa Casa de Misericórdia de Cerqueira César – SP</x:v>
      </x:c>
      <x:c r="D11" s="2082" t="str">
        <x:v>ORÇAMENTO EXECUTIVO – CME
Santa Casa de Misericórdia de Cerqueira César – SP</x:v>
      </x:c>
      <x:c r="E11" s="2082" t="str">
        <x:v>ORÇAMENTO EXECUTIVO – CME
Santa Casa de Misericórdia de Cerqueira César – SP</x:v>
      </x:c>
      <x:c r="F11" s="2082" t="str">
        <x:v>ORÇAMENTO EXECUTIVO – CME
Santa Casa de Misericórdia de Cerqueira César – SP</x:v>
      </x:c>
      <x:c r="G11" s="2082" t="str">
        <x:v>ORÇAMENTO EXECUTIVO – CME
Santa Casa de Misericórdia de Cerqueira César – SP</x:v>
      </x:c>
      <x:c r="H11" s="2082" t="str">
        <x:v>ORÇAMENTO EXECUTIVO – CME
Santa Casa de Misericórdia de Cerqueira César – SP</x:v>
      </x:c>
      <x:c r="I11" s="2082" t="str">
        <x:v>ORÇAMENTO EXECUTIVO – CME
Santa Casa de Misericórdia de Cerqueira César – SP</x:v>
      </x:c>
      <x:c r="J11" s="759"/>
    </x:row>
    <x:row r="12">
      <x:c r="A12" s="2063"/>
      <x:c r="B12" s="2063"/>
      <x:c r="C12" s="2063"/>
      <x:c r="D12" s="2063"/>
      <x:c r="E12" s="2063"/>
      <x:c r="F12" s="2063"/>
      <x:c r="G12" s="2063"/>
      <x:c r="H12" s="2063"/>
      <x:c r="I12" s="2063"/>
      <x:c r="J12" s="759"/>
    </x:row>
    <x:row r="13">
      <x:c r="A13" s="2063"/>
      <x:c r="B13" s="2083" t="str">
        <x:v>ENGEViTH | SINAPI SP 07/2026 – sem desoneração (onerado) | BDI analítico | CPUs específicas rastreáveis</x:v>
      </x:c>
      <x:c r="C13" s="2083" t="str">
        <x:v>ENGEViTH | SINAPI SP 07/2026 – sem desoneração (onerado) | BDI analítico | CPUs específicas rastreáveis</x:v>
      </x:c>
      <x:c r="D13" s="2083" t="str">
        <x:v>ENGEViTH | SINAPI SP 07/2026 – sem desoneração (onerado) | BDI analítico | CPUs específicas rastreáveis</x:v>
      </x:c>
      <x:c r="E13" s="2083" t="str">
        <x:v>ENGEViTH | SINAPI SP 07/2026 – sem desoneração (onerado) | BDI analítico | CPUs específicas rastreáveis</x:v>
      </x:c>
      <x:c r="F13" s="2083" t="str">
        <x:v>ENGEViTH | SINAPI SP 07/2026 – sem desoneração (onerado) | BDI analítico | CPUs específicas rastreáveis</x:v>
      </x:c>
      <x:c r="G13" s="2083" t="str">
        <x:v>ENGEViTH | SINAPI SP 07/2026 – sem desoneração (onerado) | BDI analítico | CPUs específicas rastreáveis</x:v>
      </x:c>
      <x:c r="H13" s="2083" t="str">
        <x:v>ENGEViTH | SINAPI SP 07/2026 – sem desoneração (onerado) | BDI analítico | CPUs específicas rastreáveis</x:v>
      </x:c>
      <x:c r="I13" s="2083" t="str">
        <x:v>ENGEViTH | SINAPI SP 07/2026 – sem desoneração (onerado) | BDI analítico | CPUs específicas rastreáveis</x:v>
      </x:c>
      <x:c r="J13" s="759"/>
    </x:row>
    <x:row r="14">
      <x:c r="A14" s="2063"/>
      <x:c r="B14" s="2083" t="str">
        <x:v>ENGEViTH | SINAPI SP 07/2026 – sem desoneração (onerado) | BDI analítico | CPUs específicas rastreáveis</x:v>
      </x:c>
      <x:c r="C14" s="2083" t="str">
        <x:v>ENGEViTH | SINAPI SP 07/2026 – sem desoneração (onerado) | BDI analítico | CPUs específicas rastreáveis</x:v>
      </x:c>
      <x:c r="D14" s="2083" t="str">
        <x:v>ENGEViTH | SINAPI SP 07/2026 – sem desoneração (onerado) | BDI analítico | CPUs específicas rastreáveis</x:v>
      </x:c>
      <x:c r="E14" s="2083" t="str">
        <x:v>ENGEViTH | SINAPI SP 07/2026 – sem desoneração (onerado) | BDI analítico | CPUs específicas rastreáveis</x:v>
      </x:c>
      <x:c r="F14" s="2083" t="str">
        <x:v>ENGEViTH | SINAPI SP 07/2026 – sem desoneração (onerado) | BDI analítico | CPUs específicas rastreáveis</x:v>
      </x:c>
      <x:c r="G14" s="2083" t="str">
        <x:v>ENGEViTH | SINAPI SP 07/2026 – sem desoneração (onerado) | BDI analítico | CPUs específicas rastreáveis</x:v>
      </x:c>
      <x:c r="H14" s="2083" t="str">
        <x:v>ENGEViTH | SINAPI SP 07/2026 – sem desoneração (onerado) | BDI analítico | CPUs específicas rastreáveis</x:v>
      </x:c>
      <x:c r="I14" s="2083" t="str">
        <x:v>ENGEViTH | SINAPI SP 07/2026 – sem desoneração (onerado) | BDI analítico | CPUs específicas rastreáveis</x:v>
      </x:c>
      <x:c r="J14" s="759"/>
    </x:row>
    <x:row r="15">
      <x:c r="A15" s="2063"/>
      <x:c r="B15" s="2063"/>
      <x:c r="C15" s="2063"/>
      <x:c r="D15" s="2063"/>
      <x:c r="E15" s="2063"/>
      <x:c r="F15" s="2063"/>
      <x:c r="G15" s="2063"/>
      <x:c r="H15" s="2063"/>
      <x:c r="I15" s="2063"/>
      <x:c r="J15" s="759"/>
    </x:row>
    <x:row r="16">
      <x:c r="A16" s="2063"/>
      <x:c r="B16" s="2063"/>
      <x:c r="C16" s="2063"/>
      <x:c r="D16" s="2063"/>
      <x:c r="E16" s="2063"/>
      <x:c r="F16" s="2063"/>
      <x:c r="G16" s="2063"/>
      <x:c r="H16" s="2063"/>
      <x:c r="I16" s="2063"/>
      <x:c r="J16" s="759"/>
    </x:row>
    <x:row r="17">
      <x:c r="A17" s="2063"/>
      <x:c r="B17" s="1727" t="str">
        <x:v>INDICADOR</x:v>
      </x:c>
      <x:c r="C17" s="1728" t="str">
        <x:v>VALOR</x:v>
      </x:c>
      <x:c r="D17" s="1728" t="str">
        <x:v>STATUS</x:v>
      </x:c>
      <x:c r="E17" s="1729" t="str">
        <x:v>LEITURA</x:v>
      </x:c>
      <x:c r="F17" s="2063"/>
      <x:c r="G17" s="2063"/>
      <x:c r="H17" s="2063"/>
      <x:c r="I17" s="2063"/>
      <x:c r="J17" s="759"/>
    </x:row>
    <x:row r="18">
      <x:c r="A18" s="2063"/>
      <x:c r="B18" s="2065" t="str">
        <x:v>Custo direto técnico</x:v>
      </x:c>
      <x:c r="C18" s="2066" t="n">
        <x:f>ORCAMENTO_EAP!G37</x:f>
        <x:v>108811.71692749998</x:v>
      </x:c>
      <x:c r="D18" s="2067" t="str">
        <x:v>AUDITADO</x:v>
      </x:c>
      <x:c r="E18" s="2068" t="str">
        <x:v>Escopo físico – sem engenharia</x:v>
      </x:c>
      <x:c r="F18" s="2063"/>
      <x:c r="G18" s="2063"/>
      <x:c r="H18" s="2063"/>
      <x:c r="I18" s="2063"/>
      <x:c r="J18" s="759"/>
    </x:row>
    <x:row r="19">
      <x:c r="A19" s="2063"/>
      <x:c r="B19" s="2069" t="str">
        <x:v>Engenharia</x:v>
      </x:c>
      <x:c r="C19" s="2070" t="n">
        <x:f>ORCAMENTO_EAP!G38</x:f>
        <x:v>5169.599999999999</x:v>
      </x:c>
      <x:c r="D19" s="2071" t="str">
        <x:v>AUDITADO</x:v>
      </x:c>
      <x:c r="E19" s="2072" t="str">
        <x:v>36 h × SINAPI 90777</x:v>
      </x:c>
      <x:c r="F19" s="2063"/>
      <x:c r="G19" s="2063"/>
      <x:c r="H19" s="2063"/>
      <x:c r="I19" s="2063"/>
      <x:c r="J19" s="759"/>
    </x:row>
    <x:row r="20">
      <x:c r="A20" s="2063"/>
      <x:c r="B20" s="2069" t="str">
        <x:v>Base sujeita ao BDI</x:v>
      </x:c>
      <x:c r="C20" s="2070" t="n">
        <x:f>ORCAMENTO_EAP!G39</x:f>
        <x:v>113981.31692749998</x:v>
      </x:c>
      <x:c r="D20" s="2071" t="str">
        <x:v>AUDITADO</x:v>
      </x:c>
      <x:c r="E20" s="2072" t="str">
        <x:v>Direto + engenharia</x:v>
      </x:c>
      <x:c r="F20" s="2063"/>
      <x:c r="G20" s="2063"/>
      <x:c r="H20" s="2063"/>
      <x:c r="I20" s="2063"/>
      <x:c r="J20" s="759"/>
    </x:row>
    <x:row r="21">
      <x:c r="A21" s="2063"/>
      <x:c r="B21" s="2069" t="str">
        <x:v>BDI adotado</x:v>
      </x:c>
      <x:c r="C21" s="2073" t="n">
        <x:f>ORCAMENTO_EAP!G40</x:f>
        <x:v>0.236245</x:v>
      </x:c>
      <x:c r="D21" s="2071" t="str">
        <x:v>AUDITADO</x:v>
      </x:c>
      <x:c r="E21" s="2072" t="str">
        <x:v>Cerqueira César / não desonerado</x:v>
      </x:c>
      <x:c r="F21" s="2063"/>
      <x:c r="G21" s="2063"/>
      <x:c r="H21" s="2063"/>
      <x:c r="I21" s="2063"/>
      <x:c r="J21" s="759"/>
    </x:row>
    <x:row r="22">
      <x:c r="A22" s="2063"/>
      <x:c r="B22" s="2074" t="str">
        <x:v>Preço da obra com BDI</x:v>
      </x:c>
      <x:c r="C22" s="2075" t="n">
        <x:f>ORCAMENTO_EAP!G41</x:f>
        <x:v>140908.8331450372</x:v>
      </x:c>
      <x:c r="D22" s="2076" t="str">
        <x:v>REFERÊNCIA EXECUTIVA</x:v>
      </x:c>
      <x:c r="E22" s="2077" t="str">
        <x:v>Antes das taxas estatutárias</x:v>
      </x:c>
      <x:c r="F22" s="2063"/>
      <x:c r="G22" s="2063"/>
      <x:c r="H22" s="2063"/>
      <x:c r="I22" s="2063"/>
      <x:c r="J22" s="759"/>
    </x:row>
    <x:row r="23">
      <x:c r="A23" s="2063"/>
      <x:c r="B23" s="2069" t="str">
        <x:v>Taxas/licenças confirmadas</x:v>
      </x:c>
      <x:c r="C23" s="2070" t="n">
        <x:f>ORCAMENTO_EAP!G44</x:f>
        <x:v>285.59</x:v>
      </x:c>
      <x:c r="D23" s="2071" t="str">
        <x:v>AUDITADO</x:v>
      </x:c>
      <x:c r="E23" s="2072" t="str">
        <x:v>ART CREA-SP; demais guias pendentes não entram no total</x:v>
      </x:c>
      <x:c r="F23" s="2063"/>
      <x:c r="G23" s="2063"/>
      <x:c r="H23" s="2063"/>
      <x:c r="I23" s="2063"/>
      <x:c r="J23" s="759"/>
    </x:row>
    <x:row r="24">
      <x:c r="A24" s="2063"/>
      <x:c r="B24" s="2074" t="str">
        <x:v>PREÇO FINAL COM TAXAS</x:v>
      </x:c>
      <x:c r="C24" s="2075" t="n">
        <x:f>ORCAMENTO_EAP!G45</x:f>
        <x:v>141194.4231450372</x:v>
      </x:c>
      <x:c r="D24" s="2076" t="str">
        <x:v>REFERÊNCIA EXECUTIVA</x:v>
      </x:c>
      <x:c r="E24" s="2077" t="str">
        <x:v>Valor atual para impressão</x:v>
      </x:c>
      <x:c r="F24" s="2063"/>
      <x:c r="G24" s="2063"/>
      <x:c r="H24" s="2063"/>
      <x:c r="I24" s="2063"/>
      <x:c r="J24" s="759"/>
    </x:row>
    <x:row r="25">
      <x:c r="A25" s="2063"/>
      <x:c r="B25" s="2078" t="str">
        <x:v>Taxas pendentes</x:v>
      </x:c>
      <x:c r="C25" s="2079" t="n">
        <x:v>0</x:v>
      </x:c>
      <x:c r="D25" s="1902" t="str">
        <x:v>ATENÇÃO</x:v>
      </x:c>
      <x:c r="E25" s="2080" t="str">
        <x:v>Prefeitura, VISA, Bombeiros/Habite-se: substituir pelos valores oficiais quando emitidos</x:v>
      </x:c>
      <x:c r="F25" s="2063"/>
      <x:c r="G25" s="2063"/>
      <x:c r="H25" s="2063"/>
      <x:c r="I25" s="2063"/>
      <x:c r="J25" s="759"/>
    </x:row>
    <x:row r="26">
      <x:c r="A26" s="2063"/>
      <x:c r="B26" s="2063"/>
      <x:c r="C26" s="2063"/>
      <x:c r="D26" s="2063"/>
      <x:c r="E26" s="2063"/>
      <x:c r="F26" s="2063"/>
      <x:c r="G26" s="2063"/>
      <x:c r="H26" s="2063"/>
      <x:c r="I26" s="2063"/>
      <x:c r="J26" s="759"/>
    </x:row>
    <x:row r="27">
      <x:c r="A27" s="2063"/>
      <x:c r="B27" s="2063"/>
      <x:c r="C27" s="2063"/>
      <x:c r="D27" s="2063"/>
      <x:c r="E27" s="2063"/>
      <x:c r="F27" s="2063"/>
      <x:c r="G27" s="2063"/>
      <x:c r="H27" s="2063"/>
      <x:c r="I27" s="2063"/>
      <x:c r="J27" s="759"/>
    </x:row>
    <x:row r="28">
      <x:c r="A28" s="2063"/>
      <x:c r="B28" s="2081" t="str">
        <x:v>Os 102,27 m² são a área global da intervenção e não multiplicam os serviços. As medições específicas permanecem separadas por alvenaria, demolição, Glasroc, pisos, paredes epóxi e rodapés.</x:v>
      </x:c>
      <x:c r="C28" s="2081" t="str">
        <x:v>Os 102,27 m² são a área global da intervenção e não multiplicam os serviços. As medições específicas permanecem separadas por alvenaria, demolição, Glasroc, pisos, paredes epóxi e rodapés.</x:v>
      </x:c>
      <x:c r="D28" s="2081" t="str">
        <x:v>Os 102,27 m² são a área global da intervenção e não multiplicam os serviços. As medições específicas permanecem separadas por alvenaria, demolição, Glasroc, pisos, paredes epóxi e rodapés.</x:v>
      </x:c>
      <x:c r="E28" s="2081" t="str">
        <x:v>Os 102,27 m² são a área global da intervenção e não multiplicam os serviços. As medições específicas permanecem separadas por alvenaria, demolição, Glasroc, pisos, paredes epóxi e rodapés.</x:v>
      </x:c>
      <x:c r="F28" s="2081" t="str">
        <x:v>Os 102,27 m² são a área global da intervenção e não multiplicam os serviços. As medições específicas permanecem separadas por alvenaria, demolição, Glasroc, pisos, paredes epóxi e rodapés.</x:v>
      </x:c>
      <x:c r="G28" s="2081" t="str">
        <x:v>Os 102,27 m² são a área global da intervenção e não multiplicam os serviços. As medições específicas permanecem separadas por alvenaria, demolição, Glasroc, pisos, paredes epóxi e rodapés.</x:v>
      </x:c>
      <x:c r="H28" s="2081" t="str">
        <x:v>Os 102,27 m² são a área global da intervenção e não multiplicam os serviços. As medições específicas permanecem separadas por alvenaria, demolição, Glasroc, pisos, paredes epóxi e rodapés.</x:v>
      </x:c>
      <x:c r="I28" s="2081" t="str">
        <x:v>Os 102,27 m² são a área global da intervenção e não multiplicam os serviços. As medições específicas permanecem separadas por alvenaria, demolição, Glasroc, pisos, paredes epóxi e rodapés.</x:v>
      </x:c>
      <x:c r="J28" s="759"/>
    </x:row>
    <x:row r="29">
      <x:c r="A29" s="2063"/>
      <x:c r="B29" s="2081" t="str">
        <x:v>Os 102,27 m² são a área global da intervenção e não multiplicam os serviços. As medições específicas permanecem separadas por alvenaria, demolição, Glasroc, pisos, paredes epóxi e rodapés.</x:v>
      </x:c>
      <x:c r="C29" s="2081" t="str">
        <x:v>Os 102,27 m² são a área global da intervenção e não multiplicam os serviços. As medições específicas permanecem separadas por alvenaria, demolição, Glasroc, pisos, paredes epóxi e rodapés.</x:v>
      </x:c>
      <x:c r="D29" s="2081" t="str">
        <x:v>Os 102,27 m² são a área global da intervenção e não multiplicam os serviços. As medições específicas permanecem separadas por alvenaria, demolição, Glasroc, pisos, paredes epóxi e rodapés.</x:v>
      </x:c>
      <x:c r="E29" s="2081" t="str">
        <x:v>Os 102,27 m² são a área global da intervenção e não multiplicam os serviços. As medições específicas permanecem separadas por alvenaria, demolição, Glasroc, pisos, paredes epóxi e rodapés.</x:v>
      </x:c>
      <x:c r="F29" s="2081" t="str">
        <x:v>Os 102,27 m² são a área global da intervenção e não multiplicam os serviços. As medições específicas permanecem separadas por alvenaria, demolição, Glasroc, pisos, paredes epóxi e rodapés.</x:v>
      </x:c>
      <x:c r="G29" s="2081" t="str">
        <x:v>Os 102,27 m² são a área global da intervenção e não multiplicam os serviços. As medições específicas permanecem separadas por alvenaria, demolição, Glasroc, pisos, paredes epóxi e rodapés.</x:v>
      </x:c>
      <x:c r="H29" s="2081" t="str">
        <x:v>Os 102,27 m² são a área global da intervenção e não multiplicam os serviços. As medições específicas permanecem separadas por alvenaria, demolição, Glasroc, pisos, paredes epóxi e rodapés.</x:v>
      </x:c>
      <x:c r="I29" s="2081" t="str">
        <x:v>Os 102,27 m² são a área global da intervenção e não multiplicam os serviços. As medições específicas permanecem separadas por alvenaria, demolição, Glasroc, pisos, paredes epóxi e rodapés.</x:v>
      </x:c>
      <x:c r="J29" s="759"/>
    </x:row>
    <x:row r="30">
      <x:c r="A30" s="2063"/>
      <x:c r="B30" s="2081" t="str">
        <x:v>Os 102,27 m² são a área global da intervenção e não multiplicam os serviços. As medições específicas permanecem separadas por alvenaria, demolição, Glasroc, pisos, paredes epóxi e rodapés.</x:v>
      </x:c>
      <x:c r="C30" s="2081" t="str">
        <x:v>Os 102,27 m² são a área global da intervenção e não multiplicam os serviços. As medições específicas permanecem separadas por alvenaria, demolição, Glasroc, pisos, paredes epóxi e rodapés.</x:v>
      </x:c>
      <x:c r="D30" s="2081" t="str">
        <x:v>Os 102,27 m² são a área global da intervenção e não multiplicam os serviços. As medições específicas permanecem separadas por alvenaria, demolição, Glasroc, pisos, paredes epóxi e rodapés.</x:v>
      </x:c>
      <x:c r="E30" s="2081" t="str">
        <x:v>Os 102,27 m² são a área global da intervenção e não multiplicam os serviços. As medições específicas permanecem separadas por alvenaria, demolição, Glasroc, pisos, paredes epóxi e rodapés.</x:v>
      </x:c>
      <x:c r="F30" s="2081" t="str">
        <x:v>Os 102,27 m² são a área global da intervenção e não multiplicam os serviços. As medições específicas permanecem separadas por alvenaria, demolição, Glasroc, pisos, paredes epóxi e rodapés.</x:v>
      </x:c>
      <x:c r="G30" s="2081" t="str">
        <x:v>Os 102,27 m² são a área global da intervenção e não multiplicam os serviços. As medições específicas permanecem separadas por alvenaria, demolição, Glasroc, pisos, paredes epóxi e rodapés.</x:v>
      </x:c>
      <x:c r="H30" s="2081" t="str">
        <x:v>Os 102,27 m² são a área global da intervenção e não multiplicam os serviços. As medições específicas permanecem separadas por alvenaria, demolição, Glasroc, pisos, paredes epóxi e rodapés.</x:v>
      </x:c>
      <x:c r="I30" s="2081" t="str">
        <x:v>Os 102,27 m² são a área global da intervenção e não multiplicam os serviços. As medições específicas permanecem separadas por alvenaria, demolição, Glasroc, pisos, paredes epóxi e rodapés.</x:v>
      </x:c>
      <x:c r="J30" s="759"/>
    </x:row>
    <x:row r="31">
      <x:c r="A31" s="2063"/>
      <x:c r="B31" s="2081" t="str">
        <x:v>Os 102,27 m² são a área global da intervenção e não multiplicam os serviços. As medições específicas permanecem separadas por alvenaria, demolição, Glasroc, pisos, paredes epóxi e rodapés.</x:v>
      </x:c>
      <x:c r="C31" s="2081" t="str">
        <x:v>Os 102,27 m² são a área global da intervenção e não multiplicam os serviços. As medições específicas permanecem separadas por alvenaria, demolição, Glasroc, pisos, paredes epóxi e rodapés.</x:v>
      </x:c>
      <x:c r="D31" s="2081" t="str">
        <x:v>Os 102,27 m² são a área global da intervenção e não multiplicam os serviços. As medições específicas permanecem separadas por alvenaria, demolição, Glasroc, pisos, paredes epóxi e rodapés.</x:v>
      </x:c>
      <x:c r="E31" s="2081" t="str">
        <x:v>Os 102,27 m² são a área global da intervenção e não multiplicam os serviços. As medições específicas permanecem separadas por alvenaria, demolição, Glasroc, pisos, paredes epóxi e rodapés.</x:v>
      </x:c>
      <x:c r="F31" s="2081" t="str">
        <x:v>Os 102,27 m² são a área global da intervenção e não multiplicam os serviços. As medições específicas permanecem separadas por alvenaria, demolição, Glasroc, pisos, paredes epóxi e rodapés.</x:v>
      </x:c>
      <x:c r="G31" s="2081" t="str">
        <x:v>Os 102,27 m² são a área global da intervenção e não multiplicam os serviços. As medições específicas permanecem separadas por alvenaria, demolição, Glasroc, pisos, paredes epóxi e rodapés.</x:v>
      </x:c>
      <x:c r="H31" s="2081" t="str">
        <x:v>Os 102,27 m² são a área global da intervenção e não multiplicam os serviços. As medições específicas permanecem separadas por alvenaria, demolição, Glasroc, pisos, paredes epóxi e rodapés.</x:v>
      </x:c>
      <x:c r="I31" s="2081" t="str">
        <x:v>Os 102,27 m² são a área global da intervenção e não multiplicam os serviços. As medições específicas permanecem separadas por alvenaria, demolição, Glasroc, pisos, paredes epóxi e rodapés.</x:v>
      </x:c>
      <x:c r="J31" s="759"/>
    </x:row>
    <x:row r="32">
      <x:c r="A32" s="2063"/>
      <x:c r="B32" s="2063"/>
      <x:c r="C32" s="2063"/>
      <x:c r="D32" s="2063"/>
      <x:c r="E32" s="2063"/>
      <x:c r="F32" s="2063"/>
      <x:c r="G32" s="2063"/>
      <x:c r="H32" s="2063"/>
      <x:c r="I32" s="2063"/>
      <x:c r="J32" s="759"/>
    </x:row>
    <x:row r="33">
      <x:c r="A33" s="2063"/>
      <x:c r="B33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C33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D33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E33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F33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G33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H33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I33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J33" s="759"/>
    </x:row>
    <x:row r="34">
      <x:c r="A34" s="2063"/>
      <x:c r="B34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C34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D34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E34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F34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G34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H34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I34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J34" s="759"/>
    </x:row>
    <x:row r="35">
      <x:c r="A35" s="2063"/>
      <x:c r="B35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C35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D35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E35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F35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G35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H35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I35" s="1724" t="str">
        <x:v>ENTREGA PRINCIPAL
Aba “ORÇAMENTO FINAL”: planilha DETALHADA para impressão, com todos os serviços, materiais, equipamentos, ferragens e componentes identificados. Subitens marcados “INCLUSO” demonstram o conteúdo dos sistemas sem duplicar o custo.</x:v>
      </x:c>
      <x:c r="J35" s="759"/>
    </x:row>
    <x:row r="36">
      <x:c r="A36" s="2063"/>
      <x:c r="B36" s="2063"/>
      <x:c r="C36" s="2063"/>
      <x:c r="D36" s="2063"/>
      <x:c r="E36" s="2063"/>
      <x:c r="F36" s="2063"/>
      <x:c r="G36" s="2063"/>
      <x:c r="H36" s="2063"/>
      <x:c r="I36" s="2063"/>
      <x:c r="J36" s="759"/>
    </x:row>
    <x:row r="37">
      <x:c r="A37" s="2063"/>
      <x:c r="B37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C37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D37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E37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F37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G37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H37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I37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J37" s="759"/>
    </x:row>
    <x:row r="38">
      <x:c r="A38" s="2063"/>
      <x:c r="B38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C38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D38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E38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F38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G38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H38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I38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J38" s="759"/>
    </x:row>
    <x:row r="39">
      <x:c r="A39" s="2063"/>
      <x:c r="B39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C39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D39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E39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F39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G39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H39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I39" s="1885" t="str">
        <x:v>NOTA DE VALIDAÇÃO FINAL
O preço apresentado corresponde ao escopo com quantitativos e especificações atualmente fechados. Projetos complementares e itens sem quantitativo executivo permanecem claramente identificados na aba “DIVERGÊNCIAS E ESCOPO”, sem criação de valores fictícios.</x:v>
      </x:c>
      <x:c r="J39" s="759"/>
    </x:row>
    <x:row r="40">
      <x:c r="A40" s="759"/>
      <x:c r="B40" s="759"/>
      <x:c r="C40" s="759"/>
      <x:c r="D40" s="759"/>
      <x:c r="E40" s="759"/>
      <x:c r="F40" s="759"/>
      <x:c r="G40" s="759"/>
      <x:c r="H40" s="759"/>
      <x:c r="I40" s="759"/>
      <x:c r="J40" s="759"/>
    </x:row>
  </x:sheetData>
  <x:mergeCells>
    <x:mergeCell ref="B9:I11"/>
    <x:mergeCell ref="B13:I14"/>
    <x:mergeCell ref="B28:I31"/>
    <x:mergeCell ref="B33:I35"/>
    <x:mergeCell ref="B37:I39"/>
  </x:mergeCells>
  <x:pageMargins left="0.7" right="0.7" top="0.75" bottom="0.75" header="0.3" footer="0.3"/>
  <x:drawing xmlns:r="http://schemas.openxmlformats.org/officeDocument/2006/relationships" r:id="R6abc9a4b2b264f9e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18" hidden="0" customWidth="1"/>
    <x:col min="5" max="5" width="17" hidden="0" customWidth="1"/>
    <x:col min="6" max="6" width="50" hidden="0" customWidth="1"/>
    <x:col min="7" max="7" width="8" hidden="0" customWidth="1"/>
    <x:col min="8" max="8" width="10" hidden="0" customWidth="1"/>
    <x:col min="9" max="9" width="14" hidden="0" customWidth="1"/>
    <x:col min="10" max="10" width="15" hidden="0" customWidth="1"/>
    <x:col min="11" max="11" width="14" hidden="0" customWidth="1"/>
    <x:col min="12" max="12" width="16" hidden="0" customWidth="1"/>
    <x:col min="13" max="13" width="18" hidden="0" customWidth="1"/>
    <x:col min="14" max="14" width="29" hidden="0" customWidth="1"/>
  </x:cols>
  <x:sheetData>
    <x:row r="1">
      <x:c r="A1" s="1949" t="str">
        <x:v>PLANILHA ORÇAMENTÁRIA DETALHADA – CME</x:v>
      </x:c>
      <x:c r="B1" s="1949" t="str">
        <x:v>PLANILHA ORÇAMENTÁRIA DETALHADA – CME</x:v>
      </x:c>
      <x:c r="C1" s="1949" t="str">
        <x:v>PLANILHA ORÇAMENTÁRIA DETALHADA – CME</x:v>
      </x:c>
      <x:c r="D1" s="1949" t="str">
        <x:v>PLANILHA ORÇAMENTÁRIA DETALHADA – CME</x:v>
      </x:c>
      <x:c r="E1" s="1949" t="str">
        <x:v>PLANILHA ORÇAMENTÁRIA DETALHADA – CME</x:v>
      </x:c>
      <x:c r="F1" s="1949" t="str">
        <x:v>PLANILHA ORÇAMENTÁRIA DETALHADA – CME</x:v>
      </x:c>
      <x:c r="G1" s="1949" t="str">
        <x:v>PLANILHA ORÇAMENTÁRIA DETALHADA – CME</x:v>
      </x:c>
      <x:c r="H1" s="1949" t="str">
        <x:v>PLANILHA ORÇAMENTÁRIA DETALHADA – CME</x:v>
      </x:c>
      <x:c r="I1" s="1949" t="str">
        <x:v>PLANILHA ORÇAMENTÁRIA DETALHADA – CME</x:v>
      </x:c>
      <x:c r="J1" s="1949" t="str">
        <x:v>PLANILHA ORÇAMENTÁRIA DETALHADA – CME</x:v>
      </x:c>
      <x:c r="K1" s="1949" t="str">
        <x:v>PLANILHA ORÇAMENTÁRIA DETALHADA – CME</x:v>
      </x:c>
      <x:c r="L1" s="1949" t="str">
        <x:v>PLANILHA ORÇAMENTÁRIA DETALHADA – CME</x:v>
      </x:c>
      <x:c r="M1" s="1949" t="str">
        <x:v>PLANILHA ORÇAMENTÁRIA DETALHADA – CME</x:v>
      </x:c>
      <x:c r="N1" s="1949" t="str">
        <x:v>PLANILHA ORÇAMENTÁRIA DETALHADA – CME</x:v>
      </x:c>
    </x:row>
    <x:row r="2">
      <x:c r="A2" s="1949" t="str">
        <x:v>PLANILHA ORÇAMENTÁRIA DETALHADA – CME</x:v>
      </x:c>
      <x:c r="B2" s="1949" t="str">
        <x:v>PLANILHA ORÇAMENTÁRIA DETALHADA – CME</x:v>
      </x:c>
      <x:c r="C2" s="1949" t="str">
        <x:v>PLANILHA ORÇAMENTÁRIA DETALHADA – CME</x:v>
      </x:c>
      <x:c r="D2" s="1949" t="str">
        <x:v>PLANILHA ORÇAMENTÁRIA DETALHADA – CME</x:v>
      </x:c>
      <x:c r="E2" s="1949" t="str">
        <x:v>PLANILHA ORÇAMENTÁRIA DETALHADA – CME</x:v>
      </x:c>
      <x:c r="F2" s="1949" t="str">
        <x:v>PLANILHA ORÇAMENTÁRIA DETALHADA – CME</x:v>
      </x:c>
      <x:c r="G2" s="1949" t="str">
        <x:v>PLANILHA ORÇAMENTÁRIA DETALHADA – CME</x:v>
      </x:c>
      <x:c r="H2" s="1949" t="str">
        <x:v>PLANILHA ORÇAMENTÁRIA DETALHADA – CME</x:v>
      </x:c>
      <x:c r="I2" s="1949" t="str">
        <x:v>PLANILHA ORÇAMENTÁRIA DETALHADA – CME</x:v>
      </x:c>
      <x:c r="J2" s="1949" t="str">
        <x:v>PLANILHA ORÇAMENTÁRIA DETALHADA – CME</x:v>
      </x:c>
      <x:c r="K2" s="1949" t="str">
        <x:v>PLANILHA ORÇAMENTÁRIA DETALHADA – CME</x:v>
      </x:c>
      <x:c r="L2" s="1949" t="str">
        <x:v>PLANILHA ORÇAMENTÁRIA DETALHADA – CME</x:v>
      </x:c>
      <x:c r="M2" s="1949" t="str">
        <x:v>PLANILHA ORÇAMENTÁRIA DETALHADA – CME</x:v>
      </x:c>
      <x:c r="N2" s="1949" t="str">
        <x:v>PLANILHA ORÇAMENTÁRIA DETALHADA – CME</x:v>
      </x:c>
    </x:row>
    <x:row r="3">
      <x:c r="A3" s="1950" t="str">
        <x:v>Santa Casa de Misericórdia de Cerqueira César – SP | SINAPI SP 07/2026 – sem desoneração (preço onerado) | Prazo: 45 dias úteis | BDI: 23,6245% | Valores com 2 casas decimais para apresentação</x:v>
      </x:c>
      <x:c r="B3" s="1950" t="str">
        <x:v>Santa Casa de Misericórdia de Cerqueira César – SP | SINAPI SP 07/2026 – sem desoneração (preço onerado) | Prazo: 45 dias úteis | BDI: 23,6245% | Valores com 2 casas decimais para apresentação</x:v>
      </x:c>
      <x:c r="C3" s="1950" t="str">
        <x:v>Santa Casa de Misericórdia de Cerqueira César – SP | SINAPI SP 07/2026 – sem desoneração (preço onerado) | Prazo: 45 dias úteis | BDI: 23,6245% | Valores com 2 casas decimais para apresentação</x:v>
      </x:c>
      <x:c r="D3" s="1950" t="str">
        <x:v>Santa Casa de Misericórdia de Cerqueira César – SP | SINAPI SP 07/2026 – sem desoneração (preço onerado) | Prazo: 45 dias úteis | BDI: 23,6245% | Valores com 2 casas decimais para apresentação</x:v>
      </x:c>
      <x:c r="E3" s="1950" t="str">
        <x:v>Santa Casa de Misericórdia de Cerqueira César – SP | SINAPI SP 07/2026 – sem desoneração (preço onerado) | Prazo: 45 dias úteis | BDI: 23,6245% | Valores com 2 casas decimais para apresentação</x:v>
      </x:c>
      <x:c r="F3" s="1950" t="str">
        <x:v>Santa Casa de Misericórdia de Cerqueira César – SP | SINAPI SP 07/2026 – sem desoneração (preço onerado) | Prazo: 45 dias úteis | BDI: 23,6245% | Valores com 2 casas decimais para apresentação</x:v>
      </x:c>
      <x:c r="G3" s="1950" t="str">
        <x:v>Santa Casa de Misericórdia de Cerqueira César – SP | SINAPI SP 07/2026 – sem desoneração (preço onerado) | Prazo: 45 dias úteis | BDI: 23,6245% | Valores com 2 casas decimais para apresentação</x:v>
      </x:c>
      <x:c r="H3" s="1950" t="str">
        <x:v>Santa Casa de Misericórdia de Cerqueira César – SP | SINAPI SP 07/2026 – sem desoneração (preço onerado) | Prazo: 45 dias úteis | BDI: 23,6245% | Valores com 2 casas decimais para apresentação</x:v>
      </x:c>
      <x:c r="I3" s="1950" t="str">
        <x:v>Santa Casa de Misericórdia de Cerqueira César – SP | SINAPI SP 07/2026 – sem desoneração (preço onerado) | Prazo: 45 dias úteis | BDI: 23,6245% | Valores com 2 casas decimais para apresentação</x:v>
      </x:c>
      <x:c r="J3" s="1950" t="str">
        <x:v>Santa Casa de Misericórdia de Cerqueira César – SP | SINAPI SP 07/2026 – sem desoneração (preço onerado) | Prazo: 45 dias úteis | BDI: 23,6245% | Valores com 2 casas decimais para apresentação</x:v>
      </x:c>
      <x:c r="K3" s="1950" t="str">
        <x:v>Santa Casa de Misericórdia de Cerqueira César – SP | SINAPI SP 07/2026 – sem desoneração (preço onerado) | Prazo: 45 dias úteis | BDI: 23,6245% | Valores com 2 casas decimais para apresentação</x:v>
      </x:c>
      <x:c r="L3" s="1950" t="str">
        <x:v>Santa Casa de Misericórdia de Cerqueira César – SP | SINAPI SP 07/2026 – sem desoneração (preço onerado) | Prazo: 45 dias úteis | BDI: 23,6245% | Valores com 2 casas decimais para apresentação</x:v>
      </x:c>
      <x:c r="M3" s="1950" t="str">
        <x:v>Santa Casa de Misericórdia de Cerqueira César – SP | SINAPI SP 07/2026 – sem desoneração (preço onerado) | Prazo: 45 dias úteis | BDI: 23,6245% | Valores com 2 casas decimais para apresentação</x:v>
      </x:c>
      <x:c r="N3" s="1950" t="str">
        <x:v>Santa Casa de Misericórdia de Cerqueira César – SP | SINAPI SP 07/2026 – sem desoneração (preço onerado) | Prazo: 45 dias úteis | BDI: 23,6245% | Valores com 2 casas decimais para apresentação</x:v>
      </x:c>
    </x:row>
    <x:row r="4">
      <x:c r="A4" s="1726"/>
      <x:c r="B4" s="1726"/>
      <x:c r="C4" s="1726"/>
      <x:c r="D4" s="1726"/>
      <x:c r="E4" s="1726"/>
      <x:c r="F4" s="1726"/>
      <x:c r="G4" s="1726"/>
      <x:c r="H4" s="1726"/>
      <x:c r="I4" s="1726"/>
      <x:c r="J4" s="1726"/>
      <x:c r="K4" s="1726"/>
      <x:c r="L4" s="1726"/>
      <x:c r="M4" s="1726"/>
      <x:c r="N4" s="1726"/>
    </x:row>
    <x:row r="5">
      <x:c r="A5" s="1726" t="str">
        <x:v>OBRA</x:v>
      </x:c>
      <x:c r="B5" s="1726" t="str">
        <x:v>Reforma CME / Centro Cirúrgico</x:v>
      </x:c>
      <x:c r="C5" s="1726"/>
      <x:c r="D5" s="1726"/>
      <x:c r="E5" s="1726"/>
      <x:c r="F5" s="1726"/>
      <x:c r="G5" s="1726"/>
      <x:c r="H5" s="1726"/>
      <x:c r="I5" s="1726"/>
      <x:c r="J5" s="1886" t="str">
        <x:v>CUSTO DIRETO</x:v>
      </x:c>
      <x:c r="K5" s="2350" t="n">
        <x:f>ORCAMENTO_EAP!G37</x:f>
        <x:v>108811.71692749998</x:v>
      </x:c>
      <x:c r="L5" s="1726"/>
      <x:c r="M5" s="1726"/>
      <x:c r="N5" s="1726"/>
    </x:row>
    <x:row r="6">
      <x:c r="A6" s="1726" t="str">
        <x:v>BASE</x:v>
      </x:c>
      <x:c r="B6" s="1726" t="str">
        <x:v>SINAPI SP 07/2026 – não desonerado</x:v>
      </x:c>
      <x:c r="C6" s="1726"/>
      <x:c r="D6" s="1726"/>
      <x:c r="E6" s="1726"/>
      <x:c r="F6" s="1726"/>
      <x:c r="G6" s="1726"/>
      <x:c r="H6" s="1726"/>
      <x:c r="I6" s="1726"/>
      <x:c r="J6" s="1888" t="str">
        <x:v>ENGENHARIA</x:v>
      </x:c>
      <x:c r="K6" s="2351" t="n">
        <x:f>ORCAMENTO_EAP!G38</x:f>
        <x:v>5169.599999999999</x:v>
      </x:c>
      <x:c r="L6" s="1726"/>
      <x:c r="M6" s="1726"/>
      <x:c r="N6" s="1726"/>
    </x:row>
    <x:row r="7">
      <x:c r="A7" s="1726" t="str">
        <x:v>PRAZO</x:v>
      </x:c>
      <x:c r="B7" s="1726" t="str">
        <x:v>45 dias úteis</x:v>
      </x:c>
      <x:c r="C7" s="1726"/>
      <x:c r="D7" s="1726"/>
      <x:c r="E7" s="1726"/>
      <x:c r="F7" s="1726"/>
      <x:c r="G7" s="1726"/>
      <x:c r="H7" s="1726"/>
      <x:c r="I7" s="1726"/>
      <x:c r="J7" s="1888" t="str">
        <x:v>BDI</x:v>
      </x:c>
      <x:c r="K7" s="1890" t="n">
        <x:f>ORCAMENTO_EAP!G40</x:f>
        <x:v>0.236245</x:v>
      </x:c>
      <x:c r="L7" s="1726"/>
      <x:c r="M7" s="1726"/>
      <x:c r="N7" s="1726"/>
    </x:row>
    <x:row r="8">
      <x:c r="A8" s="1726" t="str">
        <x:v>ÁREA GLOBAL</x:v>
      </x:c>
      <x:c r="B8" s="1726" t="str">
        <x:v>102,27 m² – apenas informativa</x:v>
      </x:c>
      <x:c r="C8" s="1726"/>
      <x:c r="D8" s="1726"/>
      <x:c r="E8" s="1726"/>
      <x:c r="F8" s="1726"/>
      <x:c r="G8" s="1726"/>
      <x:c r="H8" s="1726"/>
      <x:c r="I8" s="1726"/>
      <x:c r="J8" s="1891" t="str">
        <x:v>TAXAS CONFIRMADAS</x:v>
      </x:c>
      <x:c r="K8" s="2352" t="n">
        <x:f>ORCAMENTO_EAP!G44</x:f>
        <x:v>285.59</x:v>
      </x:c>
      <x:c r="L8" s="1726"/>
      <x:c r="M8" s="1726"/>
      <x:c r="N8" s="1726"/>
    </x:row>
    <x:row r="9">
      <x:c r="A9" s="1726"/>
      <x:c r="B9" s="1726"/>
      <x:c r="C9" s="1726"/>
      <x:c r="D9" s="1726"/>
      <x:c r="E9" s="1726"/>
      <x:c r="F9" s="1726"/>
      <x:c r="G9" s="1726"/>
      <x:c r="H9" s="1726"/>
      <x:c r="I9" s="1726"/>
      <x:c r="J9" s="1891" t="str">
        <x:v>TOTAL FINAL</x:v>
      </x:c>
      <x:c r="K9" s="2353" t="n">
        <x:f>ORCAMENTO_EAP!G45</x:f>
        <x:v>141194.4231450372</x:v>
      </x:c>
      <x:c r="L9" s="1726"/>
      <x:c r="M9" s="1726"/>
      <x:c r="N9" s="1726"/>
    </x:row>
    <x:row r="10" ht="46" customHeight="1">
      <x:c r="A10" s="1821" t="str">
        <x:v>Item</x:v>
      </x:c>
      <x:c r="B10" s="1822" t="str">
        <x:v>Grupo</x:v>
      </x:c>
      <x:c r="C10" s="1822" t="str">
        <x:v>Natureza</x:v>
      </x:c>
      <x:c r="D10" s="1822" t="str">
        <x:v>Banco / Fonte</x:v>
      </x:c>
      <x:c r="E10" s="1822" t="str">
        <x:v>Código / Ref.</x:v>
      </x:c>
      <x:c r="F10" s="1822" t="str">
        <x:v>Descrição detalhada / especificação</x:v>
      </x:c>
      <x:c r="G10" s="1822" t="str">
        <x:v>Un.</x:v>
      </x:c>
      <x:c r="H10" s="1822" t="str">
        <x:v>Qtd.</x:v>
      </x:c>
      <x:c r="I10" s="2327" t="str">
        <x:v>Preço unit. base</x:v>
      </x:c>
      <x:c r="J10" s="2327" t="str">
        <x:v>Total base</x:v>
      </x:c>
      <x:c r="K10" s="2327" t="str">
        <x:v>BDI (R$)</x:v>
      </x:c>
      <x:c r="L10" s="2327" t="str">
        <x:v>Total c/ BDI</x:v>
      </x:c>
      <x:c r="M10" s="1822" t="str">
        <x:v>Situação</x:v>
      </x:c>
      <x:c r="N10" s="1823" t="str">
        <x:v>Fonte / observação</x:v>
      </x:c>
    </x:row>
    <x:row r="11" ht="24" customHeight="1">
      <x:c r="A11" s="2174" t="str">
        <x:v>1</x:v>
      </x:c>
      <x:c r="B11" s="2179" t="str">
        <x:v>SERVIÇOS PRELIMINARES / ISOLAMENTO DA FRENTE DE OBRA</x:v>
      </x:c>
      <x:c r="C11" s="2179" t="str"/>
      <x:c r="D11" s="2179" t="str"/>
      <x:c r="E11" s="2174" t="str"/>
      <x:c r="F11" s="2180" t="str"/>
      <x:c r="G11" s="2295" t="str"/>
      <x:c r="H11" s="2296" t="str"/>
      <x:c r="I11" s="2328" t="str"/>
      <x:c r="J11" s="2328" t="str"/>
      <x:c r="K11" s="2328" t="str"/>
      <x:c r="L11" s="2328" t="str"/>
      <x:c r="M11" s="2346" t="str"/>
      <x:c r="N11" s="2179" t="str"/>
    </x:row>
    <x:row r="12" ht="32" customHeight="1">
      <x:c r="A12" s="2276" t="str">
        <x:v>1.1</x:v>
      </x:c>
      <x:c r="B12" s="2191" t="str">
        <x:v>Preliminares</x:v>
      </x:c>
      <x:c r="C12" s="2191" t="str">
        <x:v>Mão de obra</x:v>
      </x:c>
      <x:c r="D12" s="2191" t="str">
        <x:v>SINAPI</x:v>
      </x:c>
      <x:c r="E12" s="2276" t="str">
        <x:v>88316</x:v>
      </x:c>
      <x:c r="F12" s="2192" t="str">
        <x:v>Servente com encargos complementares para implantação/manutenção das proteções durante 45 dias</x:v>
      </x:c>
      <x:c r="G12" s="2297" t="str">
        <x:v>h</x:v>
      </x:c>
      <x:c r="H12" s="2298" t="n">
        <x:f>PREMISSAS!B35*0.5</x:f>
        <x:v>22.5</x:v>
      </x:c>
      <x:c r="I12" s="2329" t="n">
        <x:v>32.18</x:v>
      </x:c>
      <x:c r="J12" s="2329" t="n">
        <x:f>H12*I12</x:f>
        <x:v>724.05</x:v>
      </x:c>
      <x:c r="K12" s="2329" t="n">
        <x:f>J12*PREMISSAS!B21</x:f>
        <x:v>171.05319225</x:v>
      </x:c>
      <x:c r="L12" s="2329" t="n">
        <x:f>J12+K12</x:f>
        <x:v>895.1031922499999</x:v>
      </x:c>
      <x:c r="M12" s="2198" t="str">
        <x:v>COMPÕE O TOTAL</x:v>
      </x:c>
      <x:c r="N12" s="2191" t="str">
        <x:v>SINAPI 88316 – SP 07/2026</x:v>
      </x:c>
    </x:row>
    <x:row r="13" ht="32" customHeight="1">
      <x:c r="A13" s="2277" t="str">
        <x:v>1.2</x:v>
      </x:c>
      <x:c r="B13" s="2206" t="str">
        <x:v>Preliminares</x:v>
      </x:c>
      <x:c r="C13" s="2206" t="str">
        <x:v>Material/consumíveis</x:v>
      </x:c>
      <x:c r="D13" s="2206" t="str">
        <x:v>Mercado / CPU</x:v>
      </x:c>
      <x:c r="E13" s="2277" t="str">
        <x:v>CPU-PRELIM-MAT</x:v>
      </x:c>
      <x:c r="F13" s="2207" t="str">
        <x:v>Plásticos/lonas, fitas, vedação provisória, sinalização, proteção de superfícies e pequenos consumíveis da frente hospitalar</x:v>
      </x:c>
      <x:c r="G13" s="2299" t="str">
        <x:v>vb</x:v>
      </x:c>
      <x:c r="H13" s="2300" t="n">
        <x:v>1</x:v>
      </x:c>
      <x:c r="I13" s="2330" t="n">
        <x:v>500</x:v>
      </x:c>
      <x:c r="J13" s="2330" t="n">
        <x:f>H13*I13</x:f>
        <x:v>500</x:v>
      </x:c>
      <x:c r="K13" s="2330" t="n">
        <x:f>J13*PREMISSAS!B21</x:f>
        <x:v>118.1225</x:v>
      </x:c>
      <x:c r="L13" s="2330" t="n">
        <x:f>J13+K13</x:f>
        <x:v>618.1225</x:v>
      </x:c>
      <x:c r="M13" s="2198" t="str">
        <x:v>COMPÕE O TOTAL</x:v>
      </x:c>
      <x:c r="N13" s="2206" t="str">
        <x:v>CPU-PRELIM – consumíveis</x:v>
      </x:c>
    </x:row>
    <x:row r="14" ht="24" customHeight="1">
      <x:c r="A14" s="2174" t="str">
        <x:v>2</x:v>
      </x:c>
      <x:c r="B14" s="2179" t="str">
        <x:v>DEMOLIÇÕES, ACONDICIONAMENTO E DESTINAÇÃO DE RESÍDUOS</x:v>
      </x:c>
      <x:c r="C14" s="2179" t="str"/>
      <x:c r="D14" s="2179" t="str"/>
      <x:c r="E14" s="2174" t="str"/>
      <x:c r="F14" s="2180" t="str"/>
      <x:c r="G14" s="2295" t="str"/>
      <x:c r="H14" s="2296" t="str"/>
      <x:c r="I14" s="2328" t="str"/>
      <x:c r="J14" s="2328" t="str"/>
      <x:c r="K14" s="2328" t="str"/>
      <x:c r="L14" s="2328" t="str"/>
      <x:c r="M14" s="2346" t="str"/>
      <x:c r="N14" s="2179" t="str"/>
    </x:row>
    <x:row r="15" ht="32" customHeight="1">
      <x:c r="A15" s="2278" t="str">
        <x:v>2.1</x:v>
      </x:c>
      <x:c r="B15" s="2216" t="str">
        <x:v>Demolição</x:v>
      </x:c>
      <x:c r="C15" s="2216" t="str">
        <x:v>Serviço</x:v>
      </x:c>
      <x:c r="D15" s="2216" t="str">
        <x:v>SINAPI</x:v>
      </x:c>
      <x:c r="E15" s="2278" t="str">
        <x:v>97622</x:v>
      </x:c>
      <x:c r="F15" s="2217" t="str">
        <x:v>Demolição manual de alvenaria de bloco furado, sem reaproveitamento</x:v>
      </x:c>
      <x:c r="G15" s="2301" t="str">
        <x:v>m³</x:v>
      </x:c>
      <x:c r="H15" s="2302" t="n">
        <x:f>PREMISSAS!B14</x:f>
        <x:v>2.4311</x:v>
      </x:c>
      <x:c r="I15" s="2331" t="n">
        <x:v>83.84</x:v>
      </x:c>
      <x:c r="J15" s="2331" t="n">
        <x:f>H15*I15</x:f>
        <x:v>203.823424</x:v>
      </x:c>
      <x:c r="K15" s="2331" t="n">
        <x:f>J15*PREMISSAS!B21</x:f>
        <x:v>48.15226480288</x:v>
      </x:c>
      <x:c r="L15" s="2331" t="n">
        <x:f>J15+K15</x:f>
        <x:v>251.97568880287997</x:v>
      </x:c>
      <x:c r="M15" s="2223" t="str">
        <x:v>COMPÕE O TOTAL</x:v>
      </x:c>
      <x:c r="N15" s="2216" t="str">
        <x:v>SINAPI 97622 – SP 07/2026</x:v>
      </x:c>
    </x:row>
    <x:row r="16" ht="32" customHeight="1">
      <x:c r="A16" s="2277" t="str">
        <x:v>2.2</x:v>
      </x:c>
      <x:c r="B16" s="2206" t="str">
        <x:v>Resíduos</x:v>
      </x:c>
      <x:c r="C16" s="2206" t="str">
        <x:v>Serviço</x:v>
      </x:c>
      <x:c r="D16" s="2206" t="str">
        <x:v>Referência pública regional</x:v>
      </x:c>
      <x:c r="E16" s="2277" t="str">
        <x:v>TRANSP-ENTULHO</x:v>
      </x:c>
      <x:c r="F16" s="2207" t="str">
        <x:v>Acondicionamento/ensacamento e transporte interno manual do entulho até ponto de coleta</x:v>
      </x:c>
      <x:c r="G16" s="2299" t="str">
        <x:v>m³</x:v>
      </x:c>
      <x:c r="H16" s="2300" t="n">
        <x:f>PREMISSAS!B25</x:f>
        <x:v>3.6466499999999997</x:v>
      </x:c>
      <x:c r="I16" s="2330" t="n">
        <x:v>121.16</x:v>
      </x:c>
      <x:c r="J16" s="2330" t="n">
        <x:f>H16*I16</x:f>
        <x:v>441.82811399999997</x:v>
      </x:c>
      <x:c r="K16" s="2330" t="n">
        <x:f>J16*PREMISSAS!B21</x:f>
        <x:v>104.37968279193</x:v>
      </x:c>
      <x:c r="L16" s="2330" t="n">
        <x:f>J16+K16</x:f>
        <x:v>546.2077967919299</x:v>
      </x:c>
      <x:c r="M16" s="2198" t="str">
        <x:v>COMPÕE O TOTAL</x:v>
      </x:c>
      <x:c r="N16" s="2206" t="str">
        <x:v>Ref. pública regional – resíduos</x:v>
      </x:c>
    </x:row>
    <x:row r="17" ht="32" customHeight="1">
      <x:c r="A17" s="2276" t="str">
        <x:v>2.3</x:v>
      </x:c>
      <x:c r="B17" s="2191" t="str">
        <x:v>Resíduos</x:v>
      </x:c>
      <x:c r="C17" s="2191" t="str">
        <x:v>Serviço/locação</x:v>
      </x:c>
      <x:c r="D17" s="2191" t="str">
        <x:v>Mercado SP</x:v>
      </x:c>
      <x:c r="E17" s="2276" t="str">
        <x:v>CAÇAMBA-4M3</x:v>
      </x:c>
      <x:c r="F17" s="2192" t="str">
        <x:v>Caçamba estacionária 4 m³ – entrega, retirada, CTR e destinação</x:v>
      </x:c>
      <x:c r="G17" s="2297" t="str">
        <x:v>un</x:v>
      </x:c>
      <x:c r="H17" s="2298" t="n">
        <x:f>PREMISSAS!B29</x:f>
        <x:v>2</x:v>
      </x:c>
      <x:c r="I17" s="2329" t="n">
        <x:f>PREMISSAS!B30</x:f>
        <x:v>500</x:v>
      </x:c>
      <x:c r="J17" s="2329" t="n">
        <x:f>H17*I17</x:f>
        <x:v>1000</x:v>
      </x:c>
      <x:c r="K17" s="2329" t="n">
        <x:f>J17*PREMISSAS!B21</x:f>
        <x:v>236.245</x:v>
      </x:c>
      <x:c r="L17" s="2329" t="n">
        <x:f>J17+K17</x:f>
        <x:v>1236.245</x:v>
      </x:c>
      <x:c r="M17" s="2198" t="str">
        <x:v>COMPÕE O TOTAL</x:v>
      </x:c>
      <x:c r="N17" s="2191" t="str">
        <x:v>Mercado SP – caçamba 4 m³</x:v>
      </x:c>
    </x:row>
    <x:row r="18" ht="24" customHeight="1">
      <x:c r="A18" s="2174" t="str">
        <x:v>3</x:v>
      </x:c>
      <x:c r="B18" s="2179" t="str">
        <x:v>REFORÇOS E VERGAS</x:v>
      </x:c>
      <x:c r="C18" s="2179" t="str"/>
      <x:c r="D18" s="2179" t="str"/>
      <x:c r="E18" s="2174" t="str"/>
      <x:c r="F18" s="2180" t="str"/>
      <x:c r="G18" s="2295" t="str"/>
      <x:c r="H18" s="2296" t="str"/>
      <x:c r="I18" s="2328" t="str"/>
      <x:c r="J18" s="2328" t="str"/>
      <x:c r="K18" s="2328" t="str"/>
      <x:c r="L18" s="2328" t="str"/>
      <x:c r="M18" s="2346" t="str"/>
      <x:c r="N18" s="2179" t="str"/>
    </x:row>
    <x:row r="19" ht="32" customHeight="1">
      <x:c r="A19" s="2279" t="str">
        <x:v>3.1</x:v>
      </x:c>
      <x:c r="B19" s="2229" t="str">
        <x:v>Reforços</x:v>
      </x:c>
      <x:c r="C19" s="2229" t="str">
        <x:v>Serviço completo</x:v>
      </x:c>
      <x:c r="D19" s="2229" t="str">
        <x:v>SINAPI</x:v>
      </x:c>
      <x:c r="E19" s="2279" t="str">
        <x:v>105024</x:v>
      </x:c>
      <x:c r="F19" s="2230" t="str">
        <x:v>Verga moldada in loco em concreto, espessura 10 cm, incluindo aço CA-50, forma, concreto e mão de obra – 2 pass-throughs P2</x:v>
      </x:c>
      <x:c r="G19" s="2303" t="str">
        <x:v>m</x:v>
      </x:c>
      <x:c r="H19" s="2304" t="n">
        <x:v>2</x:v>
      </x:c>
      <x:c r="I19" s="2332" t="n">
        <x:v>60.82</x:v>
      </x:c>
      <x:c r="J19" s="2332" t="n">
        <x:f>H19*I19</x:f>
        <x:v>121.64</x:v>
      </x:c>
      <x:c r="K19" s="2332" t="n">
        <x:f>J19*PREMISSAS!B21</x:f>
        <x:v>28.7368418</x:v>
      </x:c>
      <x:c r="L19" s="2332" t="n">
        <x:f>J19+K19</x:f>
        <x:v>150.3768418</x:v>
      </x:c>
      <x:c r="M19" s="2223" t="str">
        <x:v>COMPÕE O TOTAL</x:v>
      </x:c>
      <x:c r="N19" s="2229" t="str">
        <x:v>SINAPI 105024 – SP 07/2026</x:v>
      </x:c>
    </x:row>
    <x:row r="20" ht="24" customHeight="1">
      <x:c r="A20" s="2174" t="str">
        <x:v>4</x:v>
      </x:c>
      <x:c r="B20" s="2179" t="str">
        <x:v>ALVENARIA NOVA E REVESTIMENTOS-BASE</x:v>
      </x:c>
      <x:c r="C20" s="2179" t="str"/>
      <x:c r="D20" s="2179" t="str"/>
      <x:c r="E20" s="2174" t="str"/>
      <x:c r="F20" s="2180" t="str"/>
      <x:c r="G20" s="2295" t="str"/>
      <x:c r="H20" s="2296" t="str"/>
      <x:c r="I20" s="2328" t="str"/>
      <x:c r="J20" s="2328" t="str"/>
      <x:c r="K20" s="2328" t="str"/>
      <x:c r="L20" s="2328" t="str"/>
      <x:c r="M20" s="2346" t="str"/>
      <x:c r="N20" s="2179" t="str"/>
    </x:row>
    <x:row r="21" ht="32" customHeight="1">
      <x:c r="A21" s="2276" t="str">
        <x:v>4.1</x:v>
      </x:c>
      <x:c r="B21" s="2191" t="str">
        <x:v>Alvenaria</x:v>
      </x:c>
      <x:c r="C21" s="2191" t="str">
        <x:v>Serviço completo</x:v>
      </x:c>
      <x:c r="D21" s="2191" t="str">
        <x:v>SINAPI</x:v>
      </x:c>
      <x:c r="E21" s="2276" t="str">
        <x:v>103358</x:v>
      </x:c>
      <x:c r="F21" s="2192" t="str">
        <x:v>Alvenaria de vedação em bloco cerâmico 11,5×19×29 cm, esp. 11,5 cm, inclusive argamassa, telas/pinos e mão de obra</x:v>
      </x:c>
      <x:c r="G21" s="2297" t="str">
        <x:v>m²</x:v>
      </x:c>
      <x:c r="H21" s="2298" t="n">
        <x:f>PREMISSAS!B11</x:f>
        <x:v>27.7</x:v>
      </x:c>
      <x:c r="I21" s="2329" t="n">
        <x:v>83.91</x:v>
      </x:c>
      <x:c r="J21" s="2329" t="n">
        <x:f>H21*I21</x:f>
        <x:v>2324.307</x:v>
      </x:c>
      <x:c r="K21" s="2329" t="n">
        <x:f>J21*PREMISSAS!B21</x:f>
        <x:v>549.105907215</x:v>
      </x:c>
      <x:c r="L21" s="2329" t="n">
        <x:f>J21+K21</x:f>
        <x:v>2873.412907215</x:v>
      </x:c>
      <x:c r="M21" s="2198" t="str">
        <x:v>COMPÕE O TOTAL</x:v>
      </x:c>
      <x:c r="N21" s="2191" t="str">
        <x:v>SINAPI 103358 – SP 07/2026</x:v>
      </x:c>
    </x:row>
    <x:row r="22" ht="32" customHeight="1">
      <x:c r="A22" s="2279" t="str">
        <x:v>4.2</x:v>
      </x:c>
      <x:c r="B22" s="2229" t="str">
        <x:v>Revestimento-base</x:v>
      </x:c>
      <x:c r="C22" s="2229" t="str">
        <x:v>Serviço completo</x:v>
      </x:c>
      <x:c r="D22" s="2229" t="str">
        <x:v>SINAPI</x:v>
      </x:c>
      <x:c r="E22" s="2279" t="str">
        <x:v>87879</x:v>
      </x:c>
      <x:c r="F22" s="2230" t="str">
        <x:v>Chapisco aplicado em alvenaria – duas faces das novas paredes</x:v>
      </x:c>
      <x:c r="G22" s="2303" t="str">
        <x:v>m²</x:v>
      </x:c>
      <x:c r="H22" s="2304" t="n">
        <x:f>PREMISSAS!B12</x:f>
        <x:v>55.4</x:v>
      </x:c>
      <x:c r="I22" s="2332" t="n">
        <x:v>5.38</x:v>
      </x:c>
      <x:c r="J22" s="2332" t="n">
        <x:f>H22*I22</x:f>
        <x:v>298.05199999999996</x:v>
      </x:c>
      <x:c r="K22" s="2332" t="n">
        <x:f>J22*PREMISSAS!B21</x:f>
        <x:v>70.41329474</x:v>
      </x:c>
      <x:c r="L22" s="2332" t="n">
        <x:f>J22+K22</x:f>
        <x:v>368.46529474</x:v>
      </x:c>
      <x:c r="M22" s="2223" t="str">
        <x:v>COMPÕE O TOTAL</x:v>
      </x:c>
      <x:c r="N22" s="2229" t="str">
        <x:v>SINAPI 87879 – SP 07/2026</x:v>
      </x:c>
    </x:row>
    <x:row r="23" ht="32" customHeight="1">
      <x:c r="A23" s="2276" t="str">
        <x:v>4.3</x:v>
      </x:c>
      <x:c r="B23" s="2191" t="str">
        <x:v>Revestimento-base</x:v>
      </x:c>
      <x:c r="C23" s="2191" t="str">
        <x:v>Serviço completo</x:v>
      </x:c>
      <x:c r="D23" s="2191" t="str">
        <x:v>SINAPI</x:v>
      </x:c>
      <x:c r="E23" s="2276" t="str">
        <x:v>104958</x:v>
      </x:c>
      <x:c r="F23" s="2192" t="str">
        <x:v>Massa única/revestimento-base interno e=10 mm – duas faces das novas paredes</x:v>
      </x:c>
      <x:c r="G23" s="2297" t="str">
        <x:v>m²</x:v>
      </x:c>
      <x:c r="H23" s="2298" t="n">
        <x:f>PREMISSAS!B12</x:f>
        <x:v>55.4</x:v>
      </x:c>
      <x:c r="I23" s="2329" t="n">
        <x:v>27.78</x:v>
      </x:c>
      <x:c r="J23" s="2329" t="n">
        <x:f>H23*I23</x:f>
        <x:v>1539.012</x:v>
      </x:c>
      <x:c r="K23" s="2329" t="n">
        <x:f>J23*PREMISSAS!B21</x:f>
        <x:v>363.58388994</x:v>
      </x:c>
      <x:c r="L23" s="2329" t="n">
        <x:f>J23+K23</x:f>
        <x:v>1902.59588994</x:v>
      </x:c>
      <x:c r="M23" s="2198" t="str">
        <x:v>COMPÕE O TOTAL</x:v>
      </x:c>
      <x:c r="N23" s="2191" t="str">
        <x:v>SINAPI 104958 – SP 07/2026</x:v>
      </x:c>
    </x:row>
    <x:row r="24" ht="24" customHeight="1">
      <x:c r="A24" s="2174" t="str">
        <x:v>5</x:v>
      </x:c>
      <x:c r="B24" s="2179" t="str">
        <x:v>SISTEMA GLASROC H OCEAN – PAREDE COMPLETA</x:v>
      </x:c>
      <x:c r="C24" s="2179" t="str"/>
      <x:c r="D24" s="2179" t="str"/>
      <x:c r="E24" s="2174" t="str"/>
      <x:c r="F24" s="2180" t="str"/>
      <x:c r="G24" s="2295" t="str"/>
      <x:c r="H24" s="2296" t="str"/>
      <x:c r="I24" s="2328" t="str"/>
      <x:c r="J24" s="2328" t="str"/>
      <x:c r="K24" s="2328" t="str"/>
      <x:c r="L24" s="2328" t="str"/>
      <x:c r="M24" s="2346" t="str"/>
      <x:c r="N24" s="2179" t="str"/>
    </x:row>
    <x:row r="25" ht="32" customHeight="1">
      <x:c r="A25" s="2277" t="str">
        <x:v>5.1</x:v>
      </x:c>
      <x:c r="B25" s="2206" t="str">
        <x:v>Glasroc H Ocean</x:v>
      </x:c>
      <x:c r="C25" s="2206" t="str">
        <x:v>Sistema completo</x:v>
      </x:c>
      <x:c r="D25" s="2206" t="str">
        <x:v>CPU específica / Placo</x:v>
      </x:c>
      <x:c r="E25" s="2277" t="str">
        <x:v>CPU-GH-01</x:v>
      </x:c>
      <x:c r="F25" s="2207" t="str">
        <x:v>Parede completa Glasroc H Ocean 13 com estrutura anticorrosiva Hydrostil+ 500h, tratamento Hydro, fixações e montagem</x:v>
      </x:c>
      <x:c r="G25" s="2299" t="str">
        <x:v>m²</x:v>
      </x:c>
      <x:c r="H25" s="2300" t="n">
        <x:f>PREMISSAS!B13</x:f>
        <x:v>12.04</x:v>
      </x:c>
      <x:c r="I25" s="2330" t="n">
        <x:f>ORCAMENTO_EAP!H14</x:f>
        <x:v>561.8305647840532</x:v>
      </x:c>
      <x:c r="J25" s="2330" t="n">
        <x:f>H25*I25</x:f>
        <x:v>6764.44</x:v>
      </x:c>
      <x:c r="K25" s="2330" t="n">
        <x:f>J25*PREMISSAS!B21</x:f>
        <x:v>1598.0651278</x:v>
      </x:c>
      <x:c r="L25" s="2330" t="n">
        <x:f>J25+K25</x:f>
        <x:v>8362.5051278</x:v>
      </x:c>
      <x:c r="M25" s="2198" t="str">
        <x:v>COMPÕE O TOTAL</x:v>
      </x:c>
      <x:c r="N25" s="2206" t="str">
        <x:v>Placo – Glasroc H Ocean / DTA</x:v>
      </x:c>
    </x:row>
    <x:row r="26" ht="28" customHeight="1">
      <x:c r="A26" s="2280" t="str">
        <x:v>5.1.a</x:v>
      </x:c>
      <x:c r="B26" s="2250" t="str">
        <x:v>Glasroc H Ocean</x:v>
      </x:c>
      <x:c r="C26" s="2250" t="str">
        <x:v>Material</x:v>
      </x:c>
      <x:c r="D26" s="2250" t="str">
        <x:v>Placo</x:v>
      </x:c>
      <x:c r="E26" s="2280" t="str">
        <x:v>H97623000</x:v>
      </x:c>
      <x:c r="F26" s="2251" t="str">
        <x:v>Placa Glasroc H Ocean 13 – 1.200 × 3.000 mm; duas faces + previsão de compra do sistema</x:v>
      </x:c>
      <x:c r="G26" s="2305" t="str">
        <x:v>m² de placas</x:v>
      </x:c>
      <x:c r="H26" s="2306" t="n">
        <x:v>25.284</x:v>
      </x:c>
      <x:c r="I26" s="2333"/>
      <x:c r="J26" s="2333"/>
      <x:c r="K26" s="2333"/>
      <x:c r="L26" s="2333"/>
      <x:c r="M26" s="2258" t="str">
        <x:v>INCLUSO — NÃO SOMAR</x:v>
      </x:c>
      <x:c r="N26" s="2250" t="str">
        <x:v>Placo H97623000</x:v>
      </x:c>
    </x:row>
    <x:row r="27" ht="28" customHeight="1">
      <x:c r="A27" s="2281" t="str">
        <x:v>5.1.b</x:v>
      </x:c>
      <x:c r="B27" s="2259" t="str">
        <x:v>Glasroc H Ocean</x:v>
      </x:c>
      <x:c r="C27" s="2259" t="str">
        <x:v>Material</x:v>
      </x:c>
      <x:c r="D27" s="2259" t="str">
        <x:v>Placo / DTA</x:v>
      </x:c>
      <x:c r="E27" s="2281" t="str">
        <x:v>Hydrostil+ 500h</x:v>
      </x:c>
      <x:c r="F27" s="2260" t="str">
        <x:v>Montantes metálicos anticorrosivos Hydrostil+ 500h</x:v>
      </x:c>
      <x:c r="G27" s="2307" t="str">
        <x:v>barra 3 m</x:v>
      </x:c>
      <x:c r="H27" s="2308" t="n">
        <x:v>12</x:v>
      </x:c>
      <x:c r="I27" s="2334"/>
      <x:c r="J27" s="2334"/>
      <x:c r="K27" s="2334"/>
      <x:c r="L27" s="2334"/>
      <x:c r="M27" s="2267" t="str">
        <x:v>INCLUSO — NÃO SOMAR</x:v>
      </x:c>
      <x:c r="N27" s="2259" t="str">
        <x:v>Placo – Hydrostil+ 500 h</x:v>
      </x:c>
    </x:row>
    <x:row r="28" ht="28" customHeight="1">
      <x:c r="A28" s="2280" t="str">
        <x:v>5.1.c</x:v>
      </x:c>
      <x:c r="B28" s="2250" t="str">
        <x:v>Glasroc H Ocean</x:v>
      </x:c>
      <x:c r="C28" s="2250" t="str">
        <x:v>Material</x:v>
      </x:c>
      <x:c r="D28" s="2250" t="str">
        <x:v>Placo / DTA</x:v>
      </x:c>
      <x:c r="E28" s="2280" t="str">
        <x:v>Hydrostil+ 500h</x:v>
      </x:c>
      <x:c r="F28" s="2251" t="str">
        <x:v>Guias metálicas anticorrosivas Hydrostil+ 500h</x:v>
      </x:c>
      <x:c r="G28" s="2305" t="str">
        <x:v>barra 3 m</x:v>
      </x:c>
      <x:c r="H28" s="2306" t="n">
        <x:v>3</x:v>
      </x:c>
      <x:c r="I28" s="2333"/>
      <x:c r="J28" s="2333"/>
      <x:c r="K28" s="2333"/>
      <x:c r="L28" s="2333"/>
      <x:c r="M28" s="2258" t="str">
        <x:v>INCLUSO — NÃO SOMAR</x:v>
      </x:c>
      <x:c r="N28" s="2250" t="str">
        <x:v>Placo – Hydrostil+ 500 h</x:v>
      </x:c>
    </x:row>
    <x:row r="29" ht="28" customHeight="1">
      <x:c r="A29" s="2280" t="str">
        <x:v>5.1.d</x:v>
      </x:c>
      <x:c r="B29" s="2250" t="str">
        <x:v>Glasroc H Ocean</x:v>
      </x:c>
      <x:c r="C29" s="2250" t="str">
        <x:v>Material</x:v>
      </x:c>
      <x:c r="D29" s="2250" t="str">
        <x:v>Placo</x:v>
      </x:c>
      <x:c r="E29" s="2280" t="str">
        <x:v>H83470000</x:v>
      </x:c>
      <x:c r="F29" s="2251" t="str">
        <x:v>Fita Hydro Tape 48 mm × 90 m para juntas</x:v>
      </x:c>
      <x:c r="G29" s="2305" t="str">
        <x:v>rolo</x:v>
      </x:c>
      <x:c r="H29" s="2306" t="n">
        <x:v>1</x:v>
      </x:c>
      <x:c r="I29" s="2333"/>
      <x:c r="J29" s="2333"/>
      <x:c r="K29" s="2333"/>
      <x:c r="L29" s="2333"/>
      <x:c r="M29" s="2258" t="str">
        <x:v>INCLUSO — NÃO SOMAR</x:v>
      </x:c>
      <x:c r="N29" s="2250" t="str">
        <x:v>Placo – Hydro Tape H83470000</x:v>
      </x:c>
    </x:row>
    <x:row r="30" ht="28" customHeight="1">
      <x:c r="A30" s="2281" t="str">
        <x:v>5.1.e</x:v>
      </x:c>
      <x:c r="B30" s="2259" t="str">
        <x:v>Glasroc H Ocean</x:v>
      </x:c>
      <x:c r="C30" s="2259" t="str">
        <x:v>Material</x:v>
      </x:c>
      <x:c r="D30" s="2259" t="str">
        <x:v>Placo</x:v>
      </x:c>
      <x:c r="E30" s="2281" t="str">
        <x:v>A83580011</x:v>
      </x:c>
      <x:c r="F30" s="2260" t="str">
        <x:v>Placomix Hydro 15 kg para tratamento das juntas</x:v>
      </x:c>
      <x:c r="G30" s="2307" t="str">
        <x:v>balde</x:v>
      </x:c>
      <x:c r="H30" s="2308" t="n">
        <x:v>1</x:v>
      </x:c>
      <x:c r="I30" s="2334"/>
      <x:c r="J30" s="2334"/>
      <x:c r="K30" s="2334"/>
      <x:c r="L30" s="2334"/>
      <x:c r="M30" s="2267" t="str">
        <x:v>INCLUSO — NÃO SOMAR</x:v>
      </x:c>
      <x:c r="N30" s="2259" t="str">
        <x:v>Placo – Placomix Hydro A83580011</x:v>
      </x:c>
    </x:row>
    <x:row r="31" ht="28" customHeight="1">
      <x:c r="A31" s="2280" t="str">
        <x:v>5.1.f</x:v>
      </x:c>
      <x:c r="B31" s="2250" t="str">
        <x:v>Glasroc H Ocean</x:v>
      </x:c>
      <x:c r="C31" s="2250" t="str">
        <x:v>Material</x:v>
      </x:c>
      <x:c r="D31" s="2250" t="str">
        <x:v>Placo / DTA</x:v>
      </x:c>
      <x:c r="E31" s="2280" t="str">
        <x:v>FIX-500H</x:v>
      </x:c>
      <x:c r="F31" s="2251" t="str">
        <x:v>Parafusos/fixadores anticorrosivos 500 h compatíveis com o sistema</x:v>
      </x:c>
      <x:c r="G31" s="2305" t="str">
        <x:v>emb.</x:v>
      </x:c>
      <x:c r="H31" s="2306" t="n">
        <x:v>1</x:v>
      </x:c>
      <x:c r="I31" s="2333"/>
      <x:c r="J31" s="2333"/>
      <x:c r="K31" s="2333"/>
      <x:c r="L31" s="2333"/>
      <x:c r="M31" s="2258" t="str">
        <x:v>INCLUSO — NÃO SOMAR</x:v>
      </x:c>
      <x:c r="N31" s="2250" t="str">
        <x:v>Placo / DTA – fixações 500 h</x:v>
      </x:c>
    </x:row>
    <x:row r="32" ht="28" customHeight="1">
      <x:c r="A32" s="2280" t="str">
        <x:v>5.1.g</x:v>
      </x:c>
      <x:c r="B32" s="2250" t="str">
        <x:v>Glasroc H Ocean</x:v>
      </x:c>
      <x:c r="C32" s="2250" t="str">
        <x:v>Material/serviço</x:v>
      </x:c>
      <x:c r="D32" s="2250" t="str">
        <x:v>Sistema</x:v>
      </x:c>
      <x:c r="E32" s="2280" t="str">
        <x:v>SELAGEM</x:v>
      </x:c>
      <x:c r="F32" s="2251" t="str">
        <x:v>Selagem sanitária das interfaces, encontros e perímetros</x:v>
      </x:c>
      <x:c r="G32" s="2305" t="str">
        <x:v>vb</x:v>
      </x:c>
      <x:c r="H32" s="2306" t="n">
        <x:v>1</x:v>
      </x:c>
      <x:c r="I32" s="2333"/>
      <x:c r="J32" s="2333"/>
      <x:c r="K32" s="2333"/>
      <x:c r="L32" s="2333"/>
      <x:c r="M32" s="2258" t="str">
        <x:v>INCLUSO — NÃO SOMAR</x:v>
      </x:c>
      <x:c r="N32" s="2250" t="str">
        <x:v>Placo / DTA – selagem sanitária</x:v>
      </x:c>
    </x:row>
    <x:row r="33" ht="28" customHeight="1">
      <x:c r="A33" s="2280" t="str">
        <x:v>5.1.h</x:v>
      </x:c>
      <x:c r="B33" s="2250" t="str">
        <x:v>Glasroc H Ocean</x:v>
      </x:c>
      <x:c r="C33" s="2250" t="str">
        <x:v>Mão de obra</x:v>
      </x:c>
      <x:c r="D33" s="2250" t="str">
        <x:v>SINAPI / CPU</x:v>
      </x:c>
      <x:c r="E33" s="2280" t="str">
        <x:v>88278 + apoio</x:v>
      </x:c>
      <x:c r="F33" s="2251" t="str">
        <x:v>Montagem, tratamento de juntas, acabamento e limpeza do sistema</x:v>
      </x:c>
      <x:c r="G33" s="2305" t="str">
        <x:v>vb</x:v>
      </x:c>
      <x:c r="H33" s="2306" t="n">
        <x:v>1</x:v>
      </x:c>
      <x:c r="I33" s="2333"/>
      <x:c r="J33" s="2333"/>
      <x:c r="K33" s="2333"/>
      <x:c r="L33" s="2333"/>
      <x:c r="M33" s="2258" t="str">
        <x:v>INCLUSO — NÃO SOMAR</x:v>
      </x:c>
      <x:c r="N33" s="2250" t="str">
        <x:v>SINAPI 88278 + apoio</x:v>
      </x:c>
    </x:row>
    <x:row r="34" ht="24" customHeight="1">
      <x:c r="A34" s="2174" t="str">
        <x:v>6</x:v>
      </x:c>
      <x:c r="B34" s="2179" t="str">
        <x:v>PISOS, REGULARIZAÇÃO E IMPERMEABILIZAÇÃO</x:v>
      </x:c>
      <x:c r="C34" s="2179" t="str"/>
      <x:c r="D34" s="2179" t="str"/>
      <x:c r="E34" s="2174" t="str"/>
      <x:c r="F34" s="2180" t="str"/>
      <x:c r="G34" s="2295" t="str"/>
      <x:c r="H34" s="2296" t="str"/>
      <x:c r="I34" s="2328" t="str"/>
      <x:c r="J34" s="2328" t="str"/>
      <x:c r="K34" s="2328" t="str"/>
      <x:c r="L34" s="2328" t="str"/>
      <x:c r="M34" s="2346" t="str"/>
      <x:c r="N34" s="2179" t="str"/>
    </x:row>
    <x:row r="35" ht="32" customHeight="1">
      <x:c r="A35" s="2276" t="str">
        <x:v>6.1</x:v>
      </x:c>
      <x:c r="B35" s="2191" t="str">
        <x:v>Pisos</x:v>
      </x:c>
      <x:c r="C35" s="2191" t="str">
        <x:v>Serviço completo</x:v>
      </x:c>
      <x:c r="D35" s="2191" t="str">
        <x:v>SINAPI</x:v>
      </x:c>
      <x:c r="E35" s="2276" t="str">
        <x:v>102488</x:v>
      </x:c>
      <x:c r="F35" s="2192" t="str">
        <x:v>Preparo do piso cimentado – lixamento e limpeza para recebimento do sistema</x:v>
      </x:c>
      <x:c r="G35" s="2297" t="str">
        <x:v>m²</x:v>
      </x:c>
      <x:c r="H35" s="2298" t="n">
        <x:f>PREMISSAS!B8+PREMISSAS!B9*PREMISSAS!B10</x:f>
        <x:v>33.0225</x:v>
      </x:c>
      <x:c r="I35" s="2329" t="n">
        <x:v>4.93</x:v>
      </x:c>
      <x:c r="J35" s="2329" t="n">
        <x:f>H35*I35</x:f>
        <x:v>162.800925</x:v>
      </x:c>
      <x:c r="K35" s="2329" t="n">
        <x:f>J35*PREMISSAS!B21</x:f>
        <x:v>38.460904526625</x:v>
      </x:c>
      <x:c r="L35" s="2329" t="n">
        <x:f>J35+K35</x:f>
        <x:v>201.261829526625</x:v>
      </x:c>
      <x:c r="M35" s="2198" t="str">
        <x:v>COMPÕE O TOTAL</x:v>
      </x:c>
      <x:c r="N35" s="2191" t="str">
        <x:v>SINAPI 102488 – SP 07/2026</x:v>
      </x:c>
    </x:row>
    <x:row r="36" ht="32" customHeight="1">
      <x:c r="A36" s="2279" t="str">
        <x:v>6.2</x:v>
      </x:c>
      <x:c r="B36" s="2229" t="str">
        <x:v>Pisos</x:v>
      </x:c>
      <x:c r="C36" s="2229" t="str">
        <x:v>Serviço completo</x:v>
      </x:c>
      <x:c r="D36" s="2229" t="str">
        <x:v>SINAPI</x:v>
      </x:c>
      <x:c r="E36" s="2279" t="str">
        <x:v>87622</x:v>
      </x:c>
      <x:c r="F36" s="2230" t="str">
        <x:v>Regularização localizada de contrapiso aderido, esp. 2 cm – reserva técnica medida</x:v>
      </x:c>
      <x:c r="G36" s="2303" t="str">
        <x:v>m²</x:v>
      </x:c>
      <x:c r="H36" s="2304" t="n">
        <x:f>PREMISSAS!B23</x:f>
        <x:v>3.3022500000000004</x:v>
      </x:c>
      <x:c r="I36" s="2332" t="n">
        <x:v>40.63</x:v>
      </x:c>
      <x:c r="J36" s="2332" t="n">
        <x:f>H36*I36</x:f>
        <x:v>134.1704175</x:v>
      </x:c>
      <x:c r="K36" s="2332" t="n">
        <x:f>J36*PREMISSAS!B21</x:f>
        <x:v>31.697090282287505</x:v>
      </x:c>
      <x:c r="L36" s="2332" t="n">
        <x:f>J36+K36</x:f>
        <x:v>165.86750778228753</x:v>
      </x:c>
      <x:c r="M36" s="2223" t="str">
        <x:v>COMPÕE O TOTAL</x:v>
      </x:c>
      <x:c r="N36" s="2229" t="str">
        <x:v>SINAPI 87622 – SP 07/2026</x:v>
      </x:c>
    </x:row>
    <x:row r="37" ht="32" customHeight="1">
      <x:c r="A37" s="2276" t="str">
        <x:v>6.3</x:v>
      </x:c>
      <x:c r="B37" s="2191" t="str">
        <x:v>Pisos</x:v>
      </x:c>
      <x:c r="C37" s="2191" t="str">
        <x:v>Serviço completo</x:v>
      </x:c>
      <x:c r="D37" s="2191" t="str">
        <x:v>SINAPI</x:v>
      </x:c>
      <x:c r="E37" s="2276" t="str">
        <x:v>40648</x:v>
      </x:c>
      <x:c r="F37" s="2192" t="str">
        <x:v>Piso epóxi autonivelante espessura 4 mm, inclusive execução – áreas críticas</x:v>
      </x:c>
      <x:c r="G37" s="2297" t="str">
        <x:v>m²</x:v>
      </x:c>
      <x:c r="H37" s="2298" t="n">
        <x:f>PREMISSAS!B8+PREMISSAS!B9*PREMISSAS!B10</x:f>
        <x:v>33.0225</x:v>
      </x:c>
      <x:c r="I37" s="2329" t="n">
        <x:v>265.92</x:v>
      </x:c>
      <x:c r="J37" s="2329" t="n">
        <x:f>H37*I37</x:f>
        <x:v>8781.343200000001</x:v>
      </x:c>
      <x:c r="K37" s="2329" t="n">
        <x:f>J37*PREMISSAS!B21</x:f>
        <x:v>2074.5484242840002</x:v>
      </x:c>
      <x:c r="L37" s="2329" t="n">
        <x:f>J37+K37</x:f>
        <x:v>10855.891624284002</x:v>
      </x:c>
      <x:c r="M37" s="2198" t="str">
        <x:v>COMPÕE O TOTAL</x:v>
      </x:c>
      <x:c r="N37" s="2191" t="str">
        <x:v>SINAPI 40648 – SP 07/2026</x:v>
      </x:c>
    </x:row>
    <x:row r="38" ht="32" customHeight="1">
      <x:c r="A38" s="2277" t="str">
        <x:v>6.4</x:v>
      </x:c>
      <x:c r="B38" s="2206" t="str">
        <x:v>Impermeabilização</x:v>
      </x:c>
      <x:c r="C38" s="2206" t="str">
        <x:v>Serviço completo</x:v>
      </x:c>
      <x:c r="D38" s="2206" t="str">
        <x:v>SINAPI</x:v>
      </x:c>
      <x:c r="E38" s="2277" t="str">
        <x:v>98555</x:v>
      </x:c>
      <x:c r="F38" s="2207" t="str">
        <x:v>Impermeabilização localizada com argamassa polimérica/membrana acrílica – 3 demãos</x:v>
      </x:c>
      <x:c r="G38" s="2299" t="str">
        <x:v>m²</x:v>
      </x:c>
      <x:c r="H38" s="2300" t="n">
        <x:v>4</x:v>
      </x:c>
      <x:c r="I38" s="2330" t="n">
        <x:v>38.07</x:v>
      </x:c>
      <x:c r="J38" s="2330" t="n">
        <x:f>H38*I38</x:f>
        <x:v>152.28</x:v>
      </x:c>
      <x:c r="K38" s="2330" t="n">
        <x:f>J38*PREMISSAS!B21</x:f>
        <x:v>35.9753886</x:v>
      </x:c>
      <x:c r="L38" s="2330" t="n">
        <x:f>J38+K38</x:f>
        <x:v>188.2553886</x:v>
      </x:c>
      <x:c r="M38" s="2198" t="str">
        <x:v>COMPÕE O TOTAL</x:v>
      </x:c>
      <x:c r="N38" s="2206" t="str">
        <x:v>SINAPI 98555 – SP 07/2026</x:v>
      </x:c>
    </x:row>
    <x:row r="39" ht="32" customHeight="1">
      <x:c r="A39" s="2276" t="str">
        <x:v>6.5</x:v>
      </x:c>
      <x:c r="B39" s="2191" t="str">
        <x:v>Impermeabilização</x:v>
      </x:c>
      <x:c r="C39" s="2191" t="str">
        <x:v>Serviço completo</x:v>
      </x:c>
      <x:c r="D39" s="2191" t="str">
        <x:v>SINAPI</x:v>
      </x:c>
      <x:c r="E39" s="2276" t="str">
        <x:v>98558</x:v>
      </x:c>
      <x:c r="F39" s="2192" t="str">
        <x:v>Tratamento de ralo/ponto emergente com sistema impermeabilizante</x:v>
      </x:c>
      <x:c r="G39" s="2297" t="str">
        <x:v>un</x:v>
      </x:c>
      <x:c r="H39" s="2298" t="n">
        <x:v>1</x:v>
      </x:c>
      <x:c r="I39" s="2329" t="n">
        <x:v>11.22</x:v>
      </x:c>
      <x:c r="J39" s="2329" t="n">
        <x:f>H39*I39</x:f>
        <x:v>11.22</x:v>
      </x:c>
      <x:c r="K39" s="2329" t="n">
        <x:f>J39*PREMISSAS!B21</x:f>
        <x:v>2.6506689000000003</x:v>
      </x:c>
      <x:c r="L39" s="2329" t="n">
        <x:f>J39+K39</x:f>
        <x:v>13.870668900000002</x:v>
      </x:c>
      <x:c r="M39" s="2198" t="str">
        <x:v>COMPÕE O TOTAL</x:v>
      </x:c>
      <x:c r="N39" s="2191" t="str">
        <x:v>SINAPI 98558 – SP 07/2026</x:v>
      </x:c>
    </x:row>
    <x:row r="40" ht="24" customHeight="1">
      <x:c r="A40" s="2174" t="str">
        <x:v>7</x:v>
      </x:c>
      <x:c r="B40" s="2179" t="str">
        <x:v>REVESTIMENTO EPÓXI HOSPITALAR – PAREDES E TETO/LAJE</x:v>
      </x:c>
      <x:c r="C40" s="2179" t="str"/>
      <x:c r="D40" s="2179" t="str"/>
      <x:c r="E40" s="2174" t="str"/>
      <x:c r="F40" s="2180" t="str"/>
      <x:c r="G40" s="2295" t="str"/>
      <x:c r="H40" s="2296" t="str"/>
      <x:c r="I40" s="2328" t="str"/>
      <x:c r="J40" s="2328" t="str"/>
      <x:c r="K40" s="2328" t="str"/>
      <x:c r="L40" s="2328" t="str"/>
      <x:c r="M40" s="2346" t="str"/>
      <x:c r="N40" s="2179" t="str"/>
    </x:row>
    <x:row r="41" ht="32" customHeight="1">
      <x:c r="A41" s="2277" t="str">
        <x:v>7.1</x:v>
      </x:c>
      <x:c r="B41" s="2206" t="str">
        <x:v>Epóxi paredes</x:v>
      </x:c>
      <x:c r="C41" s="2206" t="str">
        <x:v>Sistema específico</x:v>
      </x:c>
      <x:c r="D41" s="2206" t="str">
        <x:v>CPU específica / Renner</x:v>
      </x:c>
      <x:c r="E41" s="2277" t="str">
        <x:v>A3101 / BT 78-18</x:v>
      </x:c>
      <x:c r="F41" s="2207" t="str">
        <x:v>Polidura Epóxi Higiene Total – paredes críticas, com preparação, primer/fundo compatível, demãos e mão de obra</x:v>
      </x:c>
      <x:c r="G41" s="2299" t="str">
        <x:v>m²</x:v>
      </x:c>
      <x:c r="H41" s="2300" t="n">
        <x:f>PREMISSAS!B15</x:f>
        <x:v>105.46</x:v>
      </x:c>
      <x:c r="I41" s="2330" t="n">
        <x:v>89.43</x:v>
      </x:c>
      <x:c r="J41" s="2330" t="n">
        <x:f>H41*I41</x:f>
        <x:v>9431.2878</x:v>
      </x:c>
      <x:c r="K41" s="2330" t="n">
        <x:f>J41*PREMISSAS!B21</x:f>
        <x:v>2228.094586311</x:v>
      </x:c>
      <x:c r="L41" s="2330" t="n">
        <x:f>J41+K41</x:f>
        <x:v>11659.382386311001</x:v>
      </x:c>
      <x:c r="M41" s="2198" t="str">
        <x:v>COMPÕE O TOTAL</x:v>
      </x:c>
      <x:c r="N41" s="2206" t="str">
        <x:v>Renner A3101 / BT 78-18</x:v>
      </x:c>
    </x:row>
    <x:row r="42" ht="28" customHeight="1">
      <x:c r="A42" s="2280" t="str">
        <x:v>7.1.a</x:v>
      </x:c>
      <x:c r="B42" s="2250" t="str">
        <x:v>Epóxi paredes</x:v>
      </x:c>
      <x:c r="C42" s="2250" t="str">
        <x:v>Material</x:v>
      </x:c>
      <x:c r="D42" s="2250" t="str">
        <x:v>Renner</x:v>
      </x:c>
      <x:c r="E42" s="2280" t="str">
        <x:v>A3101 / BT 78-18</x:v>
      </x:c>
      <x:c r="F42" s="2251" t="str">
        <x:v>Tinta/revestimento Polidura Epóxi Higiene Total – quantidade comercial conforme rendimento do boletim e lote fornecido</x:v>
      </x:c>
      <x:c r="G42" s="2305" t="str">
        <x:v>sistema</x:v>
      </x:c>
      <x:c r="H42" s="2306" t="str">
        <x:v>Área 105,46 m²</x:v>
      </x:c>
      <x:c r="I42" s="2333"/>
      <x:c r="J42" s="2333"/>
      <x:c r="K42" s="2333"/>
      <x:c r="L42" s="2333"/>
      <x:c r="M42" s="2258" t="str">
        <x:v>INCLUSO — NÃO SOMAR</x:v>
      </x:c>
      <x:c r="N42" s="2250" t="str">
        <x:v>Renner – sistema incluso</x:v>
      </x:c>
    </x:row>
    <x:row r="43" ht="28" customHeight="1">
      <x:c r="A43" s="2280" t="str">
        <x:v>7.1.b</x:v>
      </x:c>
      <x:c r="B43" s="2250" t="str">
        <x:v>Epóxi paredes</x:v>
      </x:c>
      <x:c r="C43" s="2250" t="str">
        <x:v>Material</x:v>
      </x:c>
      <x:c r="D43" s="2250" t="str">
        <x:v>Renner</x:v>
      </x:c>
      <x:c r="E43" s="2280" t="str">
        <x:v>PRIMER</x:v>
      </x:c>
      <x:c r="F43" s="2251" t="str">
        <x:v>Primer/fundo compatível com o sistema epóxi e substrato existente</x:v>
      </x:c>
      <x:c r="G43" s="2305" t="str">
        <x:v>sistema</x:v>
      </x:c>
      <x:c r="H43" s="2306" t="n">
        <x:v>1</x:v>
      </x:c>
      <x:c r="I43" s="2333"/>
      <x:c r="J43" s="2333"/>
      <x:c r="K43" s="2333"/>
      <x:c r="L43" s="2333"/>
      <x:c r="M43" s="2258" t="str">
        <x:v>INCLUSO — NÃO SOMAR</x:v>
      </x:c>
      <x:c r="N43" s="2250" t="str">
        <x:v>Renner – primer incluso</x:v>
      </x:c>
    </x:row>
    <x:row r="44" ht="28" customHeight="1">
      <x:c r="A44" s="2281" t="str">
        <x:v>7.1.c</x:v>
      </x:c>
      <x:c r="B44" s="2259" t="str">
        <x:v>Epóxi paredes</x:v>
      </x:c>
      <x:c r="C44" s="2259" t="str">
        <x:v>Material/serviço</x:v>
      </x:c>
      <x:c r="D44" s="2259" t="str">
        <x:v>CPU</x:v>
      </x:c>
      <x:c r="E44" s="2281" t="str">
        <x:v>CONSUMÍVEIS</x:v>
      </x:c>
      <x:c r="F44" s="2260" t="str">
        <x:v>Lixas, rolos, trinchas, fitas, solventes/limpeza e pequenos consumíveis de aplicação</x:v>
      </x:c>
      <x:c r="G44" s="2307" t="str">
        <x:v>vb</x:v>
      </x:c>
      <x:c r="H44" s="2308" t="n">
        <x:v>1</x:v>
      </x:c>
      <x:c r="I44" s="2334"/>
      <x:c r="J44" s="2334"/>
      <x:c r="K44" s="2334"/>
      <x:c r="L44" s="2334"/>
      <x:c r="M44" s="2267" t="str">
        <x:v>INCLUSO — NÃO SOMAR</x:v>
      </x:c>
      <x:c r="N44" s="2259" t="str">
        <x:v>CPU-REN-01 – consumíveis</x:v>
      </x:c>
    </x:row>
    <x:row r="45" ht="28" customHeight="1">
      <x:c r="A45" s="2280" t="str">
        <x:v>7.1.d</x:v>
      </x:c>
      <x:c r="B45" s="2250" t="str">
        <x:v>Epóxi paredes</x:v>
      </x:c>
      <x:c r="C45" s="2250" t="str">
        <x:v>Mão de obra</x:v>
      </x:c>
      <x:c r="D45" s="2250" t="str">
        <x:v>CPU / SINAPI</x:v>
      </x:c>
      <x:c r="E45" s="2280" t="str">
        <x:v>APLICAÇÃO</x:v>
      </x:c>
      <x:c r="F45" s="2251" t="str">
        <x:v>Preparação do substrato, aplicação do primer e demãos do sistema, acabamento e limpeza</x:v>
      </x:c>
      <x:c r="G45" s="2305" t="str">
        <x:v>vb</x:v>
      </x:c>
      <x:c r="H45" s="2306" t="n">
        <x:v>1</x:v>
      </x:c>
      <x:c r="I45" s="2333"/>
      <x:c r="J45" s="2333"/>
      <x:c r="K45" s="2333"/>
      <x:c r="L45" s="2333"/>
      <x:c r="M45" s="2258" t="str">
        <x:v>INCLUSO — NÃO SOMAR</x:v>
      </x:c>
      <x:c r="N45" s="2250" t="str">
        <x:v>CPU-REN-01 – aplicação</x:v>
      </x:c>
    </x:row>
    <x:row r="46" ht="32" customHeight="1">
      <x:c r="A46" s="2276" t="str">
        <x:v>7.2</x:v>
      </x:c>
      <x:c r="B46" s="2191" t="str">
        <x:v>Epóxi teto/laje</x:v>
      </x:c>
      <x:c r="C46" s="2191" t="str">
        <x:v>Sistema específico</x:v>
      </x:c>
      <x:c r="D46" s="2191" t="str">
        <x:v>CPU compatível</x:v>
      </x:c>
      <x:c r="E46" s="2276" t="str">
        <x:v>CPU-REN-02</x:v>
      </x:c>
      <x:c r="F46" s="2192" t="str">
        <x:v>Acabamento epóxi compatível – teto/laje das áreas críticas, com preparação e aplicação</x:v>
      </x:c>
      <x:c r="G46" s="2297" t="str">
        <x:v>m²</x:v>
      </x:c>
      <x:c r="H46" s="2298" t="n">
        <x:f>PREMISSAS!B16</x:f>
        <x:v>33.0225</x:v>
      </x:c>
      <x:c r="I46" s="2329" t="n">
        <x:v>89.43</x:v>
      </x:c>
      <x:c r="J46" s="2329" t="n">
        <x:f>H46*I46</x:f>
        <x:v>2953.2021750000004</x:v>
      </x:c>
      <x:c r="K46" s="2329" t="n">
        <x:f>J46*PREMISSAS!B21</x:f>
        <x:v>697.6792478328751</x:v>
      </x:c>
      <x:c r="L46" s="2329" t="n">
        <x:f>J46+K46</x:f>
        <x:v>3650.8814228328756</x:v>
      </x:c>
      <x:c r="M46" s="2198" t="str">
        <x:v>COMPÕE O TOTAL</x:v>
      </x:c>
      <x:c r="N46" s="2191" t="str">
        <x:v>CPU-REN-02 – teto/laje</x:v>
      </x:c>
    </x:row>
    <x:row r="47" ht="28" customHeight="1">
      <x:c r="A47" s="2281" t="str">
        <x:v>7.2.a</x:v>
      </x:c>
      <x:c r="B47" s="2259" t="str">
        <x:v>Epóxi teto/laje</x:v>
      </x:c>
      <x:c r="C47" s="2259" t="str">
        <x:v>Material/serviço</x:v>
      </x:c>
      <x:c r="D47" s="2259" t="str">
        <x:v>CPU compatível</x:v>
      </x:c>
      <x:c r="E47" s="2281" t="str">
        <x:v>SISTEMA EPÓXI</x:v>
      </x:c>
      <x:c r="F47" s="2260" t="str">
        <x:v>Sistema de pintura/revestimento epóxi compatível para laje existente, incluindo primer, demãos, consumíveis e mão de obra</x:v>
      </x:c>
      <x:c r="G47" s="2307" t="str">
        <x:v>sistema</x:v>
      </x:c>
      <x:c r="H47" s="2308" t="str">
        <x:v>Área 33,02 m²</x:v>
      </x:c>
      <x:c r="I47" s="2334"/>
      <x:c r="J47" s="2334"/>
      <x:c r="K47" s="2334"/>
      <x:c r="L47" s="2334"/>
      <x:c r="M47" s="2267" t="str">
        <x:v>INCLUSO — NÃO SOMAR</x:v>
      </x:c>
      <x:c r="N47" s="2259" t="str">
        <x:v>CPU-REN-02 – inclusos</x:v>
      </x:c>
    </x:row>
    <x:row r="48" ht="24" customHeight="1">
      <x:c r="A48" s="2174" t="str">
        <x:v>8</x:v>
      </x:c>
      <x:c r="B48" s="2179" t="str">
        <x:v>RODAPÉ SANITÁRIO EPÓXI ABAULADO</x:v>
      </x:c>
      <x:c r="C48" s="2179" t="str"/>
      <x:c r="D48" s="2179" t="str"/>
      <x:c r="E48" s="2174" t="str"/>
      <x:c r="F48" s="2180" t="str"/>
      <x:c r="G48" s="2295" t="str"/>
      <x:c r="H48" s="2296" t="str"/>
      <x:c r="I48" s="2328" t="str"/>
      <x:c r="J48" s="2328" t="str"/>
      <x:c r="K48" s="2328" t="str"/>
      <x:c r="L48" s="2328" t="str"/>
      <x:c r="M48" s="2346" t="str"/>
      <x:c r="N48" s="2179" t="str"/>
    </x:row>
    <x:row r="49" ht="32" customHeight="1">
      <x:c r="A49" s="2277" t="str">
        <x:v>8.1</x:v>
      </x:c>
      <x:c r="B49" s="2206" t="str">
        <x:v>Rodapé</x:v>
      </x:c>
      <x:c r="C49" s="2206" t="str">
        <x:v>Sistema específico</x:v>
      </x:c>
      <x:c r="D49" s="2206" t="str">
        <x:v>CPU pública hospitalar</x:v>
      </x:c>
      <x:c r="E49" s="2277" t="str">
        <x:v>CPU-ROD-01</x:v>
      </x:c>
      <x:c r="F49" s="2207" t="str">
        <x:v>Rodapé sanitário epóxi abaulado/meia-cana contínua – áreas críticas</x:v>
      </x:c>
      <x:c r="G49" s="2299" t="str">
        <x:v>m</x:v>
      </x:c>
      <x:c r="H49" s="2300" t="n">
        <x:f>PREMISSAS!B17</x:f>
        <x:v>41.3</x:v>
      </x:c>
      <x:c r="I49" s="2330" t="n">
        <x:v>109.73</x:v>
      </x:c>
      <x:c r="J49" s="2330" t="n">
        <x:f>H49*I49</x:f>
        <x:v>4531.849</x:v>
      </x:c>
      <x:c r="K49" s="2330" t="n">
        <x:f>J49*PREMISSAS!B21</x:f>
        <x:v>1070.6266670050002</x:v>
      </x:c>
      <x:c r="L49" s="2330" t="n">
        <x:f>J49+K49</x:f>
        <x:v>5602.475667005</x:v>
      </x:c>
      <x:c r="M49" s="2198" t="str">
        <x:v>COMPÕE O TOTAL</x:v>
      </x:c>
      <x:c r="N49" s="2206" t="str">
        <x:v>Benchmark hospitalar 2026 – Ibiúna/SP</x:v>
      </x:c>
    </x:row>
    <x:row r="50" ht="28" customHeight="1">
      <x:c r="A50" s="2281" t="str">
        <x:v>8.1.a</x:v>
      </x:c>
      <x:c r="B50" s="2259" t="str">
        <x:v>Rodapé</x:v>
      </x:c>
      <x:c r="C50" s="2259" t="str">
        <x:v>Material</x:v>
      </x:c>
      <x:c r="D50" s="2259" t="str">
        <x:v>Sistema epóxi</x:v>
      </x:c>
      <x:c r="E50" s="2281" t="str">
        <x:v>MEIA-CANA</x:v>
      </x:c>
      <x:c r="F50" s="2260" t="str">
        <x:v>Material epóxi/argamassa para conformação da meia-cana sanitária</x:v>
      </x:c>
      <x:c r="G50" s="2307" t="str">
        <x:v>m</x:v>
      </x:c>
      <x:c r="H50" s="2308" t="str">
        <x:v>41,30</x:v>
      </x:c>
      <x:c r="I50" s="2334"/>
      <x:c r="J50" s="2334"/>
      <x:c r="K50" s="2334"/>
      <x:c r="L50" s="2334"/>
      <x:c r="M50" s="2267" t="str">
        <x:v>INCLUSO — NÃO SOMAR</x:v>
      </x:c>
      <x:c r="N50" s="2259" t="str">
        <x:v>CPU-ROD-01 – material</x:v>
      </x:c>
    </x:row>
    <x:row r="51" ht="28" customHeight="1">
      <x:c r="A51" s="2280" t="str">
        <x:v>8.1.b</x:v>
      </x:c>
      <x:c r="B51" s="2250" t="str">
        <x:v>Rodapé</x:v>
      </x:c>
      <x:c r="C51" s="2250" t="str">
        <x:v>Mão de obra</x:v>
      </x:c>
      <x:c r="D51" s="2250" t="str">
        <x:v>CPU</x:v>
      </x:c>
      <x:c r="E51" s="2280" t="str">
        <x:v>CONFORMAÇÃO</x:v>
      </x:c>
      <x:c r="F51" s="2251" t="str">
        <x:v>Preparação, conformação contínua, acabamento e integração com o piso</x:v>
      </x:c>
      <x:c r="G51" s="2305" t="str">
        <x:v>m</x:v>
      </x:c>
      <x:c r="H51" s="2306" t="str">
        <x:v>41,30</x:v>
      </x:c>
      <x:c r="I51" s="2333"/>
      <x:c r="J51" s="2333"/>
      <x:c r="K51" s="2333"/>
      <x:c r="L51" s="2333"/>
      <x:c r="M51" s="2258" t="str">
        <x:v>INCLUSO — NÃO SOMAR</x:v>
      </x:c>
      <x:c r="N51" s="2250" t="str">
        <x:v>CPU-ROD-01 – mão de obra</x:v>
      </x:c>
    </x:row>
    <x:row r="52" ht="28" customHeight="1">
      <x:c r="A52" s="2280" t="str">
        <x:v>8.1.c</x:v>
      </x:c>
      <x:c r="B52" s="2250" t="str">
        <x:v>Rodapé</x:v>
      </x:c>
      <x:c r="C52" s="2250" t="str">
        <x:v>Material</x:v>
      </x:c>
      <x:c r="D52" s="2250" t="str">
        <x:v>CPU</x:v>
      </x:c>
      <x:c r="E52" s="2280" t="str">
        <x:v>CONSUMÍVEIS</x:v>
      </x:c>
      <x:c r="F52" s="2251" t="str">
        <x:v>Primer/ponte de aderência e consumíveis auxiliares do rodapé sanitário</x:v>
      </x:c>
      <x:c r="G52" s="2305" t="str">
        <x:v>vb</x:v>
      </x:c>
      <x:c r="H52" s="2306" t="n">
        <x:v>1</x:v>
      </x:c>
      <x:c r="I52" s="2333"/>
      <x:c r="J52" s="2333"/>
      <x:c r="K52" s="2333"/>
      <x:c r="L52" s="2333"/>
      <x:c r="M52" s="2258" t="str">
        <x:v>INCLUSO — NÃO SOMAR</x:v>
      </x:c>
      <x:c r="N52" s="2250" t="str">
        <x:v>CPU-ROD-01 – consumíveis</x:v>
      </x:c>
    </x:row>
    <x:row r="53" ht="24" customHeight="1">
      <x:c r="A53" s="2174" t="str">
        <x:v>9</x:v>
      </x:c>
      <x:c r="B53" s="2179" t="str">
        <x:v>CAIXAS DE PASSAGEM / PASS-THROUGH</x:v>
      </x:c>
      <x:c r="C53" s="2179" t="str"/>
      <x:c r="D53" s="2179" t="str"/>
      <x:c r="E53" s="2174" t="str"/>
      <x:c r="F53" s="2180" t="str"/>
      <x:c r="G53" s="2295" t="str"/>
      <x:c r="H53" s="2296" t="str"/>
      <x:c r="I53" s="2328" t="str"/>
      <x:c r="J53" s="2328" t="str"/>
      <x:c r="K53" s="2328" t="str"/>
      <x:c r="L53" s="2328" t="str"/>
      <x:c r="M53" s="2346" t="str"/>
      <x:c r="N53" s="2179" t="str"/>
    </x:row>
    <x:row r="54" ht="32" customHeight="1">
      <x:c r="A54" s="2276" t="str">
        <x:v>9.1</x:v>
      </x:c>
      <x:c r="B54" s="2191" t="str">
        <x:v>Pass-through</x:v>
      </x:c>
      <x:c r="C54" s="2191" t="str">
        <x:v>Fornecimento + instalação</x:v>
      </x:c>
      <x:c r="D54" s="2191" t="str">
        <x:v>CPU mercado</x:v>
      </x:c>
      <x:c r="E54" s="2276" t="str">
        <x:v>CPU-PT-01</x:v>
      </x:c>
      <x:c r="F54" s="2192" t="str">
        <x:v>Caixa de passagem inox 600 × 600 × 600 mm, duas portas, fornecida e instalada – sem UV, HEPA ou ventilação ativa</x:v>
      </x:c>
      <x:c r="G54" s="2297" t="str">
        <x:v>un</x:v>
      </x:c>
      <x:c r="H54" s="2298" t="n">
        <x:f>PREMISSAS!B19</x:f>
        <x:v>2</x:v>
      </x:c>
      <x:c r="I54" s="2329" t="n">
        <x:f>ORCAMENTO_EAP!H23</x:f>
        <x:v>6560.05</x:v>
      </x:c>
      <x:c r="J54" s="2329" t="n">
        <x:f>H54*I54</x:f>
        <x:v>13120.1</x:v>
      </x:c>
      <x:c r="K54" s="2329" t="n">
        <x:f>J54*PREMISSAS!B21</x:f>
        <x:v>3099.5580245</x:v>
      </x:c>
      <x:c r="L54" s="2329" t="n">
        <x:f>J54+K54</x:f>
        <x:v>16219.6580245</x:v>
      </x:c>
      <x:c r="M54" s="2198" t="str">
        <x:v>COMPÕE O TOTAL</x:v>
      </x:c>
      <x:c r="N54" s="2191" t="str">
        <x:v>SICA Inox / CPU-PT-01</x:v>
      </x:c>
    </x:row>
    <x:row r="55" ht="28" customHeight="1">
      <x:c r="A55" s="2280" t="str">
        <x:v>9.1.a</x:v>
      </x:c>
      <x:c r="B55" s="2250" t="str">
        <x:v>Pass-through</x:v>
      </x:c>
      <x:c r="C55" s="2250" t="str">
        <x:v>Material/equipamento</x:v>
      </x:c>
      <x:c r="D55" s="2250" t="str">
        <x:v>Mercado</x:v>
      </x:c>
      <x:c r="E55" s="2280" t="str">
        <x:v>PASS-600</x:v>
      </x:c>
      <x:c r="F55" s="2251" t="str">
        <x:v>Corpo/caixa inox 600 × 600 × 600 mm para transferência de materiais</x:v>
      </x:c>
      <x:c r="G55" s="2305" t="str">
        <x:v>conj.</x:v>
      </x:c>
      <x:c r="H55" s="2306" t="n">
        <x:v>2</x:v>
      </x:c>
      <x:c r="I55" s="2333"/>
      <x:c r="J55" s="2333"/>
      <x:c r="K55" s="2333"/>
      <x:c r="L55" s="2333"/>
      <x:c r="M55" s="2258" t="str">
        <x:v>INCLUSO — NÃO SOMAR</x:v>
      </x:c>
      <x:c r="N55" s="2250" t="str">
        <x:v>SICA Inox – corpo</x:v>
      </x:c>
    </x:row>
    <x:row r="56" ht="28" customHeight="1">
      <x:c r="A56" s="2281" t="str">
        <x:v>9.1.b</x:v>
      </x:c>
      <x:c r="B56" s="2259" t="str">
        <x:v>Pass-through</x:v>
      </x:c>
      <x:c r="C56" s="2259" t="str">
        <x:v>Material/equipamento</x:v>
      </x:c>
      <x:c r="D56" s="2259" t="str">
        <x:v>Mercado</x:v>
      </x:c>
      <x:c r="E56" s="2281" t="str">
        <x:v>PORTAS</x:v>
      </x:c>
      <x:c r="F56" s="2260" t="str">
        <x:v>Duas portas por caixa, ferragens/puxadores e elementos de fechamento compatíveis</x:v>
      </x:c>
      <x:c r="G56" s="2307" t="str">
        <x:v>conj.</x:v>
      </x:c>
      <x:c r="H56" s="2308" t="n">
        <x:v>2</x:v>
      </x:c>
      <x:c r="I56" s="2334"/>
      <x:c r="J56" s="2334"/>
      <x:c r="K56" s="2334"/>
      <x:c r="L56" s="2334"/>
      <x:c r="M56" s="2267" t="str">
        <x:v>INCLUSO — NÃO SOMAR</x:v>
      </x:c>
      <x:c r="N56" s="2259" t="str">
        <x:v>SICA Inox – portas/ferragens</x:v>
      </x:c>
    </x:row>
    <x:row r="57" ht="28" customHeight="1">
      <x:c r="A57" s="2280" t="str">
        <x:v>9.1.c</x:v>
      </x:c>
      <x:c r="B57" s="2250" t="str">
        <x:v>Pass-through</x:v>
      </x:c>
      <x:c r="C57" s="2250" t="str">
        <x:v>Instalação</x:v>
      </x:c>
      <x:c r="D57" s="2250" t="str">
        <x:v>CPU</x:v>
      </x:c>
      <x:c r="E57" s="2280" t="str">
        <x:v>MOLDURA/SELAGEM</x:v>
      </x:c>
      <x:c r="F57" s="2251" t="str">
        <x:v>Moldura, fixação ao vão, selagem sanitária e acabamento perimetral</x:v>
      </x:c>
      <x:c r="G57" s="2305" t="str">
        <x:v>un</x:v>
      </x:c>
      <x:c r="H57" s="2306" t="n">
        <x:v>2</x:v>
      </x:c>
      <x:c r="I57" s="2333"/>
      <x:c r="J57" s="2333"/>
      <x:c r="K57" s="2333"/>
      <x:c r="L57" s="2333"/>
      <x:c r="M57" s="2258" t="str">
        <x:v>INCLUSO — NÃO SOMAR</x:v>
      </x:c>
      <x:c r="N57" s="2250" t="str">
        <x:v>CPU-PT-01 – selagem</x:v>
      </x:c>
    </x:row>
    <x:row r="58" ht="28" customHeight="1">
      <x:c r="A58" s="2280" t="str">
        <x:v>9.1.d</x:v>
      </x:c>
      <x:c r="B58" s="2250" t="str">
        <x:v>Pass-through</x:v>
      </x:c>
      <x:c r="C58" s="2250" t="str">
        <x:v>Instalação</x:v>
      </x:c>
      <x:c r="D58" s="2250" t="str">
        <x:v>CPU</x:v>
      </x:c>
      <x:c r="E58" s="2280" t="str">
        <x:v>MONTAGEM</x:v>
      </x:c>
      <x:c r="F58" s="2251" t="str">
        <x:v>Montagem, alinhamento, regulagem das portas e limpeza final</x:v>
      </x:c>
      <x:c r="G58" s="2305" t="str">
        <x:v>un</x:v>
      </x:c>
      <x:c r="H58" s="2306" t="n">
        <x:v>2</x:v>
      </x:c>
      <x:c r="I58" s="2333"/>
      <x:c r="J58" s="2333"/>
      <x:c r="K58" s="2333"/>
      <x:c r="L58" s="2333"/>
      <x:c r="M58" s="2258" t="str">
        <x:v>INCLUSO — NÃO SOMAR</x:v>
      </x:c>
      <x:c r="N58" s="2250" t="str">
        <x:v>CPU-PT-01 – montagem</x:v>
      </x:c>
    </x:row>
    <x:row r="59" ht="24" customHeight="1">
      <x:c r="A59" s="2174" t="str">
        <x:v>10</x:v>
      </x:c>
      <x:c r="B59" s="2179" t="str">
        <x:v>PROTEÇÃO E MOVIMENTAÇÃO DO ACERVO EXISTENTE</x:v>
      </x:c>
      <x:c r="C59" s="2179" t="str"/>
      <x:c r="D59" s="2179" t="str"/>
      <x:c r="E59" s="2174" t="str"/>
      <x:c r="F59" s="2180" t="str"/>
      <x:c r="G59" s="2295" t="str"/>
      <x:c r="H59" s="2296" t="str"/>
      <x:c r="I59" s="2328" t="str"/>
      <x:c r="J59" s="2328" t="str"/>
      <x:c r="K59" s="2328" t="str"/>
      <x:c r="L59" s="2328" t="str"/>
      <x:c r="M59" s="2346" t="str"/>
      <x:c r="N59" s="2179" t="str"/>
    </x:row>
    <x:row r="60" ht="32" customHeight="1">
      <x:c r="A60" s="2277" t="str">
        <x:v>10.1</x:v>
      </x:c>
      <x:c r="B60" s="2206" t="str">
        <x:v>Acervo</x:v>
      </x:c>
      <x:c r="C60" s="2206" t="str">
        <x:v>Mão de obra</x:v>
      </x:c>
      <x:c r="D60" s="2206" t="str">
        <x:v>SINAPI</x:v>
      </x:c>
      <x:c r="E60" s="2277" t="str">
        <x:v>88316</x:v>
      </x:c>
      <x:c r="F60" s="2207" t="str">
        <x:v>Servente com encargos complementares para proteção, movimentação leve e recolocação do acervo</x:v>
      </x:c>
      <x:c r="G60" s="2299" t="str">
        <x:v>h</x:v>
      </x:c>
      <x:c r="H60" s="2300" t="n">
        <x:v>16</x:v>
      </x:c>
      <x:c r="I60" s="2330" t="n">
        <x:v>32.18</x:v>
      </x:c>
      <x:c r="J60" s="2330" t="n">
        <x:f>H60*I60</x:f>
        <x:v>514.88</x:v>
      </x:c>
      <x:c r="K60" s="2330" t="n">
        <x:f>J60*PREMISSAS!B21</x:f>
        <x:v>121.6378256</x:v>
      </x:c>
      <x:c r="L60" s="2330" t="n">
        <x:f>J60+K60</x:f>
        <x:v>636.5178256</x:v>
      </x:c>
      <x:c r="M60" s="2198" t="str">
        <x:v>COMPÕE O TOTAL</x:v>
      </x:c>
      <x:c r="N60" s="2206" t="str">
        <x:v>SINAPI 88316 – SP 07/2026</x:v>
      </x:c>
    </x:row>
    <x:row r="61" ht="32" customHeight="1">
      <x:c r="A61" s="2276" t="str">
        <x:v>10.2</x:v>
      </x:c>
      <x:c r="B61" s="2191" t="str">
        <x:v>Acervo</x:v>
      </x:c>
      <x:c r="C61" s="2191" t="str">
        <x:v>Material/consumíveis</x:v>
      </x:c>
      <x:c r="D61" s="2191" t="str">
        <x:v>CPU / mercado</x:v>
      </x:c>
      <x:c r="E61" s="2276" t="str">
        <x:v>PROT-ACERVO</x:v>
      </x:c>
      <x:c r="F61" s="2192" t="str">
        <x:v>Plástico bolha/lona, filme, fita e proteção provisória do acervo durante a obra</x:v>
      </x:c>
      <x:c r="G61" s="2297" t="str">
        <x:v>vb</x:v>
      </x:c>
      <x:c r="H61" s="2298" t="n">
        <x:v>1</x:v>
      </x:c>
      <x:c r="I61" s="2329" t="n">
        <x:v>200</x:v>
      </x:c>
      <x:c r="J61" s="2329" t="n">
        <x:f>H61*I61</x:f>
        <x:v>200</x:v>
      </x:c>
      <x:c r="K61" s="2329" t="n">
        <x:f>J61*PREMISSAS!B21</x:f>
        <x:v>47.249</x:v>
      </x:c>
      <x:c r="L61" s="2329" t="n">
        <x:f>J61+K61</x:f>
        <x:v>247.249</x:v>
      </x:c>
      <x:c r="M61" s="2198" t="str">
        <x:v>COMPÕE O TOTAL</x:v>
      </x:c>
      <x:c r="N61" s="2191" t="str">
        <x:v>CPU-ACERVO – materiais</x:v>
      </x:c>
    </x:row>
    <x:row r="62" ht="24" customHeight="1">
      <x:c r="A62" s="2174" t="str">
        <x:v>11</x:v>
      </x:c>
      <x:c r="B62" s="2179" t="str">
        <x:v>LIMPEZA FINAL E PREPARAÇÃO PARA ENTREGA</x:v>
      </x:c>
      <x:c r="C62" s="2179" t="str"/>
      <x:c r="D62" s="2179" t="str"/>
      <x:c r="E62" s="2174" t="str"/>
      <x:c r="F62" s="2180" t="str"/>
      <x:c r="G62" s="2295" t="str"/>
      <x:c r="H62" s="2296" t="str"/>
      <x:c r="I62" s="2328" t="str"/>
      <x:c r="J62" s="2328" t="str"/>
      <x:c r="K62" s="2328" t="str"/>
      <x:c r="L62" s="2328" t="str"/>
      <x:c r="M62" s="2346" t="str"/>
      <x:c r="N62" s="2179" t="str"/>
    </x:row>
    <x:row r="63" ht="32" customHeight="1">
      <x:c r="A63" s="2277" t="str">
        <x:v>11.1</x:v>
      </x:c>
      <x:c r="B63" s="2206" t="str">
        <x:v>Limpeza</x:v>
      </x:c>
      <x:c r="C63" s="2206" t="str">
        <x:v>Mão de obra</x:v>
      </x:c>
      <x:c r="D63" s="2206" t="str">
        <x:v>SINAPI</x:v>
      </x:c>
      <x:c r="E63" s="2277" t="str">
        <x:v>88316</x:v>
      </x:c>
      <x:c r="F63" s="2207" t="str">
        <x:v>Servente com encargos complementares – limpeza final da frente de obra e retirada de resíduos finos</x:v>
      </x:c>
      <x:c r="G63" s="2299" t="str">
        <x:v>h</x:v>
      </x:c>
      <x:c r="H63" s="2300" t="n">
        <x:v>16</x:v>
      </x:c>
      <x:c r="I63" s="2330" t="n">
        <x:v>32.18</x:v>
      </x:c>
      <x:c r="J63" s="2330" t="n">
        <x:f>H63*I63</x:f>
        <x:v>514.88</x:v>
      </x:c>
      <x:c r="K63" s="2330" t="n">
        <x:f>J63*PREMISSAS!B21</x:f>
        <x:v>121.6378256</x:v>
      </x:c>
      <x:c r="L63" s="2330" t="n">
        <x:f>J63+K63</x:f>
        <x:v>636.5178256</x:v>
      </x:c>
      <x:c r="M63" s="2198" t="str">
        <x:v>COMPÕE O TOTAL</x:v>
      </x:c>
      <x:c r="N63" s="2206" t="str">
        <x:v>SINAPI 88316 – SP 07/2026</x:v>
      </x:c>
    </x:row>
    <x:row r="64" ht="32" customHeight="1">
      <x:c r="A64" s="2282" t="str">
        <x:v>11.2</x:v>
      </x:c>
      <x:c r="B64" s="2239" t="str">
        <x:v>Limpeza</x:v>
      </x:c>
      <x:c r="C64" s="2239" t="str">
        <x:v>Material/consumíveis</x:v>
      </x:c>
      <x:c r="D64" s="2239" t="str">
        <x:v>CPU / mercado</x:v>
      </x:c>
      <x:c r="E64" s="2282" t="str">
        <x:v>LIMP-CONS</x:v>
      </x:c>
      <x:c r="F64" s="2240" t="str">
        <x:v>Sacos, panos, detergente neutro, EPIs descartáveis e pequenos consumíveis para entrega</x:v>
      </x:c>
      <x:c r="G64" s="2309" t="str">
        <x:v>vb</x:v>
      </x:c>
      <x:c r="H64" s="2310" t="n">
        <x:v>1</x:v>
      </x:c>
      <x:c r="I64" s="2335" t="n">
        <x:v>100</x:v>
      </x:c>
      <x:c r="J64" s="2335" t="n">
        <x:f>H64*I64</x:f>
        <x:v>100</x:v>
      </x:c>
      <x:c r="K64" s="2335" t="n">
        <x:f>J64*PREMISSAS!B21</x:f>
        <x:v>23.6245</x:v>
      </x:c>
      <x:c r="L64" s="2335" t="n">
        <x:f>J64+K64</x:f>
        <x:v>123.6245</x:v>
      </x:c>
      <x:c r="M64" s="2246" t="str">
        <x:v>COMPÕE O TOTAL</x:v>
      </x:c>
      <x:c r="N64" s="2239" t="str">
        <x:v>CPU-LIMP – consumíveis</x:v>
      </x:c>
    </x:row>
    <x:row r="65" ht="24" customHeight="1">
      <x:c r="A65" s="2174" t="str">
        <x:v>12</x:v>
      </x:c>
      <x:c r="B65" s="2179" t="str">
        <x:v>NICHO / PASSAGEM DA AUTOCLAVE A2</x:v>
      </x:c>
      <x:c r="C65" s="2179" t="str"/>
      <x:c r="D65" s="2179" t="str"/>
      <x:c r="E65" s="2174" t="str"/>
      <x:c r="F65" s="2180" t="str"/>
      <x:c r="G65" s="2311" t="str"/>
      <x:c r="H65" s="2296" t="str"/>
      <x:c r="I65" s="2328" t="str"/>
      <x:c r="J65" s="2328" t="str"/>
      <x:c r="K65" s="2328" t="str"/>
      <x:c r="L65" s="2328" t="str"/>
      <x:c r="M65" s="2346" t="str"/>
      <x:c r="N65" s="2179" t="str"/>
    </x:row>
    <x:row r="66" ht="32" customHeight="1">
      <x:c r="A66" s="2277" t="str">
        <x:v>12.1</x:v>
      </x:c>
      <x:c r="B66" s="2206" t="str">
        <x:v>Nicho A2</x:v>
      </x:c>
      <x:c r="C66" s="2206" t="str">
        <x:v>Serviço</x:v>
      </x:c>
      <x:c r="D66" s="2206" t="str">
        <x:v>SINAPI</x:v>
      </x:c>
      <x:c r="E66" s="2277" t="str">
        <x:v>97622</x:v>
      </x:c>
      <x:c r="F66" s="2207" t="str">
        <x:v>Demolição manual localizada para abertura do nicho da autoclave</x:v>
      </x:c>
      <x:c r="G66" s="2312" t="str">
        <x:v>m³</x:v>
      </x:c>
      <x:c r="H66" s="2300" t="n">
        <x:f>PREMISSAS!B39*PREMISSAS!B40*PREMISSAS!B41</x:f>
        <x:v>0.1748</x:v>
      </x:c>
      <x:c r="I66" s="2330" t="n">
        <x:v>83.84</x:v>
      </x:c>
      <x:c r="J66" s="2330" t="n">
        <x:f>H66*I66</x:f>
        <x:v>14.655232000000002</x:v>
      </x:c>
      <x:c r="K66" s="2330" t="n">
        <x:f>J66*PREMISSAS!B21</x:f>
        <x:v>3.4622252838400005</x:v>
      </x:c>
      <x:c r="L66" s="2330" t="n">
        <x:f>J66+K66</x:f>
        <x:v>18.117457283840004</x:v>
      </x:c>
      <x:c r="M66" s="2198" t="str">
        <x:v>COMPÕE O TOTAL</x:v>
      </x:c>
      <x:c r="N66" s="2206" t="str">
        <x:v>SINAPI 97622 – SP 07/2026</x:v>
      </x:c>
    </x:row>
    <x:row r="67" ht="32" customHeight="1">
      <x:c r="A67" s="2276" t="str">
        <x:v>12.2</x:v>
      </x:c>
      <x:c r="B67" s="2191" t="str">
        <x:v>Nicho A2</x:v>
      </x:c>
      <x:c r="C67" s="2191" t="str">
        <x:v>Serviço completo</x:v>
      </x:c>
      <x:c r="D67" s="2191" t="str">
        <x:v>SINAPI</x:v>
      </x:c>
      <x:c r="E67" s="2276" t="str">
        <x:v>105024</x:v>
      </x:c>
      <x:c r="F67" s="2192" t="str">
        <x:v>Verga moldada in loco para o nicho da autoclave</x:v>
      </x:c>
      <x:c r="G67" s="2313" t="str">
        <x:v>m</x:v>
      </x:c>
      <x:c r="H67" s="2298" t="n">
        <x:f>PREMISSAS!B42</x:f>
        <x:v>1.2</x:v>
      </x:c>
      <x:c r="I67" s="2329" t="n">
        <x:v>60.82</x:v>
      </x:c>
      <x:c r="J67" s="2329" t="n">
        <x:f>H67*I67</x:f>
        <x:v>72.984</x:v>
      </x:c>
      <x:c r="K67" s="2329" t="n">
        <x:f>J67*PREMISSAS!B21</x:f>
        <x:v>17.242105079999998</x:v>
      </x:c>
      <x:c r="L67" s="2329" t="n">
        <x:f>J67+K67</x:f>
        <x:v>90.22610508</x:v>
      </x:c>
      <x:c r="M67" s="2198" t="str">
        <x:v>COMPÕE O TOTAL</x:v>
      </x:c>
      <x:c r="N67" s="2191" t="str">
        <x:v>SINAPI 105024 – SP 07/2026</x:v>
      </x:c>
    </x:row>
    <x:row r="68" ht="32" customHeight="1">
      <x:c r="A68" s="2277" t="str">
        <x:v>12.3</x:v>
      </x:c>
      <x:c r="B68" s="2206" t="str">
        <x:v>Nicho A2</x:v>
      </x:c>
      <x:c r="C68" s="2206" t="str">
        <x:v>Serviço</x:v>
      </x:c>
      <x:c r="D68" s="2206" t="str">
        <x:v>SINAPI</x:v>
      </x:c>
      <x:c r="E68" s="2277" t="str">
        <x:v>87879</x:v>
      </x:c>
      <x:c r="F68" s="2207" t="str">
        <x:v>Chapisco do requadro interno do nicho</x:v>
      </x:c>
      <x:c r="G68" s="2312" t="str">
        <x:v>m²</x:v>
      </x:c>
      <x:c r="H68" s="2300" t="n">
        <x:f>(2*PREMISSAS!B40+PREMISSAS!B39)*PREMISSAS!B41</x:f>
        <x:v>0.529</x:v>
      </x:c>
      <x:c r="I68" s="2330" t="n">
        <x:v>5.38</x:v>
      </x:c>
      <x:c r="J68" s="2330" t="n">
        <x:f>H68*I68</x:f>
        <x:v>2.84602</x:v>
      </x:c>
      <x:c r="K68" s="2330" t="n">
        <x:f>J68*PREMISSAS!B21</x:f>
        <x:v>0.6723579949</x:v>
      </x:c>
      <x:c r="L68" s="2330" t="n">
        <x:f>J68+K68</x:f>
        <x:v>3.5183779949000002</x:v>
      </x:c>
      <x:c r="M68" s="2198" t="str">
        <x:v>COMPÕE O TOTAL</x:v>
      </x:c>
      <x:c r="N68" s="2206" t="str">
        <x:v>SINAPI 87879 – SP 07/2026</x:v>
      </x:c>
    </x:row>
    <x:row r="69" ht="32" customHeight="1">
      <x:c r="A69" s="2276" t="str">
        <x:v>12.4</x:v>
      </x:c>
      <x:c r="B69" s="2191" t="str">
        <x:v>Nicho A2</x:v>
      </x:c>
      <x:c r="C69" s="2191" t="str">
        <x:v>Serviço</x:v>
      </x:c>
      <x:c r="D69" s="2191" t="str">
        <x:v>SINAPI</x:v>
      </x:c>
      <x:c r="E69" s="2276" t="str">
        <x:v>104958</x:v>
      </x:c>
      <x:c r="F69" s="2192" t="str">
        <x:v>Massa única/revestimento-base do requadro interno do nicho</x:v>
      </x:c>
      <x:c r="G69" s="2313" t="str">
        <x:v>m²</x:v>
      </x:c>
      <x:c r="H69" s="2298" t="n">
        <x:f>(2*PREMISSAS!B40+PREMISSAS!B39)*PREMISSAS!B41</x:f>
        <x:v>0.529</x:v>
      </x:c>
      <x:c r="I69" s="2329" t="n">
        <x:v>27.78</x:v>
      </x:c>
      <x:c r="J69" s="2329" t="n">
        <x:f>H69*I69</x:f>
        <x:v>14.695620000000002</x:v>
      </x:c>
      <x:c r="K69" s="2329" t="n">
        <x:f>J69*PREMISSAS!B21</x:f>
        <x:v>3.4717667469000006</x:v>
      </x:c>
      <x:c r="L69" s="2329" t="n">
        <x:f>J69+K69</x:f>
        <x:v>18.167386746900004</x:v>
      </x:c>
      <x:c r="M69" s="2198" t="str">
        <x:v>COMPÕE O TOTAL</x:v>
      </x:c>
      <x:c r="N69" s="2191" t="str">
        <x:v>SINAPI 104958 – SP 07/2026</x:v>
      </x:c>
    </x:row>
    <x:row r="70" ht="24" customHeight="1">
      <x:c r="A70" s="2174" t="str">
        <x:v>13</x:v>
      </x:c>
      <x:c r="B70" s="2179" t="str">
        <x:v>PORTAS, FERRAGENS E ACABAMENTOS</x:v>
      </x:c>
      <x:c r="C70" s="2179" t="str"/>
      <x:c r="D70" s="2179" t="str"/>
      <x:c r="E70" s="2174" t="str"/>
      <x:c r="F70" s="2180" t="str"/>
      <x:c r="G70" s="2311" t="str"/>
      <x:c r="H70" s="2296" t="str"/>
      <x:c r="I70" s="2328" t="str"/>
      <x:c r="J70" s="2328" t="str"/>
      <x:c r="K70" s="2328" t="str"/>
      <x:c r="L70" s="2328" t="str"/>
      <x:c r="M70" s="2346" t="str"/>
      <x:c r="N70" s="2179" t="str"/>
    </x:row>
    <x:row r="71" ht="32" customHeight="1">
      <x:c r="A71" s="2277" t="str">
        <x:v>13.1</x:v>
      </x:c>
      <x:c r="B71" s="2206" t="str">
        <x:v>P1</x:v>
      </x:c>
      <x:c r="C71" s="2206" t="str">
        <x:v>Fornecimento + instalação</x:v>
      </x:c>
      <x:c r="D71" s="2206" t="str">
        <x:v>CPU mercado</x:v>
      </x:c>
      <x:c r="E71" s="2277" t="str">
        <x:v>CPU-PORTA-P1</x:v>
      </x:c>
      <x:c r="F71" s="2206" t="str">
        <x:v>Porta de correr com vedação 1,00 × 2,10 m, completa e instalada</x:v>
      </x:c>
      <x:c r="G71" s="2314" t="str">
        <x:v>un</x:v>
      </x:c>
      <x:c r="H71" s="2300" t="n">
        <x:v>3</x:v>
      </x:c>
      <x:c r="I71" s="2330" t="n">
        <x:v>5200</x:v>
      </x:c>
      <x:c r="J71" s="2330" t="n">
        <x:f>H71*I71</x:f>
        <x:v>15600</x:v>
      </x:c>
      <x:c r="K71" s="2330" t="n">
        <x:f>J71*PREMISSAS!B21</x:f>
        <x:v>3685.422</x:v>
      </x:c>
      <x:c r="L71" s="2330" t="n">
        <x:f>J71+K71</x:f>
        <x:v>19285.422</x:v>
      </x:c>
      <x:c r="M71" s="2249" t="str">
        <x:v>COMPÕE O TOTAL</x:v>
      </x:c>
      <x:c r="N71" s="2206" t="str">
        <x:v>CPU-PORTA-P1 – ref. pública</x:v>
      </x:c>
    </x:row>
    <x:row r="72" ht="28" customHeight="1">
      <x:c r="A72" s="2280" t="str">
        <x:v>13.1.a</x:v>
      </x:c>
      <x:c r="B72" s="2250" t="str">
        <x:v>P1</x:v>
      </x:c>
      <x:c r="C72" s="2250" t="str">
        <x:v>Material</x:v>
      </x:c>
      <x:c r="D72" s="2250" t="str">
        <x:v>CPU mercado</x:v>
      </x:c>
      <x:c r="E72" s="2280" t="str">
        <x:v>FOLHA/PAINEL</x:v>
      </x:c>
      <x:c r="F72" s="2250" t="str">
        <x:v>Folha/painel lavável compatível com ambiente hospitalar</x:v>
      </x:c>
      <x:c r="G72" s="2280" t="str">
        <x:v>conj.</x:v>
      </x:c>
      <x:c r="H72" s="2306" t="n">
        <x:v>3</x:v>
      </x:c>
      <x:c r="I72" s="2333"/>
      <x:c r="J72" s="2333"/>
      <x:c r="K72" s="2333"/>
      <x:c r="L72" s="2333"/>
      <x:c r="M72" s="2272" t="str">
        <x:v>INCLUSO — NÃO SOMAR</x:v>
      </x:c>
      <x:c r="N72" s="2250" t="str">
        <x:v>CPU-P1 – folha inclusa</x:v>
      </x:c>
    </x:row>
    <x:row r="73" ht="28" customHeight="1">
      <x:c r="A73" s="2280" t="str">
        <x:v>13.1.b</x:v>
      </x:c>
      <x:c r="B73" s="2250" t="str">
        <x:v>P1</x:v>
      </x:c>
      <x:c r="C73" s="2250" t="str">
        <x:v>Ferragens</x:v>
      </x:c>
      <x:c r="D73" s="2250" t="str">
        <x:v>CPU mercado</x:v>
      </x:c>
      <x:c r="E73" s="2280" t="str">
        <x:v>TRILHO/ROLDANAS</x:v>
      </x:c>
      <x:c r="F73" s="2250" t="str">
        <x:v>Trilho superior, roldanas, guia inferior e acessórios de deslizamento</x:v>
      </x:c>
      <x:c r="G73" s="2280" t="str">
        <x:v>conj.</x:v>
      </x:c>
      <x:c r="H73" s="2306" t="n">
        <x:v>3</x:v>
      </x:c>
      <x:c r="I73" s="2333"/>
      <x:c r="J73" s="2333"/>
      <x:c r="K73" s="2333"/>
      <x:c r="L73" s="2333"/>
      <x:c r="M73" s="2272" t="str">
        <x:v>INCLUSO — NÃO SOMAR</x:v>
      </x:c>
      <x:c r="N73" s="2250" t="str">
        <x:v>CPU-P1 – ferragens inclusas</x:v>
      </x:c>
    </x:row>
    <x:row r="74" ht="28" customHeight="1">
      <x:c r="A74" s="2280" t="str">
        <x:v>13.1.c</x:v>
      </x:c>
      <x:c r="B74" s="2250" t="str">
        <x:v>P1</x:v>
      </x:c>
      <x:c r="C74" s="2250" t="str">
        <x:v>Ferragens/vedação</x:v>
      </x:c>
      <x:c r="D74" s="2250" t="str">
        <x:v>CPU mercado</x:v>
      </x:c>
      <x:c r="E74" s="2280" t="str">
        <x:v>FECHAMENTO</x:v>
      </x:c>
      <x:c r="F74" s="2250" t="str">
        <x:v>Fechadura/puxador e sistema de vedação perimetral da porta</x:v>
      </x:c>
      <x:c r="G74" s="2280" t="str">
        <x:v>conj.</x:v>
      </x:c>
      <x:c r="H74" s="2306" t="n">
        <x:v>3</x:v>
      </x:c>
      <x:c r="I74" s="2333"/>
      <x:c r="J74" s="2333"/>
      <x:c r="K74" s="2333"/>
      <x:c r="L74" s="2333"/>
      <x:c r="M74" s="2272" t="str">
        <x:v>INCLUSO — NÃO SOMAR</x:v>
      </x:c>
      <x:c r="N74" s="2250" t="str">
        <x:v>CPU-P1 – vedação inclusa</x:v>
      </x:c>
    </x:row>
    <x:row r="75" ht="28" customHeight="1">
      <x:c r="A75" s="2280" t="str">
        <x:v>13.1.d</x:v>
      </x:c>
      <x:c r="B75" s="2250" t="str">
        <x:v>P1</x:v>
      </x:c>
      <x:c r="C75" s="2250" t="str">
        <x:v>Instalação</x:v>
      </x:c>
      <x:c r="D75" s="2250" t="str">
        <x:v>CPU mercado</x:v>
      </x:c>
      <x:c r="E75" s="2280" t="str">
        <x:v>INSTALAÇÃO</x:v>
      </x:c>
      <x:c r="F75" s="2250" t="str">
        <x:v>Instalação, alinhamento, regulagem, fixações e acabamento do vão</x:v>
      </x:c>
      <x:c r="G75" s="2280" t="str">
        <x:v>un</x:v>
      </x:c>
      <x:c r="H75" s="2306" t="n">
        <x:v>3</x:v>
      </x:c>
      <x:c r="I75" s="2333"/>
      <x:c r="J75" s="2333"/>
      <x:c r="K75" s="2333"/>
      <x:c r="L75" s="2333"/>
      <x:c r="M75" s="2272" t="str">
        <x:v>INCLUSO — NÃO SOMAR</x:v>
      </x:c>
      <x:c r="N75" s="2250" t="str">
        <x:v>CPU-P1 – instalação inclusa</x:v>
      </x:c>
    </x:row>
    <x:row r="76" ht="32" customHeight="1">
      <x:c r="A76" s="2276" t="str">
        <x:v>13.2</x:v>
      </x:c>
      <x:c r="B76" s="2191" t="str">
        <x:v>P6</x:v>
      </x:c>
      <x:c r="C76" s="2191" t="str">
        <x:v>Fornecimento + instalação</x:v>
      </x:c>
      <x:c r="D76" s="2191" t="str">
        <x:v>CPU mercado</x:v>
      </x:c>
      <x:c r="E76" s="2276" t="str">
        <x:v>CPU-PORTA-P6</x:v>
      </x:c>
      <x:c r="F76" s="2191" t="str">
        <x:v>Porta de correr 1 folha com vedação 0,80 × 2,10 m, completa e instalada</x:v>
      </x:c>
      <x:c r="G76" s="2315" t="str">
        <x:v>un</x:v>
      </x:c>
      <x:c r="H76" s="2298" t="n">
        <x:v>1</x:v>
      </x:c>
      <x:c r="I76" s="2329" t="n">
        <x:v>5200</x:v>
      </x:c>
      <x:c r="J76" s="2329" t="n">
        <x:f>H76*I76</x:f>
        <x:v>5200</x:v>
      </x:c>
      <x:c r="K76" s="2329" t="n">
        <x:f>J76*PREMISSAS!B21</x:f>
        <x:v>1228.4740000000002</x:v>
      </x:c>
      <x:c r="L76" s="2329" t="n">
        <x:f>J76+K76</x:f>
        <x:v>6428.474</x:v>
      </x:c>
      <x:c r="M76" s="2249" t="str">
        <x:v>COMPÕE O TOTAL</x:v>
      </x:c>
      <x:c r="N76" s="2191" t="str">
        <x:v>CPU-PORTA-P6 – ref. pública</x:v>
      </x:c>
    </x:row>
    <x:row r="77" ht="28" customHeight="1">
      <x:c r="A77" s="2280" t="str">
        <x:v>13.2.a</x:v>
      </x:c>
      <x:c r="B77" s="2250" t="str">
        <x:v>P6</x:v>
      </x:c>
      <x:c r="C77" s="2250" t="str">
        <x:v>Material/ferragens</x:v>
      </x:c>
      <x:c r="D77" s="2250" t="str">
        <x:v>CPU mercado</x:v>
      </x:c>
      <x:c r="E77" s="2280" t="str">
        <x:v>CONJUNTO COMPLETO</x:v>
      </x:c>
      <x:c r="F77" s="2250" t="str">
        <x:v>Folha lavável, trilho, roldanas, guia, puxador/fechadura, vedação e fixações</x:v>
      </x:c>
      <x:c r="G77" s="2280" t="str">
        <x:v>conj.</x:v>
      </x:c>
      <x:c r="H77" s="2306" t="n">
        <x:v>1</x:v>
      </x:c>
      <x:c r="I77" s="2333"/>
      <x:c r="J77" s="2333"/>
      <x:c r="K77" s="2333"/>
      <x:c r="L77" s="2333"/>
      <x:c r="M77" s="2272" t="str">
        <x:v>INCLUSO — NÃO SOMAR</x:v>
      </x:c>
      <x:c r="N77" s="2250" t="str">
        <x:v>CPU-P6 – conjunto incluso</x:v>
      </x:c>
    </x:row>
    <x:row r="78" ht="28" customHeight="1">
      <x:c r="A78" s="2280" t="str">
        <x:v>13.2.b</x:v>
      </x:c>
      <x:c r="B78" s="2250" t="str">
        <x:v>P6</x:v>
      </x:c>
      <x:c r="C78" s="2250" t="str">
        <x:v>Instalação</x:v>
      </x:c>
      <x:c r="D78" s="2250" t="str">
        <x:v>CPU mercado</x:v>
      </x:c>
      <x:c r="E78" s="2280" t="str">
        <x:v>INSTALAÇÃO</x:v>
      </x:c>
      <x:c r="F78" s="2250" t="str">
        <x:v>Montagem, regulagem e acabamento perimetral</x:v>
      </x:c>
      <x:c r="G78" s="2280" t="str">
        <x:v>un</x:v>
      </x:c>
      <x:c r="H78" s="2306" t="n">
        <x:v>1</x:v>
      </x:c>
      <x:c r="I78" s="2333"/>
      <x:c r="J78" s="2333"/>
      <x:c r="K78" s="2333"/>
      <x:c r="L78" s="2333"/>
      <x:c r="M78" s="2272" t="str">
        <x:v>INCLUSO — NÃO SOMAR</x:v>
      </x:c>
      <x:c r="N78" s="2250" t="str">
        <x:v>CPU-P6 – instalação inclusa</x:v>
      </x:c>
    </x:row>
    <x:row r="79" ht="32" customHeight="1">
      <x:c r="A79" s="2277" t="str">
        <x:v>13.3</x:v>
      </x:c>
      <x:c r="B79" s="2206" t="str">
        <x:v>P3</x:v>
      </x:c>
      <x:c r="C79" s="2206" t="str">
        <x:v>Fornecimento + instalação</x:v>
      </x:c>
      <x:c r="D79" s="2206" t="str">
        <x:v>SINAPI</x:v>
      </x:c>
      <x:c r="E79" s="2277" t="str">
        <x:v>106144</x:v>
      </x:c>
      <x:c r="F79" s="2206" t="str">
        <x:v>Porta-pronta de madeira, folha pesada/superpesada, 80 × 210 cm, acabamento melamínico branco – referência para porta de isolamento</x:v>
      </x:c>
      <x:c r="G79" s="2314" t="str">
        <x:v>un</x:v>
      </x:c>
      <x:c r="H79" s="2300" t="n">
        <x:v>3</x:v>
      </x:c>
      <x:c r="I79" s="2330" t="n">
        <x:v>1204.35</x:v>
      </x:c>
      <x:c r="J79" s="2330" t="n">
        <x:f>H79*I79</x:f>
        <x:v>3613.0499999999997</x:v>
      </x:c>
      <x:c r="K79" s="2330" t="n">
        <x:f>J79*PREMISSAS!B21</x:f>
        <x:v>853.5649972499999</x:v>
      </x:c>
      <x:c r="L79" s="2330" t="n">
        <x:f>J79+K79</x:f>
        <x:v>4466.61499725</x:v>
      </x:c>
      <x:c r="M79" s="2249" t="str">
        <x:v>COMPÕE O TOTAL</x:v>
      </x:c>
      <x:c r="N79" s="2206" t="str">
        <x:v>SINAPI 106144 – SP 07/2026</x:v>
      </x:c>
    </x:row>
    <x:row r="80" ht="28" customHeight="1">
      <x:c r="A80" s="2280" t="str">
        <x:v>13.3.a</x:v>
      </x:c>
      <x:c r="B80" s="2250" t="str">
        <x:v>P3</x:v>
      </x:c>
      <x:c r="C80" s="2250" t="str">
        <x:v>Componentes da composição</x:v>
      </x:c>
      <x:c r="D80" s="2250" t="str">
        <x:v>SINAPI 106144</x:v>
      </x:c>
      <x:c r="E80" s="2280" t="str">
        <x:v>INCLUSO</x:v>
      </x:c>
      <x:c r="F80" s="2250" t="str">
        <x:v>Folha pesada/superpesada, marco/batente, alizares, ferragens, fixação e acabamento melamínico branco</x:v>
      </x:c>
      <x:c r="G80" s="2280" t="str">
        <x:v>conj.</x:v>
      </x:c>
      <x:c r="H80" s="2306" t="n">
        <x:v>3</x:v>
      </x:c>
      <x:c r="I80" s="2333"/>
      <x:c r="J80" s="2333"/>
      <x:c r="K80" s="2333"/>
      <x:c r="L80" s="2333"/>
      <x:c r="M80" s="2272" t="str">
        <x:v>INCLUSO — NÃO SOMAR</x:v>
      </x:c>
      <x:c r="N80" s="2250" t="str">
        <x:v>SINAPI 106144 – componentes inclusos</x:v>
      </x:c>
    </x:row>
    <x:row r="81" ht="32" customHeight="1">
      <x:c r="A81" s="2276" t="str">
        <x:v>13.4</x:v>
      </x:c>
      <x:c r="B81" s="2191" t="str">
        <x:v>P</x:v>
      </x:c>
      <x:c r="C81" s="2191" t="str">
        <x:v>Fornecimento + instalação</x:v>
      </x:c>
      <x:c r="D81" s="2191" t="str">
        <x:v>SINAPI</x:v>
      </x:c>
      <x:c r="E81" s="2276" t="str">
        <x:v>106143</x:v>
      </x:c>
      <x:c r="F81" s="2191" t="str">
        <x:v>Porta-pronta de madeira, folha leve/média, 80 × 210 cm, acabamento melamínico branco</x:v>
      </x:c>
      <x:c r="G81" s="2315" t="str">
        <x:v>un</x:v>
      </x:c>
      <x:c r="H81" s="2298" t="n">
        <x:v>6</x:v>
      </x:c>
      <x:c r="I81" s="2329" t="n">
        <x:v>1024.39</x:v>
      </x:c>
      <x:c r="J81" s="2329" t="n">
        <x:f>H81*I81</x:f>
        <x:v>6146.34</x:v>
      </x:c>
      <x:c r="K81" s="2329" t="n">
        <x:f>J81*PREMISSAS!B21</x:f>
        <x:v>1452.0420933</x:v>
      </x:c>
      <x:c r="L81" s="2329" t="n">
        <x:f>J81+K81</x:f>
        <x:v>7598.382093300001</x:v>
      </x:c>
      <x:c r="M81" s="2249" t="str">
        <x:v>COMPÕE O TOTAL</x:v>
      </x:c>
      <x:c r="N81" s="2191" t="str">
        <x:v>SINAPI 106143 – SP 07/2026</x:v>
      </x:c>
    </x:row>
    <x:row r="82" ht="28" customHeight="1">
      <x:c r="A82" s="2280" t="str">
        <x:v>13.4.a</x:v>
      </x:c>
      <x:c r="B82" s="2250" t="str">
        <x:v>P</x:v>
      </x:c>
      <x:c r="C82" s="2250" t="str">
        <x:v>Componentes da composição</x:v>
      </x:c>
      <x:c r="D82" s="2250" t="str">
        <x:v>SINAPI 106143</x:v>
      </x:c>
      <x:c r="E82" s="2280" t="str">
        <x:v>INCLUSO</x:v>
      </x:c>
      <x:c r="F82" s="2250" t="str">
        <x:v>Folha leve/média, marco/batente, alizares, ferragens, fixação e acabamento melamínico branco</x:v>
      </x:c>
      <x:c r="G82" s="2280" t="str">
        <x:v>conj.</x:v>
      </x:c>
      <x:c r="H82" s="2306" t="n">
        <x:v>6</x:v>
      </x:c>
      <x:c r="I82" s="2333"/>
      <x:c r="J82" s="2333"/>
      <x:c r="K82" s="2333"/>
      <x:c r="L82" s="2333"/>
      <x:c r="M82" s="2272" t="str">
        <x:v>INCLUSO — NÃO SOMAR</x:v>
      </x:c>
      <x:c r="N82" s="2250" t="str">
        <x:v>SINAPI 106143 – componentes inclusos</x:v>
      </x:c>
    </x:row>
    <x:row r="83" ht="32" customHeight="1">
      <x:c r="A83" s="2277" t="str">
        <x:v>13.5</x:v>
      </x:c>
      <x:c r="B83" s="2206" t="str">
        <x:v>P4</x:v>
      </x:c>
      <x:c r="C83" s="2206" t="str">
        <x:v>Fornecimento + instalação</x:v>
      </x:c>
      <x:c r="D83" s="2206" t="str">
        <x:v>CPU pública hospitalar</x:v>
      </x:c>
      <x:c r="E83" s="2277" t="str">
        <x:v>CPU-PORTA-P4</x:v>
      </x:c>
      <x:c r="F83" s="2206" t="str">
        <x:v>Porta hospitalar dupla 2,00 × 2,10 m, completa instalada, com ferragens reforçadas e proteção bate-maca</x:v>
      </x:c>
      <x:c r="G83" s="2314" t="str">
        <x:v>un</x:v>
      </x:c>
      <x:c r="H83" s="2300" t="n">
        <x:v>3</x:v>
      </x:c>
      <x:c r="I83" s="2330" t="n">
        <x:v>6940.66</x:v>
      </x:c>
      <x:c r="J83" s="2330" t="n">
        <x:f>H83*I83</x:f>
        <x:v>20821.98</x:v>
      </x:c>
      <x:c r="K83" s="2330" t="n">
        <x:f>J83*PREMISSAS!B21</x:f>
        <x:v>4919.0886651</x:v>
      </x:c>
      <x:c r="L83" s="2330" t="n">
        <x:f>J83+K83</x:f>
        <x:v>25741.0686651</x:v>
      </x:c>
      <x:c r="M83" s="2249" t="str">
        <x:v>COMPÕE O TOTAL</x:v>
      </x:c>
      <x:c r="N83" s="2206" t="str">
        <x:v>Benchmark hospitalar 2026</x:v>
      </x:c>
    </x:row>
    <x:row r="84" ht="28" customHeight="1">
      <x:c r="A84" s="2280" t="str">
        <x:v>13.5.a</x:v>
      </x:c>
      <x:c r="B84" s="2250" t="str">
        <x:v>P4</x:v>
      </x:c>
      <x:c r="C84" s="2250" t="str">
        <x:v>Material/ferragens</x:v>
      </x:c>
      <x:c r="D84" s="2250" t="str">
        <x:v>Benchmark público</x:v>
      </x:c>
      <x:c r="E84" s="2280" t="str">
        <x:v>FOLHAS/FERRAGENS</x:v>
      </x:c>
      <x:c r="F84" s="2250" t="str">
        <x:v>Conjunto de duas folhas por porta, marco, ferragens reforçadas, puxadores/fechamento e proteção bate-maca</x:v>
      </x:c>
      <x:c r="G84" s="2280" t="str">
        <x:v>conj.</x:v>
      </x:c>
      <x:c r="H84" s="2306" t="n">
        <x:v>3</x:v>
      </x:c>
      <x:c r="I84" s="2333"/>
      <x:c r="J84" s="2333"/>
      <x:c r="K84" s="2333"/>
      <x:c r="L84" s="2333"/>
      <x:c r="M84" s="2272" t="str">
        <x:v>INCLUSO — NÃO SOMAR</x:v>
      </x:c>
      <x:c r="N84" s="2250" t="str">
        <x:v>CPU-P4 – componentes inclusos</x:v>
      </x:c>
    </x:row>
    <x:row r="85" ht="28" customHeight="1">
      <x:c r="A85" s="2280" t="str">
        <x:v>13.5.b</x:v>
      </x:c>
      <x:c r="B85" s="2250" t="str">
        <x:v>P4</x:v>
      </x:c>
      <x:c r="C85" s="2250" t="str">
        <x:v>Instalação</x:v>
      </x:c>
      <x:c r="D85" s="2250" t="str">
        <x:v>CPU pública hospitalar</x:v>
      </x:c>
      <x:c r="E85" s="2280" t="str">
        <x:v>INSTALAÇÃO</x:v>
      </x:c>
      <x:c r="F85" s="2250" t="str">
        <x:v>Fixação, alinhamento, regulagem e acabamento da porta hospitalar</x:v>
      </x:c>
      <x:c r="G85" s="2280" t="str">
        <x:v>un</x:v>
      </x:c>
      <x:c r="H85" s="2306" t="n">
        <x:v>3</x:v>
      </x:c>
      <x:c r="I85" s="2333"/>
      <x:c r="J85" s="2333"/>
      <x:c r="K85" s="2333"/>
      <x:c r="L85" s="2333"/>
      <x:c r="M85" s="2272" t="str">
        <x:v>INCLUSO — NÃO SOMAR</x:v>
      </x:c>
      <x:c r="N85" s="2250" t="str">
        <x:v>CPU-P4 – instalação inclusa</x:v>
      </x:c>
    </x:row>
    <x:row r="86" ht="32" customHeight="1">
      <x:c r="A86" s="2276" t="str">
        <x:v>13.6</x:v>
      </x:c>
      <x:c r="B86" s="2191" t="str">
        <x:v>P5</x:v>
      </x:c>
      <x:c r="C86" s="2191" t="str">
        <x:v>Fornecimento + instalação</x:v>
      </x:c>
      <x:c r="D86" s="2191" t="str">
        <x:v>CPU provisória / SINAPI 106148 sem preço SP</x:v>
      </x:c>
      <x:c r="E86" s="2276" t="str">
        <x:v>CPU-PORTA-P5</x:v>
      </x:c>
      <x:c r="F86" s="2191" t="str">
        <x:v>Porta de correr 0,80 × 2,10 m, completa instalada – dimensão deve ser confirmada com RT antes da compra</x:v>
      </x:c>
      <x:c r="G86" s="2315" t="str">
        <x:v>un</x:v>
      </x:c>
      <x:c r="H86" s="2298" t="n">
        <x:v>1</x:v>
      </x:c>
      <x:c r="I86" s="2329" t="n">
        <x:v>2800</x:v>
      </x:c>
      <x:c r="J86" s="2329" t="n">
        <x:f>H86*I86</x:f>
        <x:v>2800</x:v>
      </x:c>
      <x:c r="K86" s="2329" t="n">
        <x:f>J86*PREMISSAS!B21</x:f>
        <x:v>661.486</x:v>
      </x:c>
      <x:c r="L86" s="2329" t="n">
        <x:f>J86+K86</x:f>
        <x:v>3461.486</x:v>
      </x:c>
      <x:c r="M86" s="2249" t="str">
        <x:v>COMPÕE O TOTAL</x:v>
      </x:c>
      <x:c r="N86" s="2191" t="str">
        <x:v>SINAPI 106148 sem preço SP + CPU</x:v>
      </x:c>
    </x:row>
    <x:row r="87" ht="28" customHeight="1">
      <x:c r="A87" s="2280" t="str">
        <x:v>13.6.a</x:v>
      </x:c>
      <x:c r="B87" s="2250" t="str">
        <x:v>P5</x:v>
      </x:c>
      <x:c r="C87" s="2250" t="str">
        <x:v>Material/ferragens</x:v>
      </x:c>
      <x:c r="D87" s="2250" t="str">
        <x:v>CPU provisória</x:v>
      </x:c>
      <x:c r="E87" s="2280" t="str">
        <x:v>CONJUNTO</x:v>
      </x:c>
      <x:c r="F87" s="2250" t="str">
        <x:v>Folha, trilho, roldanas, guia, fechadura/puxador, alizar/fixações conforme definição final</x:v>
      </x:c>
      <x:c r="G87" s="2280" t="str">
        <x:v>conj.</x:v>
      </x:c>
      <x:c r="H87" s="2306" t="n">
        <x:v>1</x:v>
      </x:c>
      <x:c r="I87" s="2333"/>
      <x:c r="J87" s="2333"/>
      <x:c r="K87" s="2333"/>
      <x:c r="L87" s="2333"/>
      <x:c r="M87" s="2272" t="str">
        <x:v>INCLUSO — NÃO SOMAR</x:v>
      </x:c>
      <x:c r="N87" s="2250" t="str">
        <x:v>CPU-P5 – conjunto incluso</x:v>
      </x:c>
    </x:row>
    <x:row r="88" ht="24" customHeight="1">
      <x:c r="A88" s="2174" t="str">
        <x:v>14</x:v>
      </x:c>
      <x:c r="B88" s="2179" t="str">
        <x:v>ENGENHARIA / ACOMPANHAMENTO TÉCNICO</x:v>
      </x:c>
      <x:c r="C88" s="2179" t="str"/>
      <x:c r="D88" s="2179" t="str"/>
      <x:c r="E88" s="2174" t="str"/>
      <x:c r="F88" s="2179" t="str"/>
      <x:c r="G88" s="2174" t="str"/>
      <x:c r="H88" s="2296" t="str"/>
      <x:c r="I88" s="2328" t="str"/>
      <x:c r="J88" s="2328" t="str"/>
      <x:c r="K88" s="2328" t="str"/>
      <x:c r="L88" s="2328" t="str"/>
      <x:c r="M88" s="2174" t="str"/>
      <x:c r="N88" s="2179" t="str"/>
    </x:row>
    <x:row r="89" ht="32" customHeight="1">
      <x:c r="A89" s="2277" t="str">
        <x:v>14.1</x:v>
      </x:c>
      <x:c r="B89" s="2206" t="str">
        <x:v>Engenharia</x:v>
      </x:c>
      <x:c r="C89" s="2206" t="str">
        <x:v>Mão de obra técnica</x:v>
      </x:c>
      <x:c r="D89" s="2206" t="str">
        <x:v>SINAPI</x:v>
      </x:c>
      <x:c r="E89" s="2277" t="str">
        <x:v>90777</x:v>
      </x:c>
      <x:c r="F89" s="2206" t="str">
        <x:v>Engenheiro civil de obra júnior com encargos complementares – acompanhamento técnico do período de execução</x:v>
      </x:c>
      <x:c r="G89" s="2314" t="str">
        <x:v>h</x:v>
      </x:c>
      <x:c r="H89" s="2300" t="n">
        <x:f>PREMISSAS!B33</x:f>
        <x:v>36</x:v>
      </x:c>
      <x:c r="I89" s="2330" t="n">
        <x:f>PREMISSAS!B34</x:f>
        <x:v>143.6</x:v>
      </x:c>
      <x:c r="J89" s="2330" t="n">
        <x:f>H89*I89</x:f>
        <x:v>5169.599999999999</x:v>
      </x:c>
      <x:c r="K89" s="2330" t="n">
        <x:f>J89*PREMISSAS!B21</x:f>
        <x:v>1221.292152</x:v>
      </x:c>
      <x:c r="L89" s="2330" t="n">
        <x:f>J89+K89</x:f>
        <x:v>6390.892151999999</x:v>
      </x:c>
      <x:c r="M89" s="2249" t="str">
        <x:v>COMPÕE O TOTAL</x:v>
      </x:c>
      <x:c r="N89" s="2206" t="str">
        <x:v>SINAPI 90777 – SP 07/2026</x:v>
      </x:c>
    </x:row>
    <x:row r="90" ht="24" customHeight="1">
      <x:c r="A90" s="2174" t="str">
        <x:v>15</x:v>
      </x:c>
      <x:c r="B90" s="2179" t="str">
        <x:v>LICENCIAMENTO, RESPONSABILIDADE TÉCNICA E DOCUMENTAÇÃO</x:v>
      </x:c>
      <x:c r="C90" s="2179" t="str"/>
      <x:c r="D90" s="2179" t="str"/>
      <x:c r="E90" s="2174" t="str"/>
      <x:c r="F90" s="2179" t="str"/>
      <x:c r="G90" s="2174" t="str"/>
      <x:c r="H90" s="2296" t="str"/>
      <x:c r="I90" s="2328" t="str"/>
      <x:c r="J90" s="2328" t="str"/>
      <x:c r="K90" s="2328" t="str"/>
      <x:c r="L90" s="2328" t="str"/>
      <x:c r="M90" s="2174" t="str"/>
      <x:c r="N90" s="2179" t="str"/>
    </x:row>
    <x:row r="91" ht="32" customHeight="1">
      <x:c r="A91" s="2276" t="str">
        <x:v>15.1</x:v>
      </x:c>
      <x:c r="B91" s="2191" t="str">
        <x:v>Licenciamento</x:v>
      </x:c>
      <x:c r="C91" s="2191" t="str">
        <x:v>Emolumento oficial</x:v>
      </x:c>
      <x:c r="D91" s="2191" t="str">
        <x:v>CREA-SP</x:v>
      </x:c>
      <x:c r="E91" s="2276" t="str">
        <x:v>ART 2026</x:v>
      </x:c>
      <x:c r="F91" s="2191" t="str">
        <x:v>ART de obra/serviço – contrato acima de R$ 15.000,00</x:v>
      </x:c>
      <x:c r="G91" s="2315" t="str">
        <x:v>un</x:v>
      </x:c>
      <x:c r="H91" s="2298" t="n">
        <x:v>1</x:v>
      </x:c>
      <x:c r="I91" s="2329" t="n">
        <x:v>285.59</x:v>
      </x:c>
      <x:c r="J91" s="2329" t="n">
        <x:f>H91*I91</x:f>
        <x:v>285.59</x:v>
      </x:c>
      <x:c r="K91" s="2329" t="n">
        <x:v>0</x:v>
      </x:c>
      <x:c r="L91" s="2329" t="n">
        <x:f>J91</x:f>
        <x:v>285.59</x:v>
      </x:c>
      <x:c r="M91" s="2249" t="str">
        <x:v>COMPÕE O TOTAL</x:v>
      </x:c>
      <x:c r="N91" s="2191" t="str">
        <x:v>CREA-SP – ART 2026</x:v>
      </x:c>
    </x:row>
    <x:row r="92" ht="28" customHeight="1">
      <x:c r="A92" s="1933" t="str">
        <x:v>15.2</x:v>
      </x:c>
      <x:c r="B92" s="1934" t="str">
        <x:v>Licenciamento municipal</x:v>
      </x:c>
      <x:c r="C92" s="1934" t="str">
        <x:v>Taxa pública</x:v>
      </x:c>
      <x:c r="D92" s="1934" t="str">
        <x:v>Prefeitura de Cerqueira César</x:v>
      </x:c>
      <x:c r="E92" s="1934" t="str">
        <x:v>ALVARÁ / APROVAÇÃO</x:v>
      </x:c>
      <x:c r="F92" s="1935" t="str">
        <x:v>Taxa municipal de fiscalização/licença para execução da reforma e/ou aprovação do projeto</x:v>
      </x:c>
      <x:c r="G92" s="2316" t="str">
        <x:v>un</x:v>
      </x:c>
      <x:c r="H92" s="2317" t="n">
        <x:v>1</x:v>
      </x:c>
      <x:c r="I92" s="2336" t="n">
        <x:v>0</x:v>
      </x:c>
      <x:c r="J92" s="2336" t="n">
        <x:v>0</x:v>
      </x:c>
      <x:c r="K92" s="2336" t="n">
        <x:v>0</x:v>
      </x:c>
      <x:c r="L92" s="2336" t="n">
        <x:v>0</x:v>
      </x:c>
      <x:c r="M92" s="2347" t="str">
        <x:v>A CONFIRMAR – NÃO SOMADO</x:v>
      </x:c>
      <x:c r="N92" s="1936" t="str">
        <x:v>Prefeitura – guia a confirmar</x:v>
      </x:c>
    </x:row>
    <x:row r="93" ht="28" customHeight="1">
      <x:c r="A93" s="2283" t="str">
        <x:v>15.3</x:v>
      </x:c>
      <x:c r="B93" s="1904" t="str">
        <x:v>Licenciamento sanitário</x:v>
      </x:c>
      <x:c r="C93" s="1904" t="str">
        <x:v>Taxa pública</x:v>
      </x:c>
      <x:c r="D93" s="1904" t="str">
        <x:v>Vigilância Sanitária Municipal</x:v>
      </x:c>
      <x:c r="E93" s="2283" t="str">
        <x:v>VISA</x:v>
      </x:c>
      <x:c r="F93" s="1902" t="str">
        <x:v>Atualização/licença sanitária vinculada à reforma/adaptação física do estabelecimento</x:v>
      </x:c>
      <x:c r="G93" s="2283" t="str">
        <x:v>un</x:v>
      </x:c>
      <x:c r="H93" s="2318" t="n">
        <x:v>1</x:v>
      </x:c>
      <x:c r="I93" s="2337" t="n">
        <x:v>0</x:v>
      </x:c>
      <x:c r="J93" s="2337" t="n">
        <x:v>0</x:v>
      </x:c>
      <x:c r="K93" s="2337" t="n">
        <x:v>0</x:v>
      </x:c>
      <x:c r="L93" s="2337" t="n">
        <x:v>0</x:v>
      </x:c>
      <x:c r="M93" s="2348" t="str">
        <x:v>A CONFIRMAR – NÃO SOMADO</x:v>
      </x:c>
      <x:c r="N93" s="1902" t="str">
        <x:v>VISA municipal – guia a confirmar</x:v>
      </x:c>
    </x:row>
    <x:row r="94" ht="28" customHeight="1">
      <x:c r="A94" s="2284" t="str">
        <x:v>15.4</x:v>
      </x:c>
      <x:c r="B94" s="1900" t="str">
        <x:v>Segurança contra incêndio</x:v>
      </x:c>
      <x:c r="C94" s="1900" t="str">
        <x:v>Taxa/serviço público</x:v>
      </x:c>
      <x:c r="D94" s="1900" t="str">
        <x:v>Corpo de Bombeiros</x:v>
      </x:c>
      <x:c r="E94" s="2284" t="str">
        <x:v>AVCB / CLCB</x:v>
      </x:c>
      <x:c r="F94" s="1898" t="str">
        <x:v>Análise, atualização ou regularização de AVCB/CLCB, caso a reforma altere o projeto de segurança contra incêndio</x:v>
      </x:c>
      <x:c r="G94" s="2284" t="str">
        <x:v>un</x:v>
      </x:c>
      <x:c r="H94" s="2319" t="n">
        <x:v>1</x:v>
      </x:c>
      <x:c r="I94" s="2338" t="n">
        <x:v>0</x:v>
      </x:c>
      <x:c r="J94" s="2338" t="n">
        <x:v>0</x:v>
      </x:c>
      <x:c r="K94" s="2338" t="n">
        <x:v>0</x:v>
      </x:c>
      <x:c r="L94" s="2338" t="n">
        <x:v>0</x:v>
      </x:c>
      <x:c r="M94" s="2348" t="str">
        <x:v>CONDICIONAL – NÃO SOMADO</x:v>
      </x:c>
      <x:c r="N94" s="1898" t="str">
        <x:v>Corpo de Bombeiros – condicional</x:v>
      </x:c>
    </x:row>
    <x:row r="95" ht="28" customHeight="1">
      <x:c r="A95" s="2283" t="str">
        <x:v>15.5</x:v>
      </x:c>
      <x:c r="B95" s="1902" t="str">
        <x:v>Encerramento</x:v>
      </x:c>
      <x:c r="C95" s="1902" t="str">
        <x:v>Taxa/serviço público</x:v>
      </x:c>
      <x:c r="D95" s="1902" t="str">
        <x:v>Prefeitura de Cerqueira César</x:v>
      </x:c>
      <x:c r="E95" s="2283" t="str">
        <x:v>HABITE-SE / TERMO</x:v>
      </x:c>
      <x:c r="F95" s="1902" t="str">
        <x:v>Vistoria municipal e emissão de Habite-se/termo de conclusão, se exigível para a reforma</x:v>
      </x:c>
      <x:c r="G95" s="2283" t="str">
        <x:v>un</x:v>
      </x:c>
      <x:c r="H95" s="2318" t="n">
        <x:v>1</x:v>
      </x:c>
      <x:c r="I95" s="2337" t="n">
        <x:v>0</x:v>
      </x:c>
      <x:c r="J95" s="2337" t="n">
        <x:v>0</x:v>
      </x:c>
      <x:c r="K95" s="2337" t="n">
        <x:v>0</x:v>
      </x:c>
      <x:c r="L95" s="2337" t="n">
        <x:v>0</x:v>
      </x:c>
      <x:c r="M95" s="2348" t="str">
        <x:v>CONDICIONAL – NÃO SOMADO</x:v>
      </x:c>
      <x:c r="N95" s="1902" t="str">
        <x:v>Prefeitura – condicional</x:v>
      </x:c>
    </x:row>
    <x:row r="96">
      <x:c r="A96" s="2285" t="str">
        <x:v>15.2.a</x:v>
      </x:c>
      <x:c r="B96" s="1941" t="str">
        <x:v>Licenciamento municipal</x:v>
      </x:c>
      <x:c r="C96" s="1941" t="str">
        <x:v>Referência legal histórica</x:v>
      </x:c>
      <x:c r="D96" s="1941" t="str">
        <x:v>Código Tributário Municipal</x:v>
      </x:c>
      <x:c r="E96" s="2285" t="str">
        <x:v>R$ 0,30/m² – base 2012</x:v>
      </x:c>
      <x:c r="F96" s="1941" t="str">
        <x:v>Memória informativa: 102,27 m² × R$ 0,30/m² = R$ 30,68. NÃO utilizar como valor 2026 sem atualização/guia oficial.</x:v>
      </x:c>
      <x:c r="G96" s="2285" t="str">
        <x:v>ref.</x:v>
      </x:c>
      <x:c r="H96" s="2320" t="n">
        <x:v>1</x:v>
      </x:c>
      <x:c r="I96" s="2339" t="n">
        <x:v>30.68</x:v>
      </x:c>
      <x:c r="J96" s="2339" t="n">
        <x:v>0</x:v>
      </x:c>
      <x:c r="K96" s="2339" t="n">
        <x:v>0</x:v>
      </x:c>
      <x:c r="L96" s="2339" t="n">
        <x:v>0</x:v>
      </x:c>
      <x:c r="M96" s="2285" t="str">
        <x:v>INFORMATIVO – NÃO SOMAR</x:v>
      </x:c>
      <x:c r="N96" s="1941" t="str">
        <x:v>Código Tributário – base histórica</x:v>
      </x:c>
    </x:row>
    <x:row r="97">
      <x:c r="A97" s="2286"/>
      <x:c r="B97" s="2273"/>
      <x:c r="C97" s="2273"/>
      <x:c r="D97" s="2273"/>
      <x:c r="E97" s="2286"/>
      <x:c r="F97" s="1943"/>
      <x:c r="G97" s="2286"/>
      <x:c r="H97" s="2321"/>
      <x:c r="I97" s="2340"/>
      <x:c r="J97" s="2340"/>
      <x:c r="K97" s="2340"/>
      <x:c r="L97" s="2340"/>
      <x:c r="M97" s="2286"/>
      <x:c r="N97" s="1943"/>
    </x:row>
    <x:row r="98" ht="28" customHeight="1">
      <x:c r="A98" s="2287" t="str">
        <x:v>TOTAL FINAL – OBRA + ENGENHARIA + TAXAS CONFIRMADAS</x:v>
      </x:c>
      <x:c r="B98" s="2022" t="str">
        <x:v>TOTAL FINAL – OBRA + ENGENHARIA + TAXAS CONFIRMADAS</x:v>
      </x:c>
      <x:c r="C98" s="2022" t="str">
        <x:v>TOTAL FINAL – OBRA + ENGENHARIA + TAXAS CONFIRMADAS</x:v>
      </x:c>
      <x:c r="D98" s="2022" t="str">
        <x:v>TOTAL FINAL – OBRA + ENGENHARIA + TAXAS CONFIRMADAS</x:v>
      </x:c>
      <x:c r="E98" s="2287" t="str">
        <x:v>TOTAL FINAL – OBRA + ENGENHARIA + TAXAS CONFIRMADAS</x:v>
      </x:c>
      <x:c r="F98" s="2022" t="str">
        <x:v>TOTAL FINAL – OBRA + ENGENHARIA + TAXAS CONFIRMADAS</x:v>
      </x:c>
      <x:c r="G98" s="2287" t="str">
        <x:v>TOTAL FINAL – OBRA + ENGENHARIA + TAXAS CONFIRMADAS</x:v>
      </x:c>
      <x:c r="H98" s="2322" t="str">
        <x:v>TOTAL FINAL – OBRA + ENGENHARIA + TAXAS CONFIRMADAS</x:v>
      </x:c>
      <x:c r="I98" s="2341" t="str">
        <x:v>TOTAL FINAL – OBRA + ENGENHARIA + TAXAS CONFIRMADAS</x:v>
      </x:c>
      <x:c r="J98" s="2341" t="n">
        <x:f>ORCAMENTO_EAP!G39+ORCAMENTO_EAP!G44</x:f>
        <x:v>114266.90692749998</x:v>
      </x:c>
      <x:c r="K98" s="2341" t="n">
        <x:f>ORCAMENTO_EAP!G41-ORCAMENTO_EAP!G39</x:f>
        <x:v>26927.516217537224</x:v>
      </x:c>
      <x:c r="L98" s="2341" t="n">
        <x:f>ORCAMENTO_EAP!G45</x:f>
        <x:v>141194.4231450372</x:v>
      </x:c>
      <x:c r="M98" s="2287" t="str">
        <x:v>100%</x:v>
      </x:c>
      <x:c r="N98" s="2022"/>
    </x:row>
    <x:row r="99">
      <x:c r="A99" s="2288"/>
      <x:c r="B99" s="1746"/>
      <x:c r="C99" s="1746"/>
      <x:c r="D99" s="1746"/>
      <x:c r="E99" s="2288"/>
      <x:c r="F99" s="1746"/>
      <x:c r="G99" s="2288"/>
      <x:c r="H99" s="2323"/>
      <x:c r="I99" s="2342"/>
      <x:c r="J99" s="2342"/>
      <x:c r="K99" s="2342"/>
      <x:c r="L99" s="2342"/>
      <x:c r="M99" s="2349"/>
      <x:c r="N99" s="1746"/>
    </x:row>
    <x:row r="100">
      <x:c r="A100" s="1821" t="str">
        <x:v>CONFERÊNCIA</x:v>
      </x:c>
      <x:c r="B100" s="1822" t="str">
        <x:v>VALOR DA PLANILHA</x:v>
      </x:c>
      <x:c r="C100" s="1822" t="str">
        <x:v>VALOR EAP</x:v>
      </x:c>
      <x:c r="D100" s="1822" t="str">
        <x:v>DIFERENÇA</x:v>
      </x:c>
      <x:c r="E100" s="1822" t="str">
        <x:v>STATUS</x:v>
      </x:c>
      <x:c r="F100" s="1823" t="str">
        <x:v>OBSERVAÇÃO</x:v>
      </x:c>
      <x:c r="G100" s="2288"/>
      <x:c r="H100" s="2323"/>
      <x:c r="I100" s="2342"/>
      <x:c r="J100" s="2342"/>
      <x:c r="K100" s="2342"/>
      <x:c r="L100" s="2342"/>
      <x:c r="M100" s="2349"/>
      <x:c r="N100" s="1746"/>
    </x:row>
    <x:row r="101">
      <x:c r="A101" s="2288" t="str">
        <x:v>Base + taxas confirmadas</x:v>
      </x:c>
      <x:c r="B101" s="1814" t="n">
        <x:f>J98</x:f>
        <x:v>114266.90692749998</x:v>
      </x:c>
      <x:c r="C101" s="1814" t="n">
        <x:f>ORCAMENTO_EAP!G39+ORCAMENTO_EAP!G44</x:f>
        <x:v>114266.90692749998</x:v>
      </x:c>
      <x:c r="D101" s="1814" t="n">
        <x:f>B101-C101</x:f>
        <x:v>0</x:v>
      </x:c>
      <x:c r="E101" s="2293" t="str">
        <x:f>IF(ABS(D101)&lt;0.01,"OK","REVISAR")</x:f>
        <x:v>OK</x:v>
      </x:c>
      <x:c r="F101" s="1746" t="str">
        <x:v>Taxas confirmadas são somadas fora do BDI.</x:v>
      </x:c>
      <x:c r="G101" s="2288"/>
      <x:c r="H101" s="2323"/>
      <x:c r="I101" s="2342"/>
      <x:c r="J101" s="2342"/>
      <x:c r="K101" s="2342"/>
      <x:c r="L101" s="2342"/>
      <x:c r="M101" s="2349"/>
      <x:c r="N101" s="1746"/>
    </x:row>
    <x:row r="102">
      <x:c r="A102" s="2289" t="str">
        <x:v>Total final com BDI + taxas</x:v>
      </x:c>
      <x:c r="B102" s="1855" t="n">
        <x:f>L98</x:f>
        <x:v>141194.4231450372</x:v>
      </x:c>
      <x:c r="C102" s="1855" t="n">
        <x:f>ORCAMENTO_EAP!G45</x:f>
        <x:v>141194.4231450372</x:v>
      </x:c>
      <x:c r="D102" s="1855" t="n">
        <x:f>B102-C102</x:f>
        <x:v>0</x:v>
      </x:c>
      <x:c r="E102" s="2294" t="str">
        <x:f>IF(ABS(D102)&lt;0.01,"OK","REVISAR")</x:f>
        <x:v>OK</x:v>
      </x:c>
      <x:c r="F102" s="1850" t="str">
        <x:v>Deve fechar com ORCAMENTO_EAP!G45.</x:v>
      </x:c>
      <x:c r="G102" s="2292"/>
      <x:c r="H102" s="2324"/>
      <x:c r="I102" s="2343"/>
      <x:c r="J102" s="2343"/>
      <x:c r="K102" s="2343"/>
      <x:c r="L102" s="2343"/>
      <x:c r="M102" s="2348"/>
      <x:c r="N102" s="1759"/>
    </x:row>
    <x:row r="103">
      <x:c r="A103" s="2290"/>
      <x:c r="B103" s="1726"/>
      <x:c r="C103" s="1726"/>
      <x:c r="D103" s="1726"/>
      <x:c r="E103" s="2290"/>
      <x:c r="F103" s="1948"/>
      <x:c r="G103" s="2290"/>
      <x:c r="H103" s="2325"/>
      <x:c r="I103" s="2344"/>
      <x:c r="J103" s="2344"/>
      <x:c r="K103" s="2344"/>
      <x:c r="L103" s="2344"/>
      <x:c r="M103" s="2290"/>
      <x:c r="N103" s="1948"/>
    </x:row>
    <x:row r="104">
      <x:c r="A104" s="2290"/>
      <x:c r="B104" s="1726"/>
      <x:c r="C104" s="1726"/>
      <x:c r="D104" s="1726"/>
      <x:c r="E104" s="2290"/>
      <x:c r="F104" s="1948"/>
      <x:c r="G104" s="2290"/>
      <x:c r="H104" s="2325"/>
      <x:c r="I104" s="2344"/>
      <x:c r="J104" s="2344"/>
      <x:c r="K104" s="2344"/>
      <x:c r="L104" s="2344"/>
      <x:c r="M104" s="2290"/>
      <x:c r="N104" s="1948"/>
    </x:row>
    <x:row r="105" ht="24" customHeight="1">
      <x:c r="A105" s="2291" t="str">
        <x:v>ITENS NÃO INCLUÍDOS NO TOTAL – DEPENDEM DE PROJETO / MEDIÇÃO / DECISÃO FORMAL</x:v>
      </x:c>
      <x:c r="B105" s="1955" t="str">
        <x:v>ITENS NÃO INCLUÍDOS NO TOTAL – DEPENDEM DE PROJETO / MEDIÇÃO / DECISÃO FORMAL</x:v>
      </x:c>
      <x:c r="C105" s="1955" t="str">
        <x:v>ITENS NÃO INCLUÍDOS NO TOTAL – DEPENDEM DE PROJETO / MEDIÇÃO / DECISÃO FORMAL</x:v>
      </x:c>
      <x:c r="D105" s="1955" t="str">
        <x:v>ITENS NÃO INCLUÍDOS NO TOTAL – DEPENDEM DE PROJETO / MEDIÇÃO / DECISÃO FORMAL</x:v>
      </x:c>
      <x:c r="E105" s="2291" t="str">
        <x:v>ITENS NÃO INCLUÍDOS NO TOTAL – DEPENDEM DE PROJETO / MEDIÇÃO / DECISÃO FORMAL</x:v>
      </x:c>
      <x:c r="F105" s="1955" t="str">
        <x:v>ITENS NÃO INCLUÍDOS NO TOTAL – DEPENDEM DE PROJETO / MEDIÇÃO / DECISÃO FORMAL</x:v>
      </x:c>
      <x:c r="G105" s="2291" t="str">
        <x:v>ITENS NÃO INCLUÍDOS NO TOTAL – DEPENDEM DE PROJETO / MEDIÇÃO / DECISÃO FORMAL</x:v>
      </x:c>
      <x:c r="H105" s="2326" t="str">
        <x:v>ITENS NÃO INCLUÍDOS NO TOTAL – DEPENDEM DE PROJETO / MEDIÇÃO / DECISÃO FORMAL</x:v>
      </x:c>
      <x:c r="I105" s="2345" t="str">
        <x:v>ITENS NÃO INCLUÍDOS NO TOTAL – DEPENDEM DE PROJETO / MEDIÇÃO / DECISÃO FORMAL</x:v>
      </x:c>
      <x:c r="J105" s="2345" t="str">
        <x:v>ITENS NÃO INCLUÍDOS NO TOTAL – DEPENDEM DE PROJETO / MEDIÇÃO / DECISÃO FORMAL</x:v>
      </x:c>
      <x:c r="K105" s="2345" t="str">
        <x:v>ITENS NÃO INCLUÍDOS NO TOTAL – DEPENDEM DE PROJETO / MEDIÇÃO / DECISÃO FORMAL</x:v>
      </x:c>
      <x:c r="L105" s="2345" t="str">
        <x:v>ITENS NÃO INCLUÍDOS NO TOTAL – DEPENDEM DE PROJETO / MEDIÇÃO / DECISÃO FORMAL</x:v>
      </x:c>
      <x:c r="M105" s="2291" t="str">
        <x:v>ITENS NÃO INCLUÍDOS NO TOTAL – DEPENDEM DE PROJETO / MEDIÇÃO / DECISÃO FORMAL</x:v>
      </x:c>
      <x:c r="N105" s="1955" t="str">
        <x:v>ITENS NÃO INCLUÍDOS NO TOTAL – DEPENDEM DE PROJETO / MEDIÇÃO / DECISÃO FORMAL</x:v>
      </x:c>
    </x:row>
    <x:row r="106">
      <x:c r="A106" s="2288" t="str">
        <x:v>EX-01</x:v>
      </x:c>
      <x:c r="B106" s="1746" t="str">
        <x:v>Escopo pendente</x:v>
      </x:c>
      <x:c r="C106" s="1746" t="str">
        <x:v>Projeto complementar</x:v>
      </x:c>
      <x:c r="D106" s="1746" t="str">
        <x:v>SINAPI disponível</x:v>
      </x:c>
      <x:c r="E106" s="2288" t="str">
        <x:v>104327 / famílias hidráulicas</x:v>
      </x:c>
      <x:c r="F106" s="1746" t="str">
        <x:v>Rede hidráulica/esgoto, ralo adicional e lavatórios com pedal – quantitativos dependem do projeto hidrossanitário</x:v>
      </x:c>
      <x:c r="G106" s="2288" t="str"/>
      <x:c r="H106" s="2323" t="str"/>
      <x:c r="I106" s="2342" t="str"/>
      <x:c r="J106" s="2342" t="str"/>
      <x:c r="K106" s="2342" t="str"/>
      <x:c r="L106" s="2342" t="str"/>
      <x:c r="M106" s="2349" t="str">
        <x:v>NÃO INCLUÍDO</x:v>
      </x:c>
      <x:c r="N106" s="1746" t="str">
        <x:v>Não criar quantitativo fictício.</x:v>
      </x:c>
    </x:row>
    <x:row r="107">
      <x:c r="A107" s="2288" t="str">
        <x:v>EX-02</x:v>
      </x:c>
      <x:c r="B107" s="1746" t="str">
        <x:v>Escopo pendente</x:v>
      </x:c>
      <x:c r="C107" s="1746" t="str">
        <x:v>Projeto complementar</x:v>
      </x:c>
      <x:c r="D107" s="1746" t="str">
        <x:v>SINAPI disponível</x:v>
      </x:c>
      <x:c r="E107" s="2288" t="str">
        <x:v>91854 / 91926 / 91997</x:v>
      </x:c>
      <x:c r="F107" s="1746" t="str">
        <x:v>Infraestrutura elétrica, cabos, tomadas/circuitos e alimentação da autoclave – dimensionamento pendente</x:v>
      </x:c>
      <x:c r="G107" s="2288" t="str"/>
      <x:c r="H107" s="2323" t="str"/>
      <x:c r="I107" s="2342" t="str"/>
      <x:c r="J107" s="2342" t="str"/>
      <x:c r="K107" s="2342" t="str"/>
      <x:c r="L107" s="2342" t="str"/>
      <x:c r="M107" s="2349" t="str">
        <x:v>NÃO INCLUÍDO</x:v>
      </x:c>
      <x:c r="N107" s="1746" t="str">
        <x:v>Circuito da autoclave deve ser dimensionado.</x:v>
      </x:c>
    </x:row>
    <x:row r="108">
      <x:c r="A108" s="2288" t="str">
        <x:v>EX-03</x:v>
      </x:c>
      <x:c r="B108" s="1746" t="str">
        <x:v>Escopo pendente</x:v>
      </x:c>
      <x:c r="C108" s="1746" t="str">
        <x:v>Projeto complementar</x:v>
      </x:c>
      <x:c r="D108" s="1746" t="str">
        <x:v>Específico hospitalar</x:v>
      </x:c>
      <x:c r="E108" s="2288" t="str">
        <x:v>G1/G2</x:v>
      </x:c>
      <x:c r="F108" s="1746" t="str">
        <x:v>Rede/pontos de gases medicinais, válvulas, identificação e ensaios – projeto de gases pendente</x:v>
      </x:c>
      <x:c r="G108" s="2288" t="str"/>
      <x:c r="H108" s="2323" t="str"/>
      <x:c r="I108" s="2342" t="str"/>
      <x:c r="J108" s="2342" t="str"/>
      <x:c r="K108" s="2342" t="str"/>
      <x:c r="L108" s="2342" t="str"/>
      <x:c r="M108" s="2349" t="str">
        <x:v>NÃO INCLUÍDO</x:v>
      </x:c>
      <x:c r="N108" s="1746" t="str">
        <x:v>Não substituir por tubulação genérica.</x:v>
      </x:c>
    </x:row>
    <x:row r="109">
      <x:c r="A109" s="2288" t="str">
        <x:v>EX-04</x:v>
      </x:c>
      <x:c r="B109" s="1746" t="str">
        <x:v>Escopo pendente</x:v>
      </x:c>
      <x:c r="C109" s="1746" t="str">
        <x:v>Medição</x:v>
      </x:c>
      <x:c r="D109" s="1746" t="str">
        <x:v>SINAPI</x:v>
      </x:c>
      <x:c r="E109" s="2288" t="str">
        <x:v>97644 / 97633 / 97631</x:v>
      </x:c>
      <x:c r="F109" s="1746" t="str">
        <x:v>Remoção de portas/revestimentos existentes adicionais – aplicar somente após mapa e medição definitiva</x:v>
      </x:c>
      <x:c r="G109" s="2288" t="str"/>
      <x:c r="H109" s="2323" t="str"/>
      <x:c r="I109" s="2342" t="str"/>
      <x:c r="J109" s="2342" t="str"/>
      <x:c r="K109" s="2342" t="str"/>
      <x:c r="L109" s="2342" t="str"/>
      <x:c r="M109" s="2349" t="str">
        <x:v>NÃO INCLUÍDO</x:v>
      </x:c>
      <x:c r="N109" s="1746" t="str">
        <x:v>Códigos SINAPI já auditados.</x:v>
      </x:c>
    </x:row>
    <x:row r="110">
      <x:c r="A110" s="2292" t="str">
        <x:v>EX-05</x:v>
      </x:c>
      <x:c r="B110" s="1759" t="str">
        <x:v>Escopo opcional</x:v>
      </x:c>
      <x:c r="C110" s="1759" t="str">
        <x:v>Decisão de escopo</x:v>
      </x:c>
      <x:c r="D110" s="1759" t="str">
        <x:v>SINAPI/CPU</x:v>
      </x:c>
      <x:c r="E110" s="2292" t="str">
        <x:v>SEMICRÍTICO</x:v>
      </x:c>
      <x:c r="F110" s="1759" t="str">
        <x:v>Piso/rodapé semicrítico – chave atual = 0; somente incluir por determinação formal do RT</x:v>
      </x:c>
      <x:c r="G110" s="2292" t="str"/>
      <x:c r="H110" s="2324" t="str"/>
      <x:c r="I110" s="2343" t="str"/>
      <x:c r="J110" s="2343" t="str"/>
      <x:c r="K110" s="2343" t="str"/>
      <x:c r="L110" s="2343" t="str"/>
      <x:c r="M110" s="2348" t="str">
        <x:v>NÃO INCLUÍDO</x:v>
      </x:c>
      <x:c r="N110" s="1759" t="str">
        <x:v>Cenário alternativo permanece nas premissas/sensibilidade.</x:v>
      </x:c>
    </x:row>
  </x:sheetData>
  <x:mergeCells>
    <x:mergeCell ref="A1:N2"/>
    <x:mergeCell ref="A3:N3"/>
    <x:mergeCell ref="A64:I64"/>
    <x:mergeCell ref="A67:N69"/>
    <x:mergeCell ref="A90:I90"/>
    <x:mergeCell ref="A97:N97"/>
    <x:mergeCell ref="A98:I98"/>
    <x:mergeCell ref="A105:N105"/>
    <x:mergeCell ref="B11:N11"/>
    <x:mergeCell ref="B14:N14"/>
    <x:mergeCell ref="B18:N18"/>
    <x:mergeCell ref="B20:N20"/>
    <x:mergeCell ref="B24:N24"/>
    <x:mergeCell ref="B34:N34"/>
    <x:mergeCell ref="B40:N40"/>
    <x:mergeCell ref="B48:N48"/>
    <x:mergeCell ref="B53:N53"/>
    <x:mergeCell ref="B59:N59"/>
    <x:mergeCell ref="B62:N62"/>
    <x:mergeCell ref="B65:N65"/>
    <x:mergeCell ref="B70:N70"/>
    <x:mergeCell ref="B88:N88"/>
    <x:mergeCell ref="B90:N9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2" hidden="0" customWidth="1"/>
    <x:col min="4" max="4" width="13" hidden="0" customWidth="1"/>
    <x:col min="5" max="5" width="36" hidden="0" customWidth="1"/>
    <x:col min="6" max="6" width="22" hidden="0" customWidth="1"/>
    <x:col min="7" max="7" width="26" hidden="0" customWidth="1"/>
    <x:col min="8" max="8" width="52" hidden="0" customWidth="1"/>
  </x:cols>
  <x:sheetData>
    <x:row r="1">
      <x:c r="A1" s="1761" t="str">
        <x:v>PREMISSAS E PARÂMETROS DO ORÇAMENTO</x:v>
      </x:c>
      <x:c r="B1" s="1761" t="str">
        <x:v>PREMISSAS E PARÂMETROS DO ORÇAMENTO</x:v>
      </x:c>
      <x:c r="C1" s="1761" t="str">
        <x:v>PREMISSAS E PARÂMETROS DO ORÇAMENTO</x:v>
      </x:c>
      <x:c r="D1" s="1761" t="str">
        <x:v>PREMISSAS E PARÂMETROS DO ORÇAMENTO</x:v>
      </x:c>
      <x:c r="E1" s="1761" t="str">
        <x:v>PREMISSAS E PARÂMETROS DO ORÇAMENTO</x:v>
      </x:c>
      <x:c r="F1" s="1761" t="str">
        <x:v>PREMISSAS E PARÂMETROS DO ORÇAMENTO</x:v>
      </x:c>
      <x:c r="G1" s="1761" t="str">
        <x:v>PREMISSAS E PARÂMETROS DO ORÇAMENTO</x:v>
      </x:c>
      <x:c r="H1" s="1761" t="str">
        <x:v>PREMISSAS E PARÂMETROS DO ORÇAMENTO</x:v>
      </x:c>
    </x:row>
    <x:row r="2">
      <x:c r="A2" s="1761" t="str">
        <x:v>PREMISSAS E PARÂMETROS DO ORÇAMENTO</x:v>
      </x:c>
      <x:c r="B2" s="1761" t="str">
        <x:v>PREMISSAS E PARÂMETROS DO ORÇAMENTO</x:v>
      </x:c>
      <x:c r="C2" s="1761" t="str">
        <x:v>PREMISSAS E PARÂMETROS DO ORÇAMENTO</x:v>
      </x:c>
      <x:c r="D2" s="1761" t="str">
        <x:v>PREMISSAS E PARÂMETROS DO ORÇAMENTO</x:v>
      </x:c>
      <x:c r="E2" s="1761" t="str">
        <x:v>PREMISSAS E PARÂMETROS DO ORÇAMENTO</x:v>
      </x:c>
      <x:c r="F2" s="1761" t="str">
        <x:v>PREMISSAS E PARÂMETROS DO ORÇAMENTO</x:v>
      </x:c>
      <x:c r="G2" s="1761" t="str">
        <x:v>PREMISSAS E PARÂMETROS DO ORÇAMENTO</x:v>
      </x:c>
      <x:c r="H2" s="1761" t="str">
        <x:v>PREMISSAS E PARÂMETROS DO ORÇAMENTO</x:v>
      </x:c>
    </x:row>
    <x:row r="3">
      <x:c r="A3" s="1725" t="str">
        <x:v>Células amarelas são parâmetros editáveis. A chave de semicríticos usa 1 = incluir e 0 = excluir. As fórmulas do orçamento, BDI, sensibilidade e planilha final são automáticas.</x:v>
      </x:c>
      <x:c r="B3" s="1725" t="str">
        <x:v>Células amarelas são parâmetros editáveis. A chave de semicríticos usa 1 = incluir e 0 = excluir. As fórmulas do orçamento, BDI, sensibilidade e planilha final são automáticas.</x:v>
      </x:c>
      <x:c r="C3" s="1725" t="str">
        <x:v>Células amarelas são parâmetros editáveis. A chave de semicríticos usa 1 = incluir e 0 = excluir. As fórmulas do orçamento, BDI, sensibilidade e planilha final são automáticas.</x:v>
      </x:c>
      <x:c r="D3" s="1725" t="str">
        <x:v>Células amarelas são parâmetros editáveis. A chave de semicríticos usa 1 = incluir e 0 = excluir. As fórmulas do orçamento, BDI, sensibilidade e planilha final são automáticas.</x:v>
      </x:c>
      <x:c r="E3" s="1725" t="str">
        <x:v>Células amarelas são parâmetros editáveis. A chave de semicríticos usa 1 = incluir e 0 = excluir. As fórmulas do orçamento, BDI, sensibilidade e planilha final são automáticas.</x:v>
      </x:c>
      <x:c r="F3" s="1725" t="str">
        <x:v>Células amarelas são parâmetros editáveis. A chave de semicríticos usa 1 = incluir e 0 = excluir. As fórmulas do orçamento, BDI, sensibilidade e planilha final são automáticas.</x:v>
      </x:c>
      <x:c r="G3" s="1725" t="str">
        <x:v>Células amarelas são parâmetros editáveis. A chave de semicríticos usa 1 = incluir e 0 = excluir. As fórmulas do orçamento, BDI, sensibilidade e planilha final são automáticas.</x:v>
      </x:c>
      <x:c r="H3" s="1725" t="str">
        <x:v>Células amarelas são parâmetros editáveis. A chave de semicríticos usa 1 = incluir e 0 = excluir. As fórmulas do orçamento, BDI, sensibilidade e planilha final são automáticas.</x:v>
      </x:c>
    </x:row>
    <x:row r="4">
      <x:c r="A4" s="1723" t="str">
        <x:v>Critério de preços: SINAPI São Paulo, referência 07/2026, regime sem desoneração da folha (preço onerado). Células amarelas são editáveis; células verdes são calculadas. A área global de 102,27 m² é apenas informativa.</x:v>
      </x:c>
      <x:c r="B4" s="1723" t="str">
        <x:v>Critério de preços: SINAPI São Paulo, referência 07/2026, regime sem desoneração da folha (preço onerado). Células amarelas são editáveis; células verdes são calculadas. A área global de 102,27 m² é apenas informativa.</x:v>
      </x:c>
      <x:c r="C4" s="1723" t="str">
        <x:v>Critério de preços: SINAPI São Paulo, referência 07/2026, regime sem desoneração da folha (preço onerado). Células amarelas são editáveis; células verdes são calculadas. A área global de 102,27 m² é apenas informativa.</x:v>
      </x:c>
      <x:c r="D4" s="1723" t="str">
        <x:v>Critério de preços: SINAPI São Paulo, referência 07/2026, regime sem desoneração da folha (preço onerado). Células amarelas são editáveis; células verdes são calculadas. A área global de 102,27 m² é apenas informativa.</x:v>
      </x:c>
      <x:c r="E4" s="1723" t="str">
        <x:v>Critério de preços: SINAPI São Paulo, referência 07/2026, regime sem desoneração da folha (preço onerado). Células amarelas são editáveis; células verdes são calculadas. A área global de 102,27 m² é apenas informativa.</x:v>
      </x:c>
      <x:c r="F4" s="1723" t="str">
        <x:v>Critério de preços: SINAPI São Paulo, referência 07/2026, regime sem desoneração da folha (preço onerado). Células amarelas são editáveis; células verdes são calculadas. A área global de 102,27 m² é apenas informativa.</x:v>
      </x:c>
      <x:c r="G4" s="1723" t="str">
        <x:v>Critério de preços: SINAPI São Paulo, referência 07/2026, regime sem desoneração da folha (preço onerado). Células amarelas são editáveis; células verdes são calculadas. A área global de 102,27 m² é apenas informativa.</x:v>
      </x:c>
      <x:c r="H4" s="1723" t="str">
        <x:v>Critério de preços: SINAPI São Paulo, referência 07/2026, regime sem desoneração da folha (preço onerado). Células amarelas são editáveis; células verdes são calculadas. A área global de 102,27 m² é apenas informativa.</x:v>
      </x:c>
    </x:row>
    <x:row r="5">
      <x:c r="A5" s="1726"/>
      <x:c r="B5" s="1726"/>
      <x:c r="C5" s="1726"/>
      <x:c r="D5" s="1726"/>
      <x:c r="E5" s="1726"/>
      <x:c r="F5" s="1726"/>
      <x:c r="G5" s="1726"/>
      <x:c r="H5" s="1726"/>
    </x:row>
    <x:row r="6">
      <x:c r="A6" s="1727" t="str">
        <x:v>PARÂMETRO</x:v>
      </x:c>
      <x:c r="B6" s="1728" t="str">
        <x:v>VALOR</x:v>
      </x:c>
      <x:c r="C6" s="1728" t="str">
        <x:v>UN.</x:v>
      </x:c>
      <x:c r="D6" s="1728" t="str">
        <x:v>EDITÁVEL?</x:v>
      </x:c>
      <x:c r="E6" s="1728" t="str">
        <x:v>ORIGEM</x:v>
      </x:c>
      <x:c r="F6" s="1728" t="str">
        <x:v>STATUS</x:v>
      </x:c>
      <x:c r="G6" s="1728" t="str">
        <x:v>USO</x:v>
      </x:c>
      <x:c r="H6" s="1729" t="str">
        <x:v>OBSERVAÇÃO</x:v>
      </x:c>
    </x:row>
    <x:row r="7" ht="23" customHeight="1">
      <x:c r="A7" s="1730" t="str">
        <x:v>Área global da intervenção</x:v>
      </x:c>
      <x:c r="B7" s="1731" t="n">
        <x:v>102.27</x:v>
      </x:c>
      <x:c r="C7" s="1732" t="str">
        <x:v>m²</x:v>
      </x:c>
      <x:c r="D7" s="1732" t="str">
        <x:v>NÃO</x:v>
      </x:c>
      <x:c r="E7" s="1732" t="str">
        <x:v>Memorial/plantas</x:v>
      </x:c>
      <x:c r="F7" s="1732" t="str">
        <x:v>REFERÊNCIA</x:v>
      </x:c>
      <x:c r="G7" s="1732" t="str">
        <x:v>Informativa</x:v>
      </x:c>
      <x:c r="H7" s="1733" t="str">
        <x:v>Não multiplica todos os serviços</x:v>
      </x:c>
    </x:row>
    <x:row r="8" ht="23" customHeight="1">
      <x:c r="A8" s="1730" t="str">
        <x:v>Área piso crítico</x:v>
      </x:c>
      <x:c r="B8" s="1734" t="n">
        <x:v>33.0225</x:v>
      </x:c>
      <x:c r="C8" s="1732" t="str">
        <x:v>m²</x:v>
      </x:c>
      <x:c r="D8" s="1732" t="str">
        <x:v>SIM</x:v>
      </x:c>
      <x:c r="E8" s="1732" t="str">
        <x:v>Plantas auditadas</x:v>
      </x:c>
      <x:c r="F8" s="1732" t="str">
        <x:v>AUDITADO</x:v>
      </x:c>
      <x:c r="G8" s="1732" t="str">
        <x:v>Piso/teto</x:v>
      </x:c>
      <x:c r="H8" s="1733" t="str"/>
    </x:row>
    <x:row r="9" ht="23" customHeight="1">
      <x:c r="A9" s="1730" t="str">
        <x:v>Área piso semicrítico</x:v>
      </x:c>
      <x:c r="B9" s="1734" t="n">
        <x:v>19.7124</x:v>
      </x:c>
      <x:c r="C9" s="1732" t="str">
        <x:v>m²</x:v>
      </x:c>
      <x:c r="D9" s="1732" t="str">
        <x:v>SIM</x:v>
      </x:c>
      <x:c r="E9" s="1732" t="str">
        <x:v>Plantas + Memorial Técnico</x:v>
      </x:c>
      <x:c r="F9" s="1732" t="str">
        <x:v>AUDITADO</x:v>
      </x:c>
      <x:c r="G9" s="1732" t="str">
        <x:v>Piso/rodapé</x:v>
      </x:c>
      <x:c r="H9" s="1733" t="str"/>
    </x:row>
    <x:row r="10" ht="23" customHeight="1">
      <x:c r="A10" s="1730" t="str">
        <x:v>Incluir semicríticos</x:v>
      </x:c>
      <x:c r="B10" s="1734" t="n">
        <x:v>0</x:v>
      </x:c>
      <x:c r="C10" s="1732" t="str">
        <x:v>0/1</x:v>
      </x:c>
      <x:c r="D10" s="1732" t="str">
        <x:v>SIM</x:v>
      </x:c>
      <x:c r="E10" s="1732" t="str">
        <x:v>Memorial Descritivo + precedência documental</x:v>
      </x:c>
      <x:c r="F10" s="1732" t="str">
        <x:v>PADRÃO FINAL</x:v>
      </x:c>
      <x:c r="G10" s="1732" t="str">
        <x:v>Automação</x:v>
      </x:c>
      <x:c r="H10" s="1733" t="str">
        <x:v>0 = cenário final: somente áreas críticas. Alterar para 1 apenas mediante determinação formal do RT.</x:v>
      </x:c>
    </x:row>
    <x:row r="11" ht="23" customHeight="1">
      <x:c r="A11" s="1730" t="str">
        <x:v>Alvenaria líquida</x:v>
      </x:c>
      <x:c r="B11" s="1734" t="n">
        <x:v>27.7</x:v>
      </x:c>
      <x:c r="C11" s="1732" t="str">
        <x:v>m²</x:v>
      </x:c>
      <x:c r="D11" s="1732" t="str">
        <x:v>SIM</x:v>
      </x:c>
      <x:c r="E11" s="1732" t="str">
        <x:v>Prancha atualizada</x:v>
      </x:c>
      <x:c r="F11" s="1732" t="str">
        <x:v>AUDITADO</x:v>
      </x:c>
      <x:c r="G11" s="1732" t="str">
        <x:v>SINAPI 103358</x:v>
      </x:c>
      <x:c r="H11" s="1733" t="str"/>
    </x:row>
    <x:row r="12" ht="23" customHeight="1">
      <x:c r="A12" s="1730" t="str">
        <x:v>Revestimento alvenaria - 2 faces</x:v>
      </x:c>
      <x:c r="B12" s="1734" t="n">
        <x:v>55.4</x:v>
      </x:c>
      <x:c r="C12" s="1732" t="str">
        <x:v>m²</x:v>
      </x:c>
      <x:c r="D12" s="1732" t="str">
        <x:v>SIM</x:v>
      </x:c>
      <x:c r="E12" s="1732" t="str">
        <x:v>2 × alvenaria</x:v>
      </x:c>
      <x:c r="F12" s="1732" t="str">
        <x:v>DERIVADO</x:v>
      </x:c>
      <x:c r="G12" s="1732" t="str">
        <x:v>Chapisco/massa</x:v>
      </x:c>
      <x:c r="H12" s="1733" t="str"/>
    </x:row>
    <x:row r="13" ht="23" customHeight="1">
      <x:c r="A13" s="1730" t="str">
        <x:v>Glasroc H Ocean</x:v>
      </x:c>
      <x:c r="B13" s="1734" t="n">
        <x:v>12.04</x:v>
      </x:c>
      <x:c r="C13" s="1732" t="str">
        <x:v>m² parede</x:v>
      </x:c>
      <x:c r="D13" s="1732" t="str">
        <x:v>SIM</x:v>
      </x:c>
      <x:c r="E13" s="1732" t="str">
        <x:v>Prancha atualizada</x:v>
      </x:c>
      <x:c r="F13" s="1732" t="str">
        <x:v>AUDITADO</x:v>
      </x:c>
      <x:c r="G13" s="1732" t="str">
        <x:v>CPU Glasroc</x:v>
      </x:c>
      <x:c r="H13" s="1733" t="str"/>
    </x:row>
    <x:row r="14" ht="23" customHeight="1">
      <x:c r="A14" s="1730" t="str">
        <x:v>Demolição - volume orçamentário</x:v>
      </x:c>
      <x:c r="B14" s="1734" t="n">
        <x:v>2.4311</x:v>
      </x:c>
      <x:c r="C14" s="1732" t="str">
        <x:v>m³</x:v>
      </x:c>
      <x:c r="D14" s="1732" t="str">
        <x:v>SIM</x:v>
      </x:c>
      <x:c r="E14" s="1732" t="str">
        <x:v>7,55×2,80×0,115</x:v>
      </x:c>
      <x:c r="F14" s="1732" t="str">
        <x:v>CONSERVADOR</x:v>
      </x:c>
      <x:c r="G14" s="1732" t="str">
        <x:v>SINAPI 97622</x:v>
      </x:c>
      <x:c r="H14" s="1733" t="str">
        <x:v>Teto geométrico</x:v>
      </x:c>
    </x:row>
    <x:row r="15" ht="23" customHeight="1">
      <x:c r="A15" s="1730" t="str">
        <x:v>Paredes críticas Renner</x:v>
      </x:c>
      <x:c r="B15" s="1734" t="n">
        <x:v>105.46</x:v>
      </x:c>
      <x:c r="C15" s="1732" t="str">
        <x:v>m²</x:v>
      </x:c>
      <x:c r="D15" s="1732" t="str">
        <x:v>SIM</x:v>
      </x:c>
      <x:c r="E15" s="1732" t="str">
        <x:v>Perímetros - vãos conhecidos</x:v>
      </x:c>
      <x:c r="F15" s="1732" t="str">
        <x:v>AUDITADO CONSERVADOR</x:v>
      </x:c>
      <x:c r="G15" s="1732" t="str">
        <x:v>CPU Renner</x:v>
      </x:c>
      <x:c r="H15" s="1733" t="str"/>
    </x:row>
    <x:row r="16" ht="23" customHeight="1">
      <x:c r="A16" s="1730" t="str">
        <x:v>Teto/laje crítica</x:v>
      </x:c>
      <x:c r="B16" s="1734" t="n">
        <x:v>33.0225</x:v>
      </x:c>
      <x:c r="C16" s="1732" t="str">
        <x:v>m²</x:v>
      </x:c>
      <x:c r="D16" s="1732" t="str">
        <x:v>SIM</x:v>
      </x:c>
      <x:c r="E16" s="1732" t="str">
        <x:v>Igual área crítica</x:v>
      </x:c>
      <x:c r="F16" s="1732" t="str">
        <x:v>AUDITADO</x:v>
      </x:c>
      <x:c r="G16" s="1732" t="str">
        <x:v>CPU Renner/teto</x:v>
      </x:c>
      <x:c r="H16" s="1733" t="str"/>
    </x:row>
    <x:row r="17" ht="23" customHeight="1">
      <x:c r="A17" s="1730" t="str">
        <x:v>Rodapé crítico bruto</x:v>
      </x:c>
      <x:c r="B17" s="1734" t="n">
        <x:v>41.3</x:v>
      </x:c>
      <x:c r="C17" s="1732" t="str">
        <x:v>m</x:v>
      </x:c>
      <x:c r="D17" s="1732" t="str">
        <x:v>SIM</x:v>
      </x:c>
      <x:c r="E17" s="1732" t="str">
        <x:v>Perímetros</x:v>
      </x:c>
      <x:c r="F17" s="1732" t="str">
        <x:v>AUDITADO BRUTO</x:v>
      </x:c>
      <x:c r="G17" s="1732" t="str">
        <x:v>CPU rodapé</x:v>
      </x:c>
      <x:c r="H17" s="1733" t="str"/>
    </x:row>
    <x:row r="18" ht="23" customHeight="1">
      <x:c r="A18" s="1730" t="str">
        <x:v>Rodapé semicrítico bruto</x:v>
      </x:c>
      <x:c r="B18" s="1734" t="n">
        <x:v>31.12</x:v>
      </x:c>
      <x:c r="C18" s="1732" t="str">
        <x:v>m</x:v>
      </x:c>
      <x:c r="D18" s="1732" t="str">
        <x:v>SIM</x:v>
      </x:c>
      <x:c r="E18" s="1732" t="str">
        <x:v>Perímetros</x:v>
      </x:c>
      <x:c r="F18" s="1732" t="str">
        <x:v>AUDITADO BRUTO</x:v>
      </x:c>
      <x:c r="G18" s="1732" t="str">
        <x:v>CPU rodapé</x:v>
      </x:c>
      <x:c r="H18" s="1733" t="str"/>
    </x:row>
    <x:row r="19" ht="23" customHeight="1">
      <x:c r="A19" s="1730" t="str">
        <x:v>Caixas de passagem</x:v>
      </x:c>
      <x:c r="B19" s="1731" t="n">
        <x:v>2</x:v>
      </x:c>
      <x:c r="C19" s="1732" t="str">
        <x:v>un</x:v>
      </x:c>
      <x:c r="D19" s="1732" t="str">
        <x:v>NÃO</x:v>
      </x:c>
      <x:c r="E19" s="1732" t="str">
        <x:v>Quadro P2</x:v>
      </x:c>
      <x:c r="F19" s="1732" t="str">
        <x:v>FECHADO</x:v>
      </x:c>
      <x:c r="G19" s="1732" t="str">
        <x:v>CPU pass-through</x:v>
      </x:c>
      <x:c r="H19" s="1733" t="str">
        <x:v>600×600×600 mm</x:v>
      </x:c>
    </x:row>
    <x:row r="20" ht="23" customHeight="1">
      <x:c r="A20" s="1730" t="str">
        <x:v>Administração Local conforme tabela BDI adotada</x:v>
      </x:c>
      <x:c r="B20" s="1767" t="n">
        <x:v>0</x:v>
      </x:c>
      <x:c r="C20" s="1732" t="str">
        <x:v>R$</x:v>
      </x:c>
      <x:c r="D20" s="1732" t="str">
        <x:v>NÃO</x:v>
      </x:c>
      <x:c r="E20" s="1732" t="str">
        <x:v>Quadro de Composição do BDI – Cerqueira César</x:v>
      </x:c>
      <x:c r="F20" s="1736" t="str">
        <x:v>NÃO CONSTA NA TABELA</x:v>
      </x:c>
      <x:c r="G20" s="1732" t="str">
        <x:v>Custo direto</x:v>
      </x:c>
      <x:c r="H20" s="1733" t="str">
        <x:v>A tabela BDI adotada contém Administração Central (AC), não Administração Local (AL). Para evitar dupla contagem, AL separada = R$ 0,00.</x:v>
      </x:c>
    </x:row>
    <x:row r="21" ht="23" customHeight="1">
      <x:c r="A21" s="1737" t="str">
        <x:v>BDI adotado</x:v>
      </x:c>
      <x:c r="B21" s="1738" t="n">
        <x:v>0.236245</x:v>
      </x:c>
      <x:c r="C21" s="1739" t="str">
        <x:v>%</x:v>
      </x:c>
      <x:c r="D21" s="1739" t="str">
        <x:v>SIM</x:v>
      </x:c>
      <x:c r="E21" s="1739" t="str">
        <x:v>Composição analítica / referência local + TCU</x:v>
      </x:c>
      <x:c r="F21" s="1739" t="str">
        <x:v>REFERÊNCIA</x:v>
      </x:c>
      <x:c r="G21" s="1739" t="str">
        <x:v>Preço da obra</x:v>
      </x:c>
      <x:c r="H21" s="1740" t="str">
        <x:v>CPRB = 0; SINAPI não desonerado</x:v>
      </x:c>
    </x:row>
    <x:row r="22" ht="23" customHeight="1">
      <x:c r="A22" s="1741" t="str">
        <x:v>Reserva regularização de contrapiso</x:v>
      </x:c>
      <x:c r="B22" s="1742" t="n">
        <x:v>0.1</x:v>
      </x:c>
      <x:c r="C22" s="1743" t="str">
        <x:v>%</x:v>
      </x:c>
      <x:c r="D22" s="1743" t="str">
        <x:v>SIM</x:v>
      </x:c>
      <x:c r="E22" s="1743" t="str">
        <x:v>Premissa de planejamento</x:v>
      </x:c>
      <x:c r="F22" s="1743" t="str">
        <x:v>EDITÁVEL</x:v>
      </x:c>
      <x:c r="G22" s="1743" t="str">
        <x:v>CPU-REG</x:v>
      </x:c>
      <x:c r="H22" s="1744" t="str">
        <x:v>Percentual da área de piso epóxi para correções localizadas</x:v>
      </x:c>
    </x:row>
    <x:row r="23" ht="23" customHeight="1">
      <x:c r="A23" s="1730" t="str">
        <x:v>Área de regularização localizada</x:v>
      </x:c>
      <x:c r="B23" s="1745" t="n">
        <x:f>(B8+B9*B10)*B22</x:f>
        <x:v>3.3022500000000004</x:v>
      </x:c>
      <x:c r="C23" s="1746" t="str">
        <x:v>m²</x:v>
      </x:c>
      <x:c r="D23" s="1746" t="str">
        <x:v>AUTOMÁTICO</x:v>
      </x:c>
      <x:c r="E23" s="1746" t="str">
        <x:v>Área piso × reserva</x:v>
      </x:c>
      <x:c r="F23" s="1746" t="str">
        <x:v>CALCULADO</x:v>
      </x:c>
      <x:c r="G23" s="1746" t="str">
        <x:v>CPU-REG</x:v>
      </x:c>
      <x:c r="H23" s="1733" t="str"/>
    </x:row>
    <x:row r="24" ht="23" customHeight="1">
      <x:c r="A24" s="1730" t="str">
        <x:v>Fator de empolamento do entulho</x:v>
      </x:c>
      <x:c r="B24" s="1747" t="n">
        <x:v>1.5</x:v>
      </x:c>
      <x:c r="C24" s="1746" t="str">
        <x:v>x</x:v>
      </x:c>
      <x:c r="D24" s="1746" t="str">
        <x:v>SIM</x:v>
      </x:c>
      <x:c r="E24" s="1746" t="str">
        <x:v>Premissa de demolição</x:v>
      </x:c>
      <x:c r="F24" s="1746" t="str">
        <x:v>EDITÁVEL</x:v>
      </x:c>
      <x:c r="G24" s="1746" t="str">
        <x:v>Resíduos</x:v>
      </x:c>
      <x:c r="H24" s="1733" t="str">
        <x:v>Converte volume in situ em volume solto</x:v>
      </x:c>
    </x:row>
    <x:row r="25" ht="23" customHeight="1">
      <x:c r="A25" s="1730" t="str">
        <x:v>Volume solto de entulho de alvenaria</x:v>
      </x:c>
      <x:c r="B25" s="1745" t="n">
        <x:f>B14*B24</x:f>
        <x:v>3.6466499999999997</x:v>
      </x:c>
      <x:c r="C25" s="1746" t="str">
        <x:v>m³</x:v>
      </x:c>
      <x:c r="D25" s="1746" t="str">
        <x:v>AUTOMÁTICO</x:v>
      </x:c>
      <x:c r="E25" s="1746" t="str">
        <x:v>Volume demolição × empolamento</x:v>
      </x:c>
      <x:c r="F25" s="1746" t="str">
        <x:v>CALCULADO</x:v>
      </x:c>
      <x:c r="G25" s="1746" t="str">
        <x:v>Resíduos</x:v>
      </x:c>
      <x:c r="H25" s="1733" t="str"/>
    </x:row>
    <x:row r="26" ht="23" customHeight="1">
      <x:c r="A26" s="1730" t="str">
        <x:v>Capacidade da caçamba</x:v>
      </x:c>
      <x:c r="B26" s="1747" t="n">
        <x:v>4</x:v>
      </x:c>
      <x:c r="C26" s="1746" t="str">
        <x:v>m³</x:v>
      </x:c>
      <x:c r="D26" s="1746" t="str">
        <x:v>SIM</x:v>
      </x:c>
      <x:c r="E26" s="1746" t="str">
        <x:v>Mercado regional</x:v>
      </x:c>
      <x:c r="F26" s="1746" t="str">
        <x:v>EDITÁVEL</x:v>
      </x:c>
      <x:c r="G26" s="1746" t="str">
        <x:v>Resíduos</x:v>
      </x:c>
      <x:c r="H26" s="1733" t="str">
        <x:v>Caçamba estacionária padrão</x:v>
      </x:c>
    </x:row>
    <x:row r="27" ht="23" customHeight="1">
      <x:c r="A27" s="1730" t="str">
        <x:v>Caçambas para alvenaria</x:v>
      </x:c>
      <x:c r="B27" s="1745" t="n">
        <x:f>ROUNDUP(B25/B26,0)</x:f>
        <x:v>1</x:v>
      </x:c>
      <x:c r="C27" s="1746" t="str">
        <x:v>un</x:v>
      </x:c>
      <x:c r="D27" s="1746" t="str">
        <x:v>AUTOMÁTICO</x:v>
      </x:c>
      <x:c r="E27" s="1746" t="str">
        <x:v>Arredondamento para cima</x:v>
      </x:c>
      <x:c r="F27" s="1746" t="str">
        <x:v>CALCULADO</x:v>
      </x:c>
      <x:c r="G27" s="1746" t="str">
        <x:v>Resíduos</x:v>
      </x:c>
      <x:c r="H27" s="1733" t="str"/>
    </x:row>
    <x:row r="28" ht="23" customHeight="1">
      <x:c r="A28" s="1730" t="str">
        <x:v>Caçamba adicional para pisos/revestimentos/embalagens</x:v>
      </x:c>
      <x:c r="B28" s="1747" t="n">
        <x:v>1</x:v>
      </x:c>
      <x:c r="C28" s="1746" t="str">
        <x:v>un</x:v>
      </x:c>
      <x:c r="D28" s="1746" t="str">
        <x:v>SIM</x:v>
      </x:c>
      <x:c r="E28" s="1746" t="str">
        <x:v>Memorial descritivo</x:v>
      </x:c>
      <x:c r="F28" s="1746" t="str">
        <x:v>EDITÁVEL</x:v>
      </x:c>
      <x:c r="G28" s="1746" t="str">
        <x:v>Resíduos</x:v>
      </x:c>
      <x:c r="H28" s="1733" t="str">
        <x:v>Previsão conservadora para acabamentos retirados e sobras</x:v>
      </x:c>
    </x:row>
    <x:row r="29" ht="23" customHeight="1">
      <x:c r="A29" s="1730" t="str">
        <x:v>Total de caçambas previstas</x:v>
      </x:c>
      <x:c r="B29" s="1745" t="n">
        <x:f>B27+B28</x:f>
        <x:v>2</x:v>
      </x:c>
      <x:c r="C29" s="1746" t="str">
        <x:v>un</x:v>
      </x:c>
      <x:c r="D29" s="1746" t="str">
        <x:v>AUTOMÁTICO</x:v>
      </x:c>
      <x:c r="E29" s="1746" t="str">
        <x:v>Caçambas alvenaria + adicional</x:v>
      </x:c>
      <x:c r="F29" s="1746" t="str">
        <x:v>CALCULADO</x:v>
      </x:c>
      <x:c r="G29" s="1746" t="str">
        <x:v>Resíduos</x:v>
      </x:c>
      <x:c r="H29" s="1733" t="str"/>
    </x:row>
    <x:row r="30" ht="23" customHeight="1">
      <x:c r="A30" s="1730" t="str">
        <x:v>Preço unitário caçamba 4 m³</x:v>
      </x:c>
      <x:c r="B30" s="1768" t="n">
        <x:v>500</x:v>
      </x:c>
      <x:c r="C30" s="1746" t="str">
        <x:v>R$/un</x:v>
      </x:c>
      <x:c r="D30" s="1746" t="str">
        <x:v>SIM</x:v>
      </x:c>
      <x:c r="E30" s="1746" t="str">
        <x:v>Mercado SP 2026 / referência regional</x:v>
      </x:c>
      <x:c r="F30" s="1746" t="str">
        <x:v>EDITÁVEL</x:v>
      </x:c>
      <x:c r="G30" s="1746" t="str">
        <x:v>Resíduos</x:v>
      </x:c>
      <x:c r="H30" s="1733" t="str">
        <x:v>Inclui entrega/retirada; CTR/destinação prevista</x:v>
      </x:c>
    </x:row>
    <x:row r="31" ht="23" customHeight="1">
      <x:c r="A31" s="1730" t="str">
        <x:v>Horas/dia de encarregado</x:v>
      </x:c>
      <x:c r="B31" s="1749" t="n">
        <x:v>0</x:v>
      </x:c>
      <x:c r="C31" s="1746" t="str">
        <x:v>h/dia</x:v>
      </x:c>
      <x:c r="D31" s="1746" t="str">
        <x:v>NÃO</x:v>
      </x:c>
      <x:c r="E31" s="1746" t="str">
        <x:v>Não utilizado</x:v>
      </x:c>
      <x:c r="F31" s="1746" t="str">
        <x:v>EXCLUÍDO</x:v>
      </x:c>
      <x:c r="G31" s="1746" t="str">
        <x:v>Administração local</x:v>
      </x:c>
      <x:c r="H31" s="1733" t="str">
        <x:v>Administração Local separada = R$ 0,00 conforme o quadro de BDI adotado.</x:v>
      </x:c>
    </x:row>
    <x:row r="32" ht="23" customHeight="1">
      <x:c r="A32" s="1730" t="str">
        <x:v>SINAPI 90776 – encarregado geral</x:v>
      </x:c>
      <x:c r="B32" s="1769" t="n">
        <x:v>57.89</x:v>
      </x:c>
      <x:c r="C32" s="1746" t="str">
        <x:v>R$/h</x:v>
      </x:c>
      <x:c r="D32" s="1746" t="str">
        <x:v>NÃO</x:v>
      </x:c>
      <x:c r="E32" s="1746" t="str">
        <x:v>SINAPI SP 07/2026 – sem desoneração (onerado)</x:v>
      </x:c>
      <x:c r="F32" s="1746" t="str">
        <x:v>REFERÊNCIA NÃO UTILIZADA</x:v>
      </x:c>
      <x:c r="G32" s="1746" t="str">
        <x:v>Administração local</x:v>
      </x:c>
      <x:c r="H32" s="1733" t="str">
        <x:v>Preço conferido, sem participação no custo.</x:v>
      </x:c>
    </x:row>
    <x:row r="33" ht="23" customHeight="1">
      <x:c r="A33" s="1741" t="str">
        <x:v>Engenharia – horas totais orçadas</x:v>
      </x:c>
      <x:c r="B33" s="1751" t="n">
        <x:v>36</x:v>
      </x:c>
      <x:c r="C33" s="1743" t="str">
        <x:v>h</x:v>
      </x:c>
      <x:c r="D33" s="1743" t="str">
        <x:v>SIM</x:v>
      </x:c>
      <x:c r="E33" s="1743" t="str">
        <x:v>Auditoria final / prazo 45 dias</x:v>
      </x:c>
      <x:c r="F33" s="1752" t="str">
        <x:v>FECHADO</x:v>
      </x:c>
      <x:c r="G33" s="1743" t="str">
        <x:v>Engenharia</x:v>
      </x:c>
      <x:c r="H33" s="1744" t="str">
        <x:v>Premissa explícita: 36 h totais de acompanhamento técnico no período de 45 dias úteis.</x:v>
      </x:c>
    </x:row>
    <x:row r="34" ht="23" customHeight="1">
      <x:c r="A34" s="1730" t="str">
        <x:v>SINAPI 90777 – engenheiro civil de obra júnior</x:v>
      </x:c>
      <x:c r="B34" s="1769" t="n">
        <x:v>143.6</x:v>
      </x:c>
      <x:c r="C34" s="1746" t="str">
        <x:v>R$/h</x:v>
      </x:c>
      <x:c r="D34" s="1746" t="str">
        <x:v>NÃO</x:v>
      </x:c>
      <x:c r="E34" s="1746" t="str">
        <x:v>SINAPI SP 07/2026 sem desoneração</x:v>
      </x:c>
      <x:c r="F34" s="1753" t="str">
        <x:v>AUDITADO</x:v>
      </x:c>
      <x:c r="G34" s="1746" t="str">
        <x:v>Engenharia</x:v>
      </x:c>
      <x:c r="H34" s="1733" t="str">
        <x:v>Preço unitário oficial adotado na auditoria final.</x:v>
      </x:c>
    </x:row>
    <x:row r="35" ht="23" customHeight="1">
      <x:c r="A35" s="1730" t="str">
        <x:v>Prazo da obra</x:v>
      </x:c>
      <x:c r="B35" s="1747" t="n">
        <x:v>45</x:v>
      </x:c>
      <x:c r="C35" s="1746" t="str">
        <x:v>dias úteis</x:v>
      </x:c>
      <x:c r="D35" s="1746" t="str">
        <x:v>SIM</x:v>
      </x:c>
      <x:c r="E35" s="1746" t="str">
        <x:v>Solicitação do contratante</x:v>
      </x:c>
      <x:c r="F35" s="1746" t="str">
        <x:v>FECHADO</x:v>
      </x:c>
      <x:c r="G35" s="1746" t="str">
        <x:v>Cronograma</x:v>
      </x:c>
      <x:c r="H35" s="1733" t="str">
        <x:v>Prazo não gera AL separada nesta revisão</x:v>
      </x:c>
    </x:row>
    <x:row r="36" ht="23" customHeight="1">
      <x:c r="A36" s="1730" t="str">
        <x:v>Semanas equivalentes</x:v>
      </x:c>
      <x:c r="B36" s="1745" t="n">
        <x:v>9</x:v>
      </x:c>
      <x:c r="C36" s="1746" t="str">
        <x:v>sem</x:v>
      </x:c>
      <x:c r="D36" s="1746" t="str">
        <x:v>AUTOMÁTICO</x:v>
      </x:c>
      <x:c r="E36" s="1746" t="str">
        <x:v>dias úteis ÷ 5</x:v>
      </x:c>
      <x:c r="F36" s="1746" t="str">
        <x:v>CALCULADO</x:v>
      </x:c>
      <x:c r="G36" s="1746" t="str">
        <x:v>Cronograma</x:v>
      </x:c>
      <x:c r="H36" s="1733" t="str"/>
    </x:row>
    <x:row r="37" ht="23" customHeight="1">
      <x:c r="A37" s="1737" t="str">
        <x:v>Preço referência rodapé sanitário</x:v>
      </x:c>
      <x:c r="B37" s="1770" t="n">
        <x:v>109.73</x:v>
      </x:c>
      <x:c r="C37" s="1739" t="str">
        <x:v>R$/m</x:v>
      </x:c>
      <x:c r="D37" s="1739" t="str">
        <x:v>SIM</x:v>
      </x:c>
      <x:c r="E37" s="1739" t="str">
        <x:v>Referência pública hospitalar 2026</x:v>
      </x:c>
      <x:c r="F37" s="1739" t="str">
        <x:v>AUDITADO</x:v>
      </x:c>
      <x:c r="G37" s="1739" t="str">
        <x:v>CPU-ROD-01</x:v>
      </x:c>
      <x:c r="H37" s="1740" t="str">
        <x:v>Corrige valor anterior</x:v>
      </x:c>
    </x:row>
    <x:row r="38" ht="23" customHeight="1">
      <x:c r="A38" s="1737" t="str">
        <x:v>Custo de engenharia</x:v>
      </x:c>
      <x:c r="B38" s="1771" t="n">
        <x:f>B33*B34</x:f>
        <x:v>5169.599999999999</x:v>
      </x:c>
      <x:c r="C38" s="1739" t="str">
        <x:v>R$</x:v>
      </x:c>
      <x:c r="D38" s="1739" t="str">
        <x:v>AUTOMÁTICO</x:v>
      </x:c>
      <x:c r="E38" s="1739" t="str">
        <x:v>36 h × SINAPI 90777</x:v>
      </x:c>
      <x:c r="F38" s="1739" t="str">
        <x:v>CALCULADO</x:v>
      </x:c>
      <x:c r="G38" s="1739" t="str">
        <x:v>Orçamento final</x:v>
      </x:c>
      <x:c r="H38" s="1740" t="str">
        <x:v>Linha separada; não compõe Administração Local.</x:v>
      </x:c>
    </x:row>
    <x:row r="39" ht="23" customHeight="1">
      <x:c r="A39" s="1741" t="str">
        <x:v>Nicho autoclave A2 – largura mínima</x:v>
      </x:c>
      <x:c r="B39" s="1757" t="n">
        <x:v>0.8</x:v>
      </x:c>
      <x:c r="C39" s="1743" t="str">
        <x:v>m</x:v>
      </x:c>
      <x:c r="D39" s="1743" t="str">
        <x:v>SIM</x:v>
      </x:c>
      <x:c r="E39" s="1743" t="str">
        <x:v>A2 80×190×93 em planta</x:v>
      </x:c>
      <x:c r="F39" s="1743" t="str">
        <x:v>PROJETO</x:v>
      </x:c>
      <x:c r="G39" s="1743" t="str">
        <x:v>CPU-A2</x:v>
      </x:c>
      <x:c r="H39" s="1744" t="str">
        <x:v>Abertura mínima compatível com dimensão frontal do equipamento</x:v>
      </x:c>
    </x:row>
    <x:row r="40" ht="23" customHeight="1">
      <x:c r="A40" s="1730" t="str">
        <x:v>Nicho autoclave A2 – altura mínima</x:v>
      </x:c>
      <x:c r="B40" s="1747" t="n">
        <x:v>1.9</x:v>
      </x:c>
      <x:c r="C40" s="1746" t="str">
        <x:v>m</x:v>
      </x:c>
      <x:c r="D40" s="1746" t="str">
        <x:v>SIM</x:v>
      </x:c>
      <x:c r="E40" s="1746" t="str">
        <x:v>A2 80×190×93 em planta</x:v>
      </x:c>
      <x:c r="F40" s="1746" t="str">
        <x:v>PROJETO</x:v>
      </x:c>
      <x:c r="G40" s="1746" t="str">
        <x:v>CPU-A2</x:v>
      </x:c>
      <x:c r="H40" s="1733" t="str">
        <x:v>Conferir equipamento real antes da execução</x:v>
      </x:c>
    </x:row>
    <x:row r="41" ht="23" customHeight="1">
      <x:c r="A41" s="1730" t="str">
        <x:v>Nicho A2 – espessura parede</x:v>
      </x:c>
      <x:c r="B41" s="1747" t="n">
        <x:v>0.115</x:v>
      </x:c>
      <x:c r="C41" s="1746" t="str">
        <x:v>m</x:v>
      </x:c>
      <x:c r="D41" s="1746" t="str">
        <x:v>SIM</x:v>
      </x:c>
      <x:c r="E41" s="1746" t="str">
        <x:v>Alvenaria de 11,5 cm</x:v>
      </x:c>
      <x:c r="F41" s="1746" t="str">
        <x:v>PREMISSA TÉCNICA</x:v>
      </x:c>
      <x:c r="G41" s="1746" t="str">
        <x:v>CPU-A2</x:v>
      </x:c>
      <x:c r="H41" s="1733" t="str"/>
    </x:row>
    <x:row r="42" ht="23" customHeight="1">
      <x:c r="A42" s="1730" t="str">
        <x:v>Nicho A2 – verga</x:v>
      </x:c>
      <x:c r="B42" s="1747" t="n">
        <x:v>1.2</x:v>
      </x:c>
      <x:c r="C42" s="1746" t="str">
        <x:v>m</x:v>
      </x:c>
      <x:c r="D42" s="1746" t="str">
        <x:v>SIM</x:v>
      </x:c>
      <x:c r="E42" s="1746" t="str">
        <x:v>Vão 0,80 + apoio lateral</x:v>
      </x:c>
      <x:c r="F42" s="1746" t="str">
        <x:v>PREVISÃO</x:v>
      </x:c>
      <x:c r="G42" s="1746" t="str">
        <x:v>CPU-A2</x:v>
      </x:c>
      <x:c r="H42" s="1733" t="str">
        <x:v>Composição SINAPI 105024 já contém aço CA-50</x:v>
      </x:c>
    </x:row>
    <x:row r="43" ht="23" customHeight="1">
      <x:c r="A43" s="1730" t="str">
        <x:v>P1 – porta de correr com vedação 1,00×2,10</x:v>
      </x:c>
      <x:c r="B43" s="1749" t="n">
        <x:v>3</x:v>
      </x:c>
      <x:c r="C43" s="1746" t="str">
        <x:v>un</x:v>
      </x:c>
      <x:c r="D43" s="1746" t="str">
        <x:v>NÃO</x:v>
      </x:c>
      <x:c r="E43" s="1746" t="str">
        <x:v>Quadro de portas</x:v>
      </x:c>
      <x:c r="F43" s="1746" t="str">
        <x:v>FECHADO</x:v>
      </x:c>
      <x:c r="G43" s="1746" t="str">
        <x:v>CPU-PORTA-P1</x:v>
      </x:c>
      <x:c r="H43" s="1733" t="str"/>
    </x:row>
    <x:row r="44" ht="23" customHeight="1">
      <x:c r="A44" s="1730" t="str">
        <x:v>P6 – porta de correr com vedação 0,80×2,10</x:v>
      </x:c>
      <x:c r="B44" s="1749" t="n">
        <x:v>1</x:v>
      </x:c>
      <x:c r="C44" s="1746" t="str">
        <x:v>un</x:v>
      </x:c>
      <x:c r="D44" s="1746" t="str">
        <x:v>NÃO</x:v>
      </x:c>
      <x:c r="E44" s="1746" t="str">
        <x:v>Quadro de portas</x:v>
      </x:c>
      <x:c r="F44" s="1746" t="str">
        <x:v>FECHADO</x:v>
      </x:c>
      <x:c r="G44" s="1746" t="str">
        <x:v>CPU-PORTA-P6</x:v>
      </x:c>
      <x:c r="H44" s="1733" t="str"/>
    </x:row>
    <x:row r="45" ht="23" customHeight="1">
      <x:c r="A45" s="1730" t="str">
        <x:v>P3 – porta de isolamento 0,80 × 2,10 m</x:v>
      </x:c>
      <x:c r="B45" s="1749" t="n">
        <x:v>3</x:v>
      </x:c>
      <x:c r="C45" s="1746" t="str">
        <x:v>un</x:v>
      </x:c>
      <x:c r="D45" s="1746" t="str">
        <x:v>NÃO</x:v>
      </x:c>
      <x:c r="E45" s="1746" t="str">
        <x:v>Quadro de portas</x:v>
      </x:c>
      <x:c r="F45" s="1758" t="str">
        <x:v>VALIDAR VEDAÇÃO</x:v>
      </x:c>
      <x:c r="G45" s="1746" t="str">
        <x:v>SINAPI 106144</x:v>
      </x:c>
      <x:c r="H45" s="1733" t="str">
        <x:v>Porta-pronta pesada/superpesada 80 × 210 cm. Eventual vedação/hermeticidade hospitalar especial não está incluída na composição SINAPI.</x:v>
      </x:c>
    </x:row>
    <x:row r="46" ht="23" customHeight="1">
      <x:c r="A46" s="1730" t="str">
        <x:v>P – porta comum 0,80 × 2,10 m</x:v>
      </x:c>
      <x:c r="B46" s="1749" t="n">
        <x:v>6</x:v>
      </x:c>
      <x:c r="C46" s="1746" t="str">
        <x:v>un</x:v>
      </x:c>
      <x:c r="D46" s="1746" t="str">
        <x:v>NÃO</x:v>
      </x:c>
      <x:c r="E46" s="1746" t="str">
        <x:v>Quadro de portas</x:v>
      </x:c>
      <x:c r="F46" s="1746" t="str">
        <x:v>FECHADO</x:v>
      </x:c>
      <x:c r="G46" s="1746" t="str">
        <x:v>SINAPI 106143</x:v>
      </x:c>
      <x:c r="H46" s="1733" t="str">
        <x:v>Porta-pronta leve/média 80 × 210 cm, acabamento melamínico branco e instalação.</x:v>
      </x:c>
    </x:row>
    <x:row r="47" ht="23" customHeight="1">
      <x:c r="A47" s="1730" t="str">
        <x:v>P4 – porta hospitalar dupla 2,00×2,10</x:v>
      </x:c>
      <x:c r="B47" s="1749" t="n">
        <x:v>3</x:v>
      </x:c>
      <x:c r="C47" s="1746" t="str">
        <x:v>un</x:v>
      </x:c>
      <x:c r="D47" s="1746" t="str">
        <x:v>NÃO</x:v>
      </x:c>
      <x:c r="E47" s="1746" t="str">
        <x:v>Quadro de portas</x:v>
      </x:c>
      <x:c r="F47" s="1746" t="str">
        <x:v>FECHADO</x:v>
      </x:c>
      <x:c r="G47" s="1746" t="str">
        <x:v>CPU-PORTA-P4</x:v>
      </x:c>
      <x:c r="H47" s="1733" t="str">
        <x:v>Benchmark público hospitalar 2026</x:v>
      </x:c>
    </x:row>
    <x:row r="48" ht="23" customHeight="1">
      <x:c r="A48" s="1730" t="str">
        <x:v>P5 – porta de correr: quadro 0,80×2,10 / desenho 1,20×2,10</x:v>
      </x:c>
      <x:c r="B48" s="1749" t="n">
        <x:v>1</x:v>
      </x:c>
      <x:c r="C48" s="1746" t="str">
        <x:v>un</x:v>
      </x:c>
      <x:c r="D48" s="1746" t="str">
        <x:v>NÃO</x:v>
      </x:c>
      <x:c r="E48" s="1746" t="str">
        <x:v>Situação pretendida – divergência interna</x:v>
      </x:c>
      <x:c r="F48" s="1758" t="str">
        <x:v>VALIDAR COM RT</x:v>
      </x:c>
      <x:c r="G48" s="1746" t="str">
        <x:v>CPU-PORTA-P5</x:v>
      </x:c>
      <x:c r="H48" s="1733" t="str">
        <x:v>O quadro de objetos indica 80×210; a anotação gráfica indica 210×120. Mantido orçamento provisório pelo quadro até confirmação.</x:v>
      </x:c>
    </x:row>
    <x:row r="49" ht="23" customHeight="1">
      <x:c r="A49" s="1730" t="str">
        <x:v>SINAPI 106143 – porta-pronta de madeira leve/média 80 × 210 cm</x:v>
      </x:c>
      <x:c r="B49" s="1769" t="n">
        <x:v>1024.39</x:v>
      </x:c>
      <x:c r="C49" s="1746" t="str">
        <x:v>R$/un</x:v>
      </x:c>
      <x:c r="D49" s="1746" t="str">
        <x:v>NÃO</x:v>
      </x:c>
      <x:c r="E49" s="1746" t="str">
        <x:v>SINAPI SP 07/2026 – sem desoneração (onerado)</x:v>
      </x:c>
      <x:c r="F49" s="1746" t="str">
        <x:v>AUDITADO</x:v>
      </x:c>
      <x:c r="G49" s="1746" t="str">
        <x:v>Porta comum P</x:v>
      </x:c>
      <x:c r="H49" s="1733" t="str">
        <x:v>Preço vigente adotado.</x:v>
      </x:c>
    </x:row>
    <x:row r="50" ht="23" customHeight="1">
      <x:c r="A50" s="1730" t="str">
        <x:v>SINAPI 106144 – porta-pronta de madeira pesada/superpesada 80 × 210 cm</x:v>
      </x:c>
      <x:c r="B50" s="1769" t="n">
        <x:v>1204.35</x:v>
      </x:c>
      <x:c r="C50" s="1746" t="str">
        <x:v>R$/un</x:v>
      </x:c>
      <x:c r="D50" s="1746" t="str">
        <x:v>NÃO</x:v>
      </x:c>
      <x:c r="E50" s="1746" t="str">
        <x:v>SINAPI SP 07/2026 – sem desoneração (onerado)</x:v>
      </x:c>
      <x:c r="F50" s="1746" t="str">
        <x:v>AUDITADO</x:v>
      </x:c>
      <x:c r="G50" s="1746" t="str">
        <x:v>Porta P3</x:v>
      </x:c>
      <x:c r="H50" s="1733" t="str">
        <x:v>Preço vigente adotado; validar somente eventual vedação especial.</x:v>
      </x:c>
    </x:row>
    <x:row r="51" ht="23" customHeight="1">
      <x:c r="A51" s="1730" t="str">
        <x:v>SINAPI 102229 – esmalte sintético acetinado madeira 3 demãos</x:v>
      </x:c>
      <x:c r="B51" s="1769" t="n">
        <x:v>31.85</x:v>
      </x:c>
      <x:c r="C51" s="1746" t="str">
        <x:v>R$/m²</x:v>
      </x:c>
      <x:c r="D51" s="1746" t="str">
        <x:v>NÃO</x:v>
      </x:c>
      <x:c r="E51" s="1746" t="str">
        <x:v>SINAPI SP 07/2026 sem deson.</x:v>
      </x:c>
      <x:c r="F51" s="1746" t="str">
        <x:v>AUDITADO</x:v>
      </x:c>
      <x:c r="G51" s="1746" t="str">
        <x:v>Acabamento lavável portas</x:v>
      </x:c>
      <x:c r="H51" s="1733" t="str">
        <x:v>Referência de pintura para elementos de madeira quando necessária; não somada às portas-prontas 106143/106144.</x:v>
      </x:c>
    </x:row>
    <x:row r="52" ht="23" customHeight="1">
      <x:c r="A52" s="1730" t="str">
        <x:v>Área de acabamento por conjunto P/P3</x:v>
      </x:c>
      <x:c r="B52" s="1747" t="n">
        <x:f>2*0.8*2.1+(2*2.1+0.8)*(0.14+2*0.03)+10*0.05</x:f>
        <x:v>4.86</x:v>
      </x:c>
      <x:c r="C52" s="1746" t="str">
        <x:v>m²/un</x:v>
      </x:c>
      <x:c r="D52" s="1746" t="str">
        <x:v>AUTOMÁTICO</x:v>
      </x:c>
      <x:c r="E52" s="1746" t="str">
        <x:v>SINAPI 90801 + 100659 + geometria folha</x:v>
      </x:c>
      <x:c r="F52" s="1746" t="str">
        <x:v>CALCULADO</x:v>
      </x:c>
      <x:c r="G52" s="1746" t="str">
        <x:v>P/P3</x:v>
      </x:c>
      <x:c r="H52" s="1733" t="str">
        <x:v>Folha: 2×0,80×2,10; batente: perímetro 5,00 m × (0,14+2×0,03); alizar: 10,00 m × 0,05.</x:v>
      </x:c>
    </x:row>
    <x:row r="53" ht="23" customHeight="1">
      <x:c r="A53" s="1737" t="str">
        <x:v>Preço acabamento lavável por conjunto P/P3</x:v>
      </x:c>
      <x:c r="B53" s="1771" t="n">
        <x:f>B51*B52</x:f>
        <x:v>154.79100000000003</x:v>
      </x:c>
      <x:c r="C53" s="1739" t="str">
        <x:v>R$/un</x:v>
      </x:c>
      <x:c r="D53" s="1739" t="str">
        <x:v>AUTOMÁTICO</x:v>
      </x:c>
      <x:c r="E53" s="1739" t="str">
        <x:v>SINAPI 102229 × área calculada</x:v>
      </x:c>
      <x:c r="F53" s="1739" t="str">
        <x:v>CALCULADO</x:v>
      </x:c>
      <x:c r="G53" s="1739" t="str">
        <x:v>Portas</x:v>
      </x:c>
      <x:c r="H53" s="1740" t="str">
        <x:v>Esmalte sintético acetinado, 3 demãos.</x:v>
      </x:c>
    </x:row>
    <x:row r="54" ht="23" customHeight="1">
      <x:c r="A54" s="1732"/>
      <x:c r="B54" s="1765"/>
      <x:c r="C54" s="1732"/>
      <x:c r="D54" s="1732"/>
      <x:c r="E54" s="1732"/>
      <x:c r="F54" s="1732"/>
      <x:c r="G54" s="1732"/>
      <x:c r="H54" s="1732"/>
    </x:row>
    <x:row r="55" ht="23" customHeight="1">
      <x:c r="A55" s="1746" t="str">
        <x:v>ART de obra/serviço – CREA-SP 2026</x:v>
      </x:c>
      <x:c r="B55" s="1772" t="n">
        <x:v>285.59</x:v>
      </x:c>
      <x:c r="C55" s="1746" t="str">
        <x:v>R$</x:v>
      </x:c>
      <x:c r="D55" s="1746" t="str">
        <x:v>NÃO</x:v>
      </x:c>
      <x:c r="E55" s="1746" t="str">
        <x:v>CREA-SP – tabela 2026</x:v>
      </x:c>
      <x:c r="F55" s="1746" t="str">
        <x:v>AUDITADO</x:v>
      </x:c>
      <x:c r="G55" s="1746" t="str">
        <x:v>Licenciamento</x:v>
      </x:c>
      <x:c r="H55" s="1746" t="str">
        <x:v>Contrato acima de R$ 15.000,00.</x:v>
      </x:c>
    </x:row>
    <x:row r="56" ht="23" customHeight="1">
      <x:c r="A56" s="1746" t="str">
        <x:v>Taxa municipal de licença/aprovação da reforma – valor confirmado</x:v>
      </x:c>
      <x:c r="B56" s="1768" t="n">
        <x:v>0</x:v>
      </x:c>
      <x:c r="C56" s="1746" t="str">
        <x:v>R$</x:v>
      </x:c>
      <x:c r="D56" s="1746" t="str">
        <x:v>SIM</x:v>
      </x:c>
      <x:c r="E56" s="1746" t="str">
        <x:v>Prefeitura / guia oficial</x:v>
      </x:c>
      <x:c r="F56" s="1746" t="str">
        <x:v>A CONFIRMAR</x:v>
      </x:c>
      <x:c r="G56" s="1746" t="str">
        <x:v>Licenciamento municipal</x:v>
      </x:c>
      <x:c r="H56" s="1746" t="str">
        <x:v>Não somar valor histórico sem atualização; substituir pelo boleto/guia 2026.</x:v>
      </x:c>
    </x:row>
    <x:row r="57" ht="23" customHeight="1">
      <x:c r="A57" s="1746" t="str">
        <x:v>Licença/atualização sanitária – VISA municipal</x:v>
      </x:c>
      <x:c r="B57" s="1768" t="n">
        <x:v>0</x:v>
      </x:c>
      <x:c r="C57" s="1746" t="str">
        <x:v>R$</x:v>
      </x:c>
      <x:c r="D57" s="1746" t="str">
        <x:v>SIM</x:v>
      </x:c>
      <x:c r="E57" s="1746" t="str">
        <x:v>Vigilância Sanitária Municipal</x:v>
      </x:c>
      <x:c r="F57" s="1746" t="str">
        <x:v>A CONFIRMAR</x:v>
      </x:c>
      <x:c r="G57" s="1746" t="str">
        <x:v>Licenciamento sanitário</x:v>
      </x:c>
      <x:c r="H57" s="1746" t="str">
        <x:v>A carta de serviços confirma emissão de licenças; valor deve vir da guia municipal.</x:v>
      </x:c>
    </x:row>
    <x:row r="58" ht="23" customHeight="1">
      <x:c r="A58" s="1746" t="str">
        <x:v>AVCB/CLCB / análise do Corpo de Bombeiros</x:v>
      </x:c>
      <x:c r="B58" s="1768" t="n">
        <x:v>0</x:v>
      </x:c>
      <x:c r="C58" s="1746" t="str">
        <x:v>R$</x:v>
      </x:c>
      <x:c r="D58" s="1746" t="str">
        <x:v>SIM</x:v>
      </x:c>
      <x:c r="E58" s="1746" t="str">
        <x:v>Corpo de Bombeiros</x:v>
      </x:c>
      <x:c r="F58" s="1746" t="str">
        <x:v>CONDICIONAL</x:v>
      </x:c>
      <x:c r="G58" s="1746" t="str">
        <x:v>Segurança contra incêndio</x:v>
      </x:c>
      <x:c r="H58" s="1746" t="str">
        <x:v>Somente se a reforma exigir atualização/análise do projeto de segurança contra incêndio.</x:v>
      </x:c>
    </x:row>
    <x:row r="59" ht="23" customHeight="1">
      <x:c r="A59" s="1746" t="str">
        <x:v>Habite-se / termo de conclusão / vistoria municipal</x:v>
      </x:c>
      <x:c r="B59" s="1768" t="n">
        <x:v>0</x:v>
      </x:c>
      <x:c r="C59" s="1746" t="str">
        <x:v>R$</x:v>
      </x:c>
      <x:c r="D59" s="1746" t="str">
        <x:v>SIM</x:v>
      </x:c>
      <x:c r="E59" s="1746" t="str">
        <x:v>Prefeitura Municipal</x:v>
      </x:c>
      <x:c r="F59" s="1746" t="str">
        <x:v>CONDICIONAL</x:v>
      </x:c>
      <x:c r="G59" s="1746" t="str">
        <x:v>Encerramento da obra</x:v>
      </x:c>
      <x:c r="H59" s="1746" t="str">
        <x:v>Aplicar somente se exigido para esta reforma.</x:v>
      </x:c>
    </x:row>
    <x:row r="60" ht="23" customHeight="1">
      <x:c r="A60" s="1746" t="str">
        <x:v>Subtotal taxas/licenças confirmadas</x:v>
      </x:c>
      <x:c r="B60" s="1772" t="n">
        <x:f>SUM(B55:B59)</x:f>
        <x:v>285.59</x:v>
      </x:c>
      <x:c r="C60" s="1746" t="str">
        <x:v>R$</x:v>
      </x:c>
      <x:c r="D60" s="1746" t="str">
        <x:v>AUTOMÁTICO</x:v>
      </x:c>
      <x:c r="E60" s="1746" t="str">
        <x:v>Soma somente valores confirmados</x:v>
      </x:c>
      <x:c r="F60" s="1746" t="str">
        <x:v>CALCULADO</x:v>
      </x:c>
      <x:c r="G60" s="1746" t="str">
        <x:v>Orçamento final</x:v>
      </x:c>
      <x:c r="H60" s="1746" t="str">
        <x:v>Atualmente: ART CREA-SP.</x:v>
      </x:c>
    </x:row>
    <x:row r="61" ht="23" customHeight="1">
      <x:c r="A61" s="1759" t="str">
        <x:v>Referência legal histórica da taxa municipal</x:v>
      </x:c>
      <x:c r="B61" s="1773" t="n">
        <x:f>PREMISSAS!B7*0.30</x:f>
        <x:v>30.680999999999997</x:v>
      </x:c>
      <x:c r="C61" s="1759" t="str">
        <x:v>R$</x:v>
      </x:c>
      <x:c r="D61" s="1759" t="str">
        <x:v>NÃO</x:v>
      </x:c>
      <x:c r="E61" s="1759" t="str">
        <x:v>Código Tributário Municipal – base 2012</x:v>
      </x:c>
      <x:c r="F61" s="1759" t="str">
        <x:v>INFORMATIVO</x:v>
      </x:c>
      <x:c r="G61" s="1759" t="str">
        <x:v>Licença municipal</x:v>
      </x:c>
      <x:c r="H61" s="1759" t="str">
        <x:v>R$ 0,30/m² × 102,27 m² = base histórica; NÃO é valor corrente de 2026.</x:v>
      </x:c>
    </x:row>
  </x:sheetData>
  <x:mergeCells>
    <x:mergeCell ref="A1:H2"/>
    <x:mergeCell ref="A3:H4"/>
    <x:mergeCell ref="A4:H4"/>
  </x:mergeCells>
  <x:dataValidations count="1">
    <x:dataValidation type="list" sqref="B10">
      <x:formula1>"0,1"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14" hidden="0" customWidth="1"/>
    <x:col min="5" max="5" width="12" hidden="0" customWidth="1"/>
    <x:col min="6" max="6" width="34" hidden="0" customWidth="1"/>
    <x:col min="7" max="7" width="22" hidden="0" customWidth="1"/>
    <x:col min="8" max="8" width="22" hidden="0" customWidth="1"/>
    <x:col min="9" max="9" width="16" hidden="0" customWidth="1"/>
    <x:col min="10" max="10" width="58" hidden="0" customWidth="1"/>
  </x:cols>
  <x:sheetData>
    <x:row r="1">
      <x:c r="A1" s="1761" t="str">
        <x:v>MEMÓRIA DE QUANTITATIVOS</x:v>
      </x:c>
      <x:c r="B1" s="1761" t="str">
        <x:v>MEMÓRIA DE QUANTITATIVOS</x:v>
      </x:c>
      <x:c r="C1" s="1761" t="str">
        <x:v>MEMÓRIA DE QUANTITATIVOS</x:v>
      </x:c>
      <x:c r="D1" s="1761" t="str">
        <x:v>MEMÓRIA DE QUANTITATIVOS</x:v>
      </x:c>
      <x:c r="E1" s="1761" t="str">
        <x:v>MEMÓRIA DE QUANTITATIVOS</x:v>
      </x:c>
      <x:c r="F1" s="1761" t="str">
        <x:v>MEMÓRIA DE QUANTITATIVOS</x:v>
      </x:c>
      <x:c r="G1" s="1761" t="str">
        <x:v>MEMÓRIA DE QUANTITATIVOS</x:v>
      </x:c>
      <x:c r="H1" s="1761" t="str">
        <x:v>MEMÓRIA DE QUANTITATIVOS</x:v>
      </x:c>
      <x:c r="I1" s="1761" t="str">
        <x:v>MEMÓRIA DE QUANTITATIVOS</x:v>
      </x:c>
      <x:c r="J1" s="1761" t="str">
        <x:v>MEMÓRIA DE QUANTITATIVOS</x:v>
      </x:c>
    </x:row>
    <x:row r="2">
      <x:c r="A2" s="1761" t="str">
        <x:v>MEMÓRIA DE QUANTITATIVOS</x:v>
      </x:c>
      <x:c r="B2" s="1761" t="str">
        <x:v>MEMÓRIA DE QUANTITATIVOS</x:v>
      </x:c>
      <x:c r="C2" s="1761" t="str">
        <x:v>MEMÓRIA DE QUANTITATIVOS</x:v>
      </x:c>
      <x:c r="D2" s="1761" t="str">
        <x:v>MEMÓRIA DE QUANTITATIVOS</x:v>
      </x:c>
      <x:c r="E2" s="1761" t="str">
        <x:v>MEMÓRIA DE QUANTITATIVOS</x:v>
      </x:c>
      <x:c r="F2" s="1761" t="str">
        <x:v>MEMÓRIA DE QUANTITATIVOS</x:v>
      </x:c>
      <x:c r="G2" s="1761" t="str">
        <x:v>MEMÓRIA DE QUANTITATIVOS</x:v>
      </x:c>
      <x:c r="H2" s="1761" t="str">
        <x:v>MEMÓRIA DE QUANTITATIVOS</x:v>
      </x:c>
      <x:c r="I2" s="1761" t="str">
        <x:v>MEMÓRIA DE QUANTITATIVOS</x:v>
      </x:c>
      <x:c r="J2" s="1761" t="str">
        <x:v>MEMÓRIA DE QUANTITATIVOS</x:v>
      </x:c>
    </x:row>
    <x:row r="3">
      <x:c r="A3" s="1726"/>
      <x:c r="B3" s="1726"/>
      <x:c r="C3" s="1726"/>
      <x:c r="D3" s="1726"/>
      <x:c r="E3" s="1726"/>
      <x:c r="F3" s="1726"/>
      <x:c r="G3" s="1726"/>
      <x:c r="H3" s="1726"/>
      <x:c r="I3" s="1726"/>
      <x:c r="J3" s="1726"/>
    </x:row>
    <x:row r="4">
      <x:c r="A4" s="1726"/>
      <x:c r="B4" s="1726"/>
      <x:c r="C4" s="1726"/>
      <x:c r="D4" s="1726"/>
      <x:c r="E4" s="1726"/>
      <x:c r="F4" s="1726"/>
      <x:c r="G4" s="1726"/>
      <x:c r="H4" s="1726"/>
      <x:c r="I4" s="1726"/>
      <x:c r="J4" s="1726"/>
    </x:row>
    <x:row r="5">
      <x:c r="A5" s="1727" t="str">
        <x:v>Grupo</x:v>
      </x:c>
      <x:c r="B5" s="1728" t="str">
        <x:v>Elemento</x:v>
      </x:c>
      <x:c r="C5" s="1728" t="str">
        <x:v>Cálculo</x:v>
      </x:c>
      <x:c r="D5" s="1728" t="str">
        <x:v>Qtd.</x:v>
      </x:c>
      <x:c r="E5" s="1728" t="str">
        <x:v>Un.</x:v>
      </x:c>
      <x:c r="F5" s="1728" t="str">
        <x:v>Documento-base</x:v>
      </x:c>
      <x:c r="G5" s="1728" t="str">
        <x:v>Tratamento</x:v>
      </x:c>
      <x:c r="H5" s="1728" t="str">
        <x:v>Status</x:v>
      </x:c>
      <x:c r="I5" s="1728" t="str">
        <x:v>Impacto</x:v>
      </x:c>
      <x:c r="J5" s="1729" t="str">
        <x:v>Observação</x:v>
      </x:c>
    </x:row>
    <x:row r="6">
      <x:c r="A6" s="1730" t="str">
        <x:v>PISO</x:v>
      </x:c>
      <x:c r="B6" s="1732" t="str">
        <x:v>Crítico</x:v>
      </x:c>
      <x:c r="C6" s="1732" t="str">
        <x:v>7,38 + 12,60 + 13,0425</x:v>
      </x:c>
      <x:c r="D6" s="1765" t="n">
        <x:v>33.0225</x:v>
      </x:c>
      <x:c r="E6" s="1732" t="str">
        <x:v>m²</x:v>
      </x:c>
      <x:c r="F6" s="1732" t="str">
        <x:v>Planta + memoriais</x:v>
      </x:c>
      <x:c r="G6" s="1732" t="str">
        <x:v>Base mínima</x:v>
      </x:c>
      <x:c r="H6" s="1732" t="str">
        <x:v>AUDITADO</x:v>
      </x:c>
      <x:c r="I6" s="1732" t="str">
        <x:v>Direto</x:v>
      </x:c>
      <x:c r="J6" s="1733" t="str"/>
    </x:row>
    <x:row r="7">
      <x:c r="A7" s="1730" t="str">
        <x:v>PISO</x:v>
      </x:c>
      <x:c r="B7" s="1732" t="str">
        <x:v>Semicrítico</x:v>
      </x:c>
      <x:c r="C7" s="1732" t="str">
        <x:v>9,9724 + 7,10 + 2,64</x:v>
      </x:c>
      <x:c r="D7" s="1765" t="n">
        <x:v>19.7124</x:v>
      </x:c>
      <x:c r="E7" s="1732" t="str">
        <x:v>m²</x:v>
      </x:c>
      <x:c r="F7" s="1732" t="str">
        <x:v>Planta + Memorial Técnico</x:v>
      </x:c>
      <x:c r="G7" s="1732" t="str">
        <x:v>Chave 0/1</x:v>
      </x:c>
      <x:c r="H7" s="1732" t="str">
        <x:v>AUDITADO</x:v>
      </x:c>
      <x:c r="I7" s="1732" t="str">
        <x:v>Condicional</x:v>
      </x:c>
      <x:c r="J7" s="1733" t="str"/>
    </x:row>
    <x:row r="8">
      <x:c r="A8" s="1730" t="str">
        <x:v>ALVENARIA</x:v>
      </x:c>
      <x:c r="B8" s="1732" t="str">
        <x:v>Comprimento novo</x:v>
      </x:c>
      <x:c r="C8" s="1732" t="str">
        <x:v>1,50+1,20+3,60+1,49+2,36</x:v>
      </x:c>
      <x:c r="D8" s="1765" t="n">
        <x:v>10.15</x:v>
      </x:c>
      <x:c r="E8" s="1732" t="str">
        <x:v>m</x:v>
      </x:c>
      <x:c r="F8" s="1732" t="str">
        <x:v>Prancha demolições/construções</x:v>
      </x:c>
      <x:c r="G8" s="1732" t="str">
        <x:v>Medido</x:v>
      </x:c>
      <x:c r="H8" s="1732" t="str">
        <x:v>AUDITADO</x:v>
      </x:c>
      <x:c r="I8" s="1732" t="str">
        <x:v>Direto</x:v>
      </x:c>
      <x:c r="J8" s="1733" t="str"/>
    </x:row>
    <x:row r="9">
      <x:c r="A9" s="1730" t="str">
        <x:v>ALVENARIA</x:v>
      </x:c>
      <x:c r="B9" s="1732" t="str">
        <x:v>Área líquida</x:v>
      </x:c>
      <x:c r="C9" s="1732" t="str">
        <x:v>28,42 - 0,72</x:v>
      </x:c>
      <x:c r="D9" s="1765" t="n">
        <x:v>27.7</x:v>
      </x:c>
      <x:c r="E9" s="1732" t="str">
        <x:v>m²</x:v>
      </x:c>
      <x:c r="F9" s="1732" t="str">
        <x:v>Cálculo</x:v>
      </x:c>
      <x:c r="G9" s="1732" t="str">
        <x:v>Base orçamento</x:v>
      </x:c>
      <x:c r="H9" s="1732" t="str">
        <x:v>AUDITADO</x:v>
      </x:c>
      <x:c r="I9" s="1732" t="str">
        <x:v>Direto</x:v>
      </x:c>
      <x:c r="J9" s="1733" t="str"/>
    </x:row>
    <x:row r="10">
      <x:c r="A10" s="1730" t="str">
        <x:v>GLASROC</x:v>
      </x:c>
      <x:c r="B10" s="1732" t="str">
        <x:v>Parede pronta</x:v>
      </x:c>
      <x:c r="C10" s="1732" t="str">
        <x:v>4,30 × 2,80</x:v>
      </x:c>
      <x:c r="D10" s="1765" t="n">
        <x:v>12.04</x:v>
      </x:c>
      <x:c r="E10" s="1732" t="str">
        <x:v>m²</x:v>
      </x:c>
      <x:c r="F10" s="1732" t="str">
        <x:v>Prancha + cortes</x:v>
      </x:c>
      <x:c r="G10" s="1732" t="str">
        <x:v>Base CPU</x:v>
      </x:c>
      <x:c r="H10" s="1732" t="str">
        <x:v>AUDITADO</x:v>
      </x:c>
      <x:c r="I10" s="1732" t="str">
        <x:v>Direto</x:v>
      </x:c>
      <x:c r="J10" s="1733" t="str"/>
    </x:row>
    <x:row r="11">
      <x:c r="A11" s="1730" t="str">
        <x:v>DEMOLIÇÃO</x:v>
      </x:c>
      <x:c r="B11" s="1732" t="str">
        <x:v>Volume orçamento</x:v>
      </x:c>
      <x:c r="C11" s="1732" t="str">
        <x:v>21,14 × 0,115</x:v>
      </x:c>
      <x:c r="D11" s="1765" t="n">
        <x:v>2.4311</x:v>
      </x:c>
      <x:c r="E11" s="1732" t="str">
        <x:v>m³</x:v>
      </x:c>
      <x:c r="F11" s="1732" t="str">
        <x:v>Cálculo</x:v>
      </x:c>
      <x:c r="G11" s="1732" t="str">
        <x:v>Preço SINAPI</x:v>
      </x:c>
      <x:c r="H11" s="1732" t="str">
        <x:v>CONSERVADOR</x:v>
      </x:c>
      <x:c r="I11" s="1732" t="str">
        <x:v>Direto</x:v>
      </x:c>
      <x:c r="J11" s="1733" t="str"/>
    </x:row>
    <x:row r="12">
      <x:c r="A12" s="1730" t="str">
        <x:v>RENNER</x:v>
      </x:c>
      <x:c r="B12" s="1732" t="str">
        <x:v>Paredes críticas</x:v>
      </x:c>
      <x:c r="C12" s="1732" t="str">
        <x:v>perímetros - vãos conhecidos</x:v>
      </x:c>
      <x:c r="D12" s="1765" t="n">
        <x:v>105.46</x:v>
      </x:c>
      <x:c r="E12" s="1732" t="str">
        <x:v>m²</x:v>
      </x:c>
      <x:c r="F12" s="1732" t="str">
        <x:v>Plantas + memorial</x:v>
      </x:c>
      <x:c r="G12" s="1732" t="str">
        <x:v>Base CPU</x:v>
      </x:c>
      <x:c r="H12" s="1732" t="str">
        <x:v>AUDITADO CONSERVADOR</x:v>
      </x:c>
      <x:c r="I12" s="1732" t="str">
        <x:v>Direto</x:v>
      </x:c>
      <x:c r="J12" s="1733" t="str"/>
    </x:row>
    <x:row r="13">
      <x:c r="A13" s="1730" t="str">
        <x:v>TETO/LAJE</x:v>
      </x:c>
      <x:c r="B13" s="1732" t="str">
        <x:v>Crítico</x:v>
      </x:c>
      <x:c r="C13" s="1732" t="str">
        <x:v>igual área piso crítico</x:v>
      </x:c>
      <x:c r="D13" s="1765" t="n">
        <x:v>33.0225</x:v>
      </x:c>
      <x:c r="E13" s="1732" t="str">
        <x:v>m²</x:v>
      </x:c>
      <x:c r="F13" s="1732" t="str">
        <x:v>Memorial Descritivo</x:v>
      </x:c>
      <x:c r="G13" s="1732" t="str">
        <x:v>Base CPU</x:v>
      </x:c>
      <x:c r="H13" s="1732" t="str">
        <x:v>AUDITADO</x:v>
      </x:c>
      <x:c r="I13" s="1732" t="str">
        <x:v>Direto</x:v>
      </x:c>
      <x:c r="J13" s="1733" t="str"/>
    </x:row>
    <x:row r="14">
      <x:c r="A14" s="1730" t="str">
        <x:v>RODAPÉ</x:v>
      </x:c>
      <x:c r="B14" s="1732" t="str">
        <x:v>Crítico bruto</x:v>
      </x:c>
      <x:c r="C14" s="1732" t="str">
        <x:v>perímetros críticos</x:v>
      </x:c>
      <x:c r="D14" s="1765" t="n">
        <x:v>41.3</x:v>
      </x:c>
      <x:c r="E14" s="1732" t="str">
        <x:v>m</x:v>
      </x:c>
      <x:c r="F14" s="1732" t="str">
        <x:v>Plantas</x:v>
      </x:c>
      <x:c r="G14" s="1732" t="str">
        <x:v>Base CPU</x:v>
      </x:c>
      <x:c r="H14" s="1732" t="str">
        <x:v>AUDITADO BRUTO</x:v>
      </x:c>
      <x:c r="I14" s="1732" t="str">
        <x:v>Direto</x:v>
      </x:c>
      <x:c r="J14" s="1733" t="str"/>
    </x:row>
    <x:row r="15">
      <x:c r="A15" s="1730" t="str">
        <x:v>RODAPÉ</x:v>
      </x:c>
      <x:c r="B15" s="1732" t="str">
        <x:v>Semicrítico bruto</x:v>
      </x:c>
      <x:c r="C15" s="1732" t="str">
        <x:v>perímetros semicríticos</x:v>
      </x:c>
      <x:c r="D15" s="1765" t="n">
        <x:v>31.12</x:v>
      </x:c>
      <x:c r="E15" s="1732" t="str">
        <x:v>m</x:v>
      </x:c>
      <x:c r="F15" s="1732" t="str">
        <x:v>Plantas</x:v>
      </x:c>
      <x:c r="G15" s="1732" t="str">
        <x:v>Chave 0/1</x:v>
      </x:c>
      <x:c r="H15" s="1732" t="str">
        <x:v>AUDITADO BRUTO</x:v>
      </x:c>
      <x:c r="I15" s="1732" t="str">
        <x:v>Condicional</x:v>
      </x:c>
      <x:c r="J15" s="1733" t="str"/>
    </x:row>
    <x:row r="16">
      <x:c r="A16" s="1737" t="str">
        <x:v>PASS-THROUGH</x:v>
      </x:c>
      <x:c r="B16" s="1739" t="str">
        <x:v>Caixa passagem</x:v>
      </x:c>
      <x:c r="C16" s="1739" t="str">
        <x:v>600×600×600</x:v>
      </x:c>
      <x:c r="D16" s="1778" t="n">
        <x:v>2</x:v>
      </x:c>
      <x:c r="E16" s="1739" t="str">
        <x:v>un</x:v>
      </x:c>
      <x:c r="F16" s="1739" t="str">
        <x:v>Quadro P2</x:v>
      </x:c>
      <x:c r="G16" s="1739" t="str">
        <x:v>CPU</x:v>
      </x:c>
      <x:c r="H16" s="1739" t="str">
        <x:v>FECHADO</x:v>
      </x:c>
      <x:c r="I16" s="1739" t="str">
        <x:v>Direto</x:v>
      </x:c>
      <x:c r="J16" s="1740" t="str">
        <x:v>Sem UV/HEPA/ventilação</x:v>
      </x:c>
    </x:row>
    <x:row r="17">
      <x:c r="A17" s="788"/>
      <x:c r="B17" s="788"/>
      <x:c r="C17" s="788"/>
      <x:c r="D17" s="789"/>
      <x:c r="E17" s="788"/>
      <x:c r="F17" s="788"/>
      <x:c r="G17" s="788"/>
      <x:c r="H17" s="788"/>
      <x:c r="I17" s="788"/>
      <x:c r="J17" s="788"/>
    </x:row>
    <x:row r="18">
      <x:c r="A18" s="788"/>
      <x:c r="B18" s="788"/>
      <x:c r="C18" s="788"/>
      <x:c r="D18" s="789"/>
      <x:c r="E18" s="788"/>
      <x:c r="F18" s="788"/>
      <x:c r="G18" s="788"/>
      <x:c r="H18" s="788"/>
      <x:c r="I18" s="788"/>
      <x:c r="J18" s="788"/>
    </x:row>
    <x:row r="19">
      <x:c r="A19" s="788"/>
      <x:c r="B19" s="788"/>
      <x:c r="C19" s="788"/>
      <x:c r="D19" s="789"/>
      <x:c r="E19" s="788"/>
      <x:c r="F19" s="788"/>
      <x:c r="G19" s="788"/>
      <x:c r="H19" s="788"/>
      <x:c r="I19" s="788"/>
      <x:c r="J19" s="788"/>
    </x:row>
    <x:row r="20">
      <x:c r="A20" s="788"/>
      <x:c r="B20" s="788"/>
      <x:c r="C20" s="788"/>
      <x:c r="D20" s="789"/>
      <x:c r="E20" s="788"/>
      <x:c r="F20" s="788"/>
      <x:c r="G20" s="788"/>
      <x:c r="H20" s="788"/>
      <x:c r="I20" s="788"/>
      <x:c r="J20" s="788"/>
    </x:row>
    <x:row r="21">
      <x:c r="D21" s="406"/>
    </x:row>
    <x:row r="22">
      <x:c r="D22" s="406"/>
    </x:row>
    <x:row r="23">
      <x:c r="D23" s="406"/>
    </x:row>
    <x:row r="24">
      <x:c r="D24" s="406"/>
    </x:row>
    <x:row r="25">
      <x:c r="D25" s="406"/>
    </x:row>
    <x:row r="26">
      <x:c r="D26" s="406"/>
    </x:row>
    <x:row r="27">
      <x:c r="D27" s="406"/>
    </x:row>
    <x:row r="28">
      <x:c r="D28" s="406"/>
    </x:row>
    <x:row r="29">
      <x:c r="D29" s="406"/>
    </x:row>
    <x:row r="30">
      <x:c r="D30" s="406"/>
    </x:row>
  </x:sheetData>
  <x:mergeCells>
    <x:mergeCell ref="A1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10" hidden="0" customWidth="1"/>
    <x:col min="4" max="4" width="12" hidden="0" customWidth="1"/>
    <x:col min="5" max="5" width="16" hidden="0" customWidth="1"/>
    <x:col min="6" max="6" width="17" hidden="0" customWidth="1"/>
    <x:col min="7" max="7" width="36" hidden="0" customWidth="1"/>
    <x:col min="8" max="8" width="48" hidden="0" customWidth="1"/>
    <x:col min="9" max="9" width="3" hidden="0" customWidth="1"/>
    <x:col min="10" max="10" width="19" hidden="0" customWidth="1"/>
    <x:col min="11" max="11" width="16" hidden="0" customWidth="1"/>
    <x:col min="12" max="12" width="9" hidden="0" customWidth="1"/>
    <x:col min="13" max="13" width="17" hidden="0" customWidth="1"/>
    <x:col min="14" max="14" width="12" hidden="0" customWidth="1"/>
    <x:col min="15" max="15" width="34" hidden="0" customWidth="1"/>
  </x:cols>
  <x:sheetData>
    <x:row r="1">
      <x:c r="A1" s="1761" t="str">
        <x:v>COMPOSIÇÕES DE PREÇO UNITÁRIO – SISTEMAS ESPECÍFICOS</x:v>
      </x:c>
      <x:c r="B1" s="1761" t="str">
        <x:v>COMPOSIÇÕES DE PREÇO UNITÁRIO – SISTEMAS ESPECÍFICOS</x:v>
      </x:c>
      <x:c r="C1" s="1761" t="str">
        <x:v>COMPOSIÇÕES DE PREÇO UNITÁRIO – SISTEMAS ESPECÍFICOS</x:v>
      </x:c>
      <x:c r="D1" s="1761" t="str">
        <x:v>COMPOSIÇÕES DE PREÇO UNITÁRIO – SISTEMAS ESPECÍFICOS</x:v>
      </x:c>
      <x:c r="E1" s="1761" t="str">
        <x:v>COMPOSIÇÕES DE PREÇO UNITÁRIO – SISTEMAS ESPECÍFICOS</x:v>
      </x:c>
      <x:c r="F1" s="1761" t="str">
        <x:v>COMPOSIÇÕES DE PREÇO UNITÁRIO – SISTEMAS ESPECÍFICOS</x:v>
      </x:c>
      <x:c r="G1" s="1761" t="str">
        <x:v>COMPOSIÇÕES DE PREÇO UNITÁRIO – SISTEMAS ESPECÍFICOS</x:v>
      </x:c>
      <x:c r="H1" s="1761" t="str">
        <x:v>COMPOSIÇÕES DE PREÇO UNITÁRIO – SISTEMAS ESPECÍFICOS</x:v>
      </x:c>
      <x:c r="I1" s="1761" t="str">
        <x:v>COMPOSIÇÕES DE PREÇO UNITÁRIO – SISTEMAS ESPECÍFICOS</x:v>
      </x:c>
      <x:c r="J1" s="1761" t="str">
        <x:v>COMPOSIÇÕES DE PREÇO UNITÁRIO – SISTEMAS ESPECÍFICOS</x:v>
      </x:c>
      <x:c r="K1" s="1761" t="str">
        <x:v>COMPOSIÇÕES DE PREÇO UNITÁRIO – SISTEMAS ESPECÍFICOS</x:v>
      </x:c>
      <x:c r="L1" s="1761" t="str">
        <x:v>COMPOSIÇÕES DE PREÇO UNITÁRIO – SISTEMAS ESPECÍFICOS</x:v>
      </x:c>
      <x:c r="M1" s="1761" t="str">
        <x:v>COMPOSIÇÕES DE PREÇO UNITÁRIO – SISTEMAS ESPECÍFICOS</x:v>
      </x:c>
      <x:c r="N1" s="1761" t="str">
        <x:v>COMPOSIÇÕES DE PREÇO UNITÁRIO – SISTEMAS ESPECÍFICOS</x:v>
      </x:c>
      <x:c r="O1" s="1761" t="str">
        <x:v>COMPOSIÇÕES DE PREÇO UNITÁRIO – SISTEMAS ESPECÍFICOS</x:v>
      </x:c>
    </x:row>
    <x:row r="2">
      <x:c r="A2" s="1761" t="str">
        <x:v>COMPOSIÇÕES DE PREÇO UNITÁRIO – SISTEMAS ESPECÍFICOS</x:v>
      </x:c>
      <x:c r="B2" s="1761" t="str">
        <x:v>COMPOSIÇÕES DE PREÇO UNITÁRIO – SISTEMAS ESPECÍFICOS</x:v>
      </x:c>
      <x:c r="C2" s="1761" t="str">
        <x:v>COMPOSIÇÕES DE PREÇO UNITÁRIO – SISTEMAS ESPECÍFICOS</x:v>
      </x:c>
      <x:c r="D2" s="1761" t="str">
        <x:v>COMPOSIÇÕES DE PREÇO UNITÁRIO – SISTEMAS ESPECÍFICOS</x:v>
      </x:c>
      <x:c r="E2" s="1761" t="str">
        <x:v>COMPOSIÇÕES DE PREÇO UNITÁRIO – SISTEMAS ESPECÍFICOS</x:v>
      </x:c>
      <x:c r="F2" s="1761" t="str">
        <x:v>COMPOSIÇÕES DE PREÇO UNITÁRIO – SISTEMAS ESPECÍFICOS</x:v>
      </x:c>
      <x:c r="G2" s="1761" t="str">
        <x:v>COMPOSIÇÕES DE PREÇO UNITÁRIO – SISTEMAS ESPECÍFICOS</x:v>
      </x:c>
      <x:c r="H2" s="1761" t="str">
        <x:v>COMPOSIÇÕES DE PREÇO UNITÁRIO – SISTEMAS ESPECÍFICOS</x:v>
      </x:c>
      <x:c r="I2" s="1761" t="str">
        <x:v>COMPOSIÇÕES DE PREÇO UNITÁRIO – SISTEMAS ESPECÍFICOS</x:v>
      </x:c>
      <x:c r="J2" s="1761" t="str">
        <x:v>COMPOSIÇÕES DE PREÇO UNITÁRIO – SISTEMAS ESPECÍFICOS</x:v>
      </x:c>
      <x:c r="K2" s="1761" t="str">
        <x:v>COMPOSIÇÕES DE PREÇO UNITÁRIO – SISTEMAS ESPECÍFICOS</x:v>
      </x:c>
      <x:c r="L2" s="1761" t="str">
        <x:v>COMPOSIÇÕES DE PREÇO UNITÁRIO – SISTEMAS ESPECÍFICOS</x:v>
      </x:c>
      <x:c r="M2" s="1761" t="str">
        <x:v>COMPOSIÇÕES DE PREÇO UNITÁRIO – SISTEMAS ESPECÍFICOS</x:v>
      </x:c>
      <x:c r="N2" s="1761" t="str">
        <x:v>COMPOSIÇÕES DE PREÇO UNITÁRIO – SISTEMAS ESPECÍFICOS</x:v>
      </x:c>
      <x:c r="O2" s="1761" t="str">
        <x:v>COMPOSIÇÕES DE PREÇO UNITÁRIO – SISTEMAS ESPECÍFICOS</x:v>
      </x:c>
    </x:row>
    <x:row r="3">
      <x:c r="A3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B3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C3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D3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E3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F3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G3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H3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I3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J3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K3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L3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M3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N3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O3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</x:row>
    <x:row r="4">
      <x:c r="A4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B4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C4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D4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E4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F4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G4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H4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I4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J4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K4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L4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M4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N4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  <x:c r="O4" s="1723" t="str">
        <x:v>Esta aba contém somente CPUs próprias ou híbridas necessárias quando não há composição SINAPI tecnicamente aderente. Serviços integralmente SINAPI permanecem diretamente na EAP e no ORÇAMENTO FINAL. Regime SINAPI: SP 07/2026 sem desoneração da folha (preço onerado).</x:v>
      </x:c>
    </x:row>
    <x:row r="5">
      <x:c r="A5" s="1726"/>
      <x:c r="B5" s="1726"/>
      <x:c r="C5" s="1726"/>
      <x:c r="D5" s="1726"/>
      <x:c r="E5" s="1726"/>
      <x:c r="F5" s="1726"/>
      <x:c r="G5" s="1726"/>
      <x:c r="H5" s="1726"/>
      <x:c r="I5" s="1726"/>
      <x:c r="J5" s="1726"/>
      <x:c r="K5" s="1726"/>
      <x:c r="L5" s="1726"/>
      <x:c r="M5" s="1726"/>
      <x:c r="N5" s="1726"/>
      <x:c r="O5" s="1726"/>
    </x:row>
    <x:row r="6" ht="25" customHeight="1">
      <x:c r="A6" s="1821" t="str">
        <x:v>CPU</x:v>
      </x:c>
      <x:c r="B6" s="1822" t="str">
        <x:v>Serviço / sistema</x:v>
      </x:c>
      <x:c r="C6" s="1822" t="str">
        <x:v>Un.</x:v>
      </x:c>
      <x:c r="D6" s="1822" t="str">
        <x:v>Qtd. base</x:v>
      </x:c>
      <x:c r="E6" s="1822" t="str">
        <x:v>Preço unit.</x:v>
      </x:c>
      <x:c r="F6" s="1822" t="str">
        <x:v>Total base</x:v>
      </x:c>
      <x:c r="G6" s="1822" t="str">
        <x:v>Referência principal</x:v>
      </x:c>
      <x:c r="H6" s="1823" t="str">
        <x:v>Observação</x:v>
      </x:c>
      <x:c r="I6" s="1726"/>
      <x:c r="J6" s="2457" t="str">
        <x:v>RESUMO DOS CPUs ATIVOS</x:v>
      </x:c>
      <x:c r="K6" s="2458" t="str">
        <x:v>RESUMO DOS CPUs ATIVOS</x:v>
      </x:c>
      <x:c r="L6" s="2458" t="str">
        <x:v>RESUMO DOS CPUs ATIVOS</x:v>
      </x:c>
      <x:c r="M6" s="2458" t="str">
        <x:v>RESUMO DOS CPUs ATIVOS</x:v>
      </x:c>
      <x:c r="N6" s="2458" t="str">
        <x:v>RESUMO DOS CPUs ATIVOS</x:v>
      </x:c>
      <x:c r="O6" s="2459" t="str">
        <x:v>RESUMO DOS CPUs ATIVOS</x:v>
      </x:c>
    </x:row>
    <x:row r="7" ht="23" customHeight="1">
      <x:c r="A7" s="1730" t="str">
        <x:v>CPU-PRELIM</x:v>
      </x:c>
      <x:c r="B7" s="1746" t="str">
        <x:v>Isolamento e proteção da frente hospitalar – 45 dias</x:v>
      </x:c>
      <x:c r="C7" s="1746" t="str">
        <x:v>vb</x:v>
      </x:c>
      <x:c r="D7" s="1811" t="n">
        <x:v>1</x:v>
      </x:c>
      <x:c r="E7" s="1832" t="n">
        <x:v>1224.05</x:v>
      </x:c>
      <x:c r="F7" s="1814" t="n">
        <x:v>1224.05</x:v>
      </x:c>
      <x:c r="G7" s="1812" t="str">
        <x:v>SINAPI 88316 + consumíveis</x:v>
      </x:c>
      <x:c r="H7" s="1733" t="str">
        <x:v>22,5 h de servente + R$ 500,00 de materiais/consumíveis.</x:v>
      </x:c>
      <x:c r="I7" s="1726"/>
      <x:c r="J7" s="2468" t="str">
        <x:v>CPU</x:v>
      </x:c>
      <x:c r="K7" s="2469" t="str">
        <x:v>Preço unit.</x:v>
      </x:c>
      <x:c r="L7" s="2470" t="str">
        <x:v>Un.</x:v>
      </x:c>
      <x:c r="M7" s="2470" t="str">
        <x:v>Total base</x:v>
      </x:c>
      <x:c r="N7" s="2470" t="str">
        <x:v>Status</x:v>
      </x:c>
      <x:c r="O7" s="2471" t="str">
        <x:v>Referência</x:v>
      </x:c>
    </x:row>
    <x:row r="8" ht="23" customHeight="1">
      <x:c r="A8" s="1730" t="str">
        <x:v>CPU-RES</x:v>
      </x:c>
      <x:c r="B8" s="1746" t="str">
        <x:v>Acondicionamento/transporte interno + 2 caçambas de 4 m³</x:v>
      </x:c>
      <x:c r="C8" s="1746" t="str">
        <x:v>vb</x:v>
      </x:c>
      <x:c r="D8" s="1811" t="n">
        <x:v>1</x:v>
      </x:c>
      <x:c r="E8" s="1832" t="n">
        <x:v>1441.828114</x:v>
      </x:c>
      <x:c r="F8" s="1814" t="n">
        <x:v>1441.828114</x:v>
      </x:c>
      <x:c r="G8" s="1812" t="str">
        <x:v>Referência pública regional + mercado</x:v>
      </x:c>
      <x:c r="H8" s="1733" t="str">
        <x:v>3,64665 m³ × R$ 121,16/m³ + 2 caçambas × R$ 500,00.</x:v>
      </x:c>
      <x:c r="I8" s="1726"/>
      <x:c r="J8" s="2480" t="str">
        <x:f>A7</x:f>
        <x:v>CPU-PRELIM</x:v>
      </x:c>
      <x:c r="K8" s="2481" t="n">
        <x:f>E7</x:f>
        <x:v>1224.05</x:v>
      </x:c>
      <x:c r="L8" s="2482" t="str">
        <x:f>C7</x:f>
        <x:v>vb</x:v>
      </x:c>
      <x:c r="M8" s="2481" t="n">
        <x:f>F7</x:f>
        <x:v>1224.05</x:v>
      </x:c>
      <x:c r="N8" s="2482" t="str">
        <x:v>ATIVO</x:v>
      </x:c>
      <x:c r="O8" s="2483" t="str">
        <x:f>G7</x:f>
        <x:v>SINAPI 88316 + consumíveis</x:v>
      </x:c>
    </x:row>
    <x:row r="9" ht="23" customHeight="1">
      <x:c r="A9" s="1730" t="str">
        <x:v>CPU-GH-01</x:v>
      </x:c>
      <x:c r="B9" s="1746" t="str">
        <x:v>Sistema Glasroc H Ocean completo instalado</x:v>
      </x:c>
      <x:c r="C9" s="1746" t="str">
        <x:v>m²</x:v>
      </x:c>
      <x:c r="D9" s="1811" t="n">
        <x:v>12.04</x:v>
      </x:c>
      <x:c r="E9" s="1832" t="n">
        <x:v>561.8305647840532</x:v>
      </x:c>
      <x:c r="F9" s="1814" t="n">
        <x:v>6764.44</x:v>
      </x:c>
      <x:c r="G9" s="1812" t="str">
        <x:v>Placo / DTA / SINAPI M.O.</x:v>
      </x:c>
      <x:c r="H9" s="1733" t="str">
        <x:v>Sistema proprietário completo; sem equivalente SINAPI integral.</x:v>
      </x:c>
      <x:c r="I9" s="1726"/>
      <x:c r="J9" s="2492" t="str">
        <x:f>A8</x:f>
        <x:v>CPU-RES</x:v>
      </x:c>
      <x:c r="K9" s="2493" t="n">
        <x:f>E8</x:f>
        <x:v>1441.828114</x:v>
      </x:c>
      <x:c r="L9" s="2494" t="str">
        <x:f>C8</x:f>
        <x:v>vb</x:v>
      </x:c>
      <x:c r="M9" s="2493" t="n">
        <x:f>F8</x:f>
        <x:v>1441.828114</x:v>
      </x:c>
      <x:c r="N9" s="2494" t="str">
        <x:v>ATIVO</x:v>
      </x:c>
      <x:c r="O9" s="2495" t="str">
        <x:f>G8</x:f>
        <x:v>Referência pública regional + mercado</x:v>
      </x:c>
    </x:row>
    <x:row r="10" ht="23" customHeight="1">
      <x:c r="A10" s="1730" t="str">
        <x:v>CPU-REN-01</x:v>
      </x:c>
      <x:c r="B10" s="1746" t="str">
        <x:v>Polidura Epóxi Higiene Total – paredes críticas</x:v>
      </x:c>
      <x:c r="C10" s="1746" t="str">
        <x:v>m²</x:v>
      </x:c>
      <x:c r="D10" s="1811" t="n">
        <x:v>105.46</x:v>
      </x:c>
      <x:c r="E10" s="1832" t="n">
        <x:v>89.43</x:v>
      </x:c>
      <x:c r="F10" s="1814" t="n">
        <x:v>9431.2878</x:v>
      </x:c>
      <x:c r="G10" s="1812" t="str">
        <x:v>Renner A3101 / BT 78-18</x:v>
      </x:c>
      <x:c r="H10" s="1733" t="str">
        <x:v>Produto hospitalar especificado; SINAPI 102494 não é equivalente técnico.</x:v>
      </x:c>
      <x:c r="I10" s="1726"/>
      <x:c r="J10" s="2480" t="str">
        <x:f>A9</x:f>
        <x:v>CPU-GH-01</x:v>
      </x:c>
      <x:c r="K10" s="2481" t="n">
        <x:f>E9</x:f>
        <x:v>561.8305647840532</x:v>
      </x:c>
      <x:c r="L10" s="2482" t="str">
        <x:f>C9</x:f>
        <x:v>m²</x:v>
      </x:c>
      <x:c r="M10" s="2481" t="n">
        <x:f>F9</x:f>
        <x:v>6764.44</x:v>
      </x:c>
      <x:c r="N10" s="2482" t="str">
        <x:v>ATIVO</x:v>
      </x:c>
      <x:c r="O10" s="2483" t="str">
        <x:f>G9</x:f>
        <x:v>Placo / DTA / SINAPI M.O.</x:v>
      </x:c>
    </x:row>
    <x:row r="11" ht="23" customHeight="1">
      <x:c r="A11" s="1730" t="str">
        <x:v>CPU-REN-02</x:v>
      </x:c>
      <x:c r="B11" s="1746" t="str">
        <x:v>Sistema epóxi compatível – teto/laje crítica</x:v>
      </x:c>
      <x:c r="C11" s="1746" t="str">
        <x:v>m²</x:v>
      </x:c>
      <x:c r="D11" s="1811" t="n">
        <x:v>33.0225</x:v>
      </x:c>
      <x:c r="E11" s="1832" t="n">
        <x:v>89.43</x:v>
      </x:c>
      <x:c r="F11" s="1814" t="n">
        <x:v>2953.202175</x:v>
      </x:c>
      <x:c r="G11" s="1812" t="str">
        <x:v>Renner / benchmark compatível</x:v>
      </x:c>
      <x:c r="H11" s="1733" t="str">
        <x:v>Sistema completo por m².</x:v>
      </x:c>
      <x:c r="I11" s="1726"/>
      <x:c r="J11" s="2492" t="str">
        <x:f>A10</x:f>
        <x:v>CPU-REN-01</x:v>
      </x:c>
      <x:c r="K11" s="2493" t="n">
        <x:f>E10</x:f>
        <x:v>89.43</x:v>
      </x:c>
      <x:c r="L11" s="2494" t="str">
        <x:f>C10</x:f>
        <x:v>m²</x:v>
      </x:c>
      <x:c r="M11" s="2493" t="n">
        <x:f>F10</x:f>
        <x:v>9431.2878</x:v>
      </x:c>
      <x:c r="N11" s="2494" t="str">
        <x:v>ATIVO</x:v>
      </x:c>
      <x:c r="O11" s="2495" t="str">
        <x:f>G10</x:f>
        <x:v>Renner A3101 / BT 78-18</x:v>
      </x:c>
    </x:row>
    <x:row r="12" ht="23" customHeight="1">
      <x:c r="A12" s="1730" t="str">
        <x:v>CPU-ROD-01</x:v>
      </x:c>
      <x:c r="B12" s="1746" t="str">
        <x:v>Rodapé sanitário epóxi abaulado</x:v>
      </x:c>
      <x:c r="C12" s="1746" t="str">
        <x:v>m</x:v>
      </x:c>
      <x:c r="D12" s="1811" t="n">
        <x:v>41.3</x:v>
      </x:c>
      <x:c r="E12" s="1832" t="n">
        <x:v>109.73</x:v>
      </x:c>
      <x:c r="F12" s="1814" t="n">
        <x:v>4531.849</x:v>
      </x:c>
      <x:c r="G12" s="1812" t="str">
        <x:v>Referência pública hospitalar 2026</x:v>
      </x:c>
      <x:c r="H12" s="1733" t="str">
        <x:v>SINAPI 102496 é apenas pintura de rodapé e não forma meia-cana.</x:v>
      </x:c>
      <x:c r="I12" s="1726"/>
      <x:c r="J12" s="2482" t="str">
        <x:f>A11</x:f>
        <x:v>CPU-REN-02</x:v>
      </x:c>
      <x:c r="K12" s="2481" t="n">
        <x:f>E11</x:f>
        <x:v>89.43</x:v>
      </x:c>
      <x:c r="L12" s="2482" t="str">
        <x:f>C11</x:f>
        <x:v>m²</x:v>
      </x:c>
      <x:c r="M12" s="2481" t="n">
        <x:f>F11</x:f>
        <x:v>2953.202175</x:v>
      </x:c>
      <x:c r="N12" s="2482" t="str">
        <x:v>ATIVO</x:v>
      </x:c>
      <x:c r="O12" s="2482" t="str">
        <x:f>G11</x:f>
        <x:v>Renner / benchmark compatível</x:v>
      </x:c>
    </x:row>
    <x:row r="13" ht="23" customHeight="1">
      <x:c r="A13" s="1730" t="str">
        <x:v>CPU-PT-01</x:v>
      </x:c>
      <x:c r="B13" s="1746" t="str">
        <x:v>Caixa de passagem inox 600 × 600 × 600 mm instalada</x:v>
      </x:c>
      <x:c r="C13" s="1746" t="str">
        <x:v>un</x:v>
      </x:c>
      <x:c r="D13" s="1811" t="n">
        <x:v>2</x:v>
      </x:c>
      <x:c r="E13" s="1832" t="n">
        <x:v>6560.05</x:v>
      </x:c>
      <x:c r="F13" s="1814" t="n">
        <x:v>13120.1</x:v>
      </x:c>
      <x:c r="G13" s="1812" t="str">
        <x:v>SICA / mercado comparável</x:v>
      </x:c>
      <x:c r="H13" s="1733" t="str">
        <x:v>Sem UV, HEPA ou ventilação ativa.</x:v>
      </x:c>
      <x:c r="I13" s="1726"/>
      <x:c r="J13" s="2494" t="str">
        <x:f>A12</x:f>
        <x:v>CPU-ROD-01</x:v>
      </x:c>
      <x:c r="K13" s="2493" t="n">
        <x:f>E12</x:f>
        <x:v>109.73</x:v>
      </x:c>
      <x:c r="L13" s="2494" t="str">
        <x:f>C12</x:f>
        <x:v>m</x:v>
      </x:c>
      <x:c r="M13" s="2493" t="n">
        <x:f>F12</x:f>
        <x:v>4531.849</x:v>
      </x:c>
      <x:c r="N13" s="2494" t="str">
        <x:v>ATIVO</x:v>
      </x:c>
      <x:c r="O13" s="2494" t="str">
        <x:f>G12</x:f>
        <x:v>Referência pública hospitalar 2026</x:v>
      </x:c>
    </x:row>
    <x:row r="14" ht="23" customHeight="1">
      <x:c r="A14" s="1730" t="str">
        <x:v>CPU-ACERVO</x:v>
      </x:c>
      <x:c r="B14" s="1746" t="str">
        <x:v>Proteção, movimentação e recolocação do acervo</x:v>
      </x:c>
      <x:c r="C14" s="1746" t="str">
        <x:v>vb</x:v>
      </x:c>
      <x:c r="D14" s="1811" t="n">
        <x:v>1</x:v>
      </x:c>
      <x:c r="E14" s="1832" t="n">
        <x:v>714.88</x:v>
      </x:c>
      <x:c r="F14" s="1814" t="n">
        <x:v>714.88</x:v>
      </x:c>
      <x:c r="G14" s="1812" t="str">
        <x:v>SINAPI 88316 + materiais</x:v>
      </x:c>
      <x:c r="H14" s="1733" t="str">
        <x:v>16 h de servente + R$ 200,00 de materiais de proteção.</x:v>
      </x:c>
      <x:c r="I14" s="1726"/>
      <x:c r="J14" s="2482" t="str">
        <x:f>A13</x:f>
        <x:v>CPU-PT-01</x:v>
      </x:c>
      <x:c r="K14" s="2481" t="n">
        <x:f>E13</x:f>
        <x:v>6560.05</x:v>
      </x:c>
      <x:c r="L14" s="2482" t="str">
        <x:f>C13</x:f>
        <x:v>un</x:v>
      </x:c>
      <x:c r="M14" s="2481" t="n">
        <x:f>F13</x:f>
        <x:v>13120.1</x:v>
      </x:c>
      <x:c r="N14" s="2482" t="str">
        <x:v>ATIVO</x:v>
      </x:c>
      <x:c r="O14" s="2482" t="str">
        <x:f>G13</x:f>
        <x:v>SICA / mercado comparável</x:v>
      </x:c>
    </x:row>
    <x:row r="15" ht="23" customHeight="1">
      <x:c r="A15" s="1730" t="str">
        <x:v>CPU-LIMP</x:v>
      </x:c>
      <x:c r="B15" s="1746" t="str">
        <x:v>Limpeza final e preparação para entrega</x:v>
      </x:c>
      <x:c r="C15" s="1746" t="str">
        <x:v>vb</x:v>
      </x:c>
      <x:c r="D15" s="1811" t="n">
        <x:v>1</x:v>
      </x:c>
      <x:c r="E15" s="1832" t="n">
        <x:v>614.88</x:v>
      </x:c>
      <x:c r="F15" s="1814" t="n">
        <x:v>614.88</x:v>
      </x:c>
      <x:c r="G15" s="1812" t="str">
        <x:v>SINAPI 88316 + consumíveis</x:v>
      </x:c>
      <x:c r="H15" s="1733" t="str">
        <x:v>16 h de servente + R$ 100,00 de consumíveis.</x:v>
      </x:c>
      <x:c r="I15" s="1726"/>
      <x:c r="J15" s="2494" t="str">
        <x:f>A14</x:f>
        <x:v>CPU-ACERVO</x:v>
      </x:c>
      <x:c r="K15" s="2493" t="n">
        <x:f>E14</x:f>
        <x:v>714.88</x:v>
      </x:c>
      <x:c r="L15" s="2494" t="str">
        <x:f>C14</x:f>
        <x:v>vb</x:v>
      </x:c>
      <x:c r="M15" s="2493" t="n">
        <x:f>F14</x:f>
        <x:v>714.88</x:v>
      </x:c>
      <x:c r="N15" s="2494" t="str">
        <x:v>ATIVO</x:v>
      </x:c>
      <x:c r="O15" s="2494" t="str">
        <x:f>G14</x:f>
        <x:v>SINAPI 88316 + materiais</x:v>
      </x:c>
    </x:row>
    <x:row r="16" ht="23" customHeight="1">
      <x:c r="A16" s="1730" t="str">
        <x:v>CPU-PORTA-P1</x:v>
      </x:c>
      <x:c r="B16" s="1746" t="str">
        <x:v>P1 – porta de correr com vedação 1,00 × 2,10 m</x:v>
      </x:c>
      <x:c r="C16" s="1746" t="str">
        <x:v>un</x:v>
      </x:c>
      <x:c r="D16" s="1811" t="n">
        <x:v>3</x:v>
      </x:c>
      <x:c r="E16" s="1832" t="n">
        <x:v>5200</x:v>
      </x:c>
      <x:c r="F16" s="1814" t="n">
        <x:v>15600</x:v>
      </x:c>
      <x:c r="G16" s="1812" t="str">
        <x:v>Referência pública / mercado</x:v>
      </x:c>
      <x:c r="H16" s="1733" t="str">
        <x:v>Sem composição SINAPI equivalente à porta hospitalar vedada.</x:v>
      </x:c>
      <x:c r="I16" s="1726"/>
      <x:c r="J16" s="2482" t="str">
        <x:f>A15</x:f>
        <x:v>CPU-LIMP</x:v>
      </x:c>
      <x:c r="K16" s="2481" t="n">
        <x:f>E15</x:f>
        <x:v>614.88</x:v>
      </x:c>
      <x:c r="L16" s="2482" t="str">
        <x:f>C15</x:f>
        <x:v>vb</x:v>
      </x:c>
      <x:c r="M16" s="2481" t="n">
        <x:f>F15</x:f>
        <x:v>614.88</x:v>
      </x:c>
      <x:c r="N16" s="2482" t="str">
        <x:v>ATIVO</x:v>
      </x:c>
      <x:c r="O16" s="2482" t="str">
        <x:f>G15</x:f>
        <x:v>SINAPI 88316 + consumíveis</x:v>
      </x:c>
    </x:row>
    <x:row r="17" ht="23" customHeight="1">
      <x:c r="A17" s="1730" t="str">
        <x:v>CPU-PORTA-P6</x:v>
      </x:c>
      <x:c r="B17" s="1746" t="str">
        <x:v>P6 – porta de correr com vedação 0,80 × 2,10 m</x:v>
      </x:c>
      <x:c r="C17" s="1746" t="str">
        <x:v>un</x:v>
      </x:c>
      <x:c r="D17" s="1811" t="n">
        <x:v>1</x:v>
      </x:c>
      <x:c r="E17" s="1832" t="n">
        <x:v>5200</x:v>
      </x:c>
      <x:c r="F17" s="1814" t="n">
        <x:v>5200</x:v>
      </x:c>
      <x:c r="G17" s="1812" t="str">
        <x:v>Referência pública / mercado</x:v>
      </x:c>
      <x:c r="H17" s="1733" t="str">
        <x:v>Sem composição SINAPI equivalente à porta hospitalar vedada.</x:v>
      </x:c>
      <x:c r="I17" s="1726"/>
      <x:c r="J17" s="2494" t="str">
        <x:f>A16</x:f>
        <x:v>CPU-PORTA-P1</x:v>
      </x:c>
      <x:c r="K17" s="2493" t="n">
        <x:f>E16</x:f>
        <x:v>5200</x:v>
      </x:c>
      <x:c r="L17" s="2494" t="str">
        <x:f>C16</x:f>
        <x:v>un</x:v>
      </x:c>
      <x:c r="M17" s="2493" t="n">
        <x:f>F16</x:f>
        <x:v>15600</x:v>
      </x:c>
      <x:c r="N17" s="2494" t="str">
        <x:v>ATIVO</x:v>
      </x:c>
      <x:c r="O17" s="2494" t="str">
        <x:f>G16</x:f>
        <x:v>Referência pública / mercado</x:v>
      </x:c>
    </x:row>
    <x:row r="18" ht="23" customHeight="1">
      <x:c r="A18" s="1737" t="str">
        <x:v>CPU-PORTA-P4</x:v>
      </x:c>
      <x:c r="B18" s="1739" t="str">
        <x:v>P4 – porta hospitalar dupla 2,00 × 2,10 m</x:v>
      </x:c>
      <x:c r="C18" s="1739" t="str">
        <x:v>un</x:v>
      </x:c>
      <x:c r="D18" s="1778" t="n">
        <x:v>3</x:v>
      </x:c>
      <x:c r="E18" s="1833" t="n">
        <x:v>6940.66</x:v>
      </x:c>
      <x:c r="F18" s="1777" t="n">
        <x:v>20821.98</x:v>
      </x:c>
      <x:c r="G18" s="1779" t="str">
        <x:v>Benchmark público hospitalar 2026</x:v>
      </x:c>
      <x:c r="H18" s="1740" t="str">
        <x:v>Conjunto com ferragens reforçadas e proteção bate-maca.</x:v>
      </x:c>
      <x:c r="I18" s="1726"/>
      <x:c r="J18" s="2482" t="str">
        <x:f>A17</x:f>
        <x:v>CPU-PORTA-P6</x:v>
      </x:c>
      <x:c r="K18" s="2481" t="n">
        <x:f>E17</x:f>
        <x:v>5200</x:v>
      </x:c>
      <x:c r="L18" s="2482" t="str">
        <x:f>C17</x:f>
        <x:v>un</x:v>
      </x:c>
      <x:c r="M18" s="2481" t="n">
        <x:f>F17</x:f>
        <x:v>5200</x:v>
      </x:c>
      <x:c r="N18" s="2482" t="str">
        <x:v>ATIVO</x:v>
      </x:c>
      <x:c r="O18" s="2482" t="str">
        <x:f>G17</x:f>
        <x:v>Referência pública / mercado</x:v>
      </x:c>
    </x:row>
    <x:row r="19" ht="23" customHeight="1">
      <x:c r="A19" s="1824" t="str">
        <x:v>CPU-PORTA-P5</x:v>
      </x:c>
      <x:c r="B19" s="1825" t="str">
        <x:v>P5 – porta de correr 0,80 × 2,10 m</x:v>
      </x:c>
      <x:c r="C19" s="1825" t="str">
        <x:v>un</x:v>
      </x:c>
      <x:c r="D19" s="1826" t="n">
        <x:v>1</x:v>
      </x:c>
      <x:c r="E19" s="1834" t="n">
        <x:v>2800</x:v>
      </x:c>
      <x:c r="F19" s="1831" t="n">
        <x:v>2800</x:v>
      </x:c>
      <x:c r="G19" s="1828" t="str">
        <x:v>CPU provisória / SINAPI 106148 sem preço SP</x:v>
      </x:c>
      <x:c r="H19" s="1829" t="str">
        <x:v>Confirmar dimensão final antes da compra.</x:v>
      </x:c>
      <x:c r="I19" s="1726"/>
      <x:c r="J19" s="2494" t="str">
        <x:f>A18</x:f>
        <x:v>CPU-PORTA-P4</x:v>
      </x:c>
      <x:c r="K19" s="2493" t="n">
        <x:f>E18</x:f>
        <x:v>6940.66</x:v>
      </x:c>
      <x:c r="L19" s="2494" t="str">
        <x:f>C18</x:f>
        <x:v>un</x:v>
      </x:c>
      <x:c r="M19" s="2493" t="n">
        <x:f>F18</x:f>
        <x:v>20821.98</x:v>
      </x:c>
      <x:c r="N19" s="2494" t="str">
        <x:v>ATIVO</x:v>
      </x:c>
      <x:c r="O19" s="2494" t="str">
        <x:f>G18</x:f>
        <x:v>Benchmark público hospitalar 2026</x:v>
      </x:c>
    </x:row>
    <x:row r="20" ht="23" customHeight="1">
      <x:c r="A20" s="1786"/>
      <x:c r="B20" s="1787"/>
      <x:c r="C20" s="1787"/>
      <x:c r="D20" s="1788"/>
      <x:c r="E20" s="1789"/>
      <x:c r="F20" s="1789"/>
      <x:c r="G20" s="1789"/>
      <x:c r="H20" s="1790"/>
      <x:c r="I20" s="1726"/>
      <x:c r="J20" s="2482" t="str">
        <x:f>A19</x:f>
        <x:v>CPU-PORTA-P5</x:v>
      </x:c>
      <x:c r="K20" s="2481" t="n">
        <x:f>E19</x:f>
        <x:v>2800</x:v>
      </x:c>
      <x:c r="L20" s="2482" t="str">
        <x:f>C19</x:f>
        <x:v>un</x:v>
      </x:c>
      <x:c r="M20" s="2481" t="n">
        <x:f>F19</x:f>
        <x:v>2800</x:v>
      </x:c>
      <x:c r="N20" s="2482" t="str">
        <x:v>ATIVO</x:v>
      </x:c>
      <x:c r="O20" s="2482" t="str">
        <x:f>G19</x:f>
        <x:v>CPU provisória / SINAPI 106148 sem preço SP</x:v>
      </x:c>
    </x:row>
    <x:row r="21" ht="23" customHeight="1">
      <x:c r="A21" s="2135" t="str">
        <x:v>CRITÉRIOS TÉCNICOS DOS CPUs ATIVOS — somente sistemas sem composição SINAPI integralmente equivalente</x:v>
      </x:c>
      <x:c r="B21" s="2135" t="str">
        <x:v>CRITÉRIOS TÉCNICOS DOS CPUs ATIVOS — somente sistemas sem composição SINAPI integralmente equivalente</x:v>
      </x:c>
      <x:c r="C21" s="2135" t="str">
        <x:v>CRITÉRIOS TÉCNICOS DOS CPUs ATIVOS — somente sistemas sem composição SINAPI integralmente equivalente</x:v>
      </x:c>
      <x:c r="D21" s="2136" t="str">
        <x:v>CRITÉRIOS TÉCNICOS DOS CPUs ATIVOS — somente sistemas sem composição SINAPI integralmente equivalente</x:v>
      </x:c>
      <x:c r="E21" s="2137" t="str">
        <x:v>CRITÉRIOS TÉCNICOS DOS CPUs ATIVOS — somente sistemas sem composição SINAPI integralmente equivalente</x:v>
      </x:c>
      <x:c r="F21" s="2137" t="str">
        <x:v>CRITÉRIOS TÉCNICOS DOS CPUs ATIVOS — somente sistemas sem composição SINAPI integralmente equivalente</x:v>
      </x:c>
      <x:c r="G21" s="2137" t="str">
        <x:v>CRITÉRIOS TÉCNICOS DOS CPUs ATIVOS — somente sistemas sem composição SINAPI integralmente equivalente</x:v>
      </x:c>
      <x:c r="H21" s="2135" t="str">
        <x:v>CRITÉRIOS TÉCNICOS DOS CPUs ATIVOS — somente sistemas sem composição SINAPI integralmente equivalente</x:v>
      </x:c>
      <x:c r="I21" s="2135" t="str">
        <x:v>CRITÉRIOS TÉCNICOS DOS CPUs ATIVOS — somente sistemas sem composição SINAPI integralmente equivalente</x:v>
      </x:c>
      <x:c r="J21" s="2135"/>
      <x:c r="K21" s="2135"/>
      <x:c r="L21" s="2135"/>
      <x:c r="M21" s="2135"/>
      <x:c r="N21" s="2135"/>
      <x:c r="O21" s="2135"/>
    </x:row>
    <x:row r="22" ht="23" customHeight="1">
      <x:c r="A22" s="2135" t="str">
        <x:v>CRITÉRIOS TÉCNICOS DOS CPUs ATIVOS — somente sistemas sem composição SINAPI integralmente equivalente</x:v>
      </x:c>
      <x:c r="B22" s="2135" t="str">
        <x:v>CRITÉRIOS TÉCNICOS DOS CPUs ATIVOS — somente sistemas sem composição SINAPI integralmente equivalente</x:v>
      </x:c>
      <x:c r="C22" s="2135" t="str">
        <x:v>CRITÉRIOS TÉCNICOS DOS CPUs ATIVOS — somente sistemas sem composição SINAPI integralmente equivalente</x:v>
      </x:c>
      <x:c r="D22" s="2136" t="str">
        <x:v>CRITÉRIOS TÉCNICOS DOS CPUs ATIVOS — somente sistemas sem composição SINAPI integralmente equivalente</x:v>
      </x:c>
      <x:c r="E22" s="2137" t="str">
        <x:v>CRITÉRIOS TÉCNICOS DOS CPUs ATIVOS — somente sistemas sem composição SINAPI integralmente equivalente</x:v>
      </x:c>
      <x:c r="F22" s="2137" t="str">
        <x:v>CRITÉRIOS TÉCNICOS DOS CPUs ATIVOS — somente sistemas sem composição SINAPI integralmente equivalente</x:v>
      </x:c>
      <x:c r="G22" s="2137" t="str">
        <x:v>CRITÉRIOS TÉCNICOS DOS CPUs ATIVOS — somente sistemas sem composição SINAPI integralmente equivalente</x:v>
      </x:c>
      <x:c r="H22" s="2135" t="str">
        <x:v>CRITÉRIOS TÉCNICOS DOS CPUs ATIVOS — somente sistemas sem composição SINAPI integralmente equivalente</x:v>
      </x:c>
      <x:c r="I22" s="2135" t="str">
        <x:v>CRITÉRIOS TÉCNICOS DOS CPUs ATIVOS — somente sistemas sem composição SINAPI integralmente equivalente</x:v>
      </x:c>
      <x:c r="J22" s="2511" t="str">
        <x:v>TOTAL DOS CPUs ATIVOS (BASE, SEM BDI)</x:v>
      </x:c>
      <x:c r="K22" s="2511" t="str">
        <x:v>TOTAL DOS CPUs ATIVOS (BASE, SEM BDI)</x:v>
      </x:c>
      <x:c r="L22" s="2511" t="str">
        <x:v>TOTAL DOS CPUs ATIVOS (BASE, SEM BDI)</x:v>
      </x:c>
      <x:c r="M22" s="2511" t="str">
        <x:v>TOTAL DOS CPUs ATIVOS (BASE, SEM BDI)</x:v>
      </x:c>
      <x:c r="N22" s="2511" t="str">
        <x:v>TOTAL DOS CPUs ATIVOS (BASE, SEM BDI)</x:v>
      </x:c>
      <x:c r="O22" s="2511" t="str">
        <x:v>TOTAL DOS CPUs ATIVOS (BASE, SEM BDI)</x:v>
      </x:c>
    </x:row>
    <x:row r="23" ht="23" customHeight="1">
      <x:c r="A23" s="1796"/>
      <x:c r="B23" s="1796"/>
      <x:c r="C23" s="1796"/>
      <x:c r="D23" s="1797"/>
      <x:c r="E23" s="1798"/>
      <x:c r="F23" s="1798"/>
      <x:c r="G23" s="1798"/>
      <x:c r="H23" s="1732"/>
      <x:c r="I23" s="1796"/>
      <x:c r="J23" s="1796"/>
      <x:c r="K23" s="1796"/>
      <x:c r="L23" s="1796" t="str">
        <x:v>Total:</x:v>
      </x:c>
      <x:c r="M23" s="2514" t="n">
        <x:f>SUM(F7:F19)</x:f>
        <x:v>85218.497089</x:v>
      </x:c>
      <x:c r="N23" s="2515" t="str">
        <x:v>Controle</x:v>
      </x:c>
      <x:c r="O23" s="2515" t="str">
        <x:v>Somente CPUs ativas; itens SINAPI diretos não entram neste total.</x:v>
      </x:c>
    </x:row>
    <x:row r="24" ht="32" customHeight="1">
      <x:c r="A24" s="2144" t="str">
        <x:v>CPU</x:v>
      </x:c>
      <x:c r="B24" s="2145" t="str">
        <x:v>Por que permanece CPU</x:v>
      </x:c>
      <x:c r="C24" s="2145" t="str">
        <x:v>Componentes principais</x:v>
      </x:c>
      <x:c r="D24" s="2146" t="str">
        <x:v>Referência SINAPI auxiliar</x:v>
      </x:c>
      <x:c r="E24" s="2147" t="str">
        <x:v>Un.</x:v>
      </x:c>
      <x:c r="F24" s="2147" t="str">
        <x:v>Critério de preço</x:v>
      </x:c>
      <x:c r="G24" s="2148" t="str">
        <x:v>Controle</x:v>
      </x:c>
      <x:c r="H24" s="2150" t="str">
        <x:v>Observação</x:v>
      </x:c>
      <x:c r="I24" s="1727"/>
      <x:c r="J24" s="1728"/>
      <x:c r="K24" s="1728"/>
      <x:c r="L24" s="1728"/>
      <x:c r="M24" s="1728"/>
      <x:c r="N24" s="1728"/>
      <x:c r="O24" s="1729"/>
    </x:row>
    <x:row r="25" ht="32" customHeight="1">
      <x:c r="A25" s="1730" t="str">
        <x:v>CPU-GH-01</x:v>
      </x:c>
      <x:c r="B25" s="1746" t="str">
        <x:v>Sistema proprietário hospitalar não reproduzido integralmente no SINAPI</x:v>
      </x:c>
      <x:c r="C25" s="1746" t="str">
        <x:v>Glasroc H Ocean 13; Hydrostil+ 500 h; Hydro Tape; Placomix Hydro; fixações; selagem; montagem</x:v>
      </x:c>
      <x:c r="D25" s="1811" t="str">
        <x:v>88278 – mão de obra de montagem</x:v>
      </x:c>
      <x:c r="E25" s="1812" t="str">
        <x:v>m²</x:v>
      </x:c>
      <x:c r="F25" s="1812" t="str">
        <x:v>CPU de sistema completo</x:v>
      </x:c>
      <x:c r="G25" s="1802" t="str">
        <x:v>ATIVO</x:v>
      </x:c>
      <x:c r="H25" s="1746" t="str">
        <x:v>Não substituir por drywall genérico.</x:v>
      </x:c>
      <x:c r="I25" s="1730"/>
      <x:c r="J25" s="1732"/>
      <x:c r="K25" s="1732"/>
      <x:c r="L25" s="1732"/>
      <x:c r="M25" s="1776"/>
      <x:c r="N25" s="1732"/>
      <x:c r="O25" s="1733"/>
    </x:row>
    <x:row r="26" ht="32" customHeight="1">
      <x:c r="A26" s="1730" t="str">
        <x:v>CPU-REN-01</x:v>
      </x:c>
      <x:c r="B26" s="1746" t="str">
        <x:v>Memorial exige produto hospitalar Renner específico</x:v>
      </x:c>
      <x:c r="C26" s="1746" t="str">
        <x:v>Polidura Epóxi Higiene Total A3101 / BT 78-18; primer; consumíveis; aplicação</x:v>
      </x:c>
      <x:c r="D26" s="1811" t="str">
        <x:v>102494 apenas comparativo</x:v>
      </x:c>
      <x:c r="E26" s="1812" t="str">
        <x:v>m²</x:v>
      </x:c>
      <x:c r="F26" s="1812" t="str">
        <x:v>Benchmark público + especificação do fabricante</x:v>
      </x:c>
      <x:c r="G26" s="1802" t="str">
        <x:v>ATIVO</x:v>
      </x:c>
      <x:c r="H26" s="1746" t="str">
        <x:v>102494 é pintura epóxi de piso, não parede hospitalar.</x:v>
      </x:c>
      <x:c r="I26" s="1730"/>
      <x:c r="J26" s="1732"/>
      <x:c r="K26" s="1732"/>
      <x:c r="L26" s="1732"/>
      <x:c r="M26" s="1776"/>
      <x:c r="N26" s="1732"/>
      <x:c r="O26" s="1733"/>
    </x:row>
    <x:row r="27" ht="32" customHeight="1">
      <x:c r="A27" s="1730" t="str">
        <x:v>CPU-REN-02</x:v>
      </x:c>
      <x:c r="B27" s="1746" t="str">
        <x:v>Não há composição SINAPI equivalente ao sistema epóxi especificado em laje/teto hospitalar</x:v>
      </x:c>
      <x:c r="C27" s="1746" t="str">
        <x:v>Primer; revestimento epóxi; consumíveis; aplicação</x:v>
      </x:c>
      <x:c r="D27" s="1811" t="str">
        <x:v>102494 apenas comparativo</x:v>
      </x:c>
      <x:c r="E27" s="1812" t="str">
        <x:v>m²</x:v>
      </x:c>
      <x:c r="F27" s="1812" t="str">
        <x:v>Mesmo preço-base do sistema compatível</x:v>
      </x:c>
      <x:c r="G27" s="1802" t="str">
        <x:v>ATIVO</x:v>
      </x:c>
      <x:c r="H27" s="1746" t="str">
        <x:v>Manter validação do sistema com fabricante.</x:v>
      </x:c>
      <x:c r="I27" s="1730"/>
      <x:c r="J27" s="1732"/>
      <x:c r="K27" s="1732"/>
      <x:c r="L27" s="1732"/>
      <x:c r="M27" s="1776"/>
      <x:c r="N27" s="1732"/>
      <x:c r="O27" s="1733"/>
    </x:row>
    <x:row r="28" ht="32" customHeight="1">
      <x:c r="A28" s="1730" t="str">
        <x:v>CPU-ROD-01</x:v>
      </x:c>
      <x:c r="B28" s="1746" t="str">
        <x:v>SINAPI 102496 não executa meia-cana sanitária</x:v>
      </x:c>
      <x:c r="C28" s="1746" t="str">
        <x:v>Argamassa/revestimento epóxi; primer; conformação; acabamento</x:v>
      </x:c>
      <x:c r="D28" s="1811" t="str">
        <x:v>102496 – somente pintura de rodapé</x:v>
      </x:c>
      <x:c r="E28" s="1812" t="str">
        <x:v>m</x:v>
      </x:c>
      <x:c r="F28" s="1812" t="str">
        <x:v>Benchmark hospitalar público 2026</x:v>
      </x:c>
      <x:c r="G28" s="1802" t="str">
        <x:v>ATIVO</x:v>
      </x:c>
      <x:c r="H28" s="1746" t="str">
        <x:v>Rodapé sanitário abaulado completo.</x:v>
      </x:c>
      <x:c r="I28" s="1730"/>
      <x:c r="J28" s="1732"/>
      <x:c r="K28" s="1732"/>
      <x:c r="L28" s="1732"/>
      <x:c r="M28" s="1776"/>
      <x:c r="N28" s="1732"/>
      <x:c r="O28" s="1733"/>
    </x:row>
    <x:row r="29" ht="32" customHeight="1">
      <x:c r="A29" s="1737" t="str">
        <x:v>CPU-PT-01</x:v>
      </x:c>
      <x:c r="B29" s="1739" t="str">
        <x:v>Não há SINAPI para pass-through hospitalar inox</x:v>
      </x:c>
      <x:c r="C29" s="1739" t="str">
        <x:v>Caixa inox 600 × 600 × 600; portas/ferragens; moldura; selagem; instalação</x:v>
      </x:c>
      <x:c r="D29" s="1778" t="str">
        <x:v>—</x:v>
      </x:c>
      <x:c r="E29" s="1779" t="str">
        <x:v>un</x:v>
      </x:c>
      <x:c r="F29" s="1779" t="str">
        <x:v>Mercado / benchmark</x:v>
      </x:c>
      <x:c r="G29" s="1803" t="str">
        <x:v>ATIVO</x:v>
      </x:c>
      <x:c r="H29" s="1746" t="str">
        <x:v>Sem UV, HEPA ou ventilação ativa.</x:v>
      </x:c>
      <x:c r="I29" s="1730"/>
      <x:c r="J29" s="1732"/>
      <x:c r="K29" s="1732"/>
      <x:c r="L29" s="1732"/>
      <x:c r="M29" s="1776"/>
      <x:c r="N29" s="1732"/>
      <x:c r="O29" s="1733"/>
    </x:row>
    <x:row r="30" ht="32" customHeight="1">
      <x:c r="A30" s="1730" t="str">
        <x:v>CPU-PORTA-P1/P6</x:v>
      </x:c>
      <x:c r="B30" s="1746" t="str">
        <x:v>Não há composição SINAPI equivalente à porta hospitalar de correr com vedação</x:v>
      </x:c>
      <x:c r="C30" s="1746" t="str">
        <x:v>Folha lavável; trilho; roldanas; guia; fechamento; vedação; instalação</x:v>
      </x:c>
      <x:c r="D30" s="1811" t="str">
        <x:v>100702 não equivalente</x:v>
      </x:c>
      <x:c r="E30" s="1812" t="str">
        <x:v>un</x:v>
      </x:c>
      <x:c r="F30" s="1812" t="str">
        <x:v>Referência pública + mercado</x:v>
      </x:c>
      <x:c r="G30" s="1812" t="str">
        <x:v>ATIVO</x:v>
      </x:c>
      <x:c r="H30" s="1746" t="str">
        <x:v>Não substituir por porta alumínio/vidro.</x:v>
      </x:c>
      <x:c r="I30" s="1730"/>
      <x:c r="J30" s="1732"/>
      <x:c r="K30" s="1732"/>
      <x:c r="L30" s="1732"/>
      <x:c r="M30" s="1776"/>
      <x:c r="N30" s="1732"/>
      <x:c r="O30" s="1733"/>
    </x:row>
    <x:row r="31" ht="32" customHeight="1">
      <x:c r="A31" s="1730" t="str">
        <x:v>CPU-PORTA-P4</x:v>
      </x:c>
      <x:c r="B31" s="1746" t="str">
        <x:v>Não há composição SINAPI para porta hospitalar dupla 2,00 × 2,10 m com proteção</x:v>
      </x:c>
      <x:c r="C31" s="1746" t="str">
        <x:v>Duas folhas; marco; ferragens reforçadas; fechamento; bate-maca; instalação</x:v>
      </x:c>
      <x:c r="D31" s="1811" t="str">
        <x:v>100700 não equivalente dimensionalmente</x:v>
      </x:c>
      <x:c r="E31" s="1812" t="str">
        <x:v>un</x:v>
      </x:c>
      <x:c r="F31" s="1812" t="str">
        <x:v>Benchmark público hospitalar 2026</x:v>
      </x:c>
      <x:c r="G31" s="1812" t="str">
        <x:v>ATIVO</x:v>
      </x:c>
      <x:c r="H31" s="1746" t="str">
        <x:v>P4 = 2,00 × 2,10 m.</x:v>
      </x:c>
      <x:c r="I31" s="1730"/>
      <x:c r="J31" s="1732"/>
      <x:c r="K31" s="1732"/>
      <x:c r="L31" s="1732"/>
      <x:c r="M31" s="1776"/>
      <x:c r="N31" s="1732"/>
      <x:c r="O31" s="1733"/>
    </x:row>
    <x:row r="32" ht="32" customHeight="1">
      <x:c r="A32" s="1849" t="str">
        <x:v>CPU-PORTA-P5</x:v>
      </x:c>
      <x:c r="B32" s="1850" t="str">
        <x:v>SINAPI 106148 existe tecnicamente, mas sem preço publicado em SP 07/2026</x:v>
      </x:c>
      <x:c r="C32" s="1850" t="str">
        <x:v>Folha; trilho; roldanas; guia; fechamento; alizar; instalação</x:v>
      </x:c>
      <x:c r="D32" s="1851" t="str">
        <x:v>106148 – sem preço SP</x:v>
      </x:c>
      <x:c r="E32" s="1853" t="str">
        <x:v>un</x:v>
      </x:c>
      <x:c r="F32" s="1853" t="str">
        <x:v>CPU provisória de mercado</x:v>
      </x:c>
      <x:c r="G32" s="1853" t="str">
        <x:v>VALIDAR</x:v>
      </x:c>
      <x:c r="H32" s="1850" t="str">
        <x:v>Confirmar se a largura é 0,80 m ou 1,20 m.</x:v>
      </x:c>
      <x:c r="I32" s="1730"/>
      <x:c r="J32" s="1732"/>
      <x:c r="K32" s="1732"/>
      <x:c r="L32" s="1732"/>
      <x:c r="M32" s="1776"/>
      <x:c r="N32" s="1732"/>
      <x:c r="O32" s="1733"/>
    </x:row>
    <x:row r="33">
      <x:c r="A33" s="1726"/>
      <x:c r="B33" s="1726"/>
      <x:c r="C33" s="1726"/>
      <x:c r="D33" s="1791"/>
      <x:c r="E33" s="1792"/>
      <x:c r="F33" s="1792"/>
      <x:c r="G33" s="1792"/>
      <x:c r="H33" s="1732"/>
      <x:c r="I33" s="1737"/>
      <x:c r="J33" s="1739"/>
      <x:c r="K33" s="1739"/>
      <x:c r="L33" s="1739"/>
      <x:c r="M33" s="1777"/>
      <x:c r="N33" s="1739"/>
      <x:c r="O33" s="1740"/>
    </x:row>
    <x:row r="34">
      <x:c r="A34" s="1793"/>
      <x:c r="B34" s="1793"/>
      <x:c r="C34" s="1793"/>
      <x:c r="D34" s="1794"/>
      <x:c r="E34" s="1795"/>
      <x:c r="F34" s="1795"/>
      <x:c r="G34" s="1795"/>
      <x:c r="H34" s="1732"/>
      <x:c r="I34" s="1793"/>
      <x:c r="J34" s="1793"/>
      <x:c r="K34" s="1793"/>
      <x:c r="L34" s="1793"/>
      <x:c r="M34" s="1793"/>
      <x:c r="N34" s="1793"/>
      <x:c r="O34" s="1793"/>
    </x:row>
    <x:row r="35">
      <x:c r="A35" s="1796"/>
      <x:c r="B35" s="1796"/>
      <x:c r="C35" s="1796"/>
      <x:c r="D35" s="1797"/>
      <x:c r="E35" s="1798"/>
      <x:c r="F35" s="1798"/>
      <x:c r="G35" s="1798"/>
      <x:c r="H35" s="1732"/>
      <x:c r="I35" s="1796"/>
      <x:c r="J35" s="1796"/>
      <x:c r="K35" s="1796"/>
      <x:c r="L35" s="1796"/>
      <x:c r="M35" s="1796"/>
      <x:c r="N35" s="1796"/>
      <x:c r="O35" s="1796"/>
    </x:row>
    <x:row r="36">
      <x:c r="A36" s="1727"/>
      <x:c r="B36" s="1728"/>
      <x:c r="C36" s="1728"/>
      <x:c r="D36" s="1799"/>
      <x:c r="E36" s="1800"/>
      <x:c r="F36" s="1800"/>
      <x:c r="G36" s="1801"/>
      <x:c r="H36" s="1732"/>
      <x:c r="I36" s="1727"/>
      <x:c r="J36" s="1728"/>
      <x:c r="K36" s="1728"/>
      <x:c r="L36" s="1728"/>
      <x:c r="M36" s="1728"/>
      <x:c r="N36" s="1728"/>
      <x:c r="O36" s="1729"/>
    </x:row>
    <x:row r="37">
      <x:c r="A37" s="1730"/>
      <x:c r="B37" s="1732"/>
      <x:c r="C37" s="1732"/>
      <x:c r="D37" s="1765"/>
      <x:c r="E37" s="1775"/>
      <x:c r="F37" s="1775"/>
      <x:c r="G37" s="1802"/>
      <x:c r="H37" s="1732"/>
      <x:c r="I37" s="1730"/>
      <x:c r="J37" s="1741"/>
      <x:c r="K37" s="1743"/>
      <x:c r="L37" s="1743"/>
      <x:c r="M37" s="1804"/>
      <x:c r="N37" s="1805"/>
      <x:c r="O37" s="1744"/>
    </x:row>
    <x:row r="38">
      <x:c r="A38" s="1741"/>
      <x:c r="B38" s="1743"/>
      <x:c r="C38" s="1743"/>
      <x:c r="D38" s="1806"/>
      <x:c r="E38" s="1805"/>
      <x:c r="F38" s="1805"/>
      <x:c r="G38" s="1807"/>
      <x:c r="H38" s="1732"/>
      <x:c r="I38" s="1730"/>
      <x:c r="J38" s="1737"/>
      <x:c r="K38" s="1739"/>
      <x:c r="L38" s="1739"/>
      <x:c r="M38" s="1777"/>
      <x:c r="N38" s="1779"/>
      <x:c r="O38" s="1740"/>
    </x:row>
    <x:row r="39">
      <x:c r="A39" s="1737"/>
      <x:c r="B39" s="1739"/>
      <x:c r="C39" s="1739"/>
      <x:c r="D39" s="1778"/>
      <x:c r="E39" s="1779"/>
      <x:c r="F39" s="1779"/>
      <x:c r="G39" s="1803"/>
      <x:c r="H39" s="1732"/>
      <x:c r="I39" s="1730"/>
      <x:c r="J39" s="1732"/>
      <x:c r="K39" s="1732"/>
      <x:c r="L39" s="1732"/>
      <x:c r="M39" s="1776"/>
      <x:c r="N39" s="1732"/>
      <x:c r="O39" s="1733"/>
    </x:row>
    <x:row r="40">
      <x:c r="A40" s="1737"/>
      <x:c r="B40" s="1739"/>
      <x:c r="C40" s="1739"/>
      <x:c r="D40" s="1778"/>
      <x:c r="E40" s="1779"/>
      <x:c r="F40" s="1779"/>
      <x:c r="G40" s="1803"/>
      <x:c r="H40" s="1732"/>
      <x:c r="I40" s="1737"/>
      <x:c r="J40" s="1739"/>
      <x:c r="K40" s="1739"/>
      <x:c r="L40" s="1739"/>
      <x:c r="M40" s="1777"/>
      <x:c r="N40" s="1739"/>
      <x:c r="O40" s="1740"/>
    </x:row>
    <x:row r="41">
      <x:c r="A41" s="1726"/>
      <x:c r="B41" s="1726"/>
      <x:c r="C41" s="1726"/>
      <x:c r="D41" s="1791"/>
      <x:c r="E41" s="1792"/>
      <x:c r="F41" s="1792"/>
      <x:c r="G41" s="1792"/>
      <x:c r="H41" s="1732"/>
      <x:c r="I41" s="1726"/>
      <x:c r="J41" s="1726"/>
      <x:c r="K41" s="1726"/>
      <x:c r="L41" s="1726"/>
      <x:c r="M41" s="1726"/>
      <x:c r="N41" s="1726"/>
      <x:c r="O41" s="1726"/>
    </x:row>
    <x:row r="42">
      <x:c r="A42" s="1726"/>
      <x:c r="B42" s="1726"/>
      <x:c r="C42" s="1726"/>
      <x:c r="D42" s="1791"/>
      <x:c r="E42" s="1792"/>
      <x:c r="F42" s="1792"/>
      <x:c r="G42" s="1792"/>
      <x:c r="H42" s="1732"/>
      <x:c r="I42" s="1726"/>
      <x:c r="J42" s="1726"/>
      <x:c r="K42" s="1726"/>
      <x:c r="L42" s="1726"/>
      <x:c r="M42" s="1726"/>
      <x:c r="N42" s="1726"/>
      <x:c r="O42" s="1726"/>
    </x:row>
    <x:row r="43">
      <x:c r="A43" s="1726"/>
      <x:c r="B43" s="1726"/>
      <x:c r="C43" s="1726"/>
      <x:c r="D43" s="1791"/>
      <x:c r="E43" s="1792"/>
      <x:c r="F43" s="1792"/>
      <x:c r="G43" s="1792"/>
      <x:c r="H43" s="1732"/>
      <x:c r="I43" s="1726"/>
      <x:c r="J43" s="1726"/>
      <x:c r="K43" s="1726"/>
      <x:c r="L43" s="1726"/>
      <x:c r="M43" s="1726"/>
      <x:c r="N43" s="1726"/>
      <x:c r="O43" s="1726"/>
    </x:row>
    <x:row r="44">
      <x:c r="A44" s="1726"/>
      <x:c r="B44" s="1726"/>
      <x:c r="C44" s="1726"/>
      <x:c r="D44" s="1791"/>
      <x:c r="E44" s="1792"/>
      <x:c r="F44" s="1792"/>
      <x:c r="G44" s="1792"/>
      <x:c r="H44" s="1732"/>
      <x:c r="I44" s="1726"/>
      <x:c r="J44" s="1726"/>
      <x:c r="K44" s="1726"/>
      <x:c r="L44" s="1726"/>
      <x:c r="M44" s="1726"/>
      <x:c r="N44" s="1726"/>
      <x:c r="O44" s="1726"/>
    </x:row>
    <x:row r="45">
      <x:c r="A45" s="1839" t="str">
        <x:v>MEMÓRIA DOS CPUs ATIVOS</x:v>
      </x:c>
      <x:c r="B45" s="1839" t="str"/>
      <x:c r="C45" s="1839" t="str"/>
      <x:c r="D45" s="1840" t="str"/>
      <x:c r="E45" s="1841" t="str"/>
      <x:c r="F45" s="1841" t="str"/>
      <x:c r="G45" s="1841" t="str"/>
      <x:c r="H45" s="1842" t="str"/>
      <x:c r="I45" s="1808" t="str">
        <x:v>CPUs AUXILIARES — SERVIÇOS DE APOIO, REFORÇOS, REGULARIZAÇÃO E ENTREGA</x:v>
      </x:c>
      <x:c r="J45" s="1808"/>
      <x:c r="K45" s="1808"/>
      <x:c r="L45" s="1808"/>
      <x:c r="M45" s="1808"/>
      <x:c r="N45" s="1808"/>
      <x:c r="O45" s="1808"/>
    </x:row>
    <x:row r="46" ht="25" customHeight="1">
      <x:c r="A46" s="1821" t="str">
        <x:v>CPU</x:v>
      </x:c>
      <x:c r="B46" s="1822" t="str">
        <x:v>Decomposição resumida</x:v>
      </x:c>
      <x:c r="C46" s="1822" t="str">
        <x:v>Critério</x:v>
      </x:c>
      <x:c r="D46" s="1847" t="str">
        <x:v>Qtd.</x:v>
      </x:c>
      <x:c r="E46" s="1848" t="str">
        <x:v>Un.</x:v>
      </x:c>
      <x:c r="F46" s="1848" t="str">
        <x:v>Preço/Ref.</x:v>
      </x:c>
      <x:c r="G46" s="1848" t="str">
        <x:v>Fonte</x:v>
      </x:c>
      <x:c r="H46" s="1823" t="str">
        <x:v>Status</x:v>
      </x:c>
      <x:c r="I46" s="1726"/>
      <x:c r="J46" s="1726"/>
      <x:c r="K46" s="1726"/>
      <x:c r="L46" s="1726"/>
      <x:c r="M46" s="1726"/>
      <x:c r="N46" s="1726"/>
      <x:c r="O46" s="1726"/>
    </x:row>
    <x:row r="47" ht="25" customHeight="1">
      <x:c r="A47" s="1730" t="str">
        <x:v>CPU-PRELIM</x:v>
      </x:c>
      <x:c r="B47" s="1746" t="str">
        <x:v>22,5 h de servente + materiais/consumíveis</x:v>
      </x:c>
      <x:c r="C47" s="1746" t="str">
        <x:v>0,5 h/dia × 45 dias</x:v>
      </x:c>
      <x:c r="D47" s="1811" t="n">
        <x:v>1</x:v>
      </x:c>
      <x:c r="E47" s="1748" t="str">
        <x:v>vb</x:v>
      </x:c>
      <x:c r="F47" s="1814" t="n">
        <x:v>1224.05</x:v>
      </x:c>
      <x:c r="G47" s="1812" t="str">
        <x:v>SINAPI 88316 + mercado</x:v>
      </x:c>
      <x:c r="H47" s="1733" t="str">
        <x:v>ATIVO</x:v>
      </x:c>
      <x:c r="I47" s="1726"/>
      <x:c r="J47" s="1813"/>
      <x:c r="K47" s="1813"/>
      <x:c r="L47" s="1813"/>
      <x:c r="M47" s="1813"/>
      <x:c r="N47" s="1813"/>
      <x:c r="O47" s="1813"/>
    </x:row>
    <x:row r="48" ht="25" customHeight="1">
      <x:c r="A48" s="1730" t="str">
        <x:v>CPU-RES</x:v>
      </x:c>
      <x:c r="B48" s="1746" t="str">
        <x:v>Transporte interno + 2 caçambas de 4 m³</x:v>
      </x:c>
      <x:c r="C48" s="1746" t="str">
        <x:v>Volume solto + duas caçambas</x:v>
      </x:c>
      <x:c r="D48" s="1811" t="n">
        <x:v>1</x:v>
      </x:c>
      <x:c r="E48" s="1748" t="str">
        <x:v>vb</x:v>
      </x:c>
      <x:c r="F48" s="1814" t="n">
        <x:v>1441.828114</x:v>
      </x:c>
      <x:c r="G48" s="1812" t="str">
        <x:v>Referência pública + mercado</x:v>
      </x:c>
      <x:c r="H48" s="1733" t="str">
        <x:v>ATIVO</x:v>
      </x:c>
      <x:c r="I48" s="1726"/>
      <x:c r="J48" s="1813"/>
      <x:c r="K48" s="1813"/>
      <x:c r="L48" s="1813"/>
      <x:c r="M48" s="1813"/>
      <x:c r="N48" s="1813"/>
      <x:c r="O48" s="1813"/>
    </x:row>
    <x:row r="49" ht="25" customHeight="1">
      <x:c r="A49" s="1730" t="str">
        <x:v>CPU-ACERVO</x:v>
      </x:c>
      <x:c r="B49" s="1746" t="str">
        <x:v>16 h de servente + proteção</x:v>
      </x:c>
      <x:c r="C49" s="1746" t="str">
        <x:v>M.O. + materiais</x:v>
      </x:c>
      <x:c r="D49" s="1811" t="n">
        <x:v>1</x:v>
      </x:c>
      <x:c r="E49" s="1748" t="str">
        <x:v>vb</x:v>
      </x:c>
      <x:c r="F49" s="1814" t="n">
        <x:v>714.88</x:v>
      </x:c>
      <x:c r="G49" s="1812" t="str">
        <x:v>SINAPI 88316 + mercado</x:v>
      </x:c>
      <x:c r="H49" s="1733" t="str">
        <x:v>ATIVO</x:v>
      </x:c>
      <x:c r="I49" s="1726"/>
      <x:c r="J49" s="1813"/>
      <x:c r="K49" s="1813"/>
      <x:c r="L49" s="1813"/>
      <x:c r="M49" s="1813"/>
      <x:c r="N49" s="1813"/>
      <x:c r="O49" s="1813"/>
    </x:row>
    <x:row r="50" ht="25" customHeight="1">
      <x:c r="A50" s="1849" t="str">
        <x:v>CPU-LIMP</x:v>
      </x:c>
      <x:c r="B50" s="1850" t="str">
        <x:v>16 h de servente + consumíveis</x:v>
      </x:c>
      <x:c r="C50" s="1850" t="str">
        <x:v>M.O. + consumíveis</x:v>
      </x:c>
      <x:c r="D50" s="1851" t="n">
        <x:v>1</x:v>
      </x:c>
      <x:c r="E50" s="1852" t="str">
        <x:v>vb</x:v>
      </x:c>
      <x:c r="F50" s="1855" t="n">
        <x:v>614.88</x:v>
      </x:c>
      <x:c r="G50" s="1853" t="str">
        <x:v>SINAPI 88316 + mercado</x:v>
      </x:c>
      <x:c r="H50" s="1854" t="str">
        <x:v>ATIVO</x:v>
      </x:c>
      <x:c r="I50" s="1726"/>
      <x:c r="J50" s="1813"/>
      <x:c r="K50" s="1813"/>
      <x:c r="L50" s="1813"/>
      <x:c r="M50" s="1813"/>
      <x:c r="N50" s="1813"/>
      <x:c r="O50" s="1813"/>
    </x:row>
    <x:row r="51" ht="25" customHeight="1">
      <x:c r="A51" s="1730"/>
      <x:c r="B51" s="1746"/>
      <x:c r="C51" s="1746"/>
      <x:c r="D51" s="1811"/>
      <x:c r="E51" s="1748"/>
      <x:c r="F51" s="1812"/>
      <x:c r="G51" s="1812"/>
      <x:c r="H51" s="1733"/>
      <x:c r="I51" s="1726"/>
      <x:c r="J51" s="1813"/>
      <x:c r="K51" s="1813"/>
      <x:c r="L51" s="1813"/>
      <x:c r="M51" s="1813"/>
      <x:c r="N51" s="1813"/>
      <x:c r="O51" s="1813"/>
    </x:row>
    <x:row r="52" ht="25" customHeight="1">
      <x:c r="A52" s="1866" t="str">
        <x:v>Itens que NÃO são CPU nesta versão: 105024, 102488, 87622, 98555, 98558, 97622, 87879, 104958, 106143, 106144 e 90777. Esses serviços são apresentados diretamente como SINAPI no orçamento, evitando duplicidade.</x:v>
      </x:c>
      <x:c r="B52" s="1867" t="str">
        <x:v>Itens que NÃO são CPU nesta versão: 105024, 102488, 87622, 98555, 98558, 97622, 87879, 104958, 106143, 106144 e 90777. Esses serviços são apresentados diretamente como SINAPI no orçamento, evitando duplicidade.</x:v>
      </x:c>
      <x:c r="C52" s="1867" t="str">
        <x:v>Itens que NÃO são CPU nesta versão: 105024, 102488, 87622, 98555, 98558, 97622, 87879, 104958, 106143, 106144 e 90777. Esses serviços são apresentados diretamente como SINAPI no orçamento, evitando duplicidade.</x:v>
      </x:c>
      <x:c r="D52" s="1868" t="str">
        <x:v>Itens que NÃO são CPU nesta versão: 105024, 102488, 87622, 98555, 98558, 97622, 87879, 104958, 106143, 106144 e 90777. Esses serviços são apresentados diretamente como SINAPI no orçamento, evitando duplicidade.</x:v>
      </x:c>
      <x:c r="E52" s="1869" t="str">
        <x:v>Itens que NÃO são CPU nesta versão: 105024, 102488, 87622, 98555, 98558, 97622, 87879, 104958, 106143, 106144 e 90777. Esses serviços são apresentados diretamente como SINAPI no orçamento, evitando duplicidade.</x:v>
      </x:c>
      <x:c r="F52" s="1869" t="str">
        <x:v>Itens que NÃO são CPU nesta versão: 105024, 102488, 87622, 98555, 98558, 97622, 87879, 104958, 106143, 106144 e 90777. Esses serviços são apresentados diretamente como SINAPI no orçamento, evitando duplicidade.</x:v>
      </x:c>
      <x:c r="G52" s="1869" t="str">
        <x:v>Itens que NÃO são CPU nesta versão: 105024, 102488, 87622, 98555, 98558, 97622, 87879, 104958, 106143, 106144 e 90777. Esses serviços são apresentados diretamente como SINAPI no orçamento, evitando duplicidade.</x:v>
      </x:c>
      <x:c r="H52" s="1870" t="str">
        <x:v>Itens que NÃO são CPU nesta versão: 105024, 102488, 87622, 98555, 98558, 97622, 87879, 104958, 106143, 106144 e 90777. Esses serviços são apresentados diretamente como SINAPI no orçamento, evitando duplicidade.</x:v>
      </x:c>
      <x:c r="I52" s="1726"/>
      <x:c r="J52" s="1813"/>
      <x:c r="K52" s="1813"/>
      <x:c r="L52" s="1813"/>
      <x:c r="M52" s="1813"/>
      <x:c r="N52" s="1813"/>
      <x:c r="O52" s="1813"/>
    </x:row>
    <x:row r="53" ht="25" customHeight="1">
      <x:c r="A53" s="1871" t="str">
        <x:v>Itens que NÃO são CPU nesta versão: 105024, 102488, 87622, 98555, 98558, 97622, 87879, 104958, 106143, 106144 e 90777. Esses serviços são apresentados diretamente como SINAPI no orçamento, evitando duplicidade.</x:v>
      </x:c>
      <x:c r="B53" s="1872" t="str">
        <x:v>Itens que NÃO são CPU nesta versão: 105024, 102488, 87622, 98555, 98558, 97622, 87879, 104958, 106143, 106144 e 90777. Esses serviços são apresentados diretamente como SINAPI no orçamento, evitando duplicidade.</x:v>
      </x:c>
      <x:c r="C53" s="1872" t="str">
        <x:v>Itens que NÃO são CPU nesta versão: 105024, 102488, 87622, 98555, 98558, 97622, 87879, 104958, 106143, 106144 e 90777. Esses serviços são apresentados diretamente como SINAPI no orçamento, evitando duplicidade.</x:v>
      </x:c>
      <x:c r="D53" s="1873" t="str">
        <x:v>Itens que NÃO são CPU nesta versão: 105024, 102488, 87622, 98555, 98558, 97622, 87879, 104958, 106143, 106144 e 90777. Esses serviços são apresentados diretamente como SINAPI no orçamento, evitando duplicidade.</x:v>
      </x:c>
      <x:c r="E53" s="1874" t="str">
        <x:v>Itens que NÃO são CPU nesta versão: 105024, 102488, 87622, 98555, 98558, 97622, 87879, 104958, 106143, 106144 e 90777. Esses serviços são apresentados diretamente como SINAPI no orçamento, evitando duplicidade.</x:v>
      </x:c>
      <x:c r="F53" s="1874" t="str">
        <x:v>Itens que NÃO são CPU nesta versão: 105024, 102488, 87622, 98555, 98558, 97622, 87879, 104958, 106143, 106144 e 90777. Esses serviços são apresentados diretamente como SINAPI no orçamento, evitando duplicidade.</x:v>
      </x:c>
      <x:c r="G53" s="1874" t="str">
        <x:v>Itens que NÃO são CPU nesta versão: 105024, 102488, 87622, 98555, 98558, 97622, 87879, 104958, 106143, 106144 e 90777. Esses serviços são apresentados diretamente como SINAPI no orçamento, evitando duplicidade.</x:v>
      </x:c>
      <x:c r="H53" s="1875" t="str">
        <x:v>Itens que NÃO são CPU nesta versão: 105024, 102488, 87622, 98555, 98558, 97622, 87879, 104958, 106143, 106144 e 90777. Esses serviços são apresentados diretamente como SINAPI no orçamento, evitando duplicidade.</x:v>
      </x:c>
      <x:c r="I53" s="1726"/>
      <x:c r="J53" s="1813"/>
      <x:c r="K53" s="1813"/>
      <x:c r="L53" s="1813"/>
      <x:c r="M53" s="1813"/>
      <x:c r="N53" s="1813"/>
      <x:c r="O53" s="1813"/>
    </x:row>
    <x:row r="54">
      <x:c r="A54" s="1737"/>
      <x:c r="B54" s="1739"/>
      <x:c r="C54" s="1739"/>
      <x:c r="D54" s="1778"/>
      <x:c r="E54" s="1755"/>
      <x:c r="F54" s="1779"/>
      <x:c r="G54" s="1779"/>
      <x:c r="H54" s="1740"/>
      <x:c r="I54" s="1726"/>
      <x:c r="J54" s="1726"/>
      <x:c r="K54" s="1726"/>
      <x:c r="L54" s="1726"/>
      <x:c r="M54" s="1726"/>
      <x:c r="N54" s="1726"/>
      <x:c r="O54" s="1726"/>
    </x:row>
    <x:row r="55">
      <x:c r="A55" s="1726"/>
      <x:c r="B55" s="1726"/>
      <x:c r="C55" s="1726"/>
      <x:c r="D55" s="1791"/>
      <x:c r="E55" s="1792"/>
      <x:c r="F55" s="1792"/>
      <x:c r="G55" s="1792"/>
      <x:c r="H55" s="1732"/>
      <x:c r="I55" s="1726"/>
      <x:c r="J55" s="1726"/>
      <x:c r="K55" s="1726"/>
      <x:c r="L55" s="1726"/>
      <x:c r="M55" s="1726"/>
      <x:c r="N55" s="1726"/>
      <x:c r="O55" s="1726"/>
    </x:row>
    <x:row r="56">
      <x:c r="A56" s="1808"/>
      <x:c r="B56" s="1808"/>
      <x:c r="C56" s="1808"/>
      <x:c r="D56" s="1809"/>
      <x:c r="E56" s="1810"/>
      <x:c r="F56" s="1810"/>
      <x:c r="G56" s="1810"/>
      <x:c r="H56" s="1793"/>
      <x:c r="I56" s="1808" t="str">
        <x:v>ESQUADRIAS, FERRAGENS E NICHO DA AUTOCLAVE</x:v>
      </x:c>
      <x:c r="J56" s="1723"/>
      <x:c r="K56" s="1723"/>
      <x:c r="L56" s="1723"/>
      <x:c r="M56" s="1723"/>
      <x:c r="N56" s="1723"/>
      <x:c r="O56" s="1723"/>
    </x:row>
    <x:row r="57">
      <x:c r="A57" s="1727"/>
      <x:c r="B57" s="1728"/>
      <x:c r="C57" s="1728"/>
      <x:c r="D57" s="1799"/>
      <x:c r="E57" s="1800"/>
      <x:c r="F57" s="1800"/>
      <x:c r="G57" s="1800"/>
      <x:c r="H57" s="1729"/>
      <x:c r="I57" s="1726"/>
      <x:c r="J57" s="1877"/>
      <x:c r="K57" s="1878"/>
      <x:c r="L57" s="1878"/>
      <x:c r="M57" s="1878"/>
      <x:c r="N57" s="1878"/>
      <x:c r="O57" s="1879"/>
    </x:row>
    <x:row r="58">
      <x:c r="A58" s="1730"/>
      <x:c r="B58" s="1746"/>
      <x:c r="C58" s="1746"/>
      <x:c r="D58" s="1811"/>
      <x:c r="E58" s="1812"/>
      <x:c r="F58" s="1812"/>
      <x:c r="G58" s="1812"/>
      <x:c r="H58" s="1733"/>
      <x:c r="I58" s="1726"/>
      <x:c r="J58" s="1730"/>
      <x:c r="K58" s="1746"/>
      <x:c r="L58" s="1746"/>
      <x:c r="M58" s="1814"/>
      <x:c r="N58" s="1746"/>
      <x:c r="O58" s="1733"/>
    </x:row>
    <x:row r="59">
      <x:c r="A59" s="1730"/>
      <x:c r="B59" s="1746"/>
      <x:c r="C59" s="1746"/>
      <x:c r="D59" s="1811"/>
      <x:c r="E59" s="1812"/>
      <x:c r="F59" s="1748"/>
      <x:c r="G59" s="1812"/>
      <x:c r="H59" s="1733"/>
      <x:c r="I59" s="1726"/>
      <x:c r="J59" s="1730"/>
      <x:c r="K59" s="1746"/>
      <x:c r="L59" s="1746"/>
      <x:c r="M59" s="1814"/>
      <x:c r="N59" s="1746"/>
      <x:c r="O59" s="1733"/>
    </x:row>
    <x:row r="60">
      <x:c r="A60" s="1730"/>
      <x:c r="B60" s="1746"/>
      <x:c r="C60" s="1746"/>
      <x:c r="D60" s="1811"/>
      <x:c r="E60" s="1812"/>
      <x:c r="F60" s="1748"/>
      <x:c r="G60" s="1812"/>
      <x:c r="H60" s="1733"/>
      <x:c r="I60" s="1726"/>
      <x:c r="J60" s="1730"/>
      <x:c r="K60" s="1746"/>
      <x:c r="L60" s="1746"/>
      <x:c r="M60" s="1814"/>
      <x:c r="N60" s="1746"/>
      <x:c r="O60" s="1733"/>
    </x:row>
    <x:row r="61">
      <x:c r="A61" s="1730"/>
      <x:c r="B61" s="1746"/>
      <x:c r="C61" s="1746"/>
      <x:c r="D61" s="1811"/>
      <x:c r="E61" s="1812"/>
      <x:c r="F61" s="1812"/>
      <x:c r="G61" s="1812"/>
      <x:c r="H61" s="1733"/>
      <x:c r="I61" s="1726"/>
      <x:c r="J61" s="1730"/>
      <x:c r="K61" s="1746"/>
      <x:c r="L61" s="1746"/>
      <x:c r="M61" s="1814"/>
      <x:c r="N61" s="1746"/>
      <x:c r="O61" s="1733"/>
    </x:row>
    <x:row r="62">
      <x:c r="A62" s="1730"/>
      <x:c r="B62" s="1746"/>
      <x:c r="C62" s="1746"/>
      <x:c r="D62" s="1811"/>
      <x:c r="E62" s="1812"/>
      <x:c r="F62" s="1812"/>
      <x:c r="G62" s="1812"/>
      <x:c r="H62" s="1733"/>
      <x:c r="I62" s="1726"/>
      <x:c r="J62" s="1730"/>
      <x:c r="K62" s="1746"/>
      <x:c r="L62" s="1746"/>
      <x:c r="M62" s="1814"/>
      <x:c r="N62" s="1746"/>
      <x:c r="O62" s="1733"/>
    </x:row>
    <x:row r="63">
      <x:c r="A63" s="1730"/>
      <x:c r="B63" s="1746"/>
      <x:c r="C63" s="1746"/>
      <x:c r="D63" s="1811"/>
      <x:c r="E63" s="1812"/>
      <x:c r="F63" s="1748"/>
      <x:c r="G63" s="1812"/>
      <x:c r="H63" s="1733"/>
      <x:c r="I63" s="1726"/>
      <x:c r="J63" s="1730"/>
      <x:c r="K63" s="1746"/>
      <x:c r="L63" s="1746"/>
      <x:c r="M63" s="1814"/>
      <x:c r="N63" s="1746"/>
      <x:c r="O63" s="1733"/>
    </x:row>
    <x:row r="64">
      <x:c r="A64" s="1737"/>
      <x:c r="B64" s="1739"/>
      <x:c r="C64" s="1739"/>
      <x:c r="D64" s="1778"/>
      <x:c r="E64" s="1779"/>
      <x:c r="F64" s="1755"/>
      <x:c r="G64" s="1779"/>
      <x:c r="H64" s="1740"/>
      <x:c r="I64" s="1726"/>
      <x:c r="J64" s="1730"/>
      <x:c r="K64" s="1746"/>
      <x:c r="L64" s="1746"/>
      <x:c r="M64" s="1814"/>
      <x:c r="N64" s="1746"/>
      <x:c r="O64" s="1733"/>
    </x:row>
    <x:row r="65">
      <x:c r="A65" s="1726"/>
      <x:c r="B65" s="1726"/>
      <x:c r="C65" s="1726"/>
      <x:c r="D65" s="1791"/>
      <x:c r="E65" s="1792"/>
      <x:c r="F65" s="1792"/>
      <x:c r="G65" s="1792"/>
      <x:c r="H65" s="1732"/>
      <x:c r="I65" s="1726"/>
      <x:c r="J65" s="1730"/>
      <x:c r="K65" s="1746"/>
      <x:c r="L65" s="1746"/>
      <x:c r="M65" s="1814"/>
      <x:c r="N65" s="1746"/>
      <x:c r="O65" s="1733"/>
    </x:row>
    <x:row r="66">
      <x:c r="A66" s="1726"/>
      <x:c r="B66" s="1726"/>
      <x:c r="C66" s="1726"/>
      <x:c r="D66" s="1791"/>
      <x:c r="E66" s="1792"/>
      <x:c r="F66" s="1792"/>
      <x:c r="G66" s="1792"/>
      <x:c r="H66" s="1732"/>
      <x:c r="I66" s="1726"/>
      <x:c r="J66" s="1737"/>
      <x:c r="K66" s="1739"/>
      <x:c r="L66" s="1739"/>
      <x:c r="M66" s="1777"/>
      <x:c r="N66" s="1739"/>
      <x:c r="O66" s="1740"/>
    </x:row>
    <x:row r="67">
      <x:c r="A67" s="788"/>
      <x:c r="B67" s="788"/>
      <x:c r="C67" s="788"/>
      <x:c r="D67" s="788"/>
      <x:c r="E67" s="788"/>
      <x:c r="F67" s="788"/>
      <x:c r="G67" s="788"/>
      <x:c r="H67" s="788"/>
      <x:c r="I67" s="788"/>
      <x:c r="J67" s="788"/>
      <x:c r="K67" s="788"/>
      <x:c r="L67" s="788"/>
      <x:c r="M67" s="788"/>
      <x:c r="N67" s="788"/>
      <x:c r="O67" s="788"/>
    </x:row>
    <x:row r="68">
      <x:c r="A68" s="788"/>
      <x:c r="B68" s="788"/>
      <x:c r="C68" s="788"/>
      <x:c r="D68" s="788"/>
      <x:c r="E68" s="788"/>
      <x:c r="F68" s="788"/>
      <x:c r="G68" s="788"/>
      <x:c r="H68" s="788"/>
      <x:c r="I68" s="788"/>
      <x:c r="J68" s="788"/>
      <x:c r="K68" s="788"/>
      <x:c r="L68" s="788"/>
      <x:c r="M68" s="788"/>
      <x:c r="N68" s="788"/>
      <x:c r="O68" s="788"/>
    </x:row>
    <x:row r="69">
      <x:c r="A69" s="788"/>
      <x:c r="B69" s="788"/>
      <x:c r="C69" s="788"/>
      <x:c r="D69" s="788"/>
      <x:c r="E69" s="788"/>
      <x:c r="F69" s="788"/>
      <x:c r="G69" s="788"/>
      <x:c r="H69" s="788"/>
      <x:c r="I69" s="788"/>
      <x:c r="J69" s="788"/>
      <x:c r="K69" s="788"/>
      <x:c r="L69" s="788"/>
      <x:c r="M69" s="788"/>
      <x:c r="N69" s="788"/>
      <x:c r="O69" s="788"/>
    </x:row>
    <x:row r="70">
      <x:c r="A70" s="788"/>
      <x:c r="B70" s="788"/>
      <x:c r="C70" s="788"/>
      <x:c r="D70" s="788"/>
      <x:c r="E70" s="788"/>
      <x:c r="F70" s="788"/>
      <x:c r="G70" s="788"/>
      <x:c r="H70" s="788"/>
      <x:c r="I70" s="788"/>
      <x:c r="J70" s="788"/>
      <x:c r="K70" s="788"/>
      <x:c r="L70" s="788"/>
      <x:c r="M70" s="788"/>
      <x:c r="N70" s="788"/>
      <x:c r="O70" s="788"/>
    </x:row>
  </x:sheetData>
  <x:mergeCells>
    <x:mergeCell ref="A1:O2"/>
    <x:mergeCell ref="A3:O4"/>
    <x:mergeCell ref="A22:G22"/>
    <x:mergeCell ref="A23:G23"/>
    <x:mergeCell ref="I22:O22"/>
    <x:mergeCell ref="I23:O23"/>
    <x:mergeCell ref="A34:G34"/>
    <x:mergeCell ref="A35:G35"/>
    <x:mergeCell ref="I34:O34"/>
    <x:mergeCell ref="I35:O35"/>
    <x:mergeCell ref="A45:O45"/>
    <x:mergeCell ref="J47:O53"/>
    <x:mergeCell ref="A56:O56"/>
    <x:mergeCell ref="A20:H20"/>
    <x:mergeCell ref="A52:H53"/>
    <x:mergeCell ref="J56:O57"/>
    <x:mergeCell ref="A21:O22"/>
    <x:mergeCell ref="J6:O6"/>
    <x:mergeCell ref="J22:O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24" hidden="0" customWidth="1"/>
    <x:col min="5" max="5" width="54" hidden="0" customWidth="1"/>
    <x:col min="6" max="6" width="9" hidden="0" customWidth="1"/>
    <x:col min="7" max="7" width="12" hidden="0" customWidth="1"/>
    <x:col min="8" max="8" width="15" hidden="0" customWidth="1"/>
    <x:col min="9" max="9" width="17" hidden="0" customWidth="1"/>
    <x:col min="10" max="10" width="22" hidden="0" customWidth="1"/>
    <x:col min="11" max="11" width="34" hidden="0" customWidth="1"/>
    <x:col min="12" max="12" width="10" hidden="0" customWidth="1"/>
    <x:col min="13" max="13" width="40" hidden="0" customWidth="1"/>
    <x:col min="14" max="14" width="46" hidden="0" customWidth="1"/>
  </x:cols>
  <x:sheetData>
    <x:row r="1">
      <x:c r="A1" s="1761" t="str">
        <x:v>ORÇAMENTO EXECUTIVO – ESTRUTURA ANALÍTICA</x:v>
      </x:c>
      <x:c r="B1" s="1761" t="str">
        <x:v>ORÇAMENTO EXECUTIVO – ESTRUTURA ANALÍTICA</x:v>
      </x:c>
      <x:c r="C1" s="1761" t="str">
        <x:v>ORÇAMENTO EXECUTIVO – ESTRUTURA ANALÍTICA</x:v>
      </x:c>
      <x:c r="D1" s="1761" t="str">
        <x:v>ORÇAMENTO EXECUTIVO – ESTRUTURA ANALÍTICA</x:v>
      </x:c>
      <x:c r="E1" s="1761" t="str">
        <x:v>ORÇAMENTO EXECUTIVO – ESTRUTURA ANALÍTICA</x:v>
      </x:c>
      <x:c r="F1" s="1761" t="str">
        <x:v>ORÇAMENTO EXECUTIVO – ESTRUTURA ANALÍTICA</x:v>
      </x:c>
      <x:c r="G1" s="1761" t="str">
        <x:v>ORÇAMENTO EXECUTIVO – ESTRUTURA ANALÍTICA</x:v>
      </x:c>
      <x:c r="H1" s="1761" t="str">
        <x:v>ORÇAMENTO EXECUTIVO – ESTRUTURA ANALÍTICA</x:v>
      </x:c>
      <x:c r="I1" s="1761" t="str">
        <x:v>ORÇAMENTO EXECUTIVO – ESTRUTURA ANALÍTICA</x:v>
      </x:c>
      <x:c r="J1" s="1761" t="str">
        <x:v>ORÇAMENTO EXECUTIVO – ESTRUTURA ANALÍTICA</x:v>
      </x:c>
      <x:c r="K1" s="1761" t="str">
        <x:v>ORÇAMENTO EXECUTIVO – ESTRUTURA ANALÍTICA</x:v>
      </x:c>
      <x:c r="L1" s="1761" t="str">
        <x:v>ORÇAMENTO EXECUTIVO – ESTRUTURA ANALÍTICA</x:v>
      </x:c>
      <x:c r="M1" s="1761" t="str">
        <x:v>ORÇAMENTO EXECUTIVO – ESTRUTURA ANALÍTICA</x:v>
      </x:c>
      <x:c r="N1" s="1761" t="str">
        <x:v>ORÇAMENTO EXECUTIVO – ESTRUTURA ANALÍTICA</x:v>
      </x:c>
    </x:row>
    <x:row r="2">
      <x:c r="A2" s="1761" t="str">
        <x:v>ORÇAMENTO EXECUTIVO – ESTRUTURA ANALÍTICA</x:v>
      </x:c>
      <x:c r="B2" s="1761" t="str">
        <x:v>ORÇAMENTO EXECUTIVO – ESTRUTURA ANALÍTICA</x:v>
      </x:c>
      <x:c r="C2" s="1761" t="str">
        <x:v>ORÇAMENTO EXECUTIVO – ESTRUTURA ANALÍTICA</x:v>
      </x:c>
      <x:c r="D2" s="1761" t="str">
        <x:v>ORÇAMENTO EXECUTIVO – ESTRUTURA ANALÍTICA</x:v>
      </x:c>
      <x:c r="E2" s="1761" t="str">
        <x:v>ORÇAMENTO EXECUTIVO – ESTRUTURA ANALÍTICA</x:v>
      </x:c>
      <x:c r="F2" s="1761" t="str">
        <x:v>ORÇAMENTO EXECUTIVO – ESTRUTURA ANALÍTICA</x:v>
      </x:c>
      <x:c r="G2" s="1761" t="str">
        <x:v>ORÇAMENTO EXECUTIVO – ESTRUTURA ANALÍTICA</x:v>
      </x:c>
      <x:c r="H2" s="1761" t="str">
        <x:v>ORÇAMENTO EXECUTIVO – ESTRUTURA ANALÍTICA</x:v>
      </x:c>
      <x:c r="I2" s="1761" t="str">
        <x:v>ORÇAMENTO EXECUTIVO – ESTRUTURA ANALÍTICA</x:v>
      </x:c>
      <x:c r="J2" s="1761" t="str">
        <x:v>ORÇAMENTO EXECUTIVO – ESTRUTURA ANALÍTICA</x:v>
      </x:c>
      <x:c r="K2" s="1761" t="str">
        <x:v>ORÇAMENTO EXECUTIVO – ESTRUTURA ANALÍTICA</x:v>
      </x:c>
      <x:c r="L2" s="1761" t="str">
        <x:v>ORÇAMENTO EXECUTIVO – ESTRUTURA ANALÍTICA</x:v>
      </x:c>
      <x:c r="M2" s="1761" t="str">
        <x:v>ORÇAMENTO EXECUTIVO – ESTRUTURA ANALÍTICA</x:v>
      </x:c>
      <x:c r="N2" s="1761" t="str">
        <x:v>ORÇAMENTO EXECUTIVO – ESTRUTURA ANALÍTICA</x:v>
      </x:c>
    </x:row>
    <x:row r="3">
      <x:c r="A3" s="1725" t="str">
        <x:v>Todos os itens possuem preço. SINAPI SP 07/2026 não desonerado quando aderente; CPUs próprias para sistemas especiais e serviços sem composição específica.</x:v>
      </x:c>
      <x:c r="B3" s="1725" t="str">
        <x:v>Todos os itens possuem preço. SINAPI SP 07/2026 não desonerado quando aderente; CPUs próprias para sistemas especiais e serviços sem composição específica.</x:v>
      </x:c>
      <x:c r="C3" s="1725" t="str">
        <x:v>Todos os itens possuem preço. SINAPI SP 07/2026 não desonerado quando aderente; CPUs próprias para sistemas especiais e serviços sem composição específica.</x:v>
      </x:c>
      <x:c r="D3" s="1725" t="str">
        <x:v>Todos os itens possuem preço. SINAPI SP 07/2026 não desonerado quando aderente; CPUs próprias para sistemas especiais e serviços sem composição específica.</x:v>
      </x:c>
      <x:c r="E3" s="1725" t="str">
        <x:v>Todos os itens possuem preço. SINAPI SP 07/2026 não desonerado quando aderente; CPUs próprias para sistemas especiais e serviços sem composição específica.</x:v>
      </x:c>
      <x:c r="F3" s="1725" t="str">
        <x:v>Todos os itens possuem preço. SINAPI SP 07/2026 não desonerado quando aderente; CPUs próprias para sistemas especiais e serviços sem composição específica.</x:v>
      </x:c>
      <x:c r="G3" s="1725" t="str">
        <x:v>Todos os itens possuem preço. SINAPI SP 07/2026 não desonerado quando aderente; CPUs próprias para sistemas especiais e serviços sem composição específica.</x:v>
      </x:c>
      <x:c r="H3" s="1725" t="str">
        <x:v>Todos os itens possuem preço. SINAPI SP 07/2026 não desonerado quando aderente; CPUs próprias para sistemas especiais e serviços sem composição específica.</x:v>
      </x:c>
      <x:c r="I3" s="1725" t="str">
        <x:v>Todos os itens possuem preço. SINAPI SP 07/2026 não desonerado quando aderente; CPUs próprias para sistemas especiais e serviços sem composição específica.</x:v>
      </x:c>
      <x:c r="J3" s="1725" t="str">
        <x:v>Todos os itens possuem preço. SINAPI SP 07/2026 não desonerado quando aderente; CPUs próprias para sistemas especiais e serviços sem composição específica.</x:v>
      </x:c>
      <x:c r="K3" s="1725" t="str">
        <x:v>Todos os itens possuem preço. SINAPI SP 07/2026 não desonerado quando aderente; CPUs próprias para sistemas especiais e serviços sem composição específica.</x:v>
      </x:c>
      <x:c r="L3" s="1725" t="str">
        <x:v>Todos os itens possuem preço. SINAPI SP 07/2026 não desonerado quando aderente; CPUs próprias para sistemas especiais e serviços sem composição específica.</x:v>
      </x:c>
      <x:c r="M3" s="1725" t="str">
        <x:v>Todos os itens possuem preço. SINAPI SP 07/2026 não desonerado quando aderente; CPUs próprias para sistemas especiais e serviços sem composição específica.</x:v>
      </x:c>
      <x:c r="N3" s="1725" t="str">
        <x:v>Todos os itens possuem preço. SINAPI SP 07/2026 não desonerado quando aderente; CPUs próprias para sistemas especiais e serviços sem composição específica.</x:v>
      </x:c>
    </x:row>
    <x:row r="4">
      <x:c r="A4" s="1725" t="str">
        <x:v>Todos os itens possuem preço. SINAPI SP 07/2026 não desonerado quando aderente; CPUs próprias para sistemas especiais e serviços sem composição específica.</x:v>
      </x:c>
      <x:c r="B4" s="1725" t="str">
        <x:v>Todos os itens possuem preço. SINAPI SP 07/2026 não desonerado quando aderente; CPUs próprias para sistemas especiais e serviços sem composição específica.</x:v>
      </x:c>
      <x:c r="C4" s="1725" t="str">
        <x:v>Todos os itens possuem preço. SINAPI SP 07/2026 não desonerado quando aderente; CPUs próprias para sistemas especiais e serviços sem composição específica.</x:v>
      </x:c>
      <x:c r="D4" s="1725" t="str">
        <x:v>Todos os itens possuem preço. SINAPI SP 07/2026 não desonerado quando aderente; CPUs próprias para sistemas especiais e serviços sem composição específica.</x:v>
      </x:c>
      <x:c r="E4" s="1725" t="str">
        <x:v>Todos os itens possuem preço. SINAPI SP 07/2026 não desonerado quando aderente; CPUs próprias para sistemas especiais e serviços sem composição específica.</x:v>
      </x:c>
      <x:c r="F4" s="1725" t="str">
        <x:v>Todos os itens possuem preço. SINAPI SP 07/2026 não desonerado quando aderente; CPUs próprias para sistemas especiais e serviços sem composição específica.</x:v>
      </x:c>
      <x:c r="G4" s="1725" t="str">
        <x:v>Todos os itens possuem preço. SINAPI SP 07/2026 não desonerado quando aderente; CPUs próprias para sistemas especiais e serviços sem composição específica.</x:v>
      </x:c>
      <x:c r="H4" s="1725" t="str">
        <x:v>Todos os itens possuem preço. SINAPI SP 07/2026 não desonerado quando aderente; CPUs próprias para sistemas especiais e serviços sem composição específica.</x:v>
      </x:c>
      <x:c r="I4" s="1725" t="str">
        <x:v>Todos os itens possuem preço. SINAPI SP 07/2026 não desonerado quando aderente; CPUs próprias para sistemas especiais e serviços sem composição específica.</x:v>
      </x:c>
      <x:c r="J4" s="1725" t="str">
        <x:v>Todos os itens possuem preço. SINAPI SP 07/2026 não desonerado quando aderente; CPUs próprias para sistemas especiais e serviços sem composição específica.</x:v>
      </x:c>
      <x:c r="K4" s="1725" t="str">
        <x:v>Todos os itens possuem preço. SINAPI SP 07/2026 não desonerado quando aderente; CPUs próprias para sistemas especiais e serviços sem composição específica.</x:v>
      </x:c>
      <x:c r="L4" s="1725" t="str">
        <x:v>Todos os itens possuem preço. SINAPI SP 07/2026 não desonerado quando aderente; CPUs próprias para sistemas especiais e serviços sem composição específica.</x:v>
      </x:c>
      <x:c r="M4" s="1725" t="str">
        <x:v>Todos os itens possuem preço. SINAPI SP 07/2026 não desonerado quando aderente; CPUs próprias para sistemas especiais e serviços sem composição específica.</x:v>
      </x:c>
      <x:c r="N4" s="1725" t="str">
        <x:v>Todos os itens possuem preço. SINAPI SP 07/2026 não desonerado quando aderente; CPUs próprias para sistemas especiais e serviços sem composição específica.</x:v>
      </x:c>
    </x:row>
    <x:row r="5">
      <x:c r="A5" s="1726"/>
      <x:c r="B5" s="1726"/>
      <x:c r="C5" s="1726"/>
      <x:c r="D5" s="1726"/>
      <x:c r="E5" s="1726"/>
      <x:c r="F5" s="1726"/>
      <x:c r="G5" s="1726"/>
      <x:c r="H5" s="1726"/>
      <x:c r="I5" s="1726"/>
      <x:c r="J5" s="1726"/>
      <x:c r="K5" s="1726"/>
      <x:c r="L5" s="1726"/>
      <x:c r="M5" s="1726"/>
      <x:c r="N5" s="1726"/>
    </x:row>
    <x:row r="6" ht="24" customHeight="1">
      <x:c r="A6" s="1727" t="str">
        <x:v>EAP</x:v>
      </x:c>
      <x:c r="B6" s="1728" t="str">
        <x:v>Grupo</x:v>
      </x:c>
      <x:c r="C6" s="1728" t="str">
        <x:v>Fonte</x:v>
      </x:c>
      <x:c r="D6" s="1728" t="str">
        <x:v>Código/CPU</x:v>
      </x:c>
      <x:c r="E6" s="1728" t="str">
        <x:v>Serviço</x:v>
      </x:c>
      <x:c r="F6" s="1728" t="str">
        <x:v>Un.</x:v>
      </x:c>
      <x:c r="G6" s="1728" t="str">
        <x:v>Qtd.</x:v>
      </x:c>
      <x:c r="H6" s="1728" t="str">
        <x:v>Preço unit.</x:v>
      </x:c>
      <x:c r="I6" s="1728" t="str">
        <x:v>Subtotal</x:v>
      </x:c>
      <x:c r="J6" s="1728" t="str">
        <x:v>Status</x:v>
      </x:c>
      <x:c r="K6" s="1728" t="str">
        <x:v>Tipo preço</x:v>
      </x:c>
      <x:c r="L6" s="1728" t="str">
        <x:v>Inclui?</x:v>
      </x:c>
      <x:c r="M6" s="1728" t="str">
        <x:v>Fonte / URL</x:v>
      </x:c>
      <x:c r="N6" s="1729" t="str">
        <x:v>Observação</x:v>
      </x:c>
    </x:row>
    <x:row r="7" ht="24" customHeight="1">
      <x:c r="A7" s="2026" t="str">
        <x:v>01.01</x:v>
      </x:c>
      <x:c r="B7" s="1732" t="str">
        <x:v>Preliminares</x:v>
      </x:c>
      <x:c r="C7" s="1732" t="str">
        <x:v>CPU própria</x:v>
      </x:c>
      <x:c r="D7" s="1732" t="str">
        <x:v>CPU-PRELIM</x:v>
      </x:c>
      <x:c r="E7" s="1732" t="str">
        <x:v>Mobilização, isolamento e manutenção da proteção hospitalar – 45 dias</x:v>
      </x:c>
      <x:c r="F7" s="1732" t="str">
        <x:v>vb</x:v>
      </x:c>
      <x:c r="G7" s="1765" t="n">
        <x:v>1</x:v>
      </x:c>
      <x:c r="H7" s="1776" t="n">
        <x:f>CPUs!E7</x:f>
        <x:v>1224.05</x:v>
      </x:c>
      <x:c r="I7" s="1776" t="n">
        <x:f>G7*H7</x:f>
        <x:v>1224.05</x:v>
      </x:c>
      <x:c r="J7" s="1732" t="str">
        <x:v>FECHADO</x:v>
      </x:c>
      <x:c r="K7" s="1732" t="str">
        <x:v>CPU</x:v>
      </x:c>
      <x:c r="L7" s="1732" t="str">
        <x:v>SIM</x:v>
      </x:c>
      <x:c r="M7" s="1732" t="str"/>
      <x:c r="N7" s="1733" t="str"/>
    </x:row>
    <x:row r="8" ht="24" customHeight="1">
      <x:c r="A8" s="2027" t="str">
        <x:v>02.01</x:v>
      </x:c>
      <x:c r="B8" s="1813" t="str">
        <x:v>Demolição</x:v>
      </x:c>
      <x:c r="C8" s="1813" t="str">
        <x:v>SINAPI</x:v>
      </x:c>
      <x:c r="D8" s="1813" t="str">
        <x:v>97622</x:v>
      </x:c>
      <x:c r="E8" s="1813" t="str">
        <x:v>Demolição manual de alvenaria de bloco furado</x:v>
      </x:c>
      <x:c r="F8" s="1813" t="str">
        <x:v>m³</x:v>
      </x:c>
      <x:c r="G8" s="2028" t="n">
        <x:f>PREMISSAS!B14</x:f>
        <x:v>2.4311</x:v>
      </x:c>
      <x:c r="H8" s="2042" t="n">
        <x:v>83.84</x:v>
      </x:c>
      <x:c r="I8" s="2042" t="n">
        <x:f>G8*H8</x:f>
        <x:v>203.823424</x:v>
      </x:c>
      <x:c r="J8" s="1813" t="str">
        <x:v>FECHADO SINAPI</x:v>
      </x:c>
      <x:c r="K8" s="1813" t="str">
        <x:v>SINAPI</x:v>
      </x:c>
      <x:c r="L8" s="1813" t="str">
        <x:v>SIM</x:v>
      </x:c>
      <x:c r="M8" s="1813" t="str">
        <x:v>https://www.caixa.gov.br/poder-publico/modernizacao-gestao/sinapi/Paginas/default.aspx</x:v>
      </x:c>
      <x:c r="N8" s="2030" t="str">
        <x:v>Volume conservador</x:v>
      </x:c>
    </x:row>
    <x:row r="9" ht="24" customHeight="1">
      <x:c r="A9" s="2026" t="str">
        <x:v>02.02</x:v>
      </x:c>
      <x:c r="B9" s="1732" t="str">
        <x:v>Demolição</x:v>
      </x:c>
      <x:c r="C9" s="1732" t="str">
        <x:v>CPU própria</x:v>
      </x:c>
      <x:c r="D9" s="1732" t="str">
        <x:v>CPU-RES</x:v>
      </x:c>
      <x:c r="E9" s="1732" t="str">
        <x:v>Acondicionamento, transporte interno, caçambas 4 m³ e destinação de entulho</x:v>
      </x:c>
      <x:c r="F9" s="1732" t="str">
        <x:v>vb</x:v>
      </x:c>
      <x:c r="G9" s="1765" t="n">
        <x:v>1</x:v>
      </x:c>
      <x:c r="H9" s="1776" t="n">
        <x:f>CPUs!E8</x:f>
        <x:v>1441.828114</x:v>
      </x:c>
      <x:c r="I9" s="1776" t="n">
        <x:f>G9*H9</x:f>
        <x:v>1441.828114</x:v>
      </x:c>
      <x:c r="J9" s="1732" t="str">
        <x:v>FECHADO</x:v>
      </x:c>
      <x:c r="K9" s="1732" t="str">
        <x:v>CPU</x:v>
      </x:c>
      <x:c r="L9" s="1732" t="str">
        <x:v>SIM</x:v>
      </x:c>
      <x:c r="M9" s="1732" t="str"/>
      <x:c r="N9" s="1733" t="str"/>
    </x:row>
    <x:row r="10" ht="24" customHeight="1">
      <x:c r="A10" s="2027" t="str">
        <x:v>03.01</x:v>
      </x:c>
      <x:c r="B10" s="1813" t="str">
        <x:v>Reforços</x:v>
      </x:c>
      <x:c r="C10" s="1813" t="str">
        <x:v>SINAPI</x:v>
      </x:c>
      <x:c r="D10" s="1813" t="str">
        <x:v>105024</x:v>
      </x:c>
      <x:c r="E10" s="1813" t="str">
        <x:v>Vergas dos dois pass-throughs P2 – 2,00 m totais</x:v>
      </x:c>
      <x:c r="F10" s="1813" t="str">
        <x:v>m</x:v>
      </x:c>
      <x:c r="G10" s="2028" t="n">
        <x:v>2</x:v>
      </x:c>
      <x:c r="H10" s="2042" t="n">
        <x:v>60.82</x:v>
      </x:c>
      <x:c r="I10" s="2042" t="n">
        <x:f>G10*H10</x:f>
        <x:v>121.64</x:v>
      </x:c>
      <x:c r="J10" s="1813" t="str">
        <x:v>FECHADO SINAPI</x:v>
      </x:c>
      <x:c r="K10" s="1813" t="str">
        <x:v>SINAPI SP 07/2026</x:v>
      </x:c>
      <x:c r="L10" s="1813" t="str">
        <x:v>SIM</x:v>
      </x:c>
      <x:c r="M10" s="1813" t="str">
        <x:v>https://buscadorsinapi.com.br/sp/composicao/105024-verga-moldada-in-loco-em-concreto-espessura-de-10-cm-af-03-2</x:v>
      </x:c>
      <x:c r="N10" s="2030" t="str">
        <x:v>Duas vergas de 1,00 m; aço, forma, concreto e M.O. já incorporados.</x:v>
      </x:c>
    </x:row>
    <x:row r="11" ht="24" customHeight="1">
      <x:c r="A11" s="2026" t="str">
        <x:v>04.01</x:v>
      </x:c>
      <x:c r="B11" s="1732" t="str">
        <x:v>Alvenaria</x:v>
      </x:c>
      <x:c r="C11" s="1732" t="str">
        <x:v>SINAPI</x:v>
      </x:c>
      <x:c r="D11" s="1732" t="str">
        <x:v>103358</x:v>
      </x:c>
      <x:c r="E11" s="1732" t="str">
        <x:v>Alvenaria de vedação bloco cerâmico 11,5 × 19 × 29 cm</x:v>
      </x:c>
      <x:c r="F11" s="1732" t="str">
        <x:v>m²</x:v>
      </x:c>
      <x:c r="G11" s="1765" t="n">
        <x:f>PREMISSAS!B11</x:f>
        <x:v>27.7</x:v>
      </x:c>
      <x:c r="H11" s="1776" t="n">
        <x:v>83.91</x:v>
      </x:c>
      <x:c r="I11" s="1776" t="n">
        <x:f>G11*H11</x:f>
        <x:v>2324.307</x:v>
      </x:c>
      <x:c r="J11" s="1732" t="str">
        <x:v>FECHADO SINAPI</x:v>
      </x:c>
      <x:c r="K11" s="1732" t="str">
        <x:v>SINAPI</x:v>
      </x:c>
      <x:c r="L11" s="1732" t="str">
        <x:v>SIM</x:v>
      </x:c>
      <x:c r="M11" s="1732" t="str">
        <x:v>https://www.caixa.gov.br/poder-publico/modernizacao-gestao/sinapi/Paginas/default.aspx</x:v>
      </x:c>
      <x:c r="N11" s="1733" t="str"/>
    </x:row>
    <x:row r="12" ht="24" customHeight="1">
      <x:c r="A12" s="2027" t="str">
        <x:v>04.02</x:v>
      </x:c>
      <x:c r="B12" s="1813" t="str">
        <x:v>Alvenaria</x:v>
      </x:c>
      <x:c r="C12" s="1813" t="str">
        <x:v>SINAPI</x:v>
      </x:c>
      <x:c r="D12" s="1813" t="str">
        <x:v>87879</x:v>
      </x:c>
      <x:c r="E12" s="1813" t="str">
        <x:v>Chapisco aplicado em alvenaria – duas faces</x:v>
      </x:c>
      <x:c r="F12" s="1813" t="str">
        <x:v>m²</x:v>
      </x:c>
      <x:c r="G12" s="2028" t="n">
        <x:f>PREMISSAS!B12</x:f>
        <x:v>55.4</x:v>
      </x:c>
      <x:c r="H12" s="2042" t="n">
        <x:v>5.38</x:v>
      </x:c>
      <x:c r="I12" s="2042" t="n">
        <x:f>G12*H12</x:f>
        <x:v>298.05199999999996</x:v>
      </x:c>
      <x:c r="J12" s="1813" t="str">
        <x:v>FECHADO SINAPI</x:v>
      </x:c>
      <x:c r="K12" s="1813" t="str">
        <x:v>SINAPI</x:v>
      </x:c>
      <x:c r="L12" s="1813" t="str">
        <x:v>SIM</x:v>
      </x:c>
      <x:c r="M12" s="1813" t="str">
        <x:v>https://www.caixa.gov.br/poder-publico/modernizacao-gestao/sinapi/Paginas/default.aspx</x:v>
      </x:c>
      <x:c r="N12" s="2030" t="str"/>
    </x:row>
    <x:row r="13" ht="24" customHeight="1">
      <x:c r="A13" s="2026" t="str">
        <x:v>04.03</x:v>
      </x:c>
      <x:c r="B13" s="1732" t="str">
        <x:v>Alvenaria</x:v>
      </x:c>
      <x:c r="C13" s="1732" t="str">
        <x:v>SINAPI</x:v>
      </x:c>
      <x:c r="D13" s="1732" t="str">
        <x:v>104958</x:v>
      </x:c>
      <x:c r="E13" s="1732" t="str">
        <x:v>Massa única/revestimento-base – duas faces</x:v>
      </x:c>
      <x:c r="F13" s="1732" t="str">
        <x:v>m²</x:v>
      </x:c>
      <x:c r="G13" s="1765" t="n">
        <x:f>PREMISSAS!B12</x:f>
        <x:v>55.4</x:v>
      </x:c>
      <x:c r="H13" s="1776" t="n">
        <x:v>27.78</x:v>
      </x:c>
      <x:c r="I13" s="1776" t="n">
        <x:f>G13*H13</x:f>
        <x:v>1539.012</x:v>
      </x:c>
      <x:c r="J13" s="1732" t="str">
        <x:v>FECHADO SINAPI</x:v>
      </x:c>
      <x:c r="K13" s="1732" t="str">
        <x:v>SINAPI</x:v>
      </x:c>
      <x:c r="L13" s="1732" t="str">
        <x:v>SIM</x:v>
      </x:c>
      <x:c r="M13" s="1732" t="str">
        <x:v>https://www.caixa.gov.br/poder-publico/modernizacao-gestao/sinapi/Paginas/default.aspx</x:v>
      </x:c>
      <x:c r="N13" s="1733" t="str"/>
    </x:row>
    <x:row r="14" ht="24" customHeight="1">
      <x:c r="A14" s="2027" t="str">
        <x:v>05.01</x:v>
      </x:c>
      <x:c r="B14" s="1813" t="str">
        <x:v>Glasroc H</x:v>
      </x:c>
      <x:c r="C14" s="1813" t="str">
        <x:v>CPU própria</x:v>
      </x:c>
      <x:c r="D14" s="1813" t="str">
        <x:v>CPU-GH-01</x:v>
      </x:c>
      <x:c r="E14" s="1813" t="str">
        <x:v>Sistema Glasroc H Ocean completo instalado</x:v>
      </x:c>
      <x:c r="F14" s="1813" t="str">
        <x:v>m²</x:v>
      </x:c>
      <x:c r="G14" s="2028" t="n">
        <x:f>PREMISSAS!B13</x:f>
        <x:v>12.04</x:v>
      </x:c>
      <x:c r="H14" s="2042" t="n">
        <x:f>CPUs!E9</x:f>
        <x:v>561.8305647840532</x:v>
      </x:c>
      <x:c r="I14" s="2042" t="n">
        <x:f>G14*H14</x:f>
        <x:v>6764.44</x:v>
      </x:c>
      <x:c r="J14" s="1813" t="str">
        <x:v>CPU FECHADA</x:v>
      </x:c>
      <x:c r="K14" s="1813" t="str">
        <x:v>CPU</x:v>
      </x:c>
      <x:c r="L14" s="1813" t="str">
        <x:v>SIM</x:v>
      </x:c>
      <x:c r="M14" s="1813" t="str">
        <x:v>https://www.placo.fr/Produits/plaques/glasroc-h-ocean-13</x:v>
      </x:c>
      <x:c r="N14" s="2030" t="str"/>
    </x:row>
    <x:row r="15" ht="24" customHeight="1">
      <x:c r="A15" s="2026" t="str">
        <x:v>06.01</x:v>
      </x:c>
      <x:c r="B15" s="1732" t="str">
        <x:v>Pisos</x:v>
      </x:c>
      <x:c r="C15" s="1732" t="str">
        <x:v>SINAPI</x:v>
      </x:c>
      <x:c r="D15" s="1732" t="str">
        <x:v>102488</x:v>
      </x:c>
      <x:c r="E15" s="1732" t="str">
        <x:v>Preparo do piso cimentado para recebimento de revestimento/pintura</x:v>
      </x:c>
      <x:c r="F15" s="1732" t="str">
        <x:v>m²</x:v>
      </x:c>
      <x:c r="G15" s="1765" t="n">
        <x:f>PREMISSAS!B8+PREMISSAS!B9*PREMISSAS!B10</x:f>
        <x:v>33.0225</x:v>
      </x:c>
      <x:c r="H15" s="1776" t="n">
        <x:v>4.93</x:v>
      </x:c>
      <x:c r="I15" s="1776" t="n">
        <x:f>G15*H15</x:f>
        <x:v>162.800925</x:v>
      </x:c>
      <x:c r="J15" s="1732" t="str">
        <x:v>FECHADO SINAPI</x:v>
      </x:c>
      <x:c r="K15" s="1732" t="str">
        <x:v>SINAPI SP 07/2026</x:v>
      </x:c>
      <x:c r="L15" s="1732" t="str">
        <x:v>SIM</x:v>
      </x:c>
      <x:c r="M15" s="1732" t="str">
        <x:v>https://buscadorsinapi.com.br/composicao/102488-preparo-do-piso-cimentado-para-pintura-lixamento-e-limpeza-a</x:v>
      </x:c>
      <x:c r="N15" s="1733" t="str">
        <x:v>Área crítica do cenário final.</x:v>
      </x:c>
    </x:row>
    <x:row r="16" ht="24" customHeight="1">
      <x:c r="A16" s="2027" t="str">
        <x:v>06.02</x:v>
      </x:c>
      <x:c r="B16" s="1813" t="str">
        <x:v>Pisos</x:v>
      </x:c>
      <x:c r="C16" s="1813" t="str">
        <x:v>SINAPI</x:v>
      </x:c>
      <x:c r="D16" s="1813" t="str">
        <x:v>87622</x:v>
      </x:c>
      <x:c r="E16" s="1813" t="str">
        <x:v>Regularização localizada de contrapiso – reserva de 10% da área crítica</x:v>
      </x:c>
      <x:c r="F16" s="1813" t="str">
        <x:v>m²</x:v>
      </x:c>
      <x:c r="G16" s="2028" t="n">
        <x:f>PREMISSAS!B23</x:f>
        <x:v>3.3022500000000004</x:v>
      </x:c>
      <x:c r="H16" s="2042" t="n">
        <x:v>40.63</x:v>
      </x:c>
      <x:c r="I16" s="2042" t="n">
        <x:f>G16*H16</x:f>
        <x:v>134.1704175</x:v>
      </x:c>
      <x:c r="J16" s="1813" t="str">
        <x:v>FECHADO SINAPI</x:v>
      </x:c>
      <x:c r="K16" s="1813" t="str">
        <x:v>SINAPI SP 07/2026</x:v>
      </x:c>
      <x:c r="L16" s="1813" t="str">
        <x:v>SIM</x:v>
      </x:c>
      <x:c r="M16" s="1813" t="str">
        <x:v>https://buscadorsinapi.com.br/sp/composicao/87622-contrapiso-em-argamassa-traco-1-4-cimento-e-areia-preparo-ma</x:v>
      </x:c>
      <x:c r="N16" s="2030" t="str">
        <x:v>Quantidade automática = área crítica × reserva editável.</x:v>
      </x:c>
    </x:row>
    <x:row r="17" ht="24" customHeight="1">
      <x:c r="A17" s="2026" t="str">
        <x:v>06.03</x:v>
      </x:c>
      <x:c r="B17" s="1732" t="str">
        <x:v>Pisos</x:v>
      </x:c>
      <x:c r="C17" s="1732" t="str">
        <x:v>SINAPI</x:v>
      </x:c>
      <x:c r="D17" s="1732" t="str">
        <x:v>40648</x:v>
      </x:c>
      <x:c r="E17" s="1732" t="str">
        <x:v>Piso epóxi autonivelante 4 mm – áreas críticas; semicríticas somente se chave for alterada</x:v>
      </x:c>
      <x:c r="F17" s="1732" t="str">
        <x:v>m²</x:v>
      </x:c>
      <x:c r="G17" s="1765" t="n">
        <x:f>PREMISSAS!B8+PREMISSAS!B9*PREMISSAS!B10</x:f>
        <x:v>33.0225</x:v>
      </x:c>
      <x:c r="H17" s="1776" t="n">
        <x:v>265.92</x:v>
      </x:c>
      <x:c r="I17" s="1776" t="n">
        <x:f>G17*H17</x:f>
        <x:v>8781.343200000001</x:v>
      </x:c>
      <x:c r="J17" s="1732" t="str">
        <x:v>FECHADO SINAPI</x:v>
      </x:c>
      <x:c r="K17" s="1732" t="str">
        <x:v>SINAPI</x:v>
      </x:c>
      <x:c r="L17" s="1732" t="str">
        <x:v>SIM</x:v>
      </x:c>
      <x:c r="M17" s="1732" t="str">
        <x:v>https://www.caixa.gov.br/poder-publico/modernizacao-gestao/sinapi/Paginas/default.aspx</x:v>
      </x:c>
      <x:c r="N17" s="1733" t="str">
        <x:v>Cenário final usa apenas áreas críticas (PREMISSAS!B10 = 0)</x:v>
      </x:c>
    </x:row>
    <x:row r="18" ht="24" customHeight="1">
      <x:c r="A18" s="2027" t="str">
        <x:v>06.04</x:v>
      </x:c>
      <x:c r="B18" s="1813" t="str">
        <x:v>Impermeabilização</x:v>
      </x:c>
      <x:c r="C18" s="1813" t="str">
        <x:v>SINAPI agregado</x:v>
      </x:c>
      <x:c r="D18" s="1813" t="str">
        <x:v>98555 + 98558</x:v>
      </x:c>
      <x:c r="E18" s="1813" t="str">
        <x:v>Impermeabilização localizada – 4 m² + tratamento de 1 ralo</x:v>
      </x:c>
      <x:c r="F18" s="1813" t="str">
        <x:v>vb</x:v>
      </x:c>
      <x:c r="G18" s="2028" t="n">
        <x:v>1</x:v>
      </x:c>
      <x:c r="H18" s="2042" t="n">
        <x:f>4*38.07+11.22</x:f>
        <x:v>163.5</x:v>
      </x:c>
      <x:c r="I18" s="2042" t="n">
        <x:f>G18*H18</x:f>
        <x:v>163.5</x:v>
      </x:c>
      <x:c r="J18" s="1813" t="str">
        <x:v>FECHADO SINAPI</x:v>
      </x:c>
      <x:c r="K18" s="1813" t="str">
        <x:v>SINAPI SP 07/2026</x:v>
      </x:c>
      <x:c r="L18" s="1813" t="str">
        <x:v>SIM</x:v>
      </x:c>
      <x:c r="M18" s="1813" t="str">
        <x:v>https://buscadorsinapi.com.br/sp/composicao/98555-impermeabilizacao-de-superficie-com-argamassa-polimerica-mem</x:v>
      </x:c>
      <x:c r="N18" s="2030" t="str">
        <x:v>4,00 m² × 98555 + 1 un × 98558.</x:v>
      </x:c>
    </x:row>
    <x:row r="19" ht="24" customHeight="1">
      <x:c r="A19" s="2026" t="str">
        <x:v>07.01</x:v>
      </x:c>
      <x:c r="B19" s="1732" t="str">
        <x:v>Renner</x:v>
      </x:c>
      <x:c r="C19" s="1732" t="str">
        <x:v>CPU própria</x:v>
      </x:c>
      <x:c r="D19" s="1732" t="str">
        <x:v>CPU-REN-01</x:v>
      </x:c>
      <x:c r="E19" s="1732" t="str">
        <x:v>Polidura Epóxi Higiene Total – paredes críticas</x:v>
      </x:c>
      <x:c r="F19" s="1732" t="str">
        <x:v>m²</x:v>
      </x:c>
      <x:c r="G19" s="1765" t="n">
        <x:f>PREMISSAS!B15</x:f>
        <x:v>105.46</x:v>
      </x:c>
      <x:c r="H19" s="1776" t="n">
        <x:f>CPUs!E10</x:f>
        <x:v>89.43</x:v>
      </x:c>
      <x:c r="I19" s="1776" t="n">
        <x:f>G19*H19</x:f>
        <x:v>9431.2878</x:v>
      </x:c>
      <x:c r="J19" s="1732" t="str">
        <x:v>CPU FECHADA</x:v>
      </x:c>
      <x:c r="K19" s="1732" t="str">
        <x:v>CPU</x:v>
      </x:c>
      <x:c r="L19" s="1732" t="str">
        <x:v>SIM</x:v>
      </x:c>
      <x:c r="M19" s="1732" t="str">
        <x:v>https://rennercoatings.com/produtos/epoxi-higiene-total/</x:v>
      </x:c>
      <x:c r="N19" s="1733" t="str"/>
    </x:row>
    <x:row r="20" ht="24" customHeight="1">
      <x:c r="A20" s="2027" t="str">
        <x:v>07.02</x:v>
      </x:c>
      <x:c r="B20" s="1813" t="str">
        <x:v>Renner/Teto</x:v>
      </x:c>
      <x:c r="C20" s="1813" t="str">
        <x:v>CPU própria</x:v>
      </x:c>
      <x:c r="D20" s="1813" t="str">
        <x:v>CPU-REN-02</x:v>
      </x:c>
      <x:c r="E20" s="1813" t="str">
        <x:v>Acabamento epóxi compatível – teto/laje crítica</x:v>
      </x:c>
      <x:c r="F20" s="1813" t="str">
        <x:v>m²</x:v>
      </x:c>
      <x:c r="G20" s="2028" t="n">
        <x:f>PREMISSAS!B16</x:f>
        <x:v>33.0225</x:v>
      </x:c>
      <x:c r="H20" s="2042" t="n">
        <x:f>CPUs!E11</x:f>
        <x:v>89.43</x:v>
      </x:c>
      <x:c r="I20" s="2042" t="n">
        <x:f>G20*H20</x:f>
        <x:v>2953.2021750000004</x:v>
      </x:c>
      <x:c r="J20" s="1813" t="str">
        <x:v>CPU FECHADA</x:v>
      </x:c>
      <x:c r="K20" s="1813" t="str">
        <x:v>CPU</x:v>
      </x:c>
      <x:c r="L20" s="1813" t="str">
        <x:v>SIM</x:v>
      </x:c>
      <x:c r="M20" s="1813" t="str">
        <x:v>https://rennercoatings.com/produtos/epoxi-higiene-total/</x:v>
      </x:c>
      <x:c r="N20" s="2030" t="str"/>
    </x:row>
    <x:row r="21" ht="24" customHeight="1">
      <x:c r="A21" s="2026" t="str">
        <x:v>08.01</x:v>
      </x:c>
      <x:c r="B21" s="1732" t="str">
        <x:v>Rodapé</x:v>
      </x:c>
      <x:c r="C21" s="1732" t="str">
        <x:v>CPU própria</x:v>
      </x:c>
      <x:c r="D21" s="1732" t="str">
        <x:v>CPU-ROD-01</x:v>
      </x:c>
      <x:c r="E21" s="1732" t="str">
        <x:v>Rodapé sanitário epóxi abaulado – crítico</x:v>
      </x:c>
      <x:c r="F21" s="1732" t="str">
        <x:v>m</x:v>
      </x:c>
      <x:c r="G21" s="1765" t="n">
        <x:f>PREMISSAS!B17</x:f>
        <x:v>41.3</x:v>
      </x:c>
      <x:c r="H21" s="1776" t="n">
        <x:f>CPUs!E12</x:f>
        <x:v>109.73</x:v>
      </x:c>
      <x:c r="I21" s="1776" t="n">
        <x:f>G21*H21</x:f>
        <x:v>4531.849</x:v>
      </x:c>
      <x:c r="J21" s="1732" t="str">
        <x:v>CPU FECHADA</x:v>
      </x:c>
      <x:c r="K21" s="1732" t="str">
        <x:v>CPU</x:v>
      </x:c>
      <x:c r="L21" s="1732" t="str">
        <x:v>SIM</x:v>
      </x:c>
      <x:c r="M21" s="1732" t="str">
        <x:v>https://www.todaslicitacoes.com.br/licitacao/contratacao-de-empresa-especializada-para-execucao-de-ibiuna-sp-46634531000137-2026-255</x:v>
      </x:c>
      <x:c r="N21" s="1733" t="str"/>
    </x:row>
    <x:row r="22" ht="24" customHeight="1">
      <x:c r="A22" s="2027" t="str">
        <x:v>08.02</x:v>
      </x:c>
      <x:c r="B22" s="1813" t="str">
        <x:v>Rodapé</x:v>
      </x:c>
      <x:c r="C22" s="1813" t="str">
        <x:v>CPU própria</x:v>
      </x:c>
      <x:c r="D22" s="1813" t="str">
        <x:v>CPU-ROD-01</x:v>
      </x:c>
      <x:c r="E22" s="1813" t="str">
        <x:v>Rodapé sanitário epóxi abaulado – semicrítico</x:v>
      </x:c>
      <x:c r="F22" s="1813" t="str">
        <x:v>m</x:v>
      </x:c>
      <x:c r="G22" s="2028" t="n">
        <x:f>PREMISSAS!B18*PREMISSAS!B10</x:f>
        <x:v>0</x:v>
      </x:c>
      <x:c r="H22" s="2042" t="n">
        <x:f>CPUs!E12</x:f>
        <x:v>109.73</x:v>
      </x:c>
      <x:c r="I22" s="2042" t="n">
        <x:f>G22*H22</x:f>
        <x:v>0</x:v>
      </x:c>
      <x:c r="J22" s="1813" t="str">
        <x:v>CPU FECHADA</x:v>
      </x:c>
      <x:c r="K22" s="1813" t="str">
        <x:v>CPU</x:v>
      </x:c>
      <x:c r="L22" s="1813" t="str">
        <x:v>SIM</x:v>
      </x:c>
      <x:c r="M22" s="1813" t="str">
        <x:v>https://www.todaslicitacoes.com.br/licitacao/contratacao-de-empresa-especializada-para-execucao-de-ibiuna-sp-46634531000137-2026-255</x:v>
      </x:c>
      <x:c r="N22" s="2030" t="str"/>
    </x:row>
    <x:row r="23" ht="24" customHeight="1">
      <x:c r="A23" s="2026" t="str">
        <x:v>09.01</x:v>
      </x:c>
      <x:c r="B23" s="1732" t="str">
        <x:v>Pass-through</x:v>
      </x:c>
      <x:c r="C23" s="1732" t="str">
        <x:v>CPU própria</x:v>
      </x:c>
      <x:c r="D23" s="1732" t="str">
        <x:v>CPU-PT-01</x:v>
      </x:c>
      <x:c r="E23" s="1732" t="str">
        <x:v>Caixa de passagem inox 600 × 600 × 600 mm – fornecimento/instalação</x:v>
      </x:c>
      <x:c r="F23" s="1732" t="str">
        <x:v>un</x:v>
      </x:c>
      <x:c r="G23" s="1765" t="n">
        <x:f>PREMISSAS!B19</x:f>
        <x:v>2</x:v>
      </x:c>
      <x:c r="H23" s="1776" t="n">
        <x:f>CPUs!E13</x:f>
        <x:v>6560.05</x:v>
      </x:c>
      <x:c r="I23" s="1776" t="n">
        <x:f>G23*H23</x:f>
        <x:v>13120.1</x:v>
      </x:c>
      <x:c r="J23" s="1732" t="str">
        <x:v>CPU FECHADA</x:v>
      </x:c>
      <x:c r="K23" s="1732" t="str">
        <x:v>CPU</x:v>
      </x:c>
      <x:c r="L23" s="1732" t="str">
        <x:v>SIM</x:v>
      </x:c>
      <x:c r="M23" s="1732" t="str">
        <x:v>https://sicainox.com.br/product/pass-through-para-sala-limpa-600mm/</x:v>
      </x:c>
      <x:c r="N23" s="1733" t="str"/>
    </x:row>
    <x:row r="24" ht="24" customHeight="1">
      <x:c r="A24" s="2027" t="str">
        <x:v>10.01</x:v>
      </x:c>
      <x:c r="B24" s="1813" t="str">
        <x:v>Acervo</x:v>
      </x:c>
      <x:c r="C24" s="1813" t="str">
        <x:v>CPU própria</x:v>
      </x:c>
      <x:c r="D24" s="1813" t="str">
        <x:v>CPU-ACERVO</x:v>
      </x:c>
      <x:c r="E24" s="1813" t="str">
        <x:v>Proteção/movimentação leve/recolocação do acervo existente</x:v>
      </x:c>
      <x:c r="F24" s="1813" t="str">
        <x:v>vb</x:v>
      </x:c>
      <x:c r="G24" s="2028" t="n">
        <x:v>1</x:v>
      </x:c>
      <x:c r="H24" s="2042" t="n">
        <x:f>CPUs!E14</x:f>
        <x:v>714.88</x:v>
      </x:c>
      <x:c r="I24" s="2042" t="n">
        <x:f>G24*H24</x:f>
        <x:v>714.88</x:v>
      </x:c>
      <x:c r="J24" s="1813" t="str">
        <x:v>FECHADO</x:v>
      </x:c>
      <x:c r="K24" s="1813" t="str">
        <x:v>CPU</x:v>
      </x:c>
      <x:c r="L24" s="1813" t="str">
        <x:v>SIM</x:v>
      </x:c>
      <x:c r="M24" s="1813" t="str"/>
      <x:c r="N24" s="2030" t="str"/>
    </x:row>
    <x:row r="25" ht="24" customHeight="1">
      <x:c r="A25" s="2031" t="str">
        <x:v>11.01</x:v>
      </x:c>
      <x:c r="B25" s="1739" t="str">
        <x:v>Entrega</x:v>
      </x:c>
      <x:c r="C25" s="1739" t="str">
        <x:v>CPU própria</x:v>
      </x:c>
      <x:c r="D25" s="1739" t="str">
        <x:v>CPU-LIMP</x:v>
      </x:c>
      <x:c r="E25" s="1739" t="str">
        <x:v>Limpeza final e preparação para entrega</x:v>
      </x:c>
      <x:c r="F25" s="1739" t="str">
        <x:v>vb</x:v>
      </x:c>
      <x:c r="G25" s="1778" t="n">
        <x:v>1</x:v>
      </x:c>
      <x:c r="H25" s="1777" t="n">
        <x:f>CPUs!E15</x:f>
        <x:v>614.88</x:v>
      </x:c>
      <x:c r="I25" s="1777" t="n">
        <x:f>G25*H25</x:f>
        <x:v>614.88</x:v>
      </x:c>
      <x:c r="J25" s="1739" t="str">
        <x:v>FECHADO</x:v>
      </x:c>
      <x:c r="K25" s="1739" t="str">
        <x:v>CPU</x:v>
      </x:c>
      <x:c r="L25" s="1739" t="str">
        <x:v>SIM</x:v>
      </x:c>
      <x:c r="M25" s="1739" t="str"/>
      <x:c r="N25" s="1740" t="str"/>
    </x:row>
    <x:row r="26" ht="24" customHeight="1">
      <x:c r="A26" s="1741" t="str">
        <x:v>12.01</x:v>
      </x:c>
      <x:c r="B26" s="1743" t="str">
        <x:v>Nicho A2</x:v>
      </x:c>
      <x:c r="C26" s="1743" t="str">
        <x:v>SINAPI agregado</x:v>
      </x:c>
      <x:c r="D26" s="1743" t="str">
        <x:v>97622 + 105024 + 87879 + 104958</x:v>
      </x:c>
      <x:c r="E26" s="1743" t="str">
        <x:v>Nicho/passagem da autoclave A2 – abertura, verga e requadro civil</x:v>
      </x:c>
      <x:c r="F26" s="1743" t="str">
        <x:v>un</x:v>
      </x:c>
      <x:c r="G26" s="1806" t="n">
        <x:v>1</x:v>
      </x:c>
      <x:c r="H26" s="1804" t="n">
        <x:f>PREMISSAS!B39*PREMISSAS!B40*PREMISSAS!B41*83.84+PREMISSAS!B42*60.82+((2*PREMISSAS!B40+PREMISSAS!B39)*PREMISSAS!B41)*5.38+((2*PREMISSAS!B40+PREMISSAS!B39)*PREMISSAS!B41)*27.78</x:f>
        <x:v>105.180872</x:v>
      </x:c>
      <x:c r="I26" s="1804" t="n">
        <x:f>G26*H26</x:f>
        <x:v>105.180872</x:v>
      </x:c>
      <x:c r="J26" s="1743" t="str">
        <x:v>FECHADO SINAPI</x:v>
      </x:c>
      <x:c r="K26" s="1743" t="str">
        <x:v>SINAPI SP 07/2026</x:v>
      </x:c>
      <x:c r="L26" s="1743" t="str">
        <x:v>SIM</x:v>
      </x:c>
      <x:c r="M26" s="1743" t="str">
        <x:v>https://www.caixa.gov.br/poder-publico/modernizacao-gestao/sinapi/Paginas/default.aspx</x:v>
      </x:c>
      <x:c r="N26" s="1744" t="str">
        <x:v>Composição agregada formada apenas por itens SINAPI; conferir dimensão real da autoclave.</x:v>
      </x:c>
    </x:row>
    <x:row r="27" ht="24" customHeight="1">
      <x:c r="A27" s="1730" t="str">
        <x:v>13.01</x:v>
      </x:c>
      <x:c r="B27" s="1746" t="str">
        <x:v>Portas/Ferragens</x:v>
      </x:c>
      <x:c r="C27" s="1746" t="str">
        <x:v>CPU própria</x:v>
      </x:c>
      <x:c r="D27" s="1746" t="str">
        <x:v>CPU-PORTA-P1</x:v>
      </x:c>
      <x:c r="E27" s="1746" t="str">
        <x:v>P1 – porta de correr com vedação 1,00 × 2,10 m, completa instalada</x:v>
      </x:c>
      <x:c r="F27" s="1746" t="str">
        <x:v>un</x:v>
      </x:c>
      <x:c r="G27" s="1811" t="n">
        <x:v>3</x:v>
      </x:c>
      <x:c r="H27" s="1814" t="n">
        <x:f>CPUs!E16</x:f>
        <x:v>5200</x:v>
      </x:c>
      <x:c r="I27" s="1814" t="n">
        <x:f>G27*H27</x:f>
        <x:v>15600</x:v>
      </x:c>
      <x:c r="J27" s="1746" t="str">
        <x:v>CPU FECHADA</x:v>
      </x:c>
      <x:c r="K27" s="1746" t="str">
        <x:v>CPU mercado</x:v>
      </x:c>
      <x:c r="L27" s="1746" t="str">
        <x:v>SIM</x:v>
      </x:c>
      <x:c r="M27" s="1746" t="str">
        <x:v>https://www.saude.sp.gov.br/resources/ses/perfil/cidadao/licitacoes-cga/edital_cachoeirinha_.pdf</x:v>
      </x:c>
      <x:c r="N27" s="1733" t="str">
        <x:v>Inclui trilho, roldanas, guia, puxador/fechadura e vedação</x:v>
      </x:c>
    </x:row>
    <x:row r="28" ht="24" customHeight="1">
      <x:c r="A28" s="1730" t="str">
        <x:v>13.02</x:v>
      </x:c>
      <x:c r="B28" s="1746" t="str">
        <x:v>Portas/Ferragens</x:v>
      </x:c>
      <x:c r="C28" s="1746" t="str">
        <x:v>CPU própria</x:v>
      </x:c>
      <x:c r="D28" s="1746" t="str">
        <x:v>CPU-PORTA-P6</x:v>
      </x:c>
      <x:c r="E28" s="1746" t="str">
        <x:v>P6 – porta de correr 1 folha com vedação 0,80 × 2,10 m, completa instalada</x:v>
      </x:c>
      <x:c r="F28" s="1746" t="str">
        <x:v>un</x:v>
      </x:c>
      <x:c r="G28" s="1811" t="n">
        <x:v>1</x:v>
      </x:c>
      <x:c r="H28" s="1814" t="n">
        <x:f>CPUs!E17</x:f>
        <x:v>5200</x:v>
      </x:c>
      <x:c r="I28" s="1814" t="n">
        <x:f>G28*H28</x:f>
        <x:v>5200</x:v>
      </x:c>
      <x:c r="J28" s="1746" t="str">
        <x:v>CPU FECHADA</x:v>
      </x:c>
      <x:c r="K28" s="1746" t="str">
        <x:v>CPU mercado</x:v>
      </x:c>
      <x:c r="L28" s="1746" t="str">
        <x:v>SIM</x:v>
      </x:c>
      <x:c r="M28" s="1746" t="str">
        <x:v>https://www.saude.sp.gov.br/resources/ses/perfil/cidadao/licitacoes-cga/edital_cachoeirinha_.pdf</x:v>
      </x:c>
      <x:c r="N28" s="1733" t="str"/>
    </x:row>
    <x:row r="29" ht="24" customHeight="1">
      <x:c r="A29" s="1730" t="str">
        <x:v>13.03</x:v>
      </x:c>
      <x:c r="B29" s="1746" t="str">
        <x:v>Portas/Ferragens</x:v>
      </x:c>
      <x:c r="C29" s="1746" t="str">
        <x:v>SINAPI</x:v>
      </x:c>
      <x:c r="D29" s="1746" t="str">
        <x:v>106144</x:v>
      </x:c>
      <x:c r="E29" s="1746" t="str">
        <x:v>P3 – porta de isolamento 0,80 × 2,10 m – porta-pronta pesada/superpesada melamínica branca</x:v>
      </x:c>
      <x:c r="F29" s="1727" t="str">
        <x:v>un</x:v>
      </x:c>
      <x:c r="G29" s="1799" t="n">
        <x:v>3</x:v>
      </x:c>
      <x:c r="H29" s="2043" t="n">
        <x:v>1204.35</x:v>
      </x:c>
      <x:c r="I29" s="2044" t="n">
        <x:f>G29*H29</x:f>
        <x:v>3613.0499999999997</x:v>
      </x:c>
      <x:c r="J29" s="1746" t="str">
        <x:v>REFERÊNCIA SINAPI / VALIDAR VEDAÇÃO</x:v>
      </x:c>
      <x:c r="K29" s="1746" t="str">
        <x:v>SINAPI SP 07/2026</x:v>
      </x:c>
      <x:c r="L29" s="1746" t="str">
        <x:v>SIM</x:v>
      </x:c>
      <x:c r="M29" s="1746" t="str">
        <x:v>https://buscadorsinapi.com.br/sp/composicao/106144-porta-pronta-de-madeira-folha-pesada-ou-superpesada-80x210cm</x:v>
      </x:c>
      <x:c r="N29" s="1733" t="str">
        <x:v>A composição é aderente à porta pesada acabada; eventual vedação/hermeticidade hospitalar específica deve ser orçada à parte se exigida pelo RT.</x:v>
      </x:c>
    </x:row>
    <x:row r="30" ht="24" customHeight="1">
      <x:c r="A30" s="1730" t="str">
        <x:v>13.04</x:v>
      </x:c>
      <x:c r="B30" s="1746" t="str">
        <x:v>Portas/Ferragens</x:v>
      </x:c>
      <x:c r="C30" s="1746" t="str">
        <x:v>SINAPI</x:v>
      </x:c>
      <x:c r="D30" s="1746" t="str">
        <x:v>106143</x:v>
      </x:c>
      <x:c r="E30" s="1746" t="str">
        <x:v>P – porta comum 0,80 × 2,10 m – porta-pronta madeira leve/média melamínica branca</x:v>
      </x:c>
      <x:c r="F30" s="1730" t="str">
        <x:v>un</x:v>
      </x:c>
      <x:c r="G30" s="1811" t="n">
        <x:v>6</x:v>
      </x:c>
      <x:c r="H30" s="1814" t="n">
        <x:v>1024.39</x:v>
      </x:c>
      <x:c r="I30" s="2045" t="n">
        <x:f>G30*H30</x:f>
        <x:v>6146.34</x:v>
      </x:c>
      <x:c r="J30" s="1746" t="str">
        <x:v>FECHADO SINAPI</x:v>
      </x:c>
      <x:c r="K30" s="1746" t="str">
        <x:v>SINAPI SP 07/2026</x:v>
      </x:c>
      <x:c r="L30" s="1746" t="str">
        <x:v>SIM</x:v>
      </x:c>
      <x:c r="M30" s="1746" t="str">
        <x:v>https://buscadorsinapi.com.br/composicao/106143-porta-pronta-de-madeira-folha-leve-ou-media-80x210cm-fixacao</x:v>
      </x:c>
      <x:c r="N30" s="1733" t="str">
        <x:v>Fornecimento e instalação de porta-pronta; acabamento final incorporado.</x:v>
      </x:c>
    </x:row>
    <x:row r="31" ht="24" customHeight="1">
      <x:c r="A31" s="1730" t="str">
        <x:v>13.05</x:v>
      </x:c>
      <x:c r="B31" s="1746" t="str">
        <x:v>Portas/Ferragens</x:v>
      </x:c>
      <x:c r="C31" s="1746" t="str">
        <x:v>CPU própria</x:v>
      </x:c>
      <x:c r="D31" s="1746" t="str">
        <x:v>CPU-PORTA-P4</x:v>
      </x:c>
      <x:c r="E31" s="1746" t="str">
        <x:v>P4 – porta hospitalar dupla 2,00 × 2,10 m, completa instalada</x:v>
      </x:c>
      <x:c r="F31" s="1730" t="str">
        <x:v>un</x:v>
      </x:c>
      <x:c r="G31" s="1811" t="n">
        <x:v>3</x:v>
      </x:c>
      <x:c r="H31" s="1814" t="n">
        <x:f>CPUs!E18</x:f>
        <x:v>6940.66</x:v>
      </x:c>
      <x:c r="I31" s="2045" t="n">
        <x:f>G31*H31</x:f>
        <x:v>20821.98</x:v>
      </x:c>
      <x:c r="J31" s="1746" t="str">
        <x:v>CPU FECHADA</x:v>
      </x:c>
      <x:c r="K31" s="1746" t="str">
        <x:v>Benchmark público 2026</x:v>
      </x:c>
      <x:c r="L31" s="1746" t="str">
        <x:v>SIM</x:v>
      </x:c>
      <x:c r="M31" s="1746" t="str">
        <x:v>https://www-storage.voxtecnologia.com.br/?f=3392&amp;i=publicado_114508_2026-03-26_7dc99c77d184b440b6445b810670cd89.pdf&amp;m=sigpub.publicacao</x:v>
      </x:c>
      <x:c r="N31" s="1733" t="str">
        <x:v>Ferragens reforçadas e proteção bate-maca</x:v>
      </x:c>
    </x:row>
    <x:row r="32" ht="24" customHeight="1">
      <x:c r="A32" s="1737" t="str">
        <x:v>13.06</x:v>
      </x:c>
      <x:c r="B32" s="1739" t="str">
        <x:v>Portas/Ferragens</x:v>
      </x:c>
      <x:c r="C32" s="1739" t="str">
        <x:v>CPU própria</x:v>
      </x:c>
      <x:c r="D32" s="1739" t="str">
        <x:v>CPU-PORTA-P5</x:v>
      </x:c>
      <x:c r="E32" s="1739" t="str">
        <x:v>P5 – porta de correr: orçamento provisório pela dimensão do quadro 0,80 × 2,10</x:v>
      </x:c>
      <x:c r="F32" s="1737" t="str">
        <x:v>un</x:v>
      </x:c>
      <x:c r="G32" s="1778" t="n">
        <x:v>1</x:v>
      </x:c>
      <x:c r="H32" s="1777" t="n">
        <x:f>CPUs!E19</x:f>
        <x:v>2800</x:v>
      </x:c>
      <x:c r="I32" s="2046" t="n">
        <x:f>G32*H32</x:f>
        <x:v>2800</x:v>
      </x:c>
      <x:c r="J32" s="1739" t="str">
        <x:v>VALIDAR DIMENSÃO</x:v>
      </x:c>
      <x:c r="K32" s="1739" t="str">
        <x:v>CPU mercado</x:v>
      </x:c>
      <x:c r="L32" s="1739" t="str">
        <x:v>SIM</x:v>
      </x:c>
      <x:c r="M32" s="1739" t="str">
        <x:v>https://www.saude.sp.gov.br/resources/ses/perfil/cidadao/licitacoes-cga/edital_cachoeirinha_.pdf</x:v>
      </x:c>
      <x:c r="N32" s="1740" t="str">
        <x:v>Quadro de objetos = 80×210; anotação gráfica = 210×120. Confirmar com RT antes da contratação.</x:v>
      </x:c>
    </x:row>
    <x:row r="33" ht="24" customHeight="1">
      <x:c r="A33" s="1780" t="str">
        <x:v>14.01</x:v>
      </x:c>
      <x:c r="B33" s="1781" t="str">
        <x:v>Engenharia</x:v>
      </x:c>
      <x:c r="C33" s="1781" t="str">
        <x:v>SINAPI</x:v>
      </x:c>
      <x:c r="D33" s="1781" t="str">
        <x:v>90777</x:v>
      </x:c>
      <x:c r="E33" s="1781" t="str">
        <x:v>Engenheiro civil de obra júnior – acompanhamento técnico</x:v>
      </x:c>
      <x:c r="F33" s="1780" t="str">
        <x:v>h</x:v>
      </x:c>
      <x:c r="G33" s="1782" t="n">
        <x:v>36</x:v>
      </x:c>
      <x:c r="H33" s="2047" t="n">
        <x:v>143.6</x:v>
      </x:c>
      <x:c r="I33" s="2048" t="n">
        <x:f>G33*H33</x:f>
        <x:v>5169.599999999999</x:v>
      </x:c>
      <x:c r="J33" s="1781" t="str">
        <x:v>FECHADO SINAPI</x:v>
      </x:c>
      <x:c r="K33" s="1781" t="str">
        <x:v>SINAPI SP 07/2026</x:v>
      </x:c>
      <x:c r="L33" s="1781" t="str">
        <x:v>SIM</x:v>
      </x:c>
      <x:c r="M33" s="1781" t="str">
        <x:v>https://www.datasin.com.br/sinapi/90777</x:v>
      </x:c>
      <x:c r="N33" s="1785" t="str">
        <x:v>36 h totais conforme auditoria final; custo separado da AL.</x:v>
      </x:c>
    </x:row>
    <x:row r="34" ht="24" customHeight="1">
      <x:c r="A34" s="1759" t="str">
        <x:v>15.01</x:v>
      </x:c>
      <x:c r="B34" s="1759" t="str">
        <x:v>Licenciamento</x:v>
      </x:c>
      <x:c r="C34" s="1759" t="str">
        <x:v>CREA-SP</x:v>
      </x:c>
      <x:c r="D34" s="1759" t="str">
        <x:v>ART 2026</x:v>
      </x:c>
      <x:c r="E34" s="1759" t="str">
        <x:v>ART de obra/serviço – contrato acima de R$ 15.000,00</x:v>
      </x:c>
      <x:c r="F34" s="2033" t="str">
        <x:v>un</x:v>
      </x:c>
      <x:c r="G34" s="2006" t="n">
        <x:v>1</x:v>
      </x:c>
      <x:c r="H34" s="2017" t="n">
        <x:v>285.59</x:v>
      </x:c>
      <x:c r="I34" s="2049" t="n">
        <x:v>285.59</x:v>
      </x:c>
      <x:c r="J34" s="1759" t="str">
        <x:v>CONFIRMADO</x:v>
      </x:c>
      <x:c r="K34" s="1759" t="str">
        <x:v>CREA-SP 2026</x:v>
      </x:c>
      <x:c r="L34" s="1759" t="str">
        <x:v>SIM</x:v>
      </x:c>
      <x:c r="M34" s="1759" t="str">
        <x:v>https://www.creasp.org.br/anuidade/2026/art.html</x:v>
      </x:c>
      <x:c r="N34" s="1759" t="str">
        <x:v>Taxa estatutária exibida separadamente e sem incidência de BDI.</x:v>
      </x:c>
    </x:row>
    <x:row r="35">
      <x:c r="A35" s="1726"/>
      <x:c r="B35" s="1726"/>
      <x:c r="C35" s="1726"/>
      <x:c r="D35" s="1726"/>
      <x:c r="E35" s="1726"/>
      <x:c r="F35" s="1730"/>
      <x:c r="G35" s="1765"/>
      <x:c r="H35" s="1765"/>
      <x:c r="I35" s="2035"/>
      <x:c r="J35" s="1726"/>
      <x:c r="K35" s="1726"/>
      <x:c r="L35" s="1726"/>
      <x:c r="M35" s="1726"/>
      <x:c r="N35" s="1726"/>
    </x:row>
    <x:row r="36">
      <x:c r="A36" s="1726"/>
      <x:c r="B36" s="1726"/>
      <x:c r="C36" s="1726"/>
      <x:c r="D36" s="1726"/>
      <x:c r="E36" s="1726"/>
      <x:c r="F36" s="1727" t="str">
        <x:v>RESUMO</x:v>
      </x:c>
      <x:c r="G36" s="1799" t="str">
        <x:v>VALOR</x:v>
      </x:c>
      <x:c r="H36" s="1799" t="str">
        <x:v>FÓRMULA</x:v>
      </x:c>
      <x:c r="I36" s="2036" t="str">
        <x:v>OBS.</x:v>
      </x:c>
      <x:c r="J36" s="1726"/>
      <x:c r="K36" s="1726"/>
      <x:c r="L36" s="1726"/>
      <x:c r="M36" s="1726"/>
      <x:c r="N36" s="1726"/>
    </x:row>
    <x:row r="37">
      <x:c r="A37" s="1726"/>
      <x:c r="B37" s="1726"/>
      <x:c r="C37" s="1726"/>
      <x:c r="D37" s="1726"/>
      <x:c r="E37" s="1726"/>
      <x:c r="F37" s="1730" t="str">
        <x:v>Custo direto técnico – sem engenharia</x:v>
      </x:c>
      <x:c r="G37" s="1814" t="n">
        <x:f>SUM(I7:I32)</x:f>
        <x:v>108811.71692749998</x:v>
      </x:c>
      <x:c r="H37" s="1811" t="str">
        <x:v>Soma EAP 01 a 13</x:v>
      </x:c>
      <x:c r="I37" s="2035" t="str">
        <x:v>Escopo físico fechado</x:v>
      </x:c>
      <x:c r="J37" s="1726"/>
      <x:c r="K37" s="1726"/>
      <x:c r="L37" s="1726"/>
      <x:c r="M37" s="1726"/>
      <x:c r="N37" s="1726"/>
    </x:row>
    <x:row r="38">
      <x:c r="A38" s="1726"/>
      <x:c r="B38" s="1726"/>
      <x:c r="C38" s="1726"/>
      <x:c r="D38" s="1726"/>
      <x:c r="E38" s="1726"/>
      <x:c r="F38" s="1730" t="str">
        <x:v>Engenharia</x:v>
      </x:c>
      <x:c r="G38" s="1814" t="n">
        <x:f>I33</x:f>
        <x:v>5169.599999999999</x:v>
      </x:c>
      <x:c r="H38" s="1811" t="str">
        <x:v>36 h × SINAPI 90777</x:v>
      </x:c>
      <x:c r="I38" s="2035" t="str">
        <x:v>Acompanhamento técnico</x:v>
      </x:c>
      <x:c r="J38" s="1726"/>
      <x:c r="K38" s="1726"/>
      <x:c r="L38" s="1726"/>
      <x:c r="M38" s="1726"/>
      <x:c r="N38" s="1726"/>
    </x:row>
    <x:row r="39">
      <x:c r="A39" s="1726"/>
      <x:c r="B39" s="1726"/>
      <x:c r="C39" s="1726"/>
      <x:c r="D39" s="1726"/>
      <x:c r="E39" s="1726"/>
      <x:c r="F39" s="1730" t="str">
        <x:v>Base sujeita ao BDI</x:v>
      </x:c>
      <x:c r="G39" s="1814" t="n">
        <x:f>G37+G38</x:f>
        <x:v>113981.31692749998</x:v>
      </x:c>
      <x:c r="H39" s="1811" t="str">
        <x:v>Direto + engenharia</x:v>
      </x:c>
      <x:c r="I39" s="2035" t="str">
        <x:v>AL separada = R$ 0,00</x:v>
      </x:c>
      <x:c r="J39" s="1726"/>
      <x:c r="K39" s="1726"/>
      <x:c r="L39" s="1726"/>
      <x:c r="M39" s="1726"/>
      <x:c r="N39" s="1726"/>
    </x:row>
    <x:row r="40">
      <x:c r="A40" s="1726"/>
      <x:c r="B40" s="1726"/>
      <x:c r="C40" s="1726"/>
      <x:c r="D40" s="1726"/>
      <x:c r="E40" s="1726"/>
      <x:c r="F40" s="1730" t="str">
        <x:v>BDI</x:v>
      </x:c>
      <x:c r="G40" s="2037" t="n">
        <x:f>PREMISSAS!B21</x:f>
        <x:v>0.236245</x:v>
      </x:c>
      <x:c r="H40" s="1811" t="str">
        <x:v>Premissa analítica</x:v>
      </x:c>
      <x:c r="I40" s="2035" t="str">
        <x:v>Não desonerado</x:v>
      </x:c>
      <x:c r="J40" s="1726"/>
      <x:c r="K40" s="1726"/>
      <x:c r="L40" s="1726"/>
      <x:c r="M40" s="1726"/>
      <x:c r="N40" s="1726"/>
    </x:row>
    <x:row r="41">
      <x:c r="A41" s="1726"/>
      <x:c r="B41" s="1726"/>
      <x:c r="C41" s="1726"/>
      <x:c r="D41" s="1726"/>
      <x:c r="E41" s="1726"/>
      <x:c r="F41" s="1730" t="str">
        <x:v>Preço da obra com BDI</x:v>
      </x:c>
      <x:c r="G41" s="1814" t="n">
        <x:f>G39*(1+G40)</x:f>
        <x:v>140908.8331450372</x:v>
      </x:c>
      <x:c r="H41" s="1811" t="str">
        <x:v>Base × (1+BDI)</x:v>
      </x:c>
      <x:c r="I41" s="2035" t="str">
        <x:v>Sem taxas estatutárias</x:v>
      </x:c>
      <x:c r="J41" s="1726"/>
      <x:c r="K41" s="1726"/>
      <x:c r="L41" s="1726"/>
      <x:c r="M41" s="1726"/>
      <x:c r="N41" s="1726"/>
    </x:row>
    <x:row r="42">
      <x:c r="A42" s="1726"/>
      <x:c r="B42" s="1726"/>
      <x:c r="C42" s="1726"/>
      <x:c r="D42" s="1726"/>
      <x:c r="E42" s="1726"/>
      <x:c r="F42" s="1730" t="str">
        <x:v>CPUs especiais (base cheia)</x:v>
      </x:c>
      <x:c r="G42" s="1814" t="n">
        <x:f>I14+I19+I20+I21+(PREMISSAS!B18*CPUs!E15)+I23+I27+I28+I31+I32</x:f>
        <x:v>100357.924575</x:v>
      </x:c>
      <x:c r="H42" s="1811" t="str">
        <x:v>Sistemas especiais</x:v>
      </x:c>
      <x:c r="I42" s="2035" t="str">
        <x:v>Base sensibilidade</x:v>
      </x:c>
      <x:c r="J42" s="1726"/>
      <x:c r="K42" s="1726"/>
      <x:c r="L42" s="1726"/>
      <x:c r="M42" s="1726"/>
      <x:c r="N42" s="1726"/>
    </x:row>
    <x:row r="43">
      <x:c r="A43" s="1726"/>
      <x:c r="B43" s="1726"/>
      <x:c r="C43" s="1726"/>
      <x:c r="D43" s="1726"/>
      <x:c r="E43" s="1726"/>
      <x:c r="F43" s="1737" t="str">
        <x:v>Semicríticos (base cheia)</x:v>
      </x:c>
      <x:c r="G43" s="1777" t="n">
        <x:f>PREMISSAS!B9*4.93 + PREMISSAS!B9*265.92 + PREMISSAS!B18*CPUs!E15</x:f>
        <x:v>24474.16914</x:v>
      </x:c>
      <x:c r="H43" s="1778" t="str">
        <x:v>Preparo+piso+rodapé</x:v>
      </x:c>
      <x:c r="I43" s="2038" t="str">
        <x:v>Cenário opcional</x:v>
      </x:c>
      <x:c r="J43" s="1726"/>
      <x:c r="K43" s="1726"/>
      <x:c r="L43" s="1726"/>
      <x:c r="M43" s="1726"/>
      <x:c r="N43" s="1726"/>
    </x:row>
    <x:row r="44">
      <x:c r="A44" s="1726"/>
      <x:c r="B44" s="1726"/>
      <x:c r="C44" s="1726"/>
      <x:c r="D44" s="1726"/>
      <x:c r="E44" s="1726"/>
      <x:c r="F44" s="1730" t="str">
        <x:v>Taxas/licenças confirmadas – fora do BDI</x:v>
      </x:c>
      <x:c r="G44" s="1814" t="n">
        <x:f>PREMISSAS!B60</x:f>
        <x:v>285.59</x:v>
      </x:c>
      <x:c r="H44" s="1746" t="str">
        <x:v>ART + demais guias confirmadas</x:v>
      </x:c>
      <x:c r="I44" s="1746" t="str">
        <x:v>Não aplicar markup sobre emolumentos</x:v>
      </x:c>
      <x:c r="J44" s="1726"/>
      <x:c r="K44" s="1726"/>
      <x:c r="L44" s="1726"/>
      <x:c r="M44" s="1726"/>
      <x:c r="N44" s="1726"/>
    </x:row>
    <x:row r="45">
      <x:c r="A45" s="1726"/>
      <x:c r="B45" s="1726"/>
      <x:c r="C45" s="1726"/>
      <x:c r="D45" s="1726"/>
      <x:c r="E45" s="1726"/>
      <x:c r="F45" s="2039" t="str">
        <x:v>PREÇO FINAL COM TAXAS CONFIRMADAS</x:v>
      </x:c>
      <x:c r="G45" s="2050" t="n">
        <x:f>G41+G44</x:f>
        <x:v>141194.4231450372</x:v>
      </x:c>
      <x:c r="H45" s="2041" t="str">
        <x:v>Obra com BDI + taxas</x:v>
      </x:c>
      <x:c r="I45" s="2041" t="str">
        <x:v>Valor executivo atual</x:v>
      </x:c>
      <x:c r="J45" s="1726"/>
      <x:c r="K45" s="1726"/>
      <x:c r="L45" s="1726"/>
      <x:c r="M45" s="1726"/>
      <x:c r="N45" s="1726"/>
    </x:row>
  </x:sheetData>
  <x:mergeCells>
    <x:mergeCell ref="A1:N2"/>
    <x:mergeCell ref="A3:N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2" hidden="0" customWidth="1"/>
    <x:col min="4" max="4" width="13" hidden="0" customWidth="1"/>
    <x:col min="5" max="5" width="26" hidden="0" customWidth="1"/>
    <x:col min="6" max="6" width="44" hidden="0" customWidth="1"/>
    <x:col min="7" max="7" width="4" hidden="0" customWidth="1"/>
    <x:col min="8" max="8" width="34" hidden="0" customWidth="1"/>
    <x:col min="9" max="9" width="18" hidden="0" customWidth="1"/>
    <x:col min="10" max="10" width="40" hidden="0" customWidth="1"/>
  </x:cols>
  <x:sheetData>
    <x:row r="1">
      <x:c r="A1" s="2062" t="str">
        <x:v>BDI ANALÍTICO — REGIME SEM DESONERAÇÃO</x:v>
      </x:c>
      <x:c r="B1" s="2062" t="str">
        <x:v>BDI ANALÍTICO — REGIME SEM DESONERAÇÃO</x:v>
      </x:c>
      <x:c r="C1" s="2062" t="str">
        <x:v>BDI ANALÍTICO — REGIME SEM DESONERAÇÃO</x:v>
      </x:c>
      <x:c r="D1" s="2062" t="str">
        <x:v>BDI ANALÍTICO — REGIME SEM DESONERAÇÃO</x:v>
      </x:c>
      <x:c r="E1" s="2062" t="str">
        <x:v>BDI ANALÍTICO — REGIME SEM DESONERAÇÃO</x:v>
      </x:c>
      <x:c r="F1" s="2062" t="str">
        <x:v>BDI ANALÍTICO — REGIME SEM DESONERAÇÃO</x:v>
      </x:c>
      <x:c r="G1" s="2062" t="str">
        <x:v>BDI ANALÍTICO — REGIME SEM DESONERAÇÃO</x:v>
      </x:c>
      <x:c r="H1" s="2062" t="str">
        <x:v>BDI ANALÍTICO — REGIME SEM DESONERAÇÃO</x:v>
      </x:c>
      <x:c r="I1" s="2062" t="str">
        <x:v>BDI ANALÍTICO — REGIME SEM DESONERAÇÃO</x:v>
      </x:c>
      <x:c r="J1" s="2062" t="str">
        <x:v>BDI ANALÍTICO — REGIME SEM DESONERAÇÃO</x:v>
      </x:c>
    </x:row>
    <x:row r="2">
      <x:c r="A2" s="2062" t="str">
        <x:v>BDI ANALÍTICO — REGIME SEM DESONERAÇÃO</x:v>
      </x:c>
      <x:c r="B2" s="2062" t="str">
        <x:v>BDI ANALÍTICO — REGIME SEM DESONERAÇÃO</x:v>
      </x:c>
      <x:c r="C2" s="2062" t="str">
        <x:v>BDI ANALÍTICO — REGIME SEM DESONERAÇÃO</x:v>
      </x:c>
      <x:c r="D2" s="2062" t="str">
        <x:v>BDI ANALÍTICO — REGIME SEM DESONERAÇÃO</x:v>
      </x:c>
      <x:c r="E2" s="2062" t="str">
        <x:v>BDI ANALÍTICO — REGIME SEM DESONERAÇÃO</x:v>
      </x:c>
      <x:c r="F2" s="2062" t="str">
        <x:v>BDI ANALÍTICO — REGIME SEM DESONERAÇÃO</x:v>
      </x:c>
      <x:c r="G2" s="2062" t="str">
        <x:v>BDI ANALÍTICO — REGIME SEM DESONERAÇÃO</x:v>
      </x:c>
      <x:c r="H2" s="2062" t="str">
        <x:v>BDI ANALÍTICO — REGIME SEM DESONERAÇÃO</x:v>
      </x:c>
      <x:c r="I2" s="2062" t="str">
        <x:v>BDI ANALÍTICO — REGIME SEM DESONERAÇÃO</x:v>
      </x:c>
      <x:c r="J2" s="2062" t="str">
        <x:v>BDI ANALÍTICO — REGIME SEM DESONERAÇÃO</x:v>
      </x:c>
    </x:row>
    <x:row r="3">
      <x:c r="A3" s="1723" t="str">
        <x:v>Regime adotado: preços SINAPI onerados, isto é, sem desoneração da folha. O quadro de BDI contém Administração Central (AC), mas não Administração Local (AL). A AL separada permanece em R$ 0,00 para evitar dupla contagem. A engenharia está discriminada no custo direto.</x:v>
      </x:c>
      <x:c r="B3" s="1723" t="str">
        <x:v>Regime adotado: preços SINAPI onerados, isto é, sem desoneração da folha. O quadro de BDI contém Administração Central (AC), mas não Administração Local (AL). A AL separada permanece em R$ 0,00 para evitar dupla contagem. A engenharia está discriminada no custo direto.</x:v>
      </x:c>
      <x:c r="C3" s="1723" t="str">
        <x:v>Regime adotado: preços SINAPI onerados, isto é, sem desoneração da folha. O quadro de BDI contém Administração Central (AC), mas não Administração Local (AL). A AL separada permanece em R$ 0,00 para evitar dupla contagem. A engenharia está discriminada no custo direto.</x:v>
      </x:c>
      <x:c r="D3" s="1723" t="str">
        <x:v>Regime adotado: preços SINAPI onerados, isto é, sem desoneração da folha. O quadro de BDI contém Administração Central (AC), mas não Administração Local (AL). A AL separada permanece em R$ 0,00 para evitar dupla contagem. A engenharia está discriminada no custo direto.</x:v>
      </x:c>
      <x:c r="E3" s="1723" t="str">
        <x:v>Regime adotado: preços SINAPI onerados, isto é, sem desoneração da folha. O quadro de BDI contém Administração Central (AC), mas não Administração Local (AL). A AL separada permanece em R$ 0,00 para evitar dupla contagem. A engenharia está discriminada no custo direto.</x:v>
      </x:c>
      <x:c r="F3" s="1723" t="str">
        <x:v>Regime adotado: preços SINAPI onerados, isto é, sem desoneração da folha. O quadro de BDI contém Administração Central (AC), mas não Administração Local (AL). A AL separada permanece em R$ 0,00 para evitar dupla contagem. A engenharia está discriminada no custo direto.</x:v>
      </x:c>
      <x:c r="G3" s="1723" t="str">
        <x:v>Regime adotado: preços SINAPI onerados, isto é, sem desoneração da folha. O quadro de BDI contém Administração Central (AC), mas não Administração Local (AL). A AL separada permanece em R$ 0,00 para evitar dupla contagem. A engenharia está discriminada no custo direto.</x:v>
      </x:c>
      <x:c r="H3" s="1723" t="str">
        <x:v>Regime adotado: preços SINAPI onerados, isto é, sem desoneração da folha. O quadro de BDI contém Administração Central (AC), mas não Administração Local (AL). A AL separada permanece em R$ 0,00 para evitar dupla contagem. A engenharia está discriminada no custo direto.</x:v>
      </x:c>
      <x:c r="I3" s="1723" t="str">
        <x:v>Regime adotado: preços SINAPI onerados, isto é, sem desoneração da folha. O quadro de BDI contém Administração Central (AC), mas não Administração Local (AL). A AL separada permanece em R$ 0,00 para evitar dupla contagem. A engenharia está discriminada no custo direto.</x:v>
      </x:c>
      <x:c r="J3" s="1723" t="str">
        <x:v>Regime adotado: preços SINAPI onerados, isto é, sem desoneração da folha. O quadro de BDI contém Administração Central (AC), mas não Administração Local (AL). A AL separada permanece em R$ 0,00 para evitar dupla contagem. A engenharia está discriminada no custo direto.</x:v>
      </x:c>
    </x:row>
    <x:row r="4">
      <x:c r="A4" s="1723" t="str">
        <x:v>Regime adotado: preços SINAPI onerados, isto é, sem desoneração da folha. O quadro de BDI contém Administração Central (AC), mas não Administração Local (AL). A AL separada permanece em R$ 0,00 para evitar dupla contagem. A engenharia está discriminada no custo direto.</x:v>
      </x:c>
      <x:c r="B4" s="1723" t="str">
        <x:v>Regime adotado: preços SINAPI onerados, isto é, sem desoneração da folha. O quadro de BDI contém Administração Central (AC), mas não Administração Local (AL). A AL separada permanece em R$ 0,00 para evitar dupla contagem. A engenharia está discriminada no custo direto.</x:v>
      </x:c>
      <x:c r="C4" s="1723" t="str">
        <x:v>Regime adotado: preços SINAPI onerados, isto é, sem desoneração da folha. O quadro de BDI contém Administração Central (AC), mas não Administração Local (AL). A AL separada permanece em R$ 0,00 para evitar dupla contagem. A engenharia está discriminada no custo direto.</x:v>
      </x:c>
      <x:c r="D4" s="1723" t="str">
        <x:v>Regime adotado: preços SINAPI onerados, isto é, sem desoneração da folha. O quadro de BDI contém Administração Central (AC), mas não Administração Local (AL). A AL separada permanece em R$ 0,00 para evitar dupla contagem. A engenharia está discriminada no custo direto.</x:v>
      </x:c>
      <x:c r="E4" s="1723" t="str">
        <x:v>Regime adotado: preços SINAPI onerados, isto é, sem desoneração da folha. O quadro de BDI contém Administração Central (AC), mas não Administração Local (AL). A AL separada permanece em R$ 0,00 para evitar dupla contagem. A engenharia está discriminada no custo direto.</x:v>
      </x:c>
      <x:c r="F4" s="1723" t="str">
        <x:v>Regime adotado: preços SINAPI onerados, isto é, sem desoneração da folha. O quadro de BDI contém Administração Central (AC), mas não Administração Local (AL). A AL separada permanece em R$ 0,00 para evitar dupla contagem. A engenharia está discriminada no custo direto.</x:v>
      </x:c>
      <x:c r="G4" s="1723" t="str">
        <x:v>Regime adotado: preços SINAPI onerados, isto é, sem desoneração da folha. O quadro de BDI contém Administração Central (AC), mas não Administração Local (AL). A AL separada permanece em R$ 0,00 para evitar dupla contagem. A engenharia está discriminada no custo direto.</x:v>
      </x:c>
      <x:c r="H4" s="1723" t="str">
        <x:v>Regime adotado: preços SINAPI onerados, isto é, sem desoneração da folha. O quadro de BDI contém Administração Central (AC), mas não Administração Local (AL). A AL separada permanece em R$ 0,00 para evitar dupla contagem. A engenharia está discriminada no custo direto.</x:v>
      </x:c>
      <x:c r="I4" s="1723" t="str">
        <x:v>Regime adotado: preços SINAPI onerados, isto é, sem desoneração da folha. O quadro de BDI contém Administração Central (AC), mas não Administração Local (AL). A AL separada permanece em R$ 0,00 para evitar dupla contagem. A engenharia está discriminada no custo direto.</x:v>
      </x:c>
      <x:c r="J4" s="1723" t="str">
        <x:v>Regime adotado: preços SINAPI onerados, isto é, sem desoneração da folha. O quadro de BDI contém Administração Central (AC), mas não Administração Local (AL). A AL separada permanece em R$ 0,00 para evitar dupla contagem. A engenharia está discriminada no custo direto.</x:v>
      </x:c>
    </x:row>
    <x:row r="5">
      <x:c r="A5" s="1726"/>
      <x:c r="B5" s="1726"/>
      <x:c r="C5" s="1726"/>
      <x:c r="D5" s="1726"/>
      <x:c r="E5" s="1726"/>
      <x:c r="F5" s="1726"/>
      <x:c r="G5" s="1726"/>
      <x:c r="H5" s="1726"/>
      <x:c r="I5" s="1726"/>
      <x:c r="J5" s="1726"/>
    </x:row>
    <x:row r="6">
      <x:c r="A6" s="1727" t="str">
        <x:v>COMPONENTE</x:v>
      </x:c>
      <x:c r="B6" s="1728" t="str">
        <x:v>SÍMBOLO</x:v>
      </x:c>
      <x:c r="C6" s="1728" t="str">
        <x:v>VALOR</x:v>
      </x:c>
      <x:c r="D6" s="1728" t="str">
        <x:v>EDITÁVEL</x:v>
      </x:c>
      <x:c r="E6" s="1728" t="str">
        <x:v>FONTE</x:v>
      </x:c>
      <x:c r="F6" s="1729" t="str">
        <x:v>OBS.</x:v>
      </x:c>
      <x:c r="G6" s="1726"/>
      <x:c r="H6" s="1727" t="str">
        <x:v>INDICADOR</x:v>
      </x:c>
      <x:c r="I6" s="1728" t="str">
        <x:v>VALOR</x:v>
      </x:c>
      <x:c r="J6" s="1729" t="str">
        <x:v>FONTE</x:v>
      </x:c>
    </x:row>
    <x:row r="7">
      <x:c r="A7" s="1730" t="str">
        <x:v>Administração Central</x:v>
      </x:c>
      <x:c r="B7" s="1732" t="str">
        <x:v>AC</x:v>
      </x:c>
      <x:c r="C7" s="2057" t="n">
        <x:v>0.0401</x:v>
      </x:c>
      <x:c r="D7" s="1732" t="str">
        <x:v>SIM</x:v>
      </x:c>
      <x:c r="E7" s="1732" t="str">
        <x:v>Referência local</x:v>
      </x:c>
      <x:c r="F7" s="1733" t="str"/>
      <x:c r="G7" s="1726"/>
      <x:c r="H7" s="1730" t="str">
        <x:v>BDI calculado</x:v>
      </x:c>
      <x:c r="I7" s="2051" t="n">
        <x:f>((1+C7+C8+C9)*(1+C10)*(1+C11)/(1-(C12+C13+C14+C15)))-1</x:f>
        <x:v>0.2362449618215654</x:v>
      </x:c>
      <x:c r="J7" s="1733" t="str">
        <x:v>Fórmula analítica</x:v>
      </x:c>
    </x:row>
    <x:row r="8">
      <x:c r="A8" s="1730" t="str">
        <x:v>Seguro/Garantia</x:v>
      </x:c>
      <x:c r="B8" s="1732" t="str">
        <x:v>SG</x:v>
      </x:c>
      <x:c r="C8" s="2057" t="n">
        <x:v>0.0032</x:v>
      </x:c>
      <x:c r="D8" s="1732" t="str">
        <x:v>SIM</x:v>
      </x:c>
      <x:c r="E8" s="1732" t="str">
        <x:v>Referência local</x:v>
      </x:c>
      <x:c r="F8" s="1733" t="str"/>
      <x:c r="G8" s="1726"/>
      <x:c r="H8" s="1730" t="str">
        <x:v>BDI adotado no orçamento</x:v>
      </x:c>
      <x:c r="I8" s="2051" t="n">
        <x:f>PREMISSAS!B21</x:f>
        <x:v>0.236245</x:v>
      </x:c>
      <x:c r="J8" s="1733" t="str">
        <x:v>Premissa analítica adotada</x:v>
      </x:c>
    </x:row>
    <x:row r="9">
      <x:c r="A9" s="1730" t="str">
        <x:v>Risco</x:v>
      </x:c>
      <x:c r="B9" s="1732" t="str">
        <x:v>R</x:v>
      </x:c>
      <x:c r="C9" s="2057" t="n">
        <x:v>0.005</x:v>
      </x:c>
      <x:c r="D9" s="1732" t="str">
        <x:v>SIM</x:v>
      </x:c>
      <x:c r="E9" s="1732" t="str">
        <x:v>Referência local</x:v>
      </x:c>
      <x:c r="F9" s="1733" t="str"/>
      <x:c r="G9" s="1726"/>
      <x:c r="H9" s="1730" t="str">
        <x:v>TCU 1º quartil</x:v>
      </x:c>
      <x:c r="I9" s="2051" t="n">
        <x:v>0.2034</x:v>
      </x:c>
      <x:c r="J9" s="1733" t="str">
        <x:v>Acórdão 2622/2013</x:v>
      </x:c>
    </x:row>
    <x:row r="10">
      <x:c r="A10" s="1730" t="str">
        <x:v>Despesas Financeiras</x:v>
      </x:c>
      <x:c r="B10" s="1732" t="str">
        <x:v>DF</x:v>
      </x:c>
      <x:c r="C10" s="2057" t="n">
        <x:v>0.0102</x:v>
      </x:c>
      <x:c r="D10" s="1732" t="str">
        <x:v>SIM</x:v>
      </x:c>
      <x:c r="E10" s="1732" t="str">
        <x:v>Referência local</x:v>
      </x:c>
      <x:c r="F10" s="1733" t="str"/>
      <x:c r="G10" s="1726"/>
      <x:c r="H10" s="1730" t="str">
        <x:v>TCU médio</x:v>
      </x:c>
      <x:c r="I10" s="2051" t="n">
        <x:v>0.2212</x:v>
      </x:c>
      <x:c r="J10" s="1733" t="str">
        <x:v>Acórdão 2622/2013</x:v>
      </x:c>
    </x:row>
    <x:row r="11">
      <x:c r="A11" s="1730" t="str">
        <x:v>Lucro</x:v>
      </x:c>
      <x:c r="B11" s="1732" t="str">
        <x:v>L</x:v>
      </x:c>
      <x:c r="C11" s="2057" t="n">
        <x:v>0.0664</x:v>
      </x:c>
      <x:c r="D11" s="1732" t="str">
        <x:v>SIM</x:v>
      </x:c>
      <x:c r="E11" s="1732" t="str">
        <x:v>Referência local</x:v>
      </x:c>
      <x:c r="F11" s="1733" t="str"/>
      <x:c r="G11" s="1726"/>
      <x:c r="H11" s="1737" t="str">
        <x:v>TCU 3º quartil</x:v>
      </x:c>
      <x:c r="I11" s="2058" t="n">
        <x:v>0.25</x:v>
      </x:c>
      <x:c r="J11" s="1740" t="str">
        <x:v>Acórdão 2622/2013</x:v>
      </x:c>
    </x:row>
    <x:row r="12">
      <x:c r="A12" s="1730" t="str">
        <x:v>PIS</x:v>
      </x:c>
      <x:c r="B12" s="1732" t="str">
        <x:v>PIS</x:v>
      </x:c>
      <x:c r="C12" s="2057" t="n">
        <x:v>0.0065</x:v>
      </x:c>
      <x:c r="D12" s="1732" t="str">
        <x:v>SIM</x:v>
      </x:c>
      <x:c r="E12" s="1732" t="str">
        <x:v>Tributo</x:v>
      </x:c>
      <x:c r="F12" s="1733" t="str"/>
      <x:c r="G12" s="1726"/>
      <x:c r="H12" s="1726"/>
      <x:c r="I12" s="1726"/>
      <x:c r="J12" s="1726"/>
    </x:row>
    <x:row r="13">
      <x:c r="A13" s="1730" t="str">
        <x:v>COFINS</x:v>
      </x:c>
      <x:c r="B13" s="1732" t="str">
        <x:v>COFINS</x:v>
      </x:c>
      <x:c r="C13" s="2057" t="n">
        <x:v>0.03</x:v>
      </x:c>
      <x:c r="D13" s="1732" t="str">
        <x:v>SIM</x:v>
      </x:c>
      <x:c r="E13" s="1732" t="str">
        <x:v>Tributo</x:v>
      </x:c>
      <x:c r="F13" s="1733" t="str"/>
      <x:c r="G13" s="1726"/>
      <x:c r="H13" s="1726" t="str">
        <x:v>CONTROLE AL</x:v>
      </x:c>
      <x:c r="I13" s="1726" t="str">
        <x:v>VALOR</x:v>
      </x:c>
      <x:c r="J13" s="1726" t="str">
        <x:v>OBSERVAÇÃO</x:v>
      </x:c>
    </x:row>
    <x:row r="14">
      <x:c r="A14" s="1730" t="str">
        <x:v>ISS</x:v>
      </x:c>
      <x:c r="B14" s="1732" t="str">
        <x:v>ISS</x:v>
      </x:c>
      <x:c r="C14" s="2057" t="n">
        <x:v>0.05</x:v>
      </x:c>
      <x:c r="D14" s="1732" t="str">
        <x:v>SIM</x:v>
      </x:c>
      <x:c r="E14" s="1732" t="str">
        <x:v>Cerqueira César</x:v>
      </x:c>
      <x:c r="F14" s="1733" t="str">
        <x:v>Base 100%</x:v>
      </x:c>
      <x:c r="G14" s="1726"/>
      <x:c r="H14" s="1726" t="str">
        <x:v>Administração Local separada</x:v>
      </x:c>
      <x:c r="I14" s="2059" t="n">
        <x:v>0</x:v>
      </x:c>
      <x:c r="J14" s="1726" t="str">
        <x:v>Não consta no quadro BDI adotado</x:v>
      </x:c>
    </x:row>
    <x:row r="15">
      <x:c r="A15" s="1737" t="str">
        <x:v>CPRB</x:v>
      </x:c>
      <x:c r="B15" s="1739" t="str">
        <x:v>CPRB</x:v>
      </x:c>
      <x:c r="C15" s="1738" t="n">
        <x:v>0</x:v>
      </x:c>
      <x:c r="D15" s="1739" t="str">
        <x:v>SIM</x:v>
      </x:c>
      <x:c r="E15" s="1739" t="str">
        <x:v>Não desonerado</x:v>
      </x:c>
      <x:c r="F15" s="1740" t="str"/>
      <x:c r="G15" s="1726"/>
      <x:c r="H15" s="1726" t="str">
        <x:v>Administração Central – AC</x:v>
      </x:c>
      <x:c r="I15" s="2060" t="n">
        <x:v>0.0401</x:v>
      </x:c>
      <x:c r="J15" s="1726" t="str">
        <x:v>Permanece dentro da fórmula do BDI</x:v>
      </x:c>
    </x:row>
    <x:row r="16">
      <x:c r="A16" s="1726"/>
      <x:c r="B16" s="1726"/>
      <x:c r="C16" s="1726"/>
      <x:c r="D16" s="1726"/>
      <x:c r="E16" s="1726"/>
      <x:c r="F16" s="1726"/>
      <x:c r="G16" s="1726"/>
      <x:c r="H16" s="1726"/>
      <x:c r="I16" s="1726"/>
      <x:c r="J16" s="1726"/>
    </x:row>
    <x:row r="17">
      <x:c r="A17" s="1726"/>
      <x:c r="B17" s="1726"/>
      <x:c r="C17" s="1726"/>
      <x:c r="D17" s="1726"/>
      <x:c r="E17" s="1726"/>
      <x:c r="F17" s="1726"/>
      <x:c r="G17" s="1726"/>
      <x:c r="H17" s="1726"/>
      <x:c r="I17" s="1726"/>
      <x:c r="J17" s="1726"/>
    </x:row>
    <x:row r="18">
      <x:c r="A18" s="1727" t="str">
        <x:v>FONTE</x:v>
      </x:c>
      <x:c r="B18" s="1728" t="str">
        <x:v>DESCRIÇÃO</x:v>
      </x:c>
      <x:c r="C18" s="1728" t="str">
        <x:v>URL</x:v>
      </x:c>
      <x:c r="D18" s="1729" t="str">
        <x:v>USO</x:v>
      </x:c>
      <x:c r="E18" s="1726"/>
      <x:c r="F18" s="1726"/>
      <x:c r="G18" s="1726"/>
      <x:c r="H18" s="1726"/>
      <x:c r="I18" s="1726"/>
      <x:c r="J18" s="1726"/>
    </x:row>
    <x:row r="19">
      <x:c r="A19" s="1730" t="str">
        <x:v>Cerqueira César</x:v>
      </x:c>
      <x:c r="B19" s="1732" t="str">
        <x:v>Quadro de composição BDI – sem desoneração</x:v>
      </x:c>
      <x:c r="C19" s="1732" t="str">
        <x:v>https://www.cerqueiracesar.sp.gov.br/public/licitacao/download/2689/</x:v>
      </x:c>
      <x:c r="D19" s="1733" t="str">
        <x:v>BDI local</x:v>
      </x:c>
      <x:c r="E19" s="1726"/>
      <x:c r="F19" s="1726"/>
      <x:c r="G19" s="1726"/>
      <x:c r="H19" s="1726"/>
      <x:c r="I19" s="1726"/>
      <x:c r="J19" s="1726"/>
    </x:row>
    <x:row r="20">
      <x:c r="A20" s="1730" t="str">
        <x:v>TCU</x:v>
      </x:c>
      <x:c r="B20" s="1732" t="str">
        <x:v>Acórdão 2622/2013</x:v>
      </x:c>
      <x:c r="C20" s="1732" t="str">
        <x:v>https://pesquisa.apps.tcu.gov.br/doc/acordao-completo/2622/2013/Plen%C3%A1rio</x:v>
      </x:c>
      <x:c r="D20" s="1733" t="str">
        <x:v>Faixas / fórmula</x:v>
      </x:c>
      <x:c r="E20" s="1726"/>
      <x:c r="F20" s="1726"/>
      <x:c r="G20" s="1726"/>
      <x:c r="H20" s="1726"/>
      <x:c r="I20" s="1726"/>
      <x:c r="J20" s="1726"/>
    </x:row>
    <x:row r="21">
      <x:c r="A21" s="1730" t="str">
        <x:v>CAIXA</x:v>
      </x:c>
      <x:c r="B21" s="1732" t="str">
        <x:v>Metodologia SINAPI</x:v>
      </x:c>
      <x:c r="C21" s="1732" t="str">
        <x:v>https://www.caixa.gov.br/Downloads/sinapi-metodologia/Livro_SINAPI_Metodologias_Conceitos.pdf</x:v>
      </x:c>
      <x:c r="D21" s="1733" t="str">
        <x:v>Custos diretos</x:v>
      </x:c>
      <x:c r="E21" s="1726"/>
      <x:c r="F21" s="1726"/>
      <x:c r="G21" s="1726"/>
      <x:c r="H21" s="1726"/>
      <x:c r="I21" s="1726"/>
      <x:c r="J21" s="1726"/>
    </x:row>
    <x:row r="22">
      <x:c r="A22" s="1737" t="str">
        <x:v>Premissa</x:v>
      </x:c>
      <x:c r="B22" s="1739" t="str">
        <x:v>CPRB = 0%</x:v>
      </x:c>
      <x:c r="C22" s="1739" t="str"/>
      <x:c r="D22" s="1740" t="str">
        <x:v>SINAPI não desonerado</x:v>
      </x:c>
      <x:c r="E22" s="1726"/>
      <x:c r="F22" s="1726"/>
      <x:c r="G22" s="1726"/>
      <x:c r="H22" s="1726"/>
      <x:c r="I22" s="1726"/>
      <x:c r="J22" s="1726"/>
    </x:row>
    <x:row r="23">
      <x:c r="A23" s="788"/>
      <x:c r="B23" s="788"/>
      <x:c r="C23" s="788"/>
      <x:c r="D23" s="788"/>
      <x:c r="E23" s="788"/>
      <x:c r="F23" s="788"/>
      <x:c r="G23" s="788"/>
      <x:c r="H23" s="788"/>
      <x:c r="I23" s="788"/>
      <x:c r="J23" s="788"/>
    </x:row>
    <x:row r="24">
      <x:c r="A24" s="788"/>
      <x:c r="B24" s="788"/>
      <x:c r="C24" s="788"/>
      <x:c r="D24" s="788"/>
      <x:c r="E24" s="788"/>
      <x:c r="F24" s="788"/>
      <x:c r="G24" s="788"/>
      <x:c r="H24" s="788"/>
      <x:c r="I24" s="788"/>
      <x:c r="J24" s="788"/>
    </x:row>
  </x:sheetData>
  <x:mergeCells>
    <x:mergeCell ref="A1:J2"/>
    <x:mergeCell ref="A3:J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20" hidden="0" customWidth="1"/>
  </x:cols>
  <x:sheetData>
    <x:row r="1">
      <x:c r="A1" s="1724" t="str">
        <x:v>ANÁLISE DE SENSIBILIDADE</x:v>
      </x:c>
      <x:c r="B1" s="1724" t="str">
        <x:v>ANÁLISE DE SENSIBILIDADE</x:v>
      </x:c>
      <x:c r="C1" s="1724" t="str">
        <x:v>ANÁLISE DE SENSIBILIDADE</x:v>
      </x:c>
      <x:c r="D1" s="1724" t="str">
        <x:v>ANÁLISE DE SENSIBILIDADE</x:v>
      </x:c>
      <x:c r="E1" s="1724" t="str">
        <x:v>ANÁLISE DE SENSIBILIDADE</x:v>
      </x:c>
      <x:c r="F1" s="1724" t="str">
        <x:v>ANÁLISE DE SENSIBILIDADE</x:v>
      </x:c>
      <x:c r="G1" s="1724" t="str">
        <x:v>ANÁLISE DE SENSIBILIDADE</x:v>
      </x:c>
      <x:c r="H1" s="1724" t="str">
        <x:v>ANÁLISE DE SENSIBILIDADE</x:v>
      </x:c>
      <x:c r="I1" s="788"/>
      <x:c r="J1" s="788"/>
      <x:c r="K1" s="788"/>
      <x:c r="L1" s="788"/>
      <x:c r="M1" s="788"/>
      <x:c r="N1" s="788"/>
    </x:row>
    <x:row r="2">
      <x:c r="A2" s="1724" t="str">
        <x:v>ANÁLISE DE SENSIBILIDADE</x:v>
      </x:c>
      <x:c r="B2" s="1724" t="str">
        <x:v>ANÁLISE DE SENSIBILIDADE</x:v>
      </x:c>
      <x:c r="C2" s="1724" t="str">
        <x:v>ANÁLISE DE SENSIBILIDADE</x:v>
      </x:c>
      <x:c r="D2" s="1724" t="str">
        <x:v>ANÁLISE DE SENSIBILIDADE</x:v>
      </x:c>
      <x:c r="E2" s="1724" t="str">
        <x:v>ANÁLISE DE SENSIBILIDADE</x:v>
      </x:c>
      <x:c r="F2" s="1724" t="str">
        <x:v>ANÁLISE DE SENSIBILIDADE</x:v>
      </x:c>
      <x:c r="G2" s="1724" t="str">
        <x:v>ANÁLISE DE SENSIBILIDADE</x:v>
      </x:c>
      <x:c r="H2" s="1724" t="str">
        <x:v>ANÁLISE DE SENSIBILIDADE</x:v>
      </x:c>
      <x:c r="I2" s="788"/>
      <x:c r="J2" s="788"/>
      <x:c r="K2" s="788"/>
      <x:c r="L2" s="788"/>
      <x:c r="M2" s="788"/>
      <x:c r="N2" s="788"/>
    </x:row>
    <x:row r="3">
      <x:c r="A3" s="1726"/>
      <x:c r="B3" s="1726"/>
      <x:c r="C3" s="1726"/>
      <x:c r="D3" s="1726"/>
      <x:c r="E3" s="1726"/>
      <x:c r="F3" s="1726"/>
      <x:c r="G3" s="1726"/>
      <x:c r="H3" s="1726"/>
      <x:c r="I3" s="788"/>
      <x:c r="J3" s="788"/>
      <x:c r="K3" s="788"/>
      <x:c r="L3" s="788"/>
      <x:c r="M3" s="788"/>
      <x:c r="N3" s="788"/>
    </x:row>
    <x:row r="4">
      <x:c r="A4" s="1726"/>
      <x:c r="B4" s="1726"/>
      <x:c r="C4" s="1726"/>
      <x:c r="D4" s="1726"/>
      <x:c r="E4" s="1726"/>
      <x:c r="F4" s="1726"/>
      <x:c r="G4" s="1726"/>
      <x:c r="H4" s="1726"/>
      <x:c r="I4" s="788"/>
      <x:c r="J4" s="788"/>
      <x:c r="K4" s="788"/>
      <x:c r="L4" s="788"/>
      <x:c r="M4" s="788"/>
      <x:c r="N4" s="788"/>
    </x:row>
    <x:row r="5">
      <x:c r="A5" s="1821" t="str">
        <x:v>CENÁRIO</x:v>
      </x:c>
      <x:c r="B5" s="1822" t="str">
        <x:v>SEMICRÍTICO</x:v>
      </x:c>
      <x:c r="C5" s="1822" t="str">
        <x:v>AL SEPARADA (R$)</x:v>
      </x:c>
      <x:c r="D5" s="1822" t="str">
        <x:v>BDI</x:v>
      </x:c>
      <x:c r="E5" s="1822" t="str">
        <x:v>AJUSTE CPUs</x:v>
      </x:c>
      <x:c r="F5" s="1823" t="str">
        <x:v>PREÇO DA OBRA (SEM TAXAS)</x:v>
      </x:c>
      <x:c r="G5" s="1726"/>
      <x:c r="H5" s="1726"/>
      <x:c r="I5" s="788"/>
      <x:c r="J5" s="788"/>
      <x:c r="K5" s="788"/>
      <x:c r="L5" s="788"/>
      <x:c r="M5" s="788"/>
      <x:c r="N5" s="788"/>
    </x:row>
    <x:row r="6">
      <x:c r="A6" s="1730" t="str">
        <x:v>Crítico apenas + referência local</x:v>
      </x:c>
      <x:c r="B6" s="1811" t="n">
        <x:v>0</x:v>
      </x:c>
      <x:c r="C6" s="1812" t="n">
        <x:v>0</x:v>
      </x:c>
      <x:c r="D6" s="2037" t="n">
        <x:v>0.236245</x:v>
      </x:c>
      <x:c r="E6" s="2037" t="n">
        <x:v>0</x:v>
      </x:c>
      <x:c r="F6" s="2045" t="n">
        <x:f>(ORCAMENTO_EAP!G37+ORCAMENTO_EAP!G43*(1-PREMISSAS!B10)-ORCAMENTO_EAP!G43*(1-B6)+ORCAMENTO_EAP!G42*E6+ORCAMENTO_EAP!G38+C6)*(1+D6)</x:f>
        <x:v>140908.83314503724</x:v>
      </x:c>
      <x:c r="G6" s="1726"/>
      <x:c r="H6" s="1726"/>
      <x:c r="I6" s="788"/>
      <x:c r="J6" s="788"/>
      <x:c r="K6" s="788"/>
      <x:c r="L6" s="788"/>
      <x:c r="M6" s="788"/>
      <x:c r="N6" s="788"/>
    </x:row>
    <x:row r="7">
      <x:c r="A7" s="1730" t="str">
        <x:v>Completo + TCU 1º quartil</x:v>
      </x:c>
      <x:c r="B7" s="1811" t="n">
        <x:v>1</x:v>
      </x:c>
      <x:c r="C7" s="1812" t="n">
        <x:v>0</x:v>
      </x:c>
      <x:c r="D7" s="2037" t="n">
        <x:v>0.2034</x:v>
      </x:c>
      <x:c r="E7" s="2037" t="n">
        <x:v>0</x:v>
      </x:c>
      <x:c r="F7" s="2045" t="n">
        <x:f>(ORCAMENTO_EAP!G37+ORCAMENTO_EAP!G43*(1-PREMISSAS!B10)-ORCAMENTO_EAP!G43*(1-B7)+ORCAMENTO_EAP!G42*E7+ORCAMENTO_EAP!G38+C7)*(1+D7)</x:f>
        <x:v>166617.3319336295</x:v>
      </x:c>
      <x:c r="G7" s="1726"/>
      <x:c r="H7" s="1726"/>
      <x:c r="I7" s="788"/>
      <x:c r="J7" s="788"/>
      <x:c r="K7" s="788"/>
      <x:c r="L7" s="788"/>
      <x:c r="M7" s="788"/>
      <x:c r="N7" s="788"/>
    </x:row>
    <x:row r="8">
      <x:c r="A8" s="1730" t="str">
        <x:v>Completo + TCU médio</x:v>
      </x:c>
      <x:c r="B8" s="1811" t="n">
        <x:v>1</x:v>
      </x:c>
      <x:c r="C8" s="1812" t="n">
        <x:v>0</x:v>
      </x:c>
      <x:c r="D8" s="2037" t="n">
        <x:v>0.2212</x:v>
      </x:c>
      <x:c r="E8" s="2037" t="n">
        <x:v>0</x:v>
      </x:c>
      <x:c r="F8" s="2045" t="n">
        <x:f>(ORCAMENTO_EAP!G37+ORCAMENTO_EAP!G43*(1-PREMISSAS!B10)-ORCAMENTO_EAP!G43*(1-B8)+ORCAMENTO_EAP!G42*E8+ORCAMENTO_EAP!G38+C8)*(1+D8)</x:f>
        <x:v>169081.839585631</x:v>
      </x:c>
      <x:c r="G8" s="1726"/>
      <x:c r="H8" s="1726"/>
      <x:c r="I8" s="788"/>
      <x:c r="J8" s="788"/>
      <x:c r="K8" s="788"/>
      <x:c r="L8" s="788"/>
      <x:c r="M8" s="788"/>
      <x:c r="N8" s="788"/>
    </x:row>
    <x:row r="9">
      <x:c r="A9" s="1730" t="str">
        <x:v>Completo + referência local</x:v>
      </x:c>
      <x:c r="B9" s="1811" t="n">
        <x:v>1</x:v>
      </x:c>
      <x:c r="C9" s="1812" t="n">
        <x:v>0</x:v>
      </x:c>
      <x:c r="D9" s="2037" t="n">
        <x:v>0.236245</x:v>
      </x:c>
      <x:c r="E9" s="2037" t="n">
        <x:v>0</x:v>
      </x:c>
      <x:c r="F9" s="2045" t="n">
        <x:f>(ORCAMENTO_EAP!G37+ORCAMENTO_EAP!G43*(1-PREMISSAS!B10)-ORCAMENTO_EAP!G43*(1-B9)+ORCAMENTO_EAP!G42*E9+ORCAMENTO_EAP!G38+C9)*(1+D9)</x:f>
        <x:v>171164.90237351652</x:v>
      </x:c>
      <x:c r="G9" s="1726"/>
      <x:c r="H9" s="1726"/>
      <x:c r="I9" s="788"/>
      <x:c r="J9" s="788"/>
      <x:c r="K9" s="788"/>
      <x:c r="L9" s="788"/>
      <x:c r="M9" s="788"/>
      <x:c r="N9" s="788"/>
    </x:row>
    <x:row r="10">
      <x:c r="A10" s="1730" t="str">
        <x:v>Completo + TCU 3º quartil</x:v>
      </x:c>
      <x:c r="B10" s="1811" t="n">
        <x:v>1</x:v>
      </x:c>
      <x:c r="C10" s="1812" t="n">
        <x:v>0</x:v>
      </x:c>
      <x:c r="D10" s="2037" t="n">
        <x:v>0.25</x:v>
      </x:c>
      <x:c r="E10" s="2037" t="n">
        <x:v>0</x:v>
      </x:c>
      <x:c r="F10" s="2045" t="n">
        <x:f>(ORCAMENTO_EAP!G37+ORCAMENTO_EAP!G43*(1-PREMISSAS!B10)-ORCAMENTO_EAP!G43*(1-B10)+ORCAMENTO_EAP!G42*E10+ORCAMENTO_EAP!G38+C10)*(1+D10)</x:f>
        <x:v>173069.357584375</x:v>
      </x:c>
      <x:c r="G10" s="1726"/>
      <x:c r="H10" s="1726"/>
      <x:c r="I10" s="788"/>
      <x:c r="J10" s="788"/>
      <x:c r="K10" s="788"/>
      <x:c r="L10" s="788"/>
      <x:c r="M10" s="788"/>
      <x:c r="N10" s="788"/>
    </x:row>
    <x:row r="11">
      <x:c r="A11" s="1730" t="str">
        <x:v>CPUs especiais -15% + local</x:v>
      </x:c>
      <x:c r="B11" s="1811" t="n">
        <x:v>1</x:v>
      </x:c>
      <x:c r="C11" s="1812" t="n">
        <x:v>0</x:v>
      </x:c>
      <x:c r="D11" s="2037" t="n">
        <x:v>0.236245</x:v>
      </x:c>
      <x:c r="E11" s="2037" t="n">
        <x:v>-0.15</x:v>
      </x:c>
      <x:c r="F11" s="2045" t="n">
        <x:f>(ORCAMENTO_EAP!G37+ORCAMENTO_EAP!G43*(1-PREMISSAS!B10)-ORCAMENTO_EAP!G43*(1-B11)+ORCAMENTO_EAP!G42*E11+ORCAMENTO_EAP!G38+C11)*(1+D11)</x:f>
        <x:v>152554.85500358342</x:v>
      </x:c>
      <x:c r="G11" s="1726"/>
      <x:c r="H11" s="1726"/>
      <x:c r="I11" s="788"/>
      <x:c r="J11" s="788"/>
      <x:c r="K11" s="788"/>
      <x:c r="L11" s="788"/>
      <x:c r="M11" s="788"/>
      <x:c r="N11" s="788"/>
    </x:row>
    <x:row r="12">
      <x:c r="A12" s="1730" t="str">
        <x:v>CPUs especiais +15% + local</x:v>
      </x:c>
      <x:c r="B12" s="1811" t="n">
        <x:v>1</x:v>
      </x:c>
      <x:c r="C12" s="1812" t="n">
        <x:v>0</x:v>
      </x:c>
      <x:c r="D12" s="2037" t="n">
        <x:v>0.236245</x:v>
      </x:c>
      <x:c r="E12" s="2037" t="n">
        <x:v>0.15</x:v>
      </x:c>
      <x:c r="F12" s="2045" t="n">
        <x:f>(ORCAMENTO_EAP!G37+ORCAMENTO_EAP!G43*(1-PREMISSAS!B10)-ORCAMENTO_EAP!G43*(1-B12)+ORCAMENTO_EAP!G42*E12+ORCAMENTO_EAP!G38+C12)*(1+D12)</x:f>
        <x:v>189774.9497434497</x:v>
      </x:c>
      <x:c r="G12" s="1726"/>
      <x:c r="H12" s="1726"/>
      <x:c r="I12" s="788"/>
      <x:c r="J12" s="788"/>
      <x:c r="K12" s="788"/>
      <x:c r="L12" s="788"/>
      <x:c r="M12" s="788"/>
      <x:c r="N12" s="788"/>
    </x:row>
    <x:row r="13">
      <x:c r="A13" s="1737" t="str">
        <x:v>Atual – obra sem taxas</x:v>
      </x:c>
      <x:c r="B13" s="1778"/>
      <x:c r="C13" s="1779" t="n">
        <x:v>0</x:v>
      </x:c>
      <x:c r="D13" s="1778"/>
      <x:c r="E13" s="1778"/>
      <x:c r="F13" s="2046" t="n">
        <x:f>ORCAMENTO_EAP!G41</x:f>
        <x:v>140908.8331450372</x:v>
      </x:c>
      <x:c r="G13" s="1726"/>
      <x:c r="H13" s="1726"/>
      <x:c r="I13" s="788"/>
      <x:c r="J13" s="788"/>
      <x:c r="K13" s="788"/>
      <x:c r="L13" s="788"/>
      <x:c r="M13" s="788"/>
      <x:c r="N13" s="788"/>
    </x:row>
    <x:row r="14">
      <x:c r="A14" s="2054" t="str">
        <x:v>Atual – obra + taxas confirmadas</x:v>
      </x:c>
      <x:c r="B14" s="2055"/>
      <x:c r="C14" s="2055" t="n">
        <x:v>0</x:v>
      </x:c>
      <x:c r="D14" s="2055"/>
      <x:c r="E14" s="2055"/>
      <x:c r="F14" s="2056" t="n">
        <x:f>ORCAMENTO_EAP!G45</x:f>
        <x:v>141194.4231450372</x:v>
      </x:c>
      <x:c r="G14" s="1726"/>
      <x:c r="H14" s="1726"/>
      <x:c r="I14" s="788"/>
      <x:c r="J14" s="788"/>
      <x:c r="K14" s="788"/>
      <x:c r="L14" s="788"/>
      <x:c r="M14" s="788"/>
      <x:c r="N14" s="788"/>
    </x:row>
    <x:row r="15">
      <x:c r="A15" s="788"/>
      <x:c r="B15" s="788"/>
      <x:c r="C15" s="788"/>
      <x:c r="D15" s="788"/>
      <x:c r="E15" s="788"/>
      <x:c r="F15" s="788"/>
      <x:c r="G15" s="788"/>
      <x:c r="H15" s="788"/>
      <x:c r="I15" s="788"/>
      <x:c r="J15" s="788"/>
      <x:c r="K15" s="788"/>
      <x:c r="L15" s="788"/>
      <x:c r="M15" s="788"/>
      <x:c r="N15" s="788"/>
    </x:row>
    <x:row r="16">
      <x:c r="A16" s="788"/>
      <x:c r="B16" s="788"/>
      <x:c r="C16" s="788"/>
      <x:c r="D16" s="788"/>
      <x:c r="E16" s="788"/>
      <x:c r="F16" s="788"/>
      <x:c r="G16" s="788"/>
      <x:c r="H16" s="788"/>
      <x:c r="I16" s="788"/>
      <x:c r="J16" s="788"/>
      <x:c r="K16" s="788"/>
      <x:c r="L16" s="788"/>
      <x:c r="M16" s="788"/>
      <x:c r="N16" s="788"/>
    </x:row>
    <x:row r="17">
      <x:c r="A17" s="788"/>
      <x:c r="B17" s="788"/>
      <x:c r="C17" s="788"/>
      <x:c r="D17" s="788"/>
      <x:c r="E17" s="788"/>
      <x:c r="F17" s="788"/>
      <x:c r="G17" s="788"/>
      <x:c r="H17" s="788"/>
      <x:c r="I17" s="788"/>
      <x:c r="J17" s="788"/>
      <x:c r="K17" s="788"/>
      <x:c r="L17" s="788"/>
      <x:c r="M17" s="788"/>
      <x:c r="N17" s="788"/>
    </x:row>
    <x:row r="18">
      <x:c r="A18" s="788"/>
      <x:c r="B18" s="788"/>
      <x:c r="C18" s="788"/>
      <x:c r="D18" s="788"/>
      <x:c r="E18" s="788"/>
      <x:c r="F18" s="788"/>
      <x:c r="G18" s="788"/>
      <x:c r="H18" s="788"/>
      <x:c r="I18" s="788"/>
      <x:c r="J18" s="788"/>
      <x:c r="K18" s="788"/>
      <x:c r="L18" s="788"/>
      <x:c r="M18" s="788"/>
      <x:c r="N18" s="788"/>
    </x:row>
    <x:row r="19">
      <x:c r="A19" s="788"/>
      <x:c r="B19" s="788"/>
      <x:c r="C19" s="788"/>
      <x:c r="D19" s="788"/>
      <x:c r="E19" s="788"/>
      <x:c r="F19" s="788"/>
      <x:c r="G19" s="788"/>
      <x:c r="H19" s="788"/>
      <x:c r="I19" s="788"/>
      <x:c r="J19" s="788"/>
      <x:c r="K19" s="788"/>
      <x:c r="L19" s="788"/>
      <x:c r="M19" s="788"/>
      <x:c r="N19" s="788"/>
    </x:row>
    <x:row r="20">
      <x:c r="A20" s="788"/>
      <x:c r="B20" s="788"/>
      <x:c r="C20" s="788"/>
      <x:c r="D20" s="788"/>
      <x:c r="E20" s="788"/>
      <x:c r="F20" s="788"/>
      <x:c r="G20" s="788"/>
      <x:c r="H20" s="788"/>
      <x:c r="I20" s="788"/>
      <x:c r="J20" s="788"/>
      <x:c r="K20" s="788"/>
      <x:c r="L20" s="788"/>
      <x:c r="M20" s="788"/>
      <x:c r="N20" s="788"/>
    </x:row>
    <x:row r="21">
      <x:c r="A21" s="788"/>
      <x:c r="B21" s="788"/>
      <x:c r="C21" s="788"/>
      <x:c r="D21" s="788"/>
      <x:c r="E21" s="788"/>
      <x:c r="F21" s="788"/>
      <x:c r="G21" s="788"/>
      <x:c r="H21" s="788"/>
      <x:c r="I21" s="788"/>
      <x:c r="J21" s="788"/>
      <x:c r="K21" s="788"/>
      <x:c r="L21" s="788"/>
      <x:c r="M21" s="788"/>
      <x:c r="N21" s="788"/>
    </x:row>
    <x:row r="22">
      <x:c r="A22" s="788"/>
      <x:c r="B22" s="788"/>
      <x:c r="C22" s="788"/>
      <x:c r="D22" s="788"/>
      <x:c r="E22" s="788"/>
      <x:c r="F22" s="788"/>
      <x:c r="G22" s="788"/>
      <x:c r="H22" s="788"/>
      <x:c r="I22" s="788"/>
      <x:c r="J22" s="788"/>
      <x:c r="K22" s="788"/>
      <x:c r="L22" s="788"/>
      <x:c r="M22" s="788"/>
      <x:c r="N22" s="788"/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8481f43da8284897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8" hidden="0" customWidth="1"/>
    <x:col min="3" max="3" width="16" hidden="0" customWidth="1"/>
    <x:col min="4" max="4" width="18" hidden="0" customWidth="1"/>
    <x:col min="5" max="5" width="32" hidden="0" customWidth="1"/>
    <x:col min="6" max="6" width="20" hidden="0" customWidth="1"/>
    <x:col min="7" max="7" width="24" hidden="0" customWidth="1"/>
    <x:col min="8" max="8" width="16" hidden="0" customWidth="1"/>
    <x:col min="9" max="9" width="58" hidden="0" customWidth="1"/>
  </x:cols>
  <x:sheetData>
    <x:row r="1">
      <x:c r="A1" s="1761" t="str">
        <x:v>CRONOGRAMA-BASE – 45 DIAS ÚTEIS</x:v>
      </x:c>
      <x:c r="B1" s="1761" t="str">
        <x:v>CRONOGRAMA-BASE – 45 DIAS ÚTEIS</x:v>
      </x:c>
      <x:c r="C1" s="1761" t="str">
        <x:v>CRONOGRAMA-BASE – 45 DIAS ÚTEIS</x:v>
      </x:c>
      <x:c r="D1" s="1761" t="str">
        <x:v>CRONOGRAMA-BASE – 45 DIAS ÚTEIS</x:v>
      </x:c>
      <x:c r="E1" s="1761" t="str">
        <x:v>CRONOGRAMA-BASE – 45 DIAS ÚTEIS</x:v>
      </x:c>
      <x:c r="F1" s="1761" t="str">
        <x:v>CRONOGRAMA-BASE – 45 DIAS ÚTEIS</x:v>
      </x:c>
      <x:c r="G1" s="1761" t="str">
        <x:v>CRONOGRAMA-BASE – 45 DIAS ÚTEIS</x:v>
      </x:c>
      <x:c r="H1" s="1761" t="str">
        <x:v>CRONOGRAMA-BASE – 45 DIAS ÚTEIS</x:v>
      </x:c>
      <x:c r="I1" s="1761" t="str">
        <x:v>CRONOGRAMA-BASE – 45 DIAS ÚTEIS</x:v>
      </x:c>
    </x:row>
    <x:row r="2">
      <x:c r="A2" s="1761" t="str">
        <x:v>CRONOGRAMA-BASE – 45 DIAS ÚTEIS</x:v>
      </x:c>
      <x:c r="B2" s="1761" t="str">
        <x:v>CRONOGRAMA-BASE – 45 DIAS ÚTEIS</x:v>
      </x:c>
      <x:c r="C2" s="1761" t="str">
        <x:v>CRONOGRAMA-BASE – 45 DIAS ÚTEIS</x:v>
      </x:c>
      <x:c r="D2" s="1761" t="str">
        <x:v>CRONOGRAMA-BASE – 45 DIAS ÚTEIS</x:v>
      </x:c>
      <x:c r="E2" s="1761" t="str">
        <x:v>CRONOGRAMA-BASE – 45 DIAS ÚTEIS</x:v>
      </x:c>
      <x:c r="F2" s="1761" t="str">
        <x:v>CRONOGRAMA-BASE – 45 DIAS ÚTEIS</x:v>
      </x:c>
      <x:c r="G2" s="1761" t="str">
        <x:v>CRONOGRAMA-BASE – 45 DIAS ÚTEIS</x:v>
      </x:c>
      <x:c r="H2" s="1761" t="str">
        <x:v>CRONOGRAMA-BASE – 45 DIAS ÚTEIS</x:v>
      </x:c>
      <x:c r="I2" s="1761" t="str">
        <x:v>CRONOGRAMA-BASE – 45 DIAS ÚTEIS</x:v>
      </x:c>
    </x:row>
    <x:row r="3">
      <x:c r="A3" s="1725" t="str">
        <x:v>Cronograma físico de referência ajustado para 45 dias úteis. A Administração Local e os custos preliminares vinculados ao prazo são recalculados automaticamente.</x:v>
      </x:c>
      <x:c r="B3" s="1725" t="str">
        <x:v>Cronograma físico de referência ajustado para 45 dias úteis. A Administração Local e os custos preliminares vinculados ao prazo são recalculados automaticamente.</x:v>
      </x:c>
      <x:c r="C3" s="1725" t="str">
        <x:v>Cronograma físico de referência ajustado para 45 dias úteis. A Administração Local e os custos preliminares vinculados ao prazo são recalculados automaticamente.</x:v>
      </x:c>
      <x:c r="D3" s="1725" t="str">
        <x:v>Cronograma físico de referência ajustado para 45 dias úteis. A Administração Local e os custos preliminares vinculados ao prazo são recalculados automaticamente.</x:v>
      </x:c>
      <x:c r="E3" s="1725" t="str">
        <x:v>Cronograma físico de referência ajustado para 45 dias úteis. A Administração Local e os custos preliminares vinculados ao prazo são recalculados automaticamente.</x:v>
      </x:c>
      <x:c r="F3" s="1725" t="str">
        <x:v>Cronograma físico de referência ajustado para 45 dias úteis. A Administração Local e os custos preliminares vinculados ao prazo são recalculados automaticamente.</x:v>
      </x:c>
      <x:c r="G3" s="1725" t="str">
        <x:v>Cronograma físico de referência ajustado para 45 dias úteis. A Administração Local e os custos preliminares vinculados ao prazo são recalculados automaticamente.</x:v>
      </x:c>
      <x:c r="H3" s="1725" t="str">
        <x:v>Cronograma físico de referência ajustado para 45 dias úteis. A Administração Local e os custos preliminares vinculados ao prazo são recalculados automaticamente.</x:v>
      </x:c>
      <x:c r="I3" s="1725" t="str">
        <x:v>Cronograma físico de referência ajustado para 45 dias úteis. A Administração Local e os custos preliminares vinculados ao prazo são recalculados automaticamente.</x:v>
      </x:c>
    </x:row>
    <x:row r="4">
      <x:c r="A4" s="1725" t="str">
        <x:v>Cronograma físico de referência ajustado para 45 dias úteis. A Administração Local e os custos preliminares vinculados ao prazo são recalculados automaticamente.</x:v>
      </x:c>
      <x:c r="B4" s="1725" t="str">
        <x:v>Cronograma físico de referência ajustado para 45 dias úteis. A Administração Local e os custos preliminares vinculados ao prazo são recalculados automaticamente.</x:v>
      </x:c>
      <x:c r="C4" s="1725" t="str">
        <x:v>Cronograma físico de referência ajustado para 45 dias úteis. A Administração Local e os custos preliminares vinculados ao prazo são recalculados automaticamente.</x:v>
      </x:c>
      <x:c r="D4" s="1725" t="str">
        <x:v>Cronograma físico de referência ajustado para 45 dias úteis. A Administração Local e os custos preliminares vinculados ao prazo são recalculados automaticamente.</x:v>
      </x:c>
      <x:c r="E4" s="1725" t="str">
        <x:v>Cronograma físico de referência ajustado para 45 dias úteis. A Administração Local e os custos preliminares vinculados ao prazo são recalculados automaticamente.</x:v>
      </x:c>
      <x:c r="F4" s="1725" t="str">
        <x:v>Cronograma físico de referência ajustado para 45 dias úteis. A Administração Local e os custos preliminares vinculados ao prazo são recalculados automaticamente.</x:v>
      </x:c>
      <x:c r="G4" s="1725" t="str">
        <x:v>Cronograma físico de referência ajustado para 45 dias úteis. A Administração Local e os custos preliminares vinculados ao prazo são recalculados automaticamente.</x:v>
      </x:c>
      <x:c r="H4" s="1725" t="str">
        <x:v>Cronograma físico de referência ajustado para 45 dias úteis. A Administração Local e os custos preliminares vinculados ao prazo são recalculados automaticamente.</x:v>
      </x:c>
      <x:c r="I4" s="1725" t="str">
        <x:v>Cronograma físico de referência ajustado para 45 dias úteis. A Administração Local e os custos preliminares vinculados ao prazo são recalculados automaticamente.</x:v>
      </x:c>
    </x:row>
    <x:row r="5">
      <x:c r="A5" s="1726"/>
      <x:c r="B5" s="1726"/>
      <x:c r="C5" s="1726"/>
      <x:c r="D5" s="1726"/>
      <x:c r="E5" s="1726"/>
      <x:c r="F5" s="1726"/>
      <x:c r="G5" s="1726"/>
      <x:c r="H5" s="1726"/>
      <x:c r="I5" s="1726"/>
    </x:row>
    <x:row r="6">
      <x:c r="A6" s="1727" t="str">
        <x:v>Seq.</x:v>
      </x:c>
      <x:c r="B6" s="1728" t="str">
        <x:v>Atividade</x:v>
      </x:c>
      <x:c r="C6" s="1728" t="str">
        <x:v>Dias úteis</x:v>
      </x:c>
      <x:c r="D6" s="1728" t="str">
        <x:v>Predecessora</x:v>
      </x:c>
      <x:c r="E6" s="1728" t="str">
        <x:v>Equipe-chave</x:v>
      </x:c>
      <x:c r="F6" s="1728" t="str">
        <x:v>Hospital em operação</x:v>
      </x:c>
      <x:c r="G6" s="1728" t="str">
        <x:v>Custo relacionado</x:v>
      </x:c>
      <x:c r="H6" s="1728" t="str">
        <x:v>Status</x:v>
      </x:c>
      <x:c r="I6" s="1729" t="str">
        <x:v>Observação</x:v>
      </x:c>
    </x:row>
    <x:row r="7">
      <x:c r="A7" s="1730" t="n">
        <x:v>1</x:v>
      </x:c>
      <x:c r="B7" s="1746" t="str">
        <x:v>Mobilização, isolamento e proteção da frente de obra</x:v>
      </x:c>
      <x:c r="C7" s="1811" t="n">
        <x:v>3</x:v>
      </x:c>
      <x:c r="D7" s="1746" t="str">
        <x:v>-</x:v>
      </x:c>
      <x:c r="E7" s="1746" t="str">
        <x:v>encarregado + servente</x:v>
      </x:c>
      <x:c r="F7" s="1746" t="str">
        <x:v>SIM</x:v>
      </x:c>
      <x:c r="G7" s="1746" t="str">
        <x:v>Preliminares</x:v>
      </x:c>
      <x:c r="H7" s="1746" t="str">
        <x:v>FECHADO</x:v>
      </x:c>
      <x:c r="I7" s="1733" t="str">
        <x:v>Implantação de barreiras e proteção</x:v>
      </x:c>
    </x:row>
    <x:row r="8">
      <x:c r="A8" s="1730" t="n">
        <x:v>2</x:v>
      </x:c>
      <x:c r="B8" s="1746" t="str">
        <x:v>Demolições, retiradas e acondicionamento de entulho</x:v>
      </x:c>
      <x:c r="C8" s="1811" t="n">
        <x:v>5</x:v>
      </x:c>
      <x:c r="D8" s="1746" t="str">
        <x:v>1</x:v>
      </x:c>
      <x:c r="E8" s="1746" t="str">
        <x:v>pedreiro + servente</x:v>
      </x:c>
      <x:c r="F8" s="1746" t="str">
        <x:v>SIM</x:v>
      </x:c>
      <x:c r="G8" s="1746" t="str">
        <x:v>Demolição / resíduos</x:v>
      </x:c>
      <x:c r="H8" s="1746" t="str">
        <x:v>FECHADO</x:v>
      </x:c>
      <x:c r="I8" s="1733" t="str">
        <x:v>Inclui retirada diária e caçambas</x:v>
      </x:c>
    </x:row>
    <x:row r="9">
      <x:c r="A9" s="1730" t="n">
        <x:v>3</x:v>
      </x:c>
      <x:c r="B9" s="1746" t="str">
        <x:v>Abertura de vãos, vergas, contravergas e requadros</x:v>
      </x:c>
      <x:c r="C9" s="1811" t="n">
        <x:v>4</x:v>
      </x:c>
      <x:c r="D9" s="1746" t="str">
        <x:v>2</x:v>
      </x:c>
      <x:c r="E9" s="1746" t="str">
        <x:v>pedreiro + servente</x:v>
      </x:c>
      <x:c r="F9" s="1746" t="str">
        <x:v>SIM</x:v>
      </x:c>
      <x:c r="G9" s="1746" t="str">
        <x:v>Reforços</x:v>
      </x:c>
      <x:c r="H9" s="1746" t="str">
        <x:v>FECHADO</x:v>
      </x:c>
      <x:c r="I9" s="1733" t="str">
        <x:v>Pass-throughs / nicho / portas</x:v>
      </x:c>
    </x:row>
    <x:row r="10">
      <x:c r="A10" s="1730" t="n">
        <x:v>4</x:v>
      </x:c>
      <x:c r="B10" s="1746" t="str">
        <x:v>Alvenaria nova e revestimentos-base</x:v>
      </x:c>
      <x:c r="C10" s="1811" t="n">
        <x:v>6</x:v>
      </x:c>
      <x:c r="D10" s="1746" t="str">
        <x:v>3</x:v>
      </x:c>
      <x:c r="E10" s="1746" t="str">
        <x:v>pedreiro + servente</x:v>
      </x:c>
      <x:c r="F10" s="1746" t="str">
        <x:v>SIM</x:v>
      </x:c>
      <x:c r="G10" s="1746" t="str">
        <x:v>Alvenaria</x:v>
      </x:c>
      <x:c r="H10" s="1746" t="str">
        <x:v>FECHADO</x:v>
      </x:c>
      <x:c r="I10" s="1733" t="str">
        <x:v>Chapisco e massa única</x:v>
      </x:c>
    </x:row>
    <x:row r="11">
      <x:c r="A11" s="1730" t="n">
        <x:v>5</x:v>
      </x:c>
      <x:c r="B11" s="1746" t="str">
        <x:v>Montagem do sistema Glasroc H Ocean</x:v>
      </x:c>
      <x:c r="C11" s="1811" t="n">
        <x:v>4</x:v>
      </x:c>
      <x:c r="D11" s="1746" t="str">
        <x:v>4</x:v>
      </x:c>
      <x:c r="E11" s="1746" t="str">
        <x:v>montador + ajudante</x:v>
      </x:c>
      <x:c r="F11" s="1746" t="str">
        <x:v>SIM</x:v>
      </x:c>
      <x:c r="G11" s="1746" t="str">
        <x:v>CPU Glasroc</x:v>
      </x:c>
      <x:c r="H11" s="1746" t="str">
        <x:v>FECHADO</x:v>
      </x:c>
      <x:c r="I11" s="1733" t="str">
        <x:v>Inclui tratamento de juntas</x:v>
      </x:c>
    </x:row>
    <x:row r="12">
      <x:c r="A12" s="1730" t="n">
        <x:v>6</x:v>
      </x:c>
      <x:c r="B12" s="1746" t="str">
        <x:v>Preparo de substratos, regularizações e impermeabilização</x:v>
      </x:c>
      <x:c r="C12" s="1811" t="n">
        <x:v>5</x:v>
      </x:c>
      <x:c r="D12" s="1746" t="str">
        <x:v>4/5</x:v>
      </x:c>
      <x:c r="E12" s="1746" t="str">
        <x:v>pedreiro + pintor</x:v>
      </x:c>
      <x:c r="F12" s="1746" t="str">
        <x:v>SIM</x:v>
      </x:c>
      <x:c r="G12" s="1746" t="str">
        <x:v>Pisos / impermeab.</x:v>
      </x:c>
      <x:c r="H12" s="1746" t="str">
        <x:v>FECHADO</x:v>
      </x:c>
      <x:c r="I12" s="1733" t="str">
        <x:v>Preparação antes do epóxi</x:v>
      </x:c>
    </x:row>
    <x:row r="13">
      <x:c r="A13" s="1730" t="n">
        <x:v>7</x:v>
      </x:c>
      <x:c r="B13" s="1746" t="str">
        <x:v>Execução do piso epóxi autonivelante e cura</x:v>
      </x:c>
      <x:c r="C13" s="1811" t="n">
        <x:v>5</x:v>
      </x:c>
      <x:c r="D13" s="1746" t="str">
        <x:v>6</x:v>
      </x:c>
      <x:c r="E13" s="1746" t="str">
        <x:v>aplicador especializado</x:v>
      </x:c>
      <x:c r="F13" s="1746" t="str">
        <x:v>SIM</x:v>
      </x:c>
      <x:c r="G13" s="1746" t="str">
        <x:v>Piso epóxi</x:v>
      </x:c>
      <x:c r="H13" s="1746" t="str">
        <x:v>FECHADO</x:v>
      </x:c>
      <x:c r="I13" s="1733" t="str">
        <x:v>Respeitar cura do sistema</x:v>
      </x:c>
    </x:row>
    <x:row r="14">
      <x:c r="A14" s="1730" t="n">
        <x:v>8</x:v>
      </x:c>
      <x:c r="B14" s="1746" t="str">
        <x:v>Aplicação do sistema Renner em paredes e acabamento de teto/laje</x:v>
      </x:c>
      <x:c r="C14" s="1811" t="n">
        <x:v>6</x:v>
      </x:c>
      <x:c r="D14" s="1746" t="str">
        <x:v>6</x:v>
      </x:c>
      <x:c r="E14" s="1746" t="str">
        <x:v>aplicador especializado</x:v>
      </x:c>
      <x:c r="F14" s="1746" t="str">
        <x:v>SIM</x:v>
      </x:c>
      <x:c r="G14" s="1746" t="str">
        <x:v>CPU Renner</x:v>
      </x:c>
      <x:c r="H14" s="1746" t="str">
        <x:v>FECHADO</x:v>
      </x:c>
      <x:c r="I14" s="1733" t="str">
        <x:v>Demãos, intervalos e cura</x:v>
      </x:c>
    </x:row>
    <x:row r="15">
      <x:c r="A15" s="1737" t="n">
        <x:v>9</x:v>
      </x:c>
      <x:c r="B15" s="1739" t="str">
        <x:v>Rodapés sanitários, pass-throughs e acabamentos finais</x:v>
      </x:c>
      <x:c r="C15" s="1778" t="n">
        <x:v>3</x:v>
      </x:c>
      <x:c r="D15" s="1739" t="str">
        <x:v>7/8</x:v>
      </x:c>
      <x:c r="E15" s="1739" t="str">
        <x:v>instaladores</x:v>
      </x:c>
      <x:c r="F15" s="1739" t="str">
        <x:v>SIM</x:v>
      </x:c>
      <x:c r="G15" s="1739" t="str">
        <x:v>Rodapé / pass-through</x:v>
      </x:c>
      <x:c r="H15" s="1739" t="str">
        <x:v>FECHADO</x:v>
      </x:c>
      <x:c r="I15" s="1740" t="str">
        <x:v>Selagens e interfaces</x:v>
      </x:c>
    </x:row>
    <x:row r="16">
      <x:c r="A16" s="1730" t="n">
        <x:v>10</x:v>
      </x:c>
      <x:c r="B16" s="1746" t="str">
        <x:v>Limpeza técnica, testes e correções de punch list</x:v>
      </x:c>
      <x:c r="C16" s="1811" t="n">
        <x:v>2</x:v>
      </x:c>
      <x:c r="D16" s="1746" t="str">
        <x:v>9</x:v>
      </x:c>
      <x:c r="E16" s="1746" t="str">
        <x:v>equipe + RT</x:v>
      </x:c>
      <x:c r="F16" s="1746" t="str">
        <x:v>SIM</x:v>
      </x:c>
      <x:c r="G16" s="1746" t="str">
        <x:v>Entrega</x:v>
      </x:c>
      <x:c r="H16" s="1746" t="str">
        <x:v>FECHADO</x:v>
      </x:c>
      <x:c r="I16" s="1733" t="str">
        <x:v>Portas, ralos, guichês e acabamentos</x:v>
      </x:c>
    </x:row>
    <x:row r="17">
      <x:c r="A17" s="1737" t="n">
        <x:v>11</x:v>
      </x:c>
      <x:c r="B17" s="1739" t="str">
        <x:v>Vistoria final, documentação e reserva técnica de entrega</x:v>
      </x:c>
      <x:c r="C17" s="1778" t="n">
        <x:v>2</x:v>
      </x:c>
      <x:c r="D17" s="1739" t="str">
        <x:v>10</x:v>
      </x:c>
      <x:c r="E17" s="1739" t="str">
        <x:v>fiscalização / contratante</x:v>
      </x:c>
      <x:c r="F17" s="1739" t="str">
        <x:v>SIM</x:v>
      </x:c>
      <x:c r="G17" s="1739" t="str">
        <x:v>Administração local</x:v>
      </x:c>
      <x:c r="H17" s="1739" t="str">
        <x:v>FECHADO</x:v>
      </x:c>
      <x:c r="I17" s="1740" t="str">
        <x:v>Fiscalização/RT sem custo de engenheiro neste orçamento</x:v>
      </x:c>
    </x:row>
    <x:row r="18">
      <x:c r="A18" s="1726"/>
      <x:c r="B18" s="1726"/>
      <x:c r="C18" s="1791"/>
      <x:c r="D18" s="1726"/>
      <x:c r="E18" s="1726"/>
      <x:c r="F18" s="1726"/>
      <x:c r="G18" s="1726"/>
      <x:c r="H18" s="1726"/>
      <x:c r="I18" s="1726"/>
    </x:row>
    <x:row r="19">
      <x:c r="A19" s="1726"/>
      <x:c r="B19" s="1726"/>
      <x:c r="C19" s="1791"/>
      <x:c r="D19" s="1726"/>
      <x:c r="E19" s="1726"/>
      <x:c r="F19" s="1726"/>
      <x:c r="G19" s="1726"/>
      <x:c r="H19" s="1726"/>
      <x:c r="I19" s="1726"/>
    </x:row>
    <x:row r="20">
      <x:c r="A20" s="1726"/>
      <x:c r="B20" s="1727" t="str">
        <x:v>Indicador</x:v>
      </x:c>
      <x:c r="C20" s="1799" t="str">
        <x:v>Valor</x:v>
      </x:c>
      <x:c r="D20" s="1729" t="str">
        <x:v>Uso</x:v>
      </x:c>
      <x:c r="E20" s="1726"/>
      <x:c r="F20" s="1726"/>
      <x:c r="G20" s="1726"/>
      <x:c r="H20" s="1726"/>
      <x:c r="I20" s="1726"/>
    </x:row>
    <x:row r="21">
      <x:c r="A21" s="1726"/>
      <x:c r="B21" s="1730" t="str">
        <x:v>Duração total</x:v>
      </x:c>
      <x:c r="C21" s="1811" t="n">
        <x:f>SUM(C7:C17)</x:f>
        <x:v>45</x:v>
      </x:c>
      <x:c r="D21" s="1733" t="str">
        <x:v>Administração local / planejamento</x:v>
      </x:c>
      <x:c r="E21" s="1726"/>
      <x:c r="F21" s="1726"/>
      <x:c r="G21" s="1726"/>
      <x:c r="H21" s="1726"/>
      <x:c r="I21" s="1726"/>
    </x:row>
    <x:row r="22">
      <x:c r="A22" s="1726"/>
      <x:c r="B22" s="1730" t="str">
        <x:v>Semanas equivalentes</x:v>
      </x:c>
      <x:c r="C22" s="1811" t="n">
        <x:f>C21/5</x:f>
        <x:v>9</x:v>
      </x:c>
      <x:c r="D22" s="1733" t="str">
        <x:v>45 dias úteis ÷ 5</x:v>
      </x:c>
      <x:c r="E22" s="1726"/>
      <x:c r="F22" s="1726"/>
      <x:c r="G22" s="1726"/>
      <x:c r="H22" s="1726"/>
      <x:c r="I22" s="1726"/>
    </x:row>
    <x:row r="23">
      <x:c r="A23" s="1726"/>
      <x:c r="B23" s="1737" t="str">
        <x:v>Status</x:v>
      </x:c>
      <x:c r="C23" s="1739" t="str">
        <x:v>BASE ORÇAMENTÁRIA</x:v>
      </x:c>
      <x:c r="D23" s="1740" t="str">
        <x:v>Cronograma físico de referência</x:v>
      </x:c>
      <x:c r="E23" s="1726"/>
      <x:c r="F23" s="1726"/>
      <x:c r="G23" s="1726"/>
      <x:c r="H23" s="1726"/>
      <x:c r="I23" s="1726"/>
    </x:row>
    <x:row r="24">
      <x:c r="A24" s="788"/>
      <x:c r="B24" s="788"/>
      <x:c r="C24" s="788"/>
      <x:c r="D24" s="788"/>
      <x:c r="E24" s="788"/>
      <x:c r="F24" s="788"/>
      <x:c r="G24" s="788"/>
      <x:c r="H24" s="788"/>
      <x:c r="I24" s="788"/>
    </x:row>
  </x:sheetData>
  <x:mergeCells>
    <x:mergeCell ref="A1:I2"/>
    <x:mergeCell ref="A3:I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42" hidden="0" customWidth="1"/>
    <x:col min="4" max="4" width="18" hidden="0" customWidth="1"/>
    <x:col min="5" max="5" width="64" hidden="0" customWidth="1"/>
    <x:col min="6" max="6" width="24" hidden="0" customWidth="1"/>
    <x:col min="7" max="7" width="20" hidden="0" customWidth="1"/>
    <x:col min="8" max="8" width="52" hidden="0" customWidth="1"/>
  </x:cols>
  <x:sheetData>
    <x:row r="1">
      <x:c r="A1" s="1761" t="str">
        <x:v>FONTES E RASTREABILIDADE</x:v>
      </x:c>
      <x:c r="B1" s="1761" t="str">
        <x:v>FONTES E RASTREABILIDADE</x:v>
      </x:c>
      <x:c r="C1" s="1761" t="str">
        <x:v>FONTES E RASTREABILIDADE</x:v>
      </x:c>
      <x:c r="D1" s="1761" t="str">
        <x:v>FONTES E RASTREABILIDADE</x:v>
      </x:c>
      <x:c r="E1" s="1761" t="str">
        <x:v>FONTES E RASTREABILIDADE</x:v>
      </x:c>
      <x:c r="F1" s="1761" t="str">
        <x:v>FONTES E RASTREABILIDADE</x:v>
      </x:c>
      <x:c r="G1" s="1761" t="str">
        <x:v>FONTES E RASTREABILIDADE</x:v>
      </x:c>
      <x:c r="H1" s="1761" t="str">
        <x:v>FONTES E RASTREABILIDADE</x:v>
      </x:c>
    </x:row>
    <x:row r="2">
      <x:c r="A2" s="1761" t="str">
        <x:v>FONTES E RASTREABILIDADE</x:v>
      </x:c>
      <x:c r="B2" s="1761" t="str">
        <x:v>FONTES E RASTREABILIDADE</x:v>
      </x:c>
      <x:c r="C2" s="1761" t="str">
        <x:v>FONTES E RASTREABILIDADE</x:v>
      </x:c>
      <x:c r="D2" s="1761" t="str">
        <x:v>FONTES E RASTREABILIDADE</x:v>
      </x:c>
      <x:c r="E2" s="1761" t="str">
        <x:v>FONTES E RASTREABILIDADE</x:v>
      </x:c>
      <x:c r="F2" s="1761" t="str">
        <x:v>FONTES E RASTREABILIDADE</x:v>
      </x:c>
      <x:c r="G2" s="1761" t="str">
        <x:v>FONTES E RASTREABILIDADE</x:v>
      </x:c>
      <x:c r="H2" s="1761" t="str">
        <x:v>FONTES E RASTREABILIDADE</x:v>
      </x:c>
    </x:row>
    <x:row r="3">
      <x:c r="A3" s="1726"/>
      <x:c r="B3" s="1726"/>
      <x:c r="C3" s="1726"/>
      <x:c r="D3" s="1726"/>
      <x:c r="E3" s="1726"/>
      <x:c r="F3" s="1726"/>
      <x:c r="G3" s="1726"/>
      <x:c r="H3" s="1726"/>
    </x:row>
    <x:row r="4">
      <x:c r="A4" s="1726"/>
      <x:c r="B4" s="1726"/>
      <x:c r="C4" s="1726"/>
      <x:c r="D4" s="1726"/>
      <x:c r="E4" s="1726"/>
      <x:c r="F4" s="1726"/>
      <x:c r="G4" s="1726"/>
      <x:c r="H4" s="1726"/>
    </x:row>
    <x:row r="5">
      <x:c r="A5" s="1727" t="str">
        <x:v>TIPO</x:v>
      </x:c>
      <x:c r="B5" s="1728" t="str">
        <x:v>FONTE</x:v>
      </x:c>
      <x:c r="C5" s="1728" t="str">
        <x:v>ITEM</x:v>
      </x:c>
      <x:c r="D5" s="1728" t="str">
        <x:v>DATA/BASE</x:v>
      </x:c>
      <x:c r="E5" s="1728" t="str">
        <x:v>URL</x:v>
      </x:c>
      <x:c r="F5" s="1728" t="str">
        <x:v>USO</x:v>
      </x:c>
      <x:c r="G5" s="1728" t="str">
        <x:v>CONFIABILIDADE</x:v>
      </x:c>
      <x:c r="H5" s="1729" t="str">
        <x:v>NOTA</x:v>
      </x:c>
    </x:row>
    <x:row r="6">
      <x:c r="A6" s="1730" t="str">
        <x:v>PROJETO</x:v>
      </x:c>
      <x:c r="B6" s="1732" t="str">
        <x:v>Situação pretendida, referências e cortes.pdf</x:v>
      </x:c>
      <x:c r="C6" s="1732" t="str">
        <x:v>Dimensões / P2</x:v>
      </x:c>
      <x:c r="D6" s="1732" t="str">
        <x:v>09/2026</x:v>
      </x:c>
      <x:c r="E6" s="1732" t="str">
        <x:v>Arquivo fornecido</x:v>
      </x:c>
      <x:c r="F6" s="1732" t="str">
        <x:v>Quantitativos</x:v>
      </x:c>
      <x:c r="G6" s="1732" t="str">
        <x:v>PRIMÁRIA</x:v>
      </x:c>
      <x:c r="H6" s="1733" t="str"/>
    </x:row>
    <x:row r="7">
      <x:c r="A7" s="1730" t="str">
        <x:v>PROJETO</x:v>
      </x:c>
      <x:c r="B7" s="1732" t="str">
        <x:v>Prancha demolições/construções atualizada</x:v>
      </x:c>
      <x:c r="C7" s="1732" t="str">
        <x:v>Paredes / demolições</x:v>
      </x:c>
      <x:c r="D7" s="1732" t="str">
        <x:v>2026</x:v>
      </x:c>
      <x:c r="E7" s="1732" t="str">
        <x:v>Arquivo fornecido</x:v>
      </x:c>
      <x:c r="F7" s="1732" t="str">
        <x:v>Quantitativos</x:v>
      </x:c>
      <x:c r="G7" s="1732" t="str">
        <x:v>PRIMÁRIA</x:v>
      </x:c>
      <x:c r="H7" s="1733" t="str"/>
    </x:row>
    <x:row r="8">
      <x:c r="A8" s="1730" t="str">
        <x:v>MEMORIAL</x:v>
      </x:c>
      <x:c r="B8" s="1732" t="str">
        <x:v>Memorial Descritivo CME Glasroc H</x:v>
      </x:c>
      <x:c r="C8" s="1732" t="str">
        <x:v>Renner/Glasroc/laje/piso</x:v>
      </x:c>
      <x:c r="D8" s="1732" t="str">
        <x:v>2026</x:v>
      </x:c>
      <x:c r="E8" s="1732" t="str">
        <x:v>Arquivo fornecido</x:v>
      </x:c>
      <x:c r="F8" s="1732" t="str">
        <x:v>Especificações</x:v>
      </x:c>
      <x:c r="G8" s="1732" t="str">
        <x:v>PRIMÁRIA</x:v>
      </x:c>
      <x:c r="H8" s="1733" t="str"/>
    </x:row>
    <x:row r="9">
      <x:c r="A9" s="1730" t="str">
        <x:v>MEMORIAL</x:v>
      </x:c>
      <x:c r="B9" s="1732" t="str">
        <x:v>Memorial Técnico Centro Cirúrgico/CME</x:v>
      </x:c>
      <x:c r="C9" s="1732" t="str">
        <x:v>Classificação/epóxi</x:v>
      </x:c>
      <x:c r="D9" s="1732" t="str">
        <x:v>2026</x:v>
      </x:c>
      <x:c r="E9" s="1732" t="str">
        <x:v>Arquivo fornecido</x:v>
      </x:c>
      <x:c r="F9" s="1732" t="str">
        <x:v>Especificações</x:v>
      </x:c>
      <x:c r="G9" s="1732" t="str">
        <x:v>PRIMÁRIA</x:v>
      </x:c>
      <x:c r="H9" s="1733" t="str">
        <x:v>Precedência conforme regra do usuário</x:v>
      </x:c>
    </x:row>
    <x:row r="10">
      <x:c r="A10" s="1730" t="str">
        <x:v>SINAPI</x:v>
      </x:c>
      <x:c r="B10" s="1732" t="str">
        <x:v>CAIXA / SINAPI</x:v>
      </x:c>
      <x:c r="C10" s="1732" t="str">
        <x:v>Custos oficiais</x:v>
      </x:c>
      <x:c r="D10" s="1732" t="str">
        <x:v>07/2026</x:v>
      </x:c>
      <x:c r="E10" s="1732" t="str">
        <x:v>https://www.caixa.gov.br/poder-publico/modernizacao-gestao/sinapi/Paginas/default.aspx</x:v>
      </x:c>
      <x:c r="F10" s="1732" t="str">
        <x:v>Composições</x:v>
      </x:c>
      <x:c r="G10" s="1732" t="str">
        <x:v>PRIMÁRIA</x:v>
      </x:c>
      <x:c r="H10" s="1733" t="str">
        <x:v>Não desonerado</x:v>
      </x:c>
    </x:row>
    <x:row r="11">
      <x:c r="A11" s="1730" t="str">
        <x:v>FABRICANTE</x:v>
      </x:c>
      <x:c r="B11" s="1732" t="str">
        <x:v>Renner Coatings</x:v>
      </x:c>
      <x:c r="C11" s="1732" t="str">
        <x:v>Polidura Epóxi A3101</x:v>
      </x:c>
      <x:c r="D11" s="1732" t="str">
        <x:v>11/09/2026</x:v>
      </x:c>
      <x:c r="E11" s="1732" t="str">
        <x:v>https://rennercoatings.com/produtos/epoxi-higiene-total/</x:v>
      </x:c>
      <x:c r="F11" s="1732" t="str">
        <x:v>CPU Renner</x:v>
      </x:c>
      <x:c r="G11" s="1732" t="str">
        <x:v>PRIMÁRIA</x:v>
      </x:c>
      <x:c r="H11" s="1733" t="str"/>
    </x:row>
    <x:row r="12">
      <x:c r="A12" s="1730" t="str">
        <x:v>DISTRIBUIDOR</x:v>
      </x:c>
      <x:c r="B12" s="1732" t="str">
        <x:v>Armazém Mix</x:v>
      </x:c>
      <x:c r="C12" s="1732" t="str">
        <x:v>Polidura A3101 7,2L</x:v>
      </x:c>
      <x:c r="D12" s="1732" t="str">
        <x:v>11/09/2026</x:v>
      </x:c>
      <x:c r="E12" s="1732" t="str">
        <x:v>https://www.armazemmixbr.com.br/produto/renner-esmalte-epoxi-polidura-higiene-total-branco-7-2-l-kit</x:v>
      </x:c>
      <x:c r="F12" s="1732" t="str">
        <x:v>CPU Renner</x:v>
      </x:c>
      <x:c r="G12" s="1732" t="str">
        <x:v>COMERCIAL</x:v>
      </x:c>
      <x:c r="H12" s="1733" t="str"/>
    </x:row>
    <x:row r="13">
      <x:c r="A13" s="1730" t="str">
        <x:v>FABRICANTE</x:v>
      </x:c>
      <x:c r="B13" s="1732" t="str">
        <x:v>Placo</x:v>
      </x:c>
      <x:c r="C13" s="1732" t="str">
        <x:v>Glasroc H Ocean</x:v>
      </x:c>
      <x:c r="D13" s="1732" t="str">
        <x:v>11/09/2026</x:v>
      </x:c>
      <x:c r="E13" s="1732" t="str">
        <x:v>https://www.placo.fr/Produits/plaques/glasroc-h-ocean-13</x:v>
      </x:c>
      <x:c r="F13" s="1732" t="str">
        <x:v>CPU Glasroc</x:v>
      </x:c>
      <x:c r="G13" s="1732" t="str">
        <x:v>PRIMÁRIA</x:v>
      </x:c>
      <x:c r="H13" s="1733" t="str"/>
    </x:row>
    <x:row r="14">
      <x:c r="A14" s="1730" t="str">
        <x:v>FABRICANTE</x:v>
      </x:c>
      <x:c r="B14" s="1732" t="str">
        <x:v>Placo</x:v>
      </x:c>
      <x:c r="C14" s="1732" t="str">
        <x:v>Sistema hospitalar / Hydrostil+</x:v>
      </x:c>
      <x:c r="D14" s="1732" t="str">
        <x:v>11/09/2026</x:v>
      </x:c>
      <x:c r="E14" s="1732" t="str">
        <x:v>https://www.placo.com.br/download-documents/catalogos/ws-0134-22-2642-placo-manual-hospital-drywall-a4-af1-dig-2.pdf</x:v>
      </x:c>
      <x:c r="F14" s="1732" t="str">
        <x:v>CPU Glasroc</x:v>
      </x:c>
      <x:c r="G14" s="1732" t="str">
        <x:v>PRIMÁRIA</x:v>
      </x:c>
      <x:c r="H14" s="1733" t="str"/>
    </x:row>
    <x:row r="15">
      <x:c r="A15" s="1730" t="str">
        <x:v>FABRICANTE</x:v>
      </x:c>
      <x:c r="B15" s="1732" t="str">
        <x:v>Placo</x:v>
      </x:c>
      <x:c r="C15" s="1732" t="str">
        <x:v>Hydro Tape</x:v>
      </x:c>
      <x:c r="D15" s="1732" t="str">
        <x:v>11/09/2026</x:v>
      </x:c>
      <x:c r="E15" s="1732" t="str">
        <x:v>https://www.placo.com.br/produtos/fita-hydro-tape</x:v>
      </x:c>
      <x:c r="F15" s="1732" t="str">
        <x:v>CPU Glasroc</x:v>
      </x:c>
      <x:c r="G15" s="1732" t="str">
        <x:v>PRIMÁRIA</x:v>
      </x:c>
      <x:c r="H15" s="1733" t="str"/>
    </x:row>
    <x:row r="16">
      <x:c r="A16" s="1730" t="str">
        <x:v>MERCADO</x:v>
      </x:c>
      <x:c r="B16" s="1732" t="str">
        <x:v>SICA Inox</x:v>
      </x:c>
      <x:c r="C16" s="1732" t="str">
        <x:v>Pass Through 600 mm</x:v>
      </x:c>
      <x:c r="D16" s="1732" t="str">
        <x:v>11/09/2026</x:v>
      </x:c>
      <x:c r="E16" s="1732" t="str">
        <x:v>https://sicainox.com.br/product/pass-through-para-sala-limpa-600mm/</x:v>
      </x:c>
      <x:c r="F16" s="1732" t="str">
        <x:v>CPU Pass</x:v>
      </x:c>
      <x:c r="G16" s="1732" t="str">
        <x:v>COMERCIAL</x:v>
      </x:c>
      <x:c r="H16" s="1733" t="str"/>
    </x:row>
    <x:row r="17">
      <x:c r="A17" s="1730" t="str">
        <x:v>PÚBLICA</x:v>
      </x:c>
      <x:c r="B17" s="1732" t="str">
        <x:v>Cerqueira César</x:v>
      </x:c>
      <x:c r="C17" s="1732" t="str">
        <x:v>BDI sem desoneração</x:v>
      </x:c>
      <x:c r="D17" s="1732" t="str">
        <x:v>2026</x:v>
      </x:c>
      <x:c r="E17" s="1732" t="str">
        <x:v>https://www.cerqueiracesar.sp.gov.br/public/licitacao/download/2689/</x:v>
      </x:c>
      <x:c r="F17" s="1732" t="str">
        <x:v>BDI</x:v>
      </x:c>
      <x:c r="G17" s="1732" t="str">
        <x:v>PRIMÁRIA LOCAL</x:v>
      </x:c>
      <x:c r="H17" s="1733" t="str">
        <x:v>Quadro contém AC, SG, R, DF, L e tributos; não contém Administração Local.</x:v>
      </x:c>
    </x:row>
    <x:row r="18">
      <x:c r="A18" s="1737" t="str">
        <x:v>TCU</x:v>
      </x:c>
      <x:c r="B18" s="1739" t="str">
        <x:v>Acórdão 2622/2013</x:v>
      </x:c>
      <x:c r="C18" s="1739" t="str">
        <x:v>BDI construção</x:v>
      </x:c>
      <x:c r="D18" s="1739" t="str">
        <x:v>2013</x:v>
      </x:c>
      <x:c r="E18" s="1739" t="str">
        <x:v>https://pesquisa.apps.tcu.gov.br/doc/acordao-completo/2622/2013/Plen%C3%A1rio</x:v>
      </x:c>
      <x:c r="F18" s="1739" t="str">
        <x:v>BDI</x:v>
      </x:c>
      <x:c r="G18" s="1739" t="str">
        <x:v>PRIMÁRIA</x:v>
      </x:c>
      <x:c r="H18" s="1740" t="str"/>
    </x:row>
    <x:row r="19">
      <x:c r="A19" s="1741" t="str">
        <x:v>SINAPI</x:v>
      </x:c>
      <x:c r="B19" s="1743" t="str">
        <x:v>SINAPI 90776</x:v>
      </x:c>
      <x:c r="C19" s="1743" t="str">
        <x:v>Encarregado geral com encargos complementares</x:v>
      </x:c>
      <x:c r="D19" s="1743" t="str">
        <x:v>07/2026</x:v>
      </x:c>
      <x:c r="E19" s="1743" t="str">
        <x:v>https://buscadorsinapi.com.br/sp/composicao/90776-encarregado-geral-com-encargos-complementares</x:v>
      </x:c>
      <x:c r="F19" s="1743" t="str">
        <x:v>Administração local</x:v>
      </x:c>
      <x:c r="G19" s="1743" t="str">
        <x:v>CAIXA/IBGE reproduzido</x:v>
      </x:c>
      <x:c r="H19" s="1744" t="str">
        <x:v>R$57,89/h sem desoneração – utilizado</x:v>
      </x:c>
    </x:row>
    <x:row r="20">
      <x:c r="A20" s="1737" t="str">
        <x:v>SINAPI</x:v>
      </x:c>
      <x:c r="B20" s="1739" t="str">
        <x:v>SINAPI 90777</x:v>
      </x:c>
      <x:c r="C20" s="1739" t="str">
        <x:v>Engenheiro civil de obra júnior</x:v>
      </x:c>
      <x:c r="D20" s="1739" t="str">
        <x:v>07/2026</x:v>
      </x:c>
      <x:c r="E20" s="1739" t="str">
        <x:v>https://buscadorsinapi.com.br/composicao/90777-engenheiro-civil-de-obra-junior-com-encargos-complementares</x:v>
      </x:c>
      <x:c r="F20" s="1739" t="str">
        <x:v>Engenharia</x:v>
      </x:c>
      <x:c r="G20" s="1739" t="str">
        <x:v>SINAPI / ATIVO</x:v>
      </x:c>
      <x:c r="H20" s="1740" t="str">
        <x:v>R$ 143,60/h; 36 h totais no orçamento final</x:v>
      </x:c>
    </x:row>
    <x:row r="21">
      <x:c r="A21" s="1730" t="str">
        <x:v>MERCADO</x:v>
      </x:c>
      <x:c r="B21" s="1746" t="str">
        <x:v>CaçambaSP</x:v>
      </x:c>
      <x:c r="C21" s="1746" t="str">
        <x:v>Caçamba 4 m³</x:v>
      </x:c>
      <x:c r="D21" s="1746" t="str">
        <x:v>02/2026</x:v>
      </x:c>
      <x:c r="E21" s="1746" t="str">
        <x:v>https://www.cacambasp.com.br/tabela-de-precos/</x:v>
      </x:c>
      <x:c r="F21" s="1746" t="str">
        <x:v>Resíduos</x:v>
      </x:c>
      <x:c r="G21" s="1746" t="str">
        <x:v>COMERCIAL</x:v>
      </x:c>
      <x:c r="H21" s="1733" t="str">
        <x:v>Faixa pública R$430–530; adotado R$500</x:v>
      </x:c>
    </x:row>
    <x:row r="22">
      <x:c r="A22" s="1730" t="str">
        <x:v>PÚBLICA</x:v>
      </x:c>
      <x:c r="B22" s="1746" t="str">
        <x:v>Prefeitura de Avaré</x:v>
      </x:c>
      <x:c r="C22" s="1746" t="str">
        <x:v>Transporte manual de entulho ensacado</x:v>
      </x:c>
      <x:c r="D22" s="1746" t="str">
        <x:v>referência pública</x:v>
      </x:c>
      <x:c r="E22" s="1746" t="str">
        <x:v>https://www.avare.sp.gov.br/licitacao/download/946e3ece1fc8b24bd656449d88eca941</x:v>
      </x:c>
      <x:c r="F22" s="1746" t="str">
        <x:v>Resíduos</x:v>
      </x:c>
      <x:c r="G22" s="1746" t="str">
        <x:v>PÚBLICA REGIONAL</x:v>
      </x:c>
      <x:c r="H22" s="1733" t="str">
        <x:v>R$121,16/m³</x:v>
      </x:c>
    </x:row>
    <x:row r="23">
      <x:c r="A23" s="1737" t="str">
        <x:v>PÚBLICA</x:v>
      </x:c>
      <x:c r="B23" s="1739" t="str">
        <x:v>Ibiúna/SP</x:v>
      </x:c>
      <x:c r="C23" s="1739" t="str">
        <x:v>Rodapé sanitário epóxi abaulado</x:v>
      </x:c>
      <x:c r="D23" s="1739" t="str">
        <x:v>2026</x:v>
      </x:c>
      <x:c r="E23" s="1739" t="str">
        <x:v>https://www.todaslicitacoes.com.br/licitacao/contratacao-de-empresa-especializada-para-execucao-de-ibiuna-sp-46634531000137-2026-255</x:v>
      </x:c>
      <x:c r="F23" s="1739" t="str">
        <x:v>Rodapé</x:v>
      </x:c>
      <x:c r="G23" s="1739" t="str">
        <x:v>PÚBLICA</x:v>
      </x:c>
      <x:c r="H23" s="1740" t="str">
        <x:v>R$109,73/m</x:v>
      </x:c>
    </x:row>
    <x:row r="24">
      <x:c r="A24" s="1741" t="str">
        <x:v>SINAPI</x:v>
      </x:c>
      <x:c r="B24" s="1743" t="str">
        <x:v>90843</x:v>
      </x:c>
      <x:c r="C24" s="1743" t="str">
        <x:v>Porta comum P – kit completo 80×210</x:v>
      </x:c>
      <x:c r="D24" s="1743" t="str">
        <x:v>07/2026</x:v>
      </x:c>
      <x:c r="E24" s="1743" t="str">
        <x:v>https://buscadorsinapi.com.br/sp/composicao/90843-kit-de-porta-de-madeira-para-pintura-semi-oca-leve-ou-media</x:v>
      </x:c>
      <x:c r="F24" s="1743" t="str">
        <x:v>Portas/ferragens</x:v>
      </x:c>
      <x:c r="G24" s="1743" t="str">
        <x:v>PRIMÁRIA SINAPI</x:v>
      </x:c>
      <x:c r="H24" s="1744" t="str">
        <x:v>SP não desonerado R$1.375,95</x:v>
      </x:c>
    </x:row>
    <x:row r="25">
      <x:c r="A25" s="1730" t="str">
        <x:v>SINAPI</x:v>
      </x:c>
      <x:c r="B25" s="1746" t="str">
        <x:v>90845</x:v>
      </x:c>
      <x:c r="C25" s="1746" t="str">
        <x:v>Porta isolamento P3 – kit pesado 80×210</x:v>
      </x:c>
      <x:c r="D25" s="1746" t="str">
        <x:v>07/2026</x:v>
      </x:c>
      <x:c r="E25" s="1746" t="str">
        <x:v>https://www.datasin.com.br/sinapi/90845</x:v>
      </x:c>
      <x:c r="F25" s="1746" t="str">
        <x:v>Portas/ferragens</x:v>
      </x:c>
      <x:c r="G25" s="1746" t="str">
        <x:v>PRIMÁRIA SINAPI</x:v>
      </x:c>
      <x:c r="H25" s="1733" t="str">
        <x:v>SP não desonerado R$1.699,30</x:v>
      </x:c>
    </x:row>
    <x:row r="26">
      <x:c r="A26" s="1730" t="str">
        <x:v>SINAPI</x:v>
      </x:c>
      <x:c r="B26" s="1746" t="str">
        <x:v>102229</x:v>
      </x:c>
      <x:c r="C26" s="1746" t="str">
        <x:v>Esmalte acetinado madeira 3 demãos</x:v>
      </x:c>
      <x:c r="D26" s="1746" t="str">
        <x:v>07/2026</x:v>
      </x:c>
      <x:c r="E26" s="1746" t="str">
        <x:v>https://buscadorsinapi.com.br/sp/composicao/102229-pintura-tinta-de-acabamento-pigmentada-esmalte-sintetico-ace</x:v>
      </x:c>
      <x:c r="F26" s="1746" t="str">
        <x:v>Acabamento portas</x:v>
      </x:c>
      <x:c r="G26" s="1746" t="str">
        <x:v>PRIMÁRIA SINAPI</x:v>
      </x:c>
      <x:c r="H26" s="1733" t="str">
        <x:v>SP não desonerado R$31,85/m²</x:v>
      </x:c>
    </x:row>
    <x:row r="27">
      <x:c r="A27" s="1730" t="str">
        <x:v>PÚBLICA 2026</x:v>
      </x:c>
      <x:c r="B27" s="1746" t="str">
        <x:v>Aparecida do Rio Doce/GO</x:v>
      </x:c>
      <x:c r="C27" s="1746" t="str">
        <x:v>Porta hospitalar dupla ~2,00×2,10</x:v>
      </x:c>
      <x:c r="D27" s="1746" t="str">
        <x:v>03/2026</x:v>
      </x:c>
      <x:c r="E27" s="1746" t="str">
        <x:v>https://www-storage.voxtecnologia.com.br/?f=3392&amp;i=publicado_114508_2026-03-26_7dc99c77d184b440b6445b810670cd89.pdf&amp;m=sigpub.publicacao</x:v>
      </x:c>
      <x:c r="F27" s="1746" t="str">
        <x:v>CPU P4</x:v>
      </x:c>
      <x:c r="G27" s="1746" t="str">
        <x:v>PÚBLICA</x:v>
      </x:c>
      <x:c r="H27" s="1733" t="str">
        <x:v>Referência 1,999×2,10 = R$6.940,66</x:v>
      </x:c>
    </x:row>
    <x:row r="28">
      <x:c r="A28" s="1730" t="str">
        <x:v>PÚBLICA</x:v>
      </x:c>
      <x:c r="B28" s="1746" t="str">
        <x:v>SES/SP</x:v>
      </x:c>
      <x:c r="C28" s="1746" t="str">
        <x:v>Porta hospitalar de correr completa</x:v>
      </x:c>
      <x:c r="D28" s="1746" t="str">
        <x:v>referência</x:v>
      </x:c>
      <x:c r="E28" s="1746" t="str">
        <x:v>https://www.saude.sp.gov.br/resources/ses/perfil/cidadao/licitacoes-cga/edital_cachoeirinha_.pdf</x:v>
      </x:c>
      <x:c r="F28" s="1746" t="str">
        <x:v>CPU P1/P5/P6</x:v>
      </x:c>
      <x:c r="G28" s="1746" t="str">
        <x:v>PÚBLICA</x:v>
      </x:c>
      <x:c r="H28" s="1733" t="str">
        <x:v>Base comparativa de porta hospitalar de correr</x:v>
      </x:c>
    </x:row>
    <x:row r="29">
      <x:c r="A29" s="1730" t="str">
        <x:v>SINAPI</x:v>
      </x:c>
      <x:c r="B29" s="1746" t="str">
        <x:v>105024</x:v>
      </x:c>
      <x:c r="C29" s="1746" t="str">
        <x:v>Verga em concreto e=10 cm</x:v>
      </x:c>
      <x:c r="D29" s="1746" t="str">
        <x:v>07/2026</x:v>
      </x:c>
      <x:c r="E29" s="1746" t="str">
        <x:v>https://www.datasin.com.br/sinapi/105024</x:v>
      </x:c>
      <x:c r="F29" s="1746" t="str">
        <x:v>Nicho A2 / P2</x:v>
      </x:c>
      <x:c r="G29" s="1746" t="str">
        <x:v>PRIMÁRIA SINAPI</x:v>
      </x:c>
      <x:c r="H29" s="1733" t="str">
        <x:v>Inclui aço CA-50, forma, concreto e M.O.</x:v>
      </x:c>
    </x:row>
    <x:row r="30">
      <x:c r="A30" s="1737" t="str">
        <x:v>PROJETO</x:v>
      </x:c>
      <x:c r="B30" s="1739" t="str">
        <x:v>Situação pretendida, referências e cortes</x:v>
      </x:c>
      <x:c r="C30" s="1739" t="str">
        <x:v>Quadro de portas e A2</x:v>
      </x:c>
      <x:c r="D30" s="1739" t="str">
        <x:v>09/2026</x:v>
      </x:c>
      <x:c r="E30" s="1739" t="str">
        <x:v>Arquivo fornecido</x:v>
      </x:c>
      <x:c r="F30" s="1739" t="str">
        <x:v>Quantidades/dimensões</x:v>
      </x:c>
      <x:c r="G30" s="1739" t="str">
        <x:v>PRIMÁRIA</x:v>
      </x:c>
      <x:c r="H30" s="1740" t="str">
        <x:v>P1=3, P3=3, P=6, P4=3, P5=1, P6=1, A2=1</x:v>
      </x:c>
    </x:row>
    <x:row r="31">
      <x:c r="A31" s="1741" t="str">
        <x:v>SINAPI</x:v>
      </x:c>
      <x:c r="B31" s="1743" t="str">
        <x:v>97644</x:v>
      </x:c>
      <x:c r="C31" s="1743" t="str">
        <x:v>Remoção de portas</x:v>
      </x:c>
      <x:c r="D31" s="1743" t="str">
        <x:v>07/2026</x:v>
      </x:c>
      <x:c r="E31" s="1743" t="str">
        <x:v>https://buscadorsinapi.com.br/composicao/97644-remocao-de-portas-de-forma-manual-sem-reaproveitamento-af-09</x:v>
      </x:c>
      <x:c r="F31" s="1743" t="str">
        <x:v>Matriz / pendências</x:v>
      </x:c>
      <x:c r="G31" s="1743" t="str">
        <x:v>CAIXA/IBGE reproduzido</x:v>
      </x:c>
      <x:c r="H31" s="1744" t="str">
        <x:v>SP não desonerado R$13,94/m²</x:v>
      </x:c>
    </x:row>
    <x:row r="32">
      <x:c r="A32" s="1730" t="str">
        <x:v>SINAPI</x:v>
      </x:c>
      <x:c r="B32" s="1746" t="str">
        <x:v>97633</x:v>
      </x:c>
      <x:c r="C32" s="1746" t="str">
        <x:v>Demolição de revestimento cerâmico</x:v>
      </x:c>
      <x:c r="D32" s="1746" t="str">
        <x:v>07/2026</x:v>
      </x:c>
      <x:c r="E32" s="1746" t="str">
        <x:v>https://buscadorsinapi.com.br/composicao/97633-demolicao-de-revestimento-ceramico-de-forma-manual-sem-reapr</x:v>
      </x:c>
      <x:c r="F32" s="1746" t="str">
        <x:v>Matriz / pendências</x:v>
      </x:c>
      <x:c r="G32" s="1746" t="str">
        <x:v>CAIXA/IBGE reproduzido</x:v>
      </x:c>
      <x:c r="H32" s="1733" t="str">
        <x:v>SP não desonerado R$33,43/m²</x:v>
      </x:c>
    </x:row>
    <x:row r="33">
      <x:c r="A33" s="1730" t="str">
        <x:v>SINAPI</x:v>
      </x:c>
      <x:c r="B33" s="1746" t="str">
        <x:v>97631</x:v>
      </x:c>
      <x:c r="C33" s="1746" t="str">
        <x:v>Demolição de argamassas</x:v>
      </x:c>
      <x:c r="D33" s="1746" t="str">
        <x:v>07/2026</x:v>
      </x:c>
      <x:c r="E33" s="1746" t="str">
        <x:v>https://buscadorsinapi.com.br/sp/composicao/97631-demolicao-de-argamassas-de-forma-manual-sem-reaproveitamento</x:v>
      </x:c>
      <x:c r="F33" s="1746" t="str">
        <x:v>Matriz / pendências</x:v>
      </x:c>
      <x:c r="G33" s="1746" t="str">
        <x:v>CAIXA/IBGE reproduzido</x:v>
      </x:c>
      <x:c r="H33" s="1733" t="str">
        <x:v>SP não desonerado R$16,74/m²</x:v>
      </x:c>
    </x:row>
    <x:row r="34">
      <x:c r="A34" s="1730" t="str">
        <x:v>SINAPI</x:v>
      </x:c>
      <x:c r="B34" s="1746" t="str">
        <x:v>102496</x:v>
      </x:c>
      <x:c r="C34" s="1746" t="str">
        <x:v>Pintura epóxi de rodapé – comparação</x:v>
      </x:c>
      <x:c r="D34" s="1746" t="str">
        <x:v>07/2026</x:v>
      </x:c>
      <x:c r="E34" s="1746" t="str">
        <x:v>https://buscadorsinapi.com.br/sp/composicao/102496-pintura-de-rodape-com-tinta-epoxi-aplicacao-manual-2-demaos</x:v>
      </x:c>
      <x:c r="F34" s="1746" t="str">
        <x:v>Benchmark não equivalente</x:v>
      </x:c>
      <x:c r="G34" s="1746" t="str">
        <x:v>CAIXA/IBGE reproduzido</x:v>
      </x:c>
      <x:c r="H34" s="1733" t="str">
        <x:v>SP não desonerado R$16,09/m</x:v>
      </x:c>
    </x:row>
    <x:row r="35">
      <x:c r="A35" s="1730" t="str">
        <x:v>SINAPI</x:v>
      </x:c>
      <x:c r="B35" s="1746" t="str">
        <x:v>100702</x:v>
      </x:c>
      <x:c r="C35" s="1746" t="str">
        <x:v>Porta de correr alumínio/vidro – comparação</x:v>
      </x:c>
      <x:c r="D35" s="1746" t="str">
        <x:v>07/2026</x:v>
      </x:c>
      <x:c r="E35" s="1746" t="str">
        <x:v>https://www.datasin.com.br/sinapi/100702</x:v>
      </x:c>
      <x:c r="F35" s="1746" t="str">
        <x:v>Benchmark não equivalente</x:v>
      </x:c>
      <x:c r="G35" s="1746" t="str">
        <x:v>CAIXA/IBGE reproduzido</x:v>
      </x:c>
      <x:c r="H35" s="1733" t="str">
        <x:v>SP não desonerado R$508,32/m²</x:v>
      </x:c>
    </x:row>
    <x:row r="36">
      <x:c r="A36" s="1730" t="str">
        <x:v>SINAPI</x:v>
      </x:c>
      <x:c r="B36" s="1746" t="str">
        <x:v>100700</x:v>
      </x:c>
      <x:c r="C36" s="1746" t="str">
        <x:v>Porta dupla madeira 120×210 – comparação</x:v>
      </x:c>
      <x:c r="D36" s="1746" t="str">
        <x:v>07/2026</x:v>
      </x:c>
      <x:c r="E36" s="1746" t="str">
        <x:v>https://www.datasin.com.br/sinapi/100700</x:v>
      </x:c>
      <x:c r="F36" s="1746" t="str">
        <x:v>Benchmark não equivalente</x:v>
      </x:c>
      <x:c r="G36" s="1746" t="str">
        <x:v>CAIXA/IBGE reproduzido</x:v>
      </x:c>
      <x:c r="H36" s="1733" t="str">
        <x:v>SP não desonerado R$1.071,41/un</x:v>
      </x:c>
    </x:row>
    <x:row r="37">
      <x:c r="A37" s="1730" t="str">
        <x:v>SINAPI</x:v>
      </x:c>
      <x:c r="B37" s="1746" t="str">
        <x:v>104327</x:v>
      </x:c>
      <x:c r="C37" s="1746" t="str">
        <x:v>Ralo sifonado DN100×40</x:v>
      </x:c>
      <x:c r="D37" s="1746" t="str">
        <x:v>07/2026</x:v>
      </x:c>
      <x:c r="E37" s="1746" t="str">
        <x:v>https://buscadorsinapi.com.br/composicao/104327-ralo-sifonado-redondo-pvc-dn-100-x-40-mm-junta-soldavel-forn</x:v>
      </x:c>
      <x:c r="F37" s="1746" t="str">
        <x:v>Projeto hidráulico pendente</x:v>
      </x:c>
      <x:c r="G37" s="1746" t="str">
        <x:v>CAIXA/IBGE reproduzido</x:v>
      </x:c>
      <x:c r="H37" s="1733" t="str">
        <x:v>SP não desonerado R$25,13/un</x:v>
      </x:c>
    </x:row>
    <x:row r="38">
      <x:c r="A38" s="1730" t="str">
        <x:v>SINAPI</x:v>
      </x:c>
      <x:c r="B38" s="1746" t="str">
        <x:v>91854 / 91926 / 91997</x:v>
      </x:c>
      <x:c r="C38" s="1746" t="str">
        <x:v>Referências elétricas</x:v>
      </x:c>
      <x:c r="D38" s="1746" t="str">
        <x:v>07/2026</x:v>
      </x:c>
      <x:c r="E38" s="1746" t="str">
        <x:v>https://buscadorsinapi.com.br/composicao/91854-eletroduto-flexivel-corrugado-pvc-dn-25-mm-3-4-para-circuito</x:v>
      </x:c>
      <x:c r="F38" s="1746" t="str">
        <x:v>Projeto elétrico pendente</x:v>
      </x:c>
      <x:c r="G38" s="1746" t="str">
        <x:v>CAIXA/IBGE reproduzido</x:v>
      </x:c>
      <x:c r="H38" s="1733" t="str">
        <x:v>Não aplicar sem dimensionamento</x:v>
      </x:c>
    </x:row>
    <x:row r="39">
      <x:c r="A39" s="1737" t="str">
        <x:v>PROJETO</x:v>
      </x:c>
      <x:c r="B39" s="1739" t="str">
        <x:v>Situação pretendida, referências e cortes</x:v>
      </x:c>
      <x:c r="C39" s="1739" t="str">
        <x:v>Divergência P5 e quadro de portas</x:v>
      </x:c>
      <x:c r="D39" s="1739" t="str">
        <x:v>09/2026</x:v>
      </x:c>
      <x:c r="E39" s="1739" t="str">
        <x:v>Arquivo fornecido</x:v>
      </x:c>
      <x:c r="F39" s="1739" t="str">
        <x:v>Validação final</x:v>
      </x:c>
      <x:c r="G39" s="1739" t="str">
        <x:v>PRIMÁRIA</x:v>
      </x:c>
      <x:c r="H39" s="1740" t="str">
        <x:v>P5: quadro 80×210; anotação gráfica 210×120</x:v>
      </x:c>
    </x:row>
    <x:row r="40">
      <x:c r="A40" s="1746" t="str">
        <x:v>CREA-SP</x:v>
      </x:c>
      <x:c r="B40" s="1746" t="str">
        <x:v>ART 2026</x:v>
      </x:c>
      <x:c r="C40" s="1746" t="str">
        <x:v>ART obra/serviço – contrato &gt; R$15 mil</x:v>
      </x:c>
      <x:c r="D40" s="1746" t="str">
        <x:v>2026</x:v>
      </x:c>
      <x:c r="E40" s="1746" t="str">
        <x:v>https://www.creasp.org.br/anuidade/2026/art.html</x:v>
      </x:c>
      <x:c r="F40" s="1746" t="str">
        <x:v>Licenciamento</x:v>
      </x:c>
      <x:c r="G40" s="1746" t="str">
        <x:v>OFICIAL</x:v>
      </x:c>
      <x:c r="H40" s="1746" t="str">
        <x:v>R$285,59</x:v>
      </x:c>
    </x:row>
    <x:row r="41">
      <x:c r="A41" s="1746" t="str">
        <x:v>Município</x:v>
      </x:c>
      <x:c r="B41" s="1746" t="str">
        <x:v>Código Tributário</x:v>
      </x:c>
      <x:c r="C41" s="1746" t="str">
        <x:v>Taxa licença reforma/reparos/demolições</x:v>
      </x:c>
      <x:c r="D41" s="1746" t="str">
        <x:v>2012 + atualização</x:v>
      </x:c>
      <x:c r="E41" s="1746" t="str">
        <x:v>https://www.cerqueiracesar.sp.gov.br/public/admin/globalarq/legislacao/arquivo/a0b62e03012142fae12a02c6bcbfe8a4.pdf</x:v>
      </x:c>
      <x:c r="F41" s="1746" t="str">
        <x:v>Licenciamento municipal</x:v>
      </x:c>
      <x:c r="G41" s="1746" t="str">
        <x:v>OFICIAL</x:v>
      </x:c>
      <x:c r="H41" s="1746" t="str">
        <x:v>Base histórica R$0,30/m²; usar guia atual</x:v>
      </x:c>
    </x:row>
    <x:row r="42">
      <x:c r="A42" s="1746" t="str">
        <x:v>Município</x:v>
      </x:c>
      <x:c r="B42" s="1746" t="str">
        <x:v>Carta de Serviços</x:v>
      </x:c>
      <x:c r="C42" s="1746" t="str">
        <x:v>Vigilância Sanitária / emissão de licenças</x:v>
      </x:c>
      <x:c r="D42" s="1746" t="str">
        <x:v>2026</x:v>
      </x:c>
      <x:c r="E42" s="1746" t="str">
        <x:v>https://www.cerqueiracesar.sp.gov.br/public/admin/globalarq/uploads/files/Carta-Servi%C3%A7o-Usuario_Final-(1).pdf</x:v>
      </x:c>
      <x:c r="F42" s="1746" t="str">
        <x:v>Licenciamento sanitário</x:v>
      </x:c>
      <x:c r="G42" s="1746" t="str">
        <x:v>OFICIAL</x:v>
      </x:c>
      <x:c r="H42" s="1746" t="str">
        <x:v>Valor a confirmar</x:v>
      </x:c>
    </x:row>
    <x:row r="43">
      <x:c r="A43" s="1746" t="str">
        <x:v>Município</x:v>
      </x:c>
      <x:c r="B43" s="1746" t="str">
        <x:v>Carta de Serviços</x:v>
      </x:c>
      <x:c r="C43" s="1746" t="str">
        <x:v>Habite-se / vistoria técnica</x:v>
      </x:c>
      <x:c r="D43" s="1746" t="str">
        <x:v>2026</x:v>
      </x:c>
      <x:c r="E43" s="1746" t="str">
        <x:v>https://www.cerqueiracesar.sp.gov.br/public/admin/globalarq/uploads/files/Carta-Servi%C3%A7o-Usuario_Final-(1).pdf</x:v>
      </x:c>
      <x:c r="F43" s="1746" t="str">
        <x:v>Encerramento</x:v>
      </x:c>
      <x:c r="G43" s="1746" t="str">
        <x:v>OFICIAL</x:v>
      </x:c>
      <x:c r="H43" s="1746" t="str">
        <x:v>Condicional</x:v>
      </x:c>
    </x:row>
    <x:row r="44">
      <x:c r="A44" s="1759" t="str">
        <x:v>Município</x:v>
      </x:c>
      <x:c r="B44" s="1759" t="str">
        <x:v>Decreto 5.258/2026</x:v>
      </x:c>
      <x:c r="C44" s="1759" t="str">
        <x:v>UFICC 2026</x:v>
      </x:c>
      <x:c r="D44" s="1759" t="str">
        <x:v>2026</x:v>
      </x:c>
      <x:c r="E44" s="1759" t="str">
        <x:v>https://www.cerqueiracesar.sp.gov.br/legislacao/detalhe/8984/pidispoe-sobre-a-atualizacao-monetaria-do-valor-da-uficc-unidade-fiscal-de-cerqueira-cesar-para-o-exercicio-financeiro-de-2026ip/</x:v>
      </x:c>
      <x:c r="F44" s="1759" t="str">
        <x:v>Tributos municipais</x:v>
      </x:c>
      <x:c r="G44" s="1759" t="str">
        <x:v>OFICIAL</x:v>
      </x:c>
      <x:c r="H44" s="1759" t="str">
        <x:v>UFICC = R$5,042; apenas referência</x:v>
      </x:c>
    </x:row>
  </x:sheetData>
  <x:mergeCells>
    <x:mergeCell ref="A1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8" hidden="0" customWidth="1"/>
    <x:col min="3" max="3" width="10" hidden="0" customWidth="1"/>
    <x:col min="4" max="4" width="16" hidden="0" customWidth="1"/>
    <x:col min="5" max="5" width="24" hidden="0" customWidth="1"/>
    <x:col min="6" max="6" width="24" hidden="0" customWidth="1"/>
    <x:col min="7" max="7" width="27" hidden="0" customWidth="1"/>
    <x:col min="8" max="8" width="52" hidden="0" customWidth="1"/>
  </x:cols>
  <x:sheetData>
    <x:row r="1">
      <x:c r="A1" s="1761" t="str">
        <x:v>MEMÓRIA SINAPI SP 07/2026 – NÃO DESONERADO</x:v>
      </x:c>
      <x:c r="B1" s="1761" t="str">
        <x:v>MEMÓRIA SINAPI SP 07/2026 – NÃO DESONERADO</x:v>
      </x:c>
      <x:c r="C1" s="1761" t="str">
        <x:v>MEMÓRIA SINAPI SP 07/2026 – NÃO DESONERADO</x:v>
      </x:c>
      <x:c r="D1" s="1761" t="str">
        <x:v>MEMÓRIA SINAPI SP 07/2026 – NÃO DESONERADO</x:v>
      </x:c>
      <x:c r="E1" s="1761" t="str">
        <x:v>MEMÓRIA SINAPI SP 07/2026 – NÃO DESONERADO</x:v>
      </x:c>
      <x:c r="F1" s="1761" t="str">
        <x:v>MEMÓRIA SINAPI SP 07/2026 – NÃO DESONERADO</x:v>
      </x:c>
      <x:c r="G1" s="1761" t="str">
        <x:v>MEMÓRIA SINAPI SP 07/2026 – NÃO DESONERADO</x:v>
      </x:c>
      <x:c r="H1" s="1761" t="str">
        <x:v>MEMÓRIA SINAPI SP 07/2026 – NÃO DESONERADO</x:v>
      </x:c>
    </x:row>
    <x:row r="2">
      <x:c r="A2" s="1761" t="str">
        <x:v>MEMÓRIA SINAPI SP 07/2026 – NÃO DESONERADO</x:v>
      </x:c>
      <x:c r="B2" s="1761" t="str">
        <x:v>MEMÓRIA SINAPI SP 07/2026 – NÃO DESONERADO</x:v>
      </x:c>
      <x:c r="C2" s="1761" t="str">
        <x:v>MEMÓRIA SINAPI SP 07/2026 – NÃO DESONERADO</x:v>
      </x:c>
      <x:c r="D2" s="1761" t="str">
        <x:v>MEMÓRIA SINAPI SP 07/2026 – NÃO DESONERADO</x:v>
      </x:c>
      <x:c r="E2" s="1761" t="str">
        <x:v>MEMÓRIA SINAPI SP 07/2026 – NÃO DESONERADO</x:v>
      </x:c>
      <x:c r="F2" s="1761" t="str">
        <x:v>MEMÓRIA SINAPI SP 07/2026 – NÃO DESONERADO</x:v>
      </x:c>
      <x:c r="G2" s="1761" t="str">
        <x:v>MEMÓRIA SINAPI SP 07/2026 – NÃO DESONERADO</x:v>
      </x:c>
      <x:c r="H2" s="1761" t="str">
        <x:v>MEMÓRIA SINAPI SP 07/2026 – NÃO DESONERADO</x:v>
      </x:c>
    </x:row>
    <x:row r="3">
      <x:c r="A3" s="1723" t="str">
        <x:v>Regime adotado: SINAPI SP 07/2026, sem desoneração da folha (preço onerado). Composições históricas ou componentes já incorporados em composições ativas são identificados para não haver dupla contagem.</x:v>
      </x:c>
      <x:c r="B3" s="1723" t="str">
        <x:v>Regime adotado: SINAPI SP 07/2026, sem desoneração da folha (preço onerado). Composições históricas ou componentes já incorporados em composições ativas são identificados para não haver dupla contagem.</x:v>
      </x:c>
      <x:c r="C3" s="1723" t="str">
        <x:v>Regime adotado: SINAPI SP 07/2026, sem desoneração da folha (preço onerado). Composições históricas ou componentes já incorporados em composições ativas são identificados para não haver dupla contagem.</x:v>
      </x:c>
      <x:c r="D3" s="1723" t="str">
        <x:v>Regime adotado: SINAPI SP 07/2026, sem desoneração da folha (preço onerado). Composições históricas ou componentes já incorporados em composições ativas são identificados para não haver dupla contagem.</x:v>
      </x:c>
      <x:c r="E3" s="1723" t="str">
        <x:v>Regime adotado: SINAPI SP 07/2026, sem desoneração da folha (preço onerado). Composições históricas ou componentes já incorporados em composições ativas são identificados para não haver dupla contagem.</x:v>
      </x:c>
      <x:c r="F3" s="1723" t="str">
        <x:v>Regime adotado: SINAPI SP 07/2026, sem desoneração da folha (preço onerado). Composições históricas ou componentes já incorporados em composições ativas são identificados para não haver dupla contagem.</x:v>
      </x:c>
      <x:c r="G3" s="1723" t="str">
        <x:v>Regime adotado: SINAPI SP 07/2026, sem desoneração da folha (preço onerado). Composições históricas ou componentes já incorporados em composições ativas são identificados para não haver dupla contagem.</x:v>
      </x:c>
      <x:c r="H3" s="1723" t="str">
        <x:v>Regime adotado: SINAPI SP 07/2026, sem desoneração da folha (preço onerado). Composições históricas ou componentes já incorporados em composições ativas são identificados para não haver dupla contagem.</x:v>
      </x:c>
    </x:row>
    <x:row r="4">
      <x:c r="A4" s="1723" t="str">
        <x:v>Regime adotado: SINAPI SP 07/2026, sem desoneração da folha (preço onerado). Composições históricas ou componentes já incorporados em composições ativas são identificados para não haver dupla contagem.</x:v>
      </x:c>
      <x:c r="B4" s="1723" t="str">
        <x:v>Regime adotado: SINAPI SP 07/2026, sem desoneração da folha (preço onerado). Composições históricas ou componentes já incorporados em composições ativas são identificados para não haver dupla contagem.</x:v>
      </x:c>
      <x:c r="C4" s="1723" t="str">
        <x:v>Regime adotado: SINAPI SP 07/2026, sem desoneração da folha (preço onerado). Composições históricas ou componentes já incorporados em composições ativas são identificados para não haver dupla contagem.</x:v>
      </x:c>
      <x:c r="D4" s="1723" t="str">
        <x:v>Regime adotado: SINAPI SP 07/2026, sem desoneração da folha (preço onerado). Composições históricas ou componentes já incorporados em composições ativas são identificados para não haver dupla contagem.</x:v>
      </x:c>
      <x:c r="E4" s="1723" t="str">
        <x:v>Regime adotado: SINAPI SP 07/2026, sem desoneração da folha (preço onerado). Composições históricas ou componentes já incorporados em composições ativas são identificados para não haver dupla contagem.</x:v>
      </x:c>
      <x:c r="F4" s="1723" t="str">
        <x:v>Regime adotado: SINAPI SP 07/2026, sem desoneração da folha (preço onerado). Composições históricas ou componentes já incorporados em composições ativas são identificados para não haver dupla contagem.</x:v>
      </x:c>
      <x:c r="G4" s="1723" t="str">
        <x:v>Regime adotado: SINAPI SP 07/2026, sem desoneração da folha (preço onerado). Composições históricas ou componentes já incorporados em composições ativas são identificados para não haver dupla contagem.</x:v>
      </x:c>
      <x:c r="H4" s="1723" t="str">
        <x:v>Regime adotado: SINAPI SP 07/2026, sem desoneração da folha (preço onerado). Composições históricas ou componentes já incorporados em composições ativas são identificados para não haver dupla contagem.</x:v>
      </x:c>
    </x:row>
    <x:row r="5" ht="24" customHeight="1">
      <x:c r="A5" s="1727" t="str">
        <x:v>Código</x:v>
      </x:c>
      <x:c r="B5" s="1728" t="str">
        <x:v>Descrição</x:v>
      </x:c>
      <x:c r="C5" s="1728" t="str">
        <x:v>Un.</x:v>
      </x:c>
      <x:c r="D5" s="1728" t="str">
        <x:v>Preço SP</x:v>
      </x:c>
      <x:c r="E5" s="1728" t="str">
        <x:v>Uso</x:v>
      </x:c>
      <x:c r="F5" s="1728" t="str">
        <x:v>Status</x:v>
      </x:c>
      <x:c r="G5" s="1728" t="str">
        <x:v>Fonte</x:v>
      </x:c>
      <x:c r="H5" s="1729" t="str">
        <x:v>Observação</x:v>
      </x:c>
    </x:row>
    <x:row r="6" ht="24" customHeight="1">
      <x:c r="A6" s="1730" t="str">
        <x:v>97622</x:v>
      </x:c>
      <x:c r="B6" s="1732" t="str">
        <x:v>Demolição de alvenaria de bloco furado, manual, sem reaproveitamento</x:v>
      </x:c>
      <x:c r="C6" s="1732" t="str">
        <x:v>m³</x:v>
      </x:c>
      <x:c r="D6" s="1776" t="n">
        <x:v>83.84</x:v>
      </x:c>
      <x:c r="E6" s="1732" t="str">
        <x:v>Demolição</x:v>
      </x:c>
      <x:c r="F6" s="1732" t="str">
        <x:v>CONFIRMADO</x:v>
      </x:c>
      <x:c r="G6" s="1732" t="str">
        <x:v>SINAPI 07/2026</x:v>
      </x:c>
      <x:c r="H6" s="1733" t="str"/>
    </x:row>
    <x:row r="7" ht="24" customHeight="1">
      <x:c r="A7" s="1730" t="str">
        <x:v>103358</x:v>
      </x:c>
      <x:c r="B7" s="1732" t="str">
        <x:v>Alvenaria de vedação de blocos cerâmicos 11,5×19×29 cm</x:v>
      </x:c>
      <x:c r="C7" s="1732" t="str">
        <x:v>m²</x:v>
      </x:c>
      <x:c r="D7" s="1776" t="n">
        <x:v>83.91</x:v>
      </x:c>
      <x:c r="E7" s="1732" t="str">
        <x:v>Alvenaria</x:v>
      </x:c>
      <x:c r="F7" s="1732" t="str">
        <x:v>CONFIRMADO</x:v>
      </x:c>
      <x:c r="G7" s="1732" t="str">
        <x:v>SINAPI 07/2026</x:v>
      </x:c>
      <x:c r="H7" s="1733" t="str"/>
    </x:row>
    <x:row r="8" ht="24" customHeight="1">
      <x:c r="A8" s="1730" t="str">
        <x:v>87879</x:v>
      </x:c>
      <x:c r="B8" s="1732" t="str">
        <x:v>Chapisco aplicado em alvenaria/estrutura</x:v>
      </x:c>
      <x:c r="C8" s="1732" t="str">
        <x:v>m²</x:v>
      </x:c>
      <x:c r="D8" s="1776" t="n">
        <x:v>5.38</x:v>
      </x:c>
      <x:c r="E8" s="1732" t="str">
        <x:v>Revestimento</x:v>
      </x:c>
      <x:c r="F8" s="1732" t="str">
        <x:v>CONFIRMADO</x:v>
      </x:c>
      <x:c r="G8" s="1732" t="str">
        <x:v>SINAPI 07/2026</x:v>
      </x:c>
      <x:c r="H8" s="1733" t="str"/>
    </x:row>
    <x:row r="9" ht="24" customHeight="1">
      <x:c r="A9" s="1730" t="str">
        <x:v>104958</x:v>
      </x:c>
      <x:c r="B9" s="1732" t="str">
        <x:v>Massa única interna e=10 mm</x:v>
      </x:c>
      <x:c r="C9" s="1732" t="str">
        <x:v>m²</x:v>
      </x:c>
      <x:c r="D9" s="1776" t="n">
        <x:v>27.78</x:v>
      </x:c>
      <x:c r="E9" s="1732" t="str">
        <x:v>Revestimento</x:v>
      </x:c>
      <x:c r="F9" s="1732" t="str">
        <x:v>CONFIRMADO</x:v>
      </x:c>
      <x:c r="G9" s="1732" t="str">
        <x:v>SINAPI 07/2026</x:v>
      </x:c>
      <x:c r="H9" s="1733" t="str"/>
    </x:row>
    <x:row r="10" ht="24" customHeight="1">
      <x:c r="A10" s="1730" t="str">
        <x:v>102488</x:v>
      </x:c>
      <x:c r="B10" s="1732" t="str">
        <x:v>Preparo do piso cimentado para pintura</x:v>
      </x:c>
      <x:c r="C10" s="1732" t="str">
        <x:v>m²</x:v>
      </x:c>
      <x:c r="D10" s="1776" t="n">
        <x:v>4.93</x:v>
      </x:c>
      <x:c r="E10" s="1732" t="str">
        <x:v>Piso</x:v>
      </x:c>
      <x:c r="F10" s="1732" t="str">
        <x:v>CONFIRMADO</x:v>
      </x:c>
      <x:c r="G10" s="1732" t="str">
        <x:v>SINAPI 07/2026</x:v>
      </x:c>
      <x:c r="H10" s="1733" t="str"/>
    </x:row>
    <x:row r="11" ht="24" customHeight="1">
      <x:c r="A11" s="1730" t="str">
        <x:v>40648</x:v>
      </x:c>
      <x:c r="B11" s="1732" t="str">
        <x:v>Piso epóxi autonivelante 4 mm, incluso execução</x:v>
      </x:c>
      <x:c r="C11" s="1732" t="str">
        <x:v>m²</x:v>
      </x:c>
      <x:c r="D11" s="1776" t="n">
        <x:v>265.92</x:v>
      </x:c>
      <x:c r="E11" s="1732" t="str">
        <x:v>Piso</x:v>
      </x:c>
      <x:c r="F11" s="1732" t="str">
        <x:v>CONFIRMADO</x:v>
      </x:c>
      <x:c r="G11" s="1732" t="str">
        <x:v>SINAPI 07/2026</x:v>
      </x:c>
      <x:c r="H11" s="1733" t="str"/>
    </x:row>
    <x:row r="12" ht="24" customHeight="1">
      <x:c r="A12" s="1730" t="str">
        <x:v>98555</x:v>
      </x:c>
      <x:c r="B12" s="1732" t="str">
        <x:v>Impermeabilização com argamassa polimérica/membrana acrílica</x:v>
      </x:c>
      <x:c r="C12" s="1732" t="str">
        <x:v>m²</x:v>
      </x:c>
      <x:c r="D12" s="1776" t="n">
        <x:v>38.07</x:v>
      </x:c>
      <x:c r="E12" s="1732" t="str">
        <x:v>Impermeab.</x:v>
      </x:c>
      <x:c r="F12" s="1732" t="str">
        <x:v>CONFIRMADO</x:v>
      </x:c>
      <x:c r="G12" s="1732" t="str">
        <x:v>SINAPI 07/2026</x:v>
      </x:c>
      <x:c r="H12" s="1733" t="str"/>
    </x:row>
    <x:row r="13" ht="24" customHeight="1">
      <x:c r="A13" s="1730" t="str">
        <x:v>98558</x:v>
      </x:c>
      <x:c r="B13" s="1732" t="str">
        <x:v>Tratamento de ralo/ponto emergente</x:v>
      </x:c>
      <x:c r="C13" s="1732" t="str">
        <x:v>un</x:v>
      </x:c>
      <x:c r="D13" s="1776" t="n">
        <x:v>11.22</x:v>
      </x:c>
      <x:c r="E13" s="1732" t="str">
        <x:v>Impermeab.</x:v>
      </x:c>
      <x:c r="F13" s="1732" t="str">
        <x:v>CONFIRMADO</x:v>
      </x:c>
      <x:c r="G13" s="1732" t="str">
        <x:v>SINAPI 07/2026</x:v>
      </x:c>
      <x:c r="H13" s="1733" t="str"/>
    </x:row>
    <x:row r="14" ht="24" customHeight="1">
      <x:c r="A14" s="1730" t="str">
        <x:v>88316</x:v>
      </x:c>
      <x:c r="B14" s="1732" t="str">
        <x:v>Servente com encargos complementares</x:v>
      </x:c>
      <x:c r="C14" s="1732" t="str">
        <x:v>h</x:v>
      </x:c>
      <x:c r="D14" s="1776" t="n">
        <x:v>32.18</x:v>
      </x:c>
      <x:c r="E14" s="1732" t="str">
        <x:v>CPUs auxiliares</x:v>
      </x:c>
      <x:c r="F14" s="1732" t="str">
        <x:v>CONFIRMADO</x:v>
      </x:c>
      <x:c r="G14" s="1732" t="str">
        <x:v>SINAPI 07/2026</x:v>
      </x:c>
      <x:c r="H14" s="1733" t="str"/>
    </x:row>
    <x:row r="15" ht="24" customHeight="1">
      <x:c r="A15" s="1730" t="str">
        <x:v>88309</x:v>
      </x:c>
      <x:c r="B15" s="1732" t="str">
        <x:v>Pedreiro com encargos complementares</x:v>
      </x:c>
      <x:c r="C15" s="1732" t="str">
        <x:v>h</x:v>
      </x:c>
      <x:c r="D15" s="1776" t="n">
        <x:v>37.26</x:v>
      </x:c>
      <x:c r="E15" s="1732" t="str">
        <x:v>CPUs auxiliares</x:v>
      </x:c>
      <x:c r="F15" s="1732" t="str">
        <x:v>CONFIRMADO</x:v>
      </x:c>
      <x:c r="G15" s="1732" t="str">
        <x:v>SINAPI 07/2026</x:v>
      </x:c>
      <x:c r="H15" s="1733" t="str"/>
    </x:row>
    <x:row r="16" ht="24" customHeight="1">
      <x:c r="A16" s="1737" t="str">
        <x:v>88278</x:v>
      </x:c>
      <x:c r="B16" s="1739" t="str">
        <x:v>Montador de estruturas metálicas com encargos</x:v>
      </x:c>
      <x:c r="C16" s="1739" t="str">
        <x:v>h</x:v>
      </x:c>
      <x:c r="D16" s="1777" t="n">
        <x:v>35.62</x:v>
      </x:c>
      <x:c r="E16" s="1739" t="str">
        <x:v>CPU Glasroc</x:v>
      </x:c>
      <x:c r="F16" s="1739" t="str">
        <x:v>CONFIRMADO</x:v>
      </x:c>
      <x:c r="G16" s="1739" t="str">
        <x:v>SINAPI 07/2026</x:v>
      </x:c>
      <x:c r="H16" s="1740" t="str"/>
    </x:row>
    <x:row r="17" ht="24" customHeight="1">
      <x:c r="A17" s="1741" t="str">
        <x:v>90776</x:v>
      </x:c>
      <x:c r="B17" s="1743" t="str">
        <x:v>Encarregado geral com encargos complementares</x:v>
      </x:c>
      <x:c r="C17" s="1743" t="str">
        <x:v>h</x:v>
      </x:c>
      <x:c r="D17" s="1804" t="n">
        <x:v>57.89</x:v>
      </x:c>
      <x:c r="E17" s="1743" t="str">
        <x:v>Administração local</x:v>
      </x:c>
      <x:c r="F17" s="1743" t="str">
        <x:v>REFERÊNCIA NÃO UTILIZADA</x:v>
      </x:c>
      <x:c r="G17" s="1743" t="str">
        <x:v>SINAPI SP 07/2026</x:v>
      </x:c>
      <x:c r="H17" s="1744" t="str">
        <x:v>Preço conferido; não integra o custo desta versão.</x:v>
      </x:c>
    </x:row>
    <x:row r="18" ht="24" customHeight="1">
      <x:c r="A18" s="1737" t="str">
        <x:v>90777</x:v>
      </x:c>
      <x:c r="B18" s="1739" t="str">
        <x:v>Engenheiro civil de obra júnior com encargos complementares</x:v>
      </x:c>
      <x:c r="C18" s="1739" t="str">
        <x:v>h</x:v>
      </x:c>
      <x:c r="D18" s="1777" t="n">
        <x:v>143.6</x:v>
      </x:c>
      <x:c r="E18" s="1739" t="str">
        <x:v>Engenharia</x:v>
      </x:c>
      <x:c r="F18" s="1739" t="str">
        <x:v>CONFIRMADO / ATIVO</x:v>
      </x:c>
      <x:c r="G18" s="1739" t="str">
        <x:v>SINAPI SP 07/2026</x:v>
      </x:c>
      <x:c r="H18" s="1740" t="str">
        <x:v>36 h × R$ 143,60/h = R$ 5.169,60</x:v>
      </x:c>
    </x:row>
    <x:row r="19" ht="24" customHeight="1">
      <x:c r="A19" s="1741" t="str">
        <x:v>90843</x:v>
      </x:c>
      <x:c r="B19" s="1743" t="str">
        <x:v>Kit porta madeira para pintura, semi-oca, padrão médio, 80×210, batente, fechadura e ferragens</x:v>
      </x:c>
      <x:c r="C19" s="1743" t="str">
        <x:v>un</x:v>
      </x:c>
      <x:c r="D19" s="1804" t="n">
        <x:v>1375.95</x:v>
      </x:c>
      <x:c r="E19" s="1743" t="str">
        <x:v>Porta comum P</x:v>
      </x:c>
      <x:c r="F19" s="1743" t="str">
        <x:v>HISTÓRICO / NÃO ATIVO</x:v>
      </x:c>
      <x:c r="G19" s="1743" t="str">
        <x:v>SINAPI SP 07/2026</x:v>
      </x:c>
      <x:c r="H19" s="1744" t="str">
        <x:v>Sem desoneração</x:v>
      </x:c>
    </x:row>
    <x:row r="20" ht="24" customHeight="1">
      <x:c r="A20" s="1730" t="str">
        <x:v>90845</x:v>
      </x:c>
      <x:c r="B20" s="1746" t="str">
        <x:v>Kit porta madeira para pintura, pesada/maciça, padrão médio, 80×210, batente, fechadura e ferragens</x:v>
      </x:c>
      <x:c r="C20" s="1746" t="str">
        <x:v>un</x:v>
      </x:c>
      <x:c r="D20" s="1814" t="n">
        <x:v>1699.3</x:v>
      </x:c>
      <x:c r="E20" s="1746" t="str">
        <x:v>Porta isolamento P3</x:v>
      </x:c>
      <x:c r="F20" s="1746" t="str">
        <x:v>HISTÓRICO / NÃO ATIVO</x:v>
      </x:c>
      <x:c r="G20" s="1746" t="str">
        <x:v>SINAPI SP 07/2026</x:v>
      </x:c>
      <x:c r="H20" s="1733" t="str">
        <x:v>Sem desoneração</x:v>
      </x:c>
    </x:row>
    <x:row r="21" ht="24" customHeight="1">
      <x:c r="A21" s="1730" t="str">
        <x:v>102229</x:v>
      </x:c>
      <x:c r="B21" s="1746" t="str">
        <x:v>Pintura esmalte sintético acetinado em madeira, 3 demãos</x:v>
      </x:c>
      <x:c r="C21" s="1746" t="str">
        <x:v>m²</x:v>
      </x:c>
      <x:c r="D21" s="1814" t="n">
        <x:v>31.85</x:v>
      </x:c>
      <x:c r="E21" s="1746" t="str">
        <x:v>Acabamento lavável P/P3</x:v>
      </x:c>
      <x:c r="F21" s="1746" t="str">
        <x:v>HISTÓRICO / NÃO ATIVO</x:v>
      </x:c>
      <x:c r="G21" s="1746" t="str">
        <x:v>SINAPI SP 07/2026</x:v>
      </x:c>
      <x:c r="H21" s="1733" t="str">
        <x:v>Sem desoneração</x:v>
      </x:c>
    </x:row>
    <x:row r="22" ht="24" customHeight="1">
      <x:c r="A22" s="1730" t="str">
        <x:v>90822</x:v>
      </x:c>
      <x:c r="B22" s="1746" t="str">
        <x:v>Folha porta madeira 80×210, incluso dobradiças</x:v>
      </x:c>
      <x:c r="C22" s="1746" t="str">
        <x:v>un</x:v>
      </x:c>
      <x:c r="D22" s="1814" t="n">
        <x:v>457.63</x:v>
      </x:c>
      <x:c r="E22" s="1746" t="str">
        <x:v>Componente 90843</x:v>
      </x:c>
      <x:c r="F22" s="1746" t="str">
        <x:v>HISTÓRICO / NÃO ATIVO</x:v>
      </x:c>
      <x:c r="G22" s="1746" t="str">
        <x:v>SINAPI SP 07/2026</x:v>
      </x:c>
      <x:c r="H22" s="1733" t="str">
        <x:v>Já contido no kit</x:v>
      </x:c>
    </x:row>
    <x:row r="23" ht="24" customHeight="1">
      <x:c r="A23" s="1730" t="str">
        <x:v>90824</x:v>
      </x:c>
      <x:c r="B23" s="1746" t="str">
        <x:v>Folha porta madeira pesada 80×210, incluso dobradiças</x:v>
      </x:c>
      <x:c r="C23" s="1746" t="str">
        <x:v>un</x:v>
      </x:c>
      <x:c r="D23" s="1814" t="n">
        <x:v>780.98</x:v>
      </x:c>
      <x:c r="E23" s="1746" t="str">
        <x:v>Componente 90845</x:v>
      </x:c>
      <x:c r="F23" s="1746" t="str">
        <x:v>HISTÓRICO / NÃO ATIVO</x:v>
      </x:c>
      <x:c r="G23" s="1746" t="str">
        <x:v>SINAPI SP 07/2026</x:v>
      </x:c>
      <x:c r="H23" s="1733" t="str">
        <x:v>Já contido no kit</x:v>
      </x:c>
    </x:row>
    <x:row r="24" ht="24" customHeight="1">
      <x:c r="A24" s="1730" t="str">
        <x:v>90806</x:v>
      </x:c>
      <x:c r="B24" s="1746" t="str">
        <x:v>Batente porta madeira padrão médio, instalado</x:v>
      </x:c>
      <x:c r="C24" s="1746" t="str">
        <x:v>un</x:v>
      </x:c>
      <x:c r="D24" s="1814" t="n">
        <x:v>558.24</x:v>
      </x:c>
      <x:c r="E24" s="1746" t="str">
        <x:v>Componente 90843/90845</x:v>
      </x:c>
      <x:c r="F24" s="1746" t="str">
        <x:v>HISTÓRICO / NÃO ATIVO</x:v>
      </x:c>
      <x:c r="G24" s="1746" t="str">
        <x:v>SINAPI SP 07/2026</x:v>
      </x:c>
      <x:c r="H24" s="1733" t="str">
        <x:v>Já contido no kit</x:v>
      </x:c>
    </x:row>
    <x:row r="25" ht="24" customHeight="1">
      <x:c r="A25" s="1730" t="str">
        <x:v>90830</x:v>
      </x:c>
      <x:c r="B25" s="1746" t="str">
        <x:v>Fechadura embutir externa completa padrão médio</x:v>
      </x:c>
      <x:c r="C25" s="1746" t="str">
        <x:v>un</x:v>
      </x:c>
      <x:c r="D25" s="1814" t="n">
        <x:v>225.68</x:v>
      </x:c>
      <x:c r="E25" s="1746" t="str">
        <x:v>Ferragem P/P3</x:v>
      </x:c>
      <x:c r="F25" s="1746" t="str">
        <x:v>HISTÓRICO / NÃO ATIVO</x:v>
      </x:c>
      <x:c r="G25" s="1746" t="str">
        <x:v>SINAPI SP 07/2026</x:v>
      </x:c>
      <x:c r="H25" s="1733" t="str">
        <x:v>Já contido no kit</x:v>
      </x:c>
    </x:row>
    <x:row r="26" ht="24" customHeight="1">
      <x:c r="A26" s="1730" t="str">
        <x:v>100659</x:v>
      </x:c>
      <x:c r="B26" s="1746" t="str">
        <x:v>Alizar 5×1,5 cm padrão médio instalado</x:v>
      </x:c>
      <x:c r="C26" s="1746" t="str">
        <x:v>m</x:v>
      </x:c>
      <x:c r="D26" s="1814" t="n">
        <x:v>13.44</x:v>
      </x:c>
      <x:c r="E26" s="1746" t="str">
        <x:v>Componente P/P3</x:v>
      </x:c>
      <x:c r="F26" s="1746" t="str">
        <x:v>HISTÓRICO / NÃO ATIVO</x:v>
      </x:c>
      <x:c r="G26" s="1746" t="str">
        <x:v>SINAPI SP 07/2026</x:v>
      </x:c>
      <x:c r="H26" s="1733" t="str">
        <x:v>10 m por kit</x:v>
      </x:c>
    </x:row>
    <x:row r="27" ht="24" customHeight="1">
      <x:c r="A27" s="1737" t="str">
        <x:v>92802</x:v>
      </x:c>
      <x:c r="B27" s="1739" t="str">
        <x:v>Corte e dobra aço CA-50 Ø8 mm</x:v>
      </x:c>
      <x:c r="C27" s="1739" t="str">
        <x:v>kg</x:v>
      </x:c>
      <x:c r="D27" s="1777" t="n">
        <x:v>8.54</x:v>
      </x:c>
      <x:c r="E27" s="1739" t="str">
        <x:v>Ferragem verga</x:v>
      </x:c>
      <x:c r="F27" s="1739" t="str">
        <x:v>HISTÓRICO / NÃO ATIVO</x:v>
      </x:c>
      <x:c r="G27" s="1739" t="str">
        <x:v>SINAPI SP 07/2026</x:v>
      </x:c>
      <x:c r="H27" s="1740" t="str">
        <x:v>Valor corrigido: SP 07/2026 sem desoneração. Está incorporado à 105024 quando usado na verga.</x:v>
      </x:c>
    </x:row>
    <x:row r="28" ht="24" customHeight="1">
      <x:c r="A28" s="1741" t="str">
        <x:v>106143</x:v>
      </x:c>
      <x:c r="B28" s="1743" t="str">
        <x:v>Porta-pronta madeira leve/média 80×210 melamínica branca</x:v>
      </x:c>
      <x:c r="C28" s="1743" t="str">
        <x:v>un</x:v>
      </x:c>
      <x:c r="D28" s="1804" t="n">
        <x:v>1024.39</x:v>
      </x:c>
      <x:c r="E28" s="1743" t="str">
        <x:v>Porta comum P</x:v>
      </x:c>
      <x:c r="F28" s="1743" t="str">
        <x:v>CONFIRMADO / ATIVO</x:v>
      </x:c>
      <x:c r="G28" s="1743" t="str">
        <x:v>SINAPI SP 07/2026</x:v>
      </x:c>
      <x:c r="H28" s="1744" t="str">
        <x:v>ATIVO no orçamento; regime sem desoneração.</x:v>
      </x:c>
    </x:row>
    <x:row r="29" ht="24" customHeight="1">
      <x:c r="A29" s="1730" t="str">
        <x:v>106144</x:v>
      </x:c>
      <x:c r="B29" s="1746" t="str">
        <x:v>Porta-pronta madeira pesada/superpesada 80×210 melamínica branca</x:v>
      </x:c>
      <x:c r="C29" s="1746" t="str">
        <x:v>un</x:v>
      </x:c>
      <x:c r="D29" s="1814" t="n">
        <x:v>1204.35</x:v>
      </x:c>
      <x:c r="E29" s="1746" t="str">
        <x:v>Porta P3</x:v>
      </x:c>
      <x:c r="F29" s="1746" t="str">
        <x:v>CONFIRMADO / ATIVO</x:v>
      </x:c>
      <x:c r="G29" s="1746" t="str">
        <x:v>SINAPI SP 07/2026</x:v>
      </x:c>
      <x:c r="H29" s="1733" t="str">
        <x:v>ATIVO no orçamento; regime sem desoneração. Validar apenas eventual vedação especial.</x:v>
      </x:c>
    </x:row>
    <x:row r="30" ht="24" customHeight="1">
      <x:c r="A30" s="1730" t="str">
        <x:v>106148</x:v>
      </x:c>
      <x:c r="B30" s="1746" t="str">
        <x:v>Porta de correr de madeira, fechadura/puxador/alizar</x:v>
      </x:c>
      <x:c r="C30" s="1746" t="str">
        <x:v>un</x:v>
      </x:c>
      <x:c r="D30" s="1814"/>
      <x:c r="E30" s="1746" t="str">
        <x:v>P5 – referência</x:v>
      </x:c>
      <x:c r="F30" s="1746" t="str">
        <x:v>SEM CUSTO SP</x:v>
      </x:c>
      <x:c r="G30" s="1746" t="str">
        <x:v>SINAPI Jul/2026</x:v>
      </x:c>
      <x:c r="H30" s="1733" t="str">
        <x:v>Composição ativa sem preço divulgado em SP</x:v>
      </x:c>
    </x:row>
    <x:row r="31" ht="24" customHeight="1">
      <x:c r="A31" s="1730" t="str">
        <x:v>98458</x:v>
      </x:c>
      <x:c r="B31" s="1746" t="str">
        <x:v>Tapume com compensado de madeira</x:v>
      </x:c>
      <x:c r="C31" s="1746" t="str">
        <x:v>m²</x:v>
      </x:c>
      <x:c r="D31" s="1814" t="n">
        <x:v>100.92</x:v>
      </x:c>
      <x:c r="E31" s="1746" t="str">
        <x:v>Preliminares – referência</x:v>
      </x:c>
      <x:c r="F31" s="1746" t="str">
        <x:v>COMPARATIVO</x:v>
      </x:c>
      <x:c r="G31" s="1746" t="str">
        <x:v>SINAPI SP 07/2026</x:v>
      </x:c>
      <x:c r="H31" s="1733" t="str">
        <x:v>Não desonerado; não adotado por falta de metragem/equivalência hospitalar</x:v>
      </x:c>
    </x:row>
    <x:row r="32" ht="24" customHeight="1">
      <x:c r="A32" s="1730" t="str">
        <x:v>99811</x:v>
      </x:c>
      <x:c r="B32" s="1746" t="str">
        <x:v>Limpeza de contrapiso com vassoura a seco</x:v>
      </x:c>
      <x:c r="C32" s="1746" t="str">
        <x:v>m²</x:v>
      </x:c>
      <x:c r="D32" s="1814" t="n">
        <x:v>0.92</x:v>
      </x:c>
      <x:c r="E32" s="1746" t="str">
        <x:v>Limpeza – referência</x:v>
      </x:c>
      <x:c r="F32" s="1746" t="str">
        <x:v>COMPARATIVO</x:v>
      </x:c>
      <x:c r="G32" s="1746" t="str">
        <x:v>SINAPI SP 07/2026</x:v>
      </x:c>
      <x:c r="H32" s="1733" t="str">
        <x:v>Não desonerado; não equivale à limpeza terminal completa</x:v>
      </x:c>
    </x:row>
    <x:row r="33" ht="24" customHeight="1">
      <x:c r="A33" s="1730" t="str">
        <x:v>99814</x:v>
      </x:c>
      <x:c r="B33" s="1746" t="str">
        <x:v>Limpeza piso/parede com jato de alta pressão</x:v>
      </x:c>
      <x:c r="C33" s="1746" t="str">
        <x:v>m²</x:v>
      </x:c>
      <x:c r="D33" s="1814" t="n">
        <x:v>2.23</x:v>
      </x:c>
      <x:c r="E33" s="1746" t="str">
        <x:v>Limpeza – referência</x:v>
      </x:c>
      <x:c r="F33" s="1746" t="str">
        <x:v>COMPARATIVO</x:v>
      </x:c>
      <x:c r="G33" s="1746" t="str">
        <x:v>SINAPI SP 07/2026</x:v>
      </x:c>
      <x:c r="H33" s="1733" t="str">
        <x:v>Não adequado ao interior hospitalar acabado; não adotado</x:v>
      </x:c>
    </x:row>
    <x:row r="34" ht="24" customHeight="1">
      <x:c r="A34" s="1737" t="str">
        <x:v>100702</x:v>
      </x:c>
      <x:c r="B34" s="1739" t="str">
        <x:v>Porta de correr alumínio 2 folhas com vidro</x:v>
      </x:c>
      <x:c r="C34" s="1739" t="str">
        <x:v>m²</x:v>
      </x:c>
      <x:c r="D34" s="1777"/>
      <x:c r="E34" s="1739" t="str">
        <x:v>P1/P6 – comparativo</x:v>
      </x:c>
      <x:c r="F34" s="1739" t="str">
        <x:v>NÃO EQUIVALENTE</x:v>
      </x:c>
      <x:c r="G34" s="1739" t="str">
        <x:v>SINAPI Jul/2026</x:v>
      </x:c>
      <x:c r="H34" s="1740" t="str">
        <x:v>Produto e desempenho diferentes</x:v>
      </x:c>
    </x:row>
  </x:sheetData>
  <x:mergeCells>
    <x:mergeCell ref="A1:H2"/>
    <x:mergeCell ref="A3:H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34" hidden="0" customWidth="1"/>
    <x:col min="4" max="4" width="42" hidden="0" customWidth="1"/>
    <x:col min="5" max="5" width="44" hidden="0" customWidth="1"/>
    <x:col min="6" max="6" width="36" hidden="0" customWidth="1"/>
    <x:col min="7" max="7" width="17" hidden="0" customWidth="1"/>
    <x:col min="8" max="8" width="12" hidden="0" customWidth="1"/>
    <x:col min="9" max="9" width="28" hidden="0" customWidth="1"/>
    <x:col min="10" max="10" width="38" hidden="0" customWidth="1"/>
    <x:col min="11" max="11" width="32" hidden="0" customWidth="1"/>
    <x:col min="12" max="12" width="14" hidden="0" customWidth="1"/>
    <x:col min="13" max="13" width="24" hidden="0" customWidth="1"/>
    <x:col min="14" max="14" width="54" hidden="0" customWidth="1"/>
  </x:cols>
  <x:sheetData>
    <x:row r="1">
      <x:c r="A1" s="1761" t="str">
        <x:v>FORMULÁRIO DE CÁLCULOS E RASTREABILIDADE</x:v>
      </x:c>
      <x:c r="B1" s="1761" t="str">
        <x:v>FORMULÁRIO DE CÁLCULOS E RASTREABILIDADE</x:v>
      </x:c>
      <x:c r="C1" s="1761" t="str">
        <x:v>FORMULÁRIO DE CÁLCULOS E RASTREABILIDADE</x:v>
      </x:c>
      <x:c r="D1" s="1761" t="str">
        <x:v>FORMULÁRIO DE CÁLCULOS E RASTREABILIDADE</x:v>
      </x:c>
      <x:c r="E1" s="1761" t="str">
        <x:v>FORMULÁRIO DE CÁLCULOS E RASTREABILIDADE</x:v>
      </x:c>
      <x:c r="F1" s="1761" t="str">
        <x:v>FORMULÁRIO DE CÁLCULOS E RASTREABILIDADE</x:v>
      </x:c>
      <x:c r="G1" s="1761" t="str">
        <x:v>FORMULÁRIO DE CÁLCULOS E RASTREABILIDADE</x:v>
      </x:c>
      <x:c r="H1" s="1761" t="str">
        <x:v>FORMULÁRIO DE CÁLCULOS E RASTREABILIDADE</x:v>
      </x:c>
      <x:c r="I1" s="1761" t="str">
        <x:v>FORMULÁRIO DE CÁLCULOS E RASTREABILIDADE</x:v>
      </x:c>
      <x:c r="J1" s="1761" t="str">
        <x:v>FORMULÁRIO DE CÁLCULOS E RASTREABILIDADE</x:v>
      </x:c>
      <x:c r="K1" s="1761" t="str">
        <x:v>FORMULÁRIO DE CÁLCULOS E RASTREABILIDADE</x:v>
      </x:c>
      <x:c r="L1" s="1761" t="str">
        <x:v>FORMULÁRIO DE CÁLCULOS E RASTREABILIDADE</x:v>
      </x:c>
      <x:c r="M1" s="1761" t="str">
        <x:v>FORMULÁRIO DE CÁLCULOS E RASTREABILIDADE</x:v>
      </x:c>
      <x:c r="N1" s="1761" t="str">
        <x:v>FORMULÁRIO DE CÁLCULOS E RASTREABILIDADE</x:v>
      </x:c>
    </x:row>
    <x:row r="2">
      <x:c r="A2" s="1761" t="str">
        <x:v>FORMULÁRIO DE CÁLCULOS E RASTREABILIDADE</x:v>
      </x:c>
      <x:c r="B2" s="1761" t="str">
        <x:v>FORMULÁRIO DE CÁLCULOS E RASTREABILIDADE</x:v>
      </x:c>
      <x:c r="C2" s="1761" t="str">
        <x:v>FORMULÁRIO DE CÁLCULOS E RASTREABILIDADE</x:v>
      </x:c>
      <x:c r="D2" s="1761" t="str">
        <x:v>FORMULÁRIO DE CÁLCULOS E RASTREABILIDADE</x:v>
      </x:c>
      <x:c r="E2" s="1761" t="str">
        <x:v>FORMULÁRIO DE CÁLCULOS E RASTREABILIDADE</x:v>
      </x:c>
      <x:c r="F2" s="1761" t="str">
        <x:v>FORMULÁRIO DE CÁLCULOS E RASTREABILIDADE</x:v>
      </x:c>
      <x:c r="G2" s="1761" t="str">
        <x:v>FORMULÁRIO DE CÁLCULOS E RASTREABILIDADE</x:v>
      </x:c>
      <x:c r="H2" s="1761" t="str">
        <x:v>FORMULÁRIO DE CÁLCULOS E RASTREABILIDADE</x:v>
      </x:c>
      <x:c r="I2" s="1761" t="str">
        <x:v>FORMULÁRIO DE CÁLCULOS E RASTREABILIDADE</x:v>
      </x:c>
      <x:c r="J2" s="1761" t="str">
        <x:v>FORMULÁRIO DE CÁLCULOS E RASTREABILIDADE</x:v>
      </x:c>
      <x:c r="K2" s="1761" t="str">
        <x:v>FORMULÁRIO DE CÁLCULOS E RASTREABILIDADE</x:v>
      </x:c>
      <x:c r="L2" s="1761" t="str">
        <x:v>FORMULÁRIO DE CÁLCULOS E RASTREABILIDADE</x:v>
      </x:c>
      <x:c r="M2" s="1761" t="str">
        <x:v>FORMULÁRIO DE CÁLCULOS E RASTREABILIDADE</x:v>
      </x:c>
      <x:c r="N2" s="1761" t="str">
        <x:v>FORMULÁRIO DE CÁLCULOS E RASTREABILIDADE</x:v>
      </x:c>
    </x:row>
    <x:row r="3">
      <x:c r="A3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B3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C3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D3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E3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F3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G3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H3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I3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J3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K3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L3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M3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N3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</x:row>
    <x:row r="4">
      <x:c r="A4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B4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C4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D4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E4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F4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G4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H4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I4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J4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K4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L4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M4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  <x:c r="N4" s="1725" t="str">
        <x:v>Registro mestre de todos os cálculos utilizados no orçamento. Cada linha informa a expressão matemática, a fórmula de planilha, os dados de entrada, o resultado atual e exatamente onde o cálculo é aplicado. Valores amarelos são parâmetros editáveis em PREMISSAS/CPUs/BDI e propagam-se automaticamente.</x:v>
      </x:c>
    </x:row>
    <x:row r="5">
      <x:c r="A5" s="1726"/>
      <x:c r="B5" s="1726"/>
      <x:c r="C5" s="1726"/>
      <x:c r="D5" s="1726"/>
      <x:c r="E5" s="1726"/>
      <x:c r="F5" s="1726"/>
      <x:c r="G5" s="1726"/>
      <x:c r="H5" s="1726"/>
      <x:c r="I5" s="1726"/>
      <x:c r="J5" s="1726"/>
      <x:c r="K5" s="1726"/>
      <x:c r="L5" s="1726"/>
      <x:c r="M5" s="1726"/>
      <x:c r="N5" s="1726"/>
    </x:row>
    <x:row r="6">
      <x:c r="A6" s="1727" t="str">
        <x:v>RESUMO DO FORMULÁRIO</x:v>
      </x:c>
      <x:c r="B6" s="1728" t="str">
        <x:v>VALOR</x:v>
      </x:c>
      <x:c r="C6" s="1728" t="str">
        <x:v>UN.</x:v>
      </x:c>
      <x:c r="D6" s="1728" t="str">
        <x:v>ORIGEM</x:v>
      </x:c>
      <x:c r="E6" s="1728" t="str">
        <x:v>STATUS</x:v>
      </x:c>
      <x:c r="F6" s="1729" t="str">
        <x:v>OBS.</x:v>
      </x:c>
      <x:c r="G6" s="1726"/>
      <x:c r="H6" s="1726"/>
      <x:c r="I6" s="1726"/>
      <x:c r="J6" s="1726"/>
      <x:c r="K6" s="1726"/>
      <x:c r="L6" s="1726"/>
      <x:c r="M6" s="1726"/>
      <x:c r="N6" s="1726"/>
    </x:row>
    <x:row r="7">
      <x:c r="A7" s="1730" t="str">
        <x:v>Área global informativa</x:v>
      </x:c>
      <x:c r="B7" s="2108" t="n">
        <x:f>PREMISSAS!B7</x:f>
        <x:v>102.27</x:v>
      </x:c>
      <x:c r="C7" s="1746" t="str">
        <x:v>m²</x:v>
      </x:c>
      <x:c r="D7" s="1746" t="str">
        <x:v>PREMISSAS!B7</x:v>
      </x:c>
      <x:c r="E7" s="1746" t="str">
        <x:v>REFERÊNCIA</x:v>
      </x:c>
      <x:c r="F7" s="1733" t="str">
        <x:v>Não é multiplicador geral</x:v>
      </x:c>
      <x:c r="G7" s="1726"/>
      <x:c r="H7" s="1726"/>
      <x:c r="I7" s="1726"/>
      <x:c r="J7" s="1726"/>
      <x:c r="K7" s="1726"/>
      <x:c r="L7" s="1726"/>
      <x:c r="M7" s="1726"/>
      <x:c r="N7" s="1726"/>
    </x:row>
    <x:row r="8">
      <x:c r="A8" s="1730" t="str">
        <x:v>Área crítica</x:v>
      </x:c>
      <x:c r="B8" s="2108" t="n">
        <x:f>PREMISSAS!B8</x:f>
        <x:v>33.0225</x:v>
      </x:c>
      <x:c r="C8" s="1746" t="str">
        <x:v>m²</x:v>
      </x:c>
      <x:c r="D8" s="1746" t="str">
        <x:v>PREMISSAS!B8</x:v>
      </x:c>
      <x:c r="E8" s="1746" t="str">
        <x:v>AUDITADO</x:v>
      </x:c>
      <x:c r="F8" s="1733" t="str">
        <x:v>Pisos e teto/laje</x:v>
      </x:c>
      <x:c r="G8" s="1726"/>
      <x:c r="H8" s="1726"/>
      <x:c r="I8" s="1726"/>
      <x:c r="J8" s="1726"/>
      <x:c r="K8" s="1726"/>
      <x:c r="L8" s="1726"/>
      <x:c r="M8" s="1726"/>
      <x:c r="N8" s="1726"/>
    </x:row>
    <x:row r="9">
      <x:c r="A9" s="1730" t="str">
        <x:v>Área semicrítica</x:v>
      </x:c>
      <x:c r="B9" s="2108" t="n">
        <x:f>PREMISSAS!B9</x:f>
        <x:v>19.7124</x:v>
      </x:c>
      <x:c r="C9" s="1746" t="str">
        <x:v>m²</x:v>
      </x:c>
      <x:c r="D9" s="1746" t="str">
        <x:v>PREMISSAS!B9</x:v>
      </x:c>
      <x:c r="E9" s="1746" t="str">
        <x:v>AUDITADO</x:v>
      </x:c>
      <x:c r="F9" s="1733" t="str">
        <x:v>Controlada pela chave 0/1</x:v>
      </x:c>
      <x:c r="G9" s="1726"/>
      <x:c r="H9" s="1726"/>
      <x:c r="I9" s="1726"/>
      <x:c r="J9" s="1726"/>
      <x:c r="K9" s="1726"/>
      <x:c r="L9" s="1726"/>
      <x:c r="M9" s="1726"/>
      <x:c r="N9" s="1726"/>
    </x:row>
    <x:row r="10">
      <x:c r="A10" s="1730" t="str">
        <x:v>Alvenaria líquida</x:v>
      </x:c>
      <x:c r="B10" s="2108" t="n">
        <x:f>PREMISSAS!B11</x:f>
        <x:v>27.7</x:v>
      </x:c>
      <x:c r="C10" s="1746" t="str">
        <x:v>m²</x:v>
      </x:c>
      <x:c r="D10" s="1746" t="str">
        <x:v>PREMISSAS!B11</x:v>
      </x:c>
      <x:c r="E10" s="1746" t="str">
        <x:v>AUDITADO</x:v>
      </x:c>
      <x:c r="F10" s="1733" t="str">
        <x:v>Base da alvenaria</x:v>
      </x:c>
      <x:c r="G10" s="1726"/>
      <x:c r="H10" s="1726"/>
      <x:c r="I10" s="1726"/>
      <x:c r="J10" s="1726"/>
      <x:c r="K10" s="1726"/>
      <x:c r="L10" s="1726"/>
      <x:c r="M10" s="1726"/>
      <x:c r="N10" s="1726"/>
    </x:row>
    <x:row r="11">
      <x:c r="A11" s="1730" t="str">
        <x:v>Glasroc H Ocean</x:v>
      </x:c>
      <x:c r="B11" s="2108" t="n">
        <x:f>PREMISSAS!B13</x:f>
        <x:v>12.04</x:v>
      </x:c>
      <x:c r="C11" s="1746" t="str">
        <x:v>m²</x:v>
      </x:c>
      <x:c r="D11" s="1746" t="str">
        <x:v>PREMISSAS!B13</x:v>
      </x:c>
      <x:c r="E11" s="1746" t="str">
        <x:v>AUDITADO</x:v>
      </x:c>
      <x:c r="F11" s="1733" t="str">
        <x:v>Parede pronta</x:v>
      </x:c>
      <x:c r="G11" s="1726"/>
      <x:c r="H11" s="1726"/>
      <x:c r="I11" s="1726"/>
      <x:c r="J11" s="1726"/>
      <x:c r="K11" s="1726"/>
      <x:c r="L11" s="1726"/>
      <x:c r="M11" s="1726"/>
      <x:c r="N11" s="1726"/>
    </x:row>
    <x:row r="12">
      <x:c r="A12" s="1730" t="str">
        <x:v>Custo direto técnico</x:v>
      </x:c>
      <x:c r="B12" s="1814" t="n">
        <x:f>ORCAMENTO_EAP!G37</x:f>
        <x:v>108811.71692749998</x:v>
      </x:c>
      <x:c r="C12" s="1746" t="str">
        <x:v>R$</x:v>
      </x:c>
      <x:c r="D12" s="1746" t="str">
        <x:v>ORCAMENTO_EAP!G30</x:v>
      </x:c>
      <x:c r="E12" s="1746" t="str">
        <x:v>AUTOMÁTICO</x:v>
      </x:c>
      <x:c r="F12" s="1733" t="str">
        <x:v>Antes da Administração Local</x:v>
      </x:c>
      <x:c r="G12" s="1726"/>
      <x:c r="H12" s="1726"/>
      <x:c r="I12" s="1726"/>
      <x:c r="J12" s="1726"/>
      <x:c r="K12" s="1726"/>
      <x:c r="L12" s="1726"/>
      <x:c r="M12" s="1726"/>
      <x:c r="N12" s="1726"/>
    </x:row>
    <x:row r="13">
      <x:c r="A13" s="1737" t="str">
        <x:v>Preço final da obra</x:v>
      </x:c>
      <x:c r="B13" s="1777" t="n">
        <x:f>ORCAMENTO_EAP!G41</x:f>
        <x:v>140908.8331450372</x:v>
      </x:c>
      <x:c r="C13" s="1739" t="str">
        <x:v>R$</x:v>
      </x:c>
      <x:c r="D13" s="1739" t="str">
        <x:v>ORCAMENTO_EAP!G34</x:v>
      </x:c>
      <x:c r="E13" s="1739" t="str">
        <x:v>AUTOMÁTICO</x:v>
      </x:c>
      <x:c r="F13" s="1740" t="str">
        <x:v>Com Administração Local + BDI</x:v>
      </x:c>
      <x:c r="G13" s="1726"/>
      <x:c r="H13" s="1726"/>
      <x:c r="I13" s="1726"/>
      <x:c r="J13" s="1726"/>
      <x:c r="K13" s="1726"/>
      <x:c r="L13" s="1726"/>
      <x:c r="M13" s="1726"/>
      <x:c r="N13" s="1726"/>
    </x:row>
    <x:row r="14">
      <x:c r="A14" s="1726"/>
      <x:c r="B14" s="1726"/>
      <x:c r="C14" s="1726"/>
      <x:c r="D14" s="1726"/>
      <x:c r="E14" s="1726"/>
      <x:c r="F14" s="1726"/>
      <x:c r="G14" s="1726"/>
      <x:c r="H14" s="1726"/>
      <x:c r="I14" s="1726"/>
      <x:c r="J14" s="1726"/>
      <x:c r="K14" s="1726"/>
      <x:c r="L14" s="1726"/>
      <x:c r="M14" s="1726"/>
      <x:c r="N14" s="1726"/>
    </x:row>
    <x:row r="15">
      <x:c r="A15" s="1726"/>
      <x:c r="B15" s="1726"/>
      <x:c r="C15" s="1726"/>
      <x:c r="D15" s="1726"/>
      <x:c r="E15" s="1726"/>
      <x:c r="F15" s="1726"/>
      <x:c r="G15" s="1726"/>
      <x:c r="H15" s="1726"/>
      <x:c r="I15" s="1726"/>
      <x:c r="J15" s="1726"/>
      <x:c r="K15" s="1726"/>
      <x:c r="L15" s="1726"/>
      <x:c r="M15" s="1726"/>
      <x:c r="N15" s="1726"/>
    </x:row>
    <x:row r="16">
      <x:c r="A16" s="1727" t="str">
        <x:v>ID</x:v>
      </x:c>
      <x:c r="B16" s="1728" t="str">
        <x:v>Seção</x:v>
      </x:c>
      <x:c r="C16" s="1728" t="str">
        <x:v>Cálculo / objeto</x:v>
      </x:c>
      <x:c r="D16" s="1728" t="str">
        <x:v>Expressão matemática</x:v>
      </x:c>
      <x:c r="E16" s="1728" t="str">
        <x:v>Fórmula usada na planilha</x:v>
      </x:c>
      <x:c r="F16" s="1728" t="str">
        <x:v>Entradas principais</x:v>
      </x:c>
      <x:c r="G16" s="1728" t="str">
        <x:v>Resultado atual</x:v>
      </x:c>
      <x:c r="H16" s="1728" t="str">
        <x:v>Un.</x:v>
      </x:c>
      <x:c r="I16" s="1728" t="str">
        <x:v>Onde é calculado</x:v>
      </x:c>
      <x:c r="J16" s="1728" t="str">
        <x:v>Onde é usado</x:v>
      </x:c>
      <x:c r="K16" s="1728" t="str">
        <x:v>Fonte técnica / origem</x:v>
      </x:c>
      <x:c r="L16" s="1728" t="str">
        <x:v>Editável?</x:v>
      </x:c>
      <x:c r="M16" s="1728" t="str">
        <x:v>Dependência</x:v>
      </x:c>
      <x:c r="N16" s="1729" t="str">
        <x:v>Observação</x:v>
      </x:c>
    </x:row>
    <x:row r="17">
      <x:c r="A17" s="2026" t="str">
        <x:v>Q01</x:v>
      </x:c>
      <x:c r="B17" s="2086" t="str">
        <x:v>QUANTITATIVOS</x:v>
      </x:c>
      <x:c r="C17" s="1746" t="str">
        <x:v>Área crítica total</x:v>
      </x:c>
      <x:c r="D17" s="1746" t="str">
        <x:v>7,38 + 12,60 + 13,0425</x:v>
      </x:c>
      <x:c r="E17" s="1746" t="str">
        <x:v>=7,38+12,60+13,0425</x:v>
      </x:c>
      <x:c r="F17" s="1746" t="str">
        <x:v>Plantas auditadas</x:v>
      </x:c>
      <x:c r="G17" s="2108" t="n">
        <x:f>PREMISSAS!B8</x:f>
        <x:v>33.0225</x:v>
      </x:c>
      <x:c r="H17" s="1746" t="str">
        <x:v>m²</x:v>
      </x:c>
      <x:c r="I17" s="1746" t="str">
        <x:v>PREMISSAS!B8 / QUANTITATIVOS</x:v>
      </x:c>
      <x:c r="J17" s="1746" t="str">
        <x:v>Piso epóxi; teto/laje; preparo de piso</x:v>
      </x:c>
      <x:c r="K17" s="1746" t="str">
        <x:v>Plantas + memoriais</x:v>
      </x:c>
      <x:c r="L17" s="1758" t="str">
        <x:v>SIM</x:v>
      </x:c>
      <x:c r="M17" s="1746" t="str">
        <x:v>Geometria</x:v>
      </x:c>
      <x:c r="N17" s="1733" t="str">
        <x:v>Soma das três áreas críticas</x:v>
      </x:c>
    </x:row>
    <x:row r="18">
      <x:c r="A18" s="2026" t="str">
        <x:v>Q02</x:v>
      </x:c>
      <x:c r="B18" s="2086" t="str">
        <x:v>QUANTITATIVOS</x:v>
      </x:c>
      <x:c r="C18" s="1746" t="str">
        <x:v>Área semicrítica total</x:v>
      </x:c>
      <x:c r="D18" s="1746" t="str">
        <x:v>9,9724 + 7,10 + 2,64</x:v>
      </x:c>
      <x:c r="E18" s="1746" t="str">
        <x:v>=9,9724+7,10+2,64</x:v>
      </x:c>
      <x:c r="F18" s="1746" t="str">
        <x:v>Plantas + Memorial Técnico</x:v>
      </x:c>
      <x:c r="G18" s="2108" t="n">
        <x:f>PREMISSAS!B9</x:f>
        <x:v>19.7124</x:v>
      </x:c>
      <x:c r="H18" s="1746" t="str">
        <x:v>m²</x:v>
      </x:c>
      <x:c r="I18" s="1746" t="str">
        <x:v>PREMISSAS!B9 / QUANTITATIVOS</x:v>
      </x:c>
      <x:c r="J18" s="1746" t="str">
        <x:v>Preparo piso; piso epóxi; rodapé semicrítico</x:v>
      </x:c>
      <x:c r="K18" s="1746" t="str">
        <x:v>Plantas + Memorial Técnico</x:v>
      </x:c>
      <x:c r="L18" s="1758" t="str">
        <x:v>SIM</x:v>
      </x:c>
      <x:c r="M18" s="1746" t="str">
        <x:v>Geometria</x:v>
      </x:c>
      <x:c r="N18" s="1733" t="str">
        <x:v>Mantida como parâmetro opcional; cenário final usa chave 0.</x:v>
      </x:c>
    </x:row>
    <x:row r="19">
      <x:c r="A19" s="2026" t="str">
        <x:v>Q03</x:v>
      </x:c>
      <x:c r="B19" s="2086" t="str">
        <x:v>QUANTITATIVOS</x:v>
      </x:c>
      <x:c r="C19" s="1746" t="str">
        <x:v>Comprimento alvenaria nova</x:v>
      </x:c>
      <x:c r="D19" s="1746" t="str">
        <x:v>1,50 + 1,20 + 3,60 + 1,49 + 2,36</x:v>
      </x:c>
      <x:c r="E19" s="1746" t="str">
        <x:v>=1,50+1,20+3,60+1,49+2,36</x:v>
      </x:c>
      <x:c r="F19" s="1746" t="str">
        <x:v>Trechos vermelhos</x:v>
      </x:c>
      <x:c r="G19" s="2108" t="n">
        <x:f>10.15</x:f>
        <x:v>10.15</x:v>
      </x:c>
      <x:c r="H19" s="1746" t="str">
        <x:v>m</x:v>
      </x:c>
      <x:c r="I19" s="1746" t="str">
        <x:v>QUANTITATIVOS</x:v>
      </x:c>
      <x:c r="J19" s="1746" t="str">
        <x:v>Área bruta de alvenaria</x:v>
      </x:c>
      <x:c r="K19" s="1746" t="str">
        <x:v>Prancha demolições/construções</x:v>
      </x:c>
      <x:c r="L19" s="1746" t="str">
        <x:v>NÃO</x:v>
      </x:c>
      <x:c r="M19" s="1746" t="str">
        <x:v>Planta</x:v>
      </x:c>
      <x:c r="N19" s="1733" t="str"/>
    </x:row>
    <x:row r="20">
      <x:c r="A20" s="2026" t="str">
        <x:v>Q04</x:v>
      </x:c>
      <x:c r="B20" s="2086" t="str">
        <x:v>QUANTITATIVOS</x:v>
      </x:c>
      <x:c r="C20" s="1746" t="str">
        <x:v>Área bruta de alvenaria</x:v>
      </x:c>
      <x:c r="D20" s="1746" t="str">
        <x:v>10,15 × 2,80</x:v>
      </x:c>
      <x:c r="E20" s="1746" t="str">
        <x:v>=10,15*2,80</x:v>
      </x:c>
      <x:c r="F20" s="1746" t="str">
        <x:v>Comprimento 10,15; altura 2,80</x:v>
      </x:c>
      <x:c r="G20" s="2108" t="n">
        <x:f>28.42</x:f>
        <x:v>28.42</x:v>
      </x:c>
      <x:c r="H20" s="1746" t="str">
        <x:v>m²</x:v>
      </x:c>
      <x:c r="I20" s="1746" t="str">
        <x:v>QUANTITATIVOS</x:v>
      </x:c>
      <x:c r="J20" s="1746" t="str">
        <x:v>Base antes dos descontos</x:v>
      </x:c>
      <x:c r="K20" s="1746" t="str">
        <x:v>Planta + cortes</x:v>
      </x:c>
      <x:c r="L20" s="1746" t="str">
        <x:v>NÃO</x:v>
      </x:c>
      <x:c r="M20" s="1746" t="str">
        <x:v>Q03</x:v>
      </x:c>
      <x:c r="N20" s="1733" t="str"/>
    </x:row>
    <x:row r="21">
      <x:c r="A21" s="2026" t="str">
        <x:v>Q05</x:v>
      </x:c>
      <x:c r="B21" s="2086" t="str">
        <x:v>QUANTITATIVOS</x:v>
      </x:c>
      <x:c r="C21" s="1746" t="str">
        <x:v>Desconto pass-throughs</x:v>
      </x:c>
      <x:c r="D21" s="1746" t="str">
        <x:v>2 × 0,60 × 0,60</x:v>
      </x:c>
      <x:c r="E21" s="1746" t="str">
        <x:v>=2*0,60*0,60</x:v>
      </x:c>
      <x:c r="F21" s="1746" t="str">
        <x:v>2 caixas; 0,60×0,60</x:v>
      </x:c>
      <x:c r="G21" s="2108" t="n">
        <x:f>0.72</x:f>
        <x:v>0.72</x:v>
      </x:c>
      <x:c r="H21" s="1746" t="str">
        <x:v>m²</x:v>
      </x:c>
      <x:c r="I21" s="1746" t="str">
        <x:v>QUANTITATIVOS</x:v>
      </x:c>
      <x:c r="J21" s="1746" t="str">
        <x:v>Área líquida de alvenaria</x:v>
      </x:c>
      <x:c r="K21" s="1746" t="str">
        <x:v>Quadro P2</x:v>
      </x:c>
      <x:c r="L21" s="1746" t="str">
        <x:v>NÃO</x:v>
      </x:c>
      <x:c r="M21" s="1746" t="str">
        <x:v>Pass-throughs</x:v>
      </x:c>
      <x:c r="N21" s="1733" t="str"/>
    </x:row>
    <x:row r="22">
      <x:c r="A22" s="2026" t="str">
        <x:v>Q06</x:v>
      </x:c>
      <x:c r="B22" s="2086" t="str">
        <x:v>QUANTITATIVOS</x:v>
      </x:c>
      <x:c r="C22" s="1746" t="str">
        <x:v>Área líquida de alvenaria</x:v>
      </x:c>
      <x:c r="D22" s="1746" t="str">
        <x:v>28,42 − 0,72</x:v>
      </x:c>
      <x:c r="E22" s="1746" t="str">
        <x:v>=28,42-0,72</x:v>
      </x:c>
      <x:c r="F22" s="1746" t="str">
        <x:v>Área bruta; aberturas</x:v>
      </x:c>
      <x:c r="G22" s="2108" t="n">
        <x:f>PREMISSAS!B11</x:f>
        <x:v>27.7</x:v>
      </x:c>
      <x:c r="H22" s="1746" t="str">
        <x:v>m²</x:v>
      </x:c>
      <x:c r="I22" s="1746" t="str">
        <x:v>PREMISSAS!B11</x:v>
      </x:c>
      <x:c r="J22" s="1746" t="str">
        <x:v>SINAPI 103358</x:v>
      </x:c>
      <x:c r="K22" s="1746" t="str">
        <x:v>Cálculo geométrico</x:v>
      </x:c>
      <x:c r="L22" s="1758" t="str">
        <x:v>SIM</x:v>
      </x:c>
      <x:c r="M22" s="1746" t="str">
        <x:v>Q04,Q05</x:v>
      </x:c>
      <x:c r="N22" s="1733" t="str"/>
    </x:row>
    <x:row r="23">
      <x:c r="A23" s="2026" t="str">
        <x:v>Q07</x:v>
      </x:c>
      <x:c r="B23" s="2086" t="str">
        <x:v>QUANTITATIVOS</x:v>
      </x:c>
      <x:c r="C23" s="1746" t="str">
        <x:v>Revestimento duas faces</x:v>
      </x:c>
      <x:c r="D23" s="1746" t="str">
        <x:v>27,70 × 2</x:v>
      </x:c>
      <x:c r="E23" s="1746" t="str">
        <x:v>=PREMISSAS!B11*2</x:v>
      </x:c>
      <x:c r="F23" s="1746" t="str">
        <x:v>Alvenaria líquida</x:v>
      </x:c>
      <x:c r="G23" s="2108" t="n">
        <x:f>PREMISSAS!B12</x:f>
        <x:v>55.4</x:v>
      </x:c>
      <x:c r="H23" s="1746" t="str">
        <x:v>m²</x:v>
      </x:c>
      <x:c r="I23" s="1746" t="str">
        <x:v>PREMISSAS!B12</x:v>
      </x:c>
      <x:c r="J23" s="1746" t="str">
        <x:v>Chapisco 87879; massa 104958</x:v>
      </x:c>
      <x:c r="K23" s="1746" t="str">
        <x:v>Derivado</x:v>
      </x:c>
      <x:c r="L23" s="1758" t="str">
        <x:v>SIM</x:v>
      </x:c>
      <x:c r="M23" s="1746" t="str">
        <x:v>Q06</x:v>
      </x:c>
      <x:c r="N23" s="1733" t="str"/>
    </x:row>
    <x:row r="24">
      <x:c r="A24" s="2026" t="str">
        <x:v>Q08</x:v>
      </x:c>
      <x:c r="B24" s="2086" t="str">
        <x:v>QUANTITATIVOS</x:v>
      </x:c>
      <x:c r="C24" s="1746" t="str">
        <x:v>Área Glasroc H Ocean</x:v>
      </x:c>
      <x:c r="D24" s="1746" t="str">
        <x:v>4,30 × 2,80</x:v>
      </x:c>
      <x:c r="E24" s="1746" t="str">
        <x:v>=4,30*2,80</x:v>
      </x:c>
      <x:c r="F24" s="1746" t="str">
        <x:v>Comprimento 4,30; altura 2,80</x:v>
      </x:c>
      <x:c r="G24" s="2108" t="n">
        <x:f>PREMISSAS!B13</x:f>
        <x:v>12.04</x:v>
      </x:c>
      <x:c r="H24" s="1746" t="str">
        <x:v>m²</x:v>
      </x:c>
      <x:c r="I24" s="1746" t="str">
        <x:v>PREMISSAS!B13</x:v>
      </x:c>
      <x:c r="J24" s="1746" t="str">
        <x:v>CPU-GH-01</x:v>
      </x:c>
      <x:c r="K24" s="1746" t="str">
        <x:v>Prancha + cortes</x:v>
      </x:c>
      <x:c r="L24" s="1758" t="str">
        <x:v>SIM</x:v>
      </x:c>
      <x:c r="M24" s="1746" t="str">
        <x:v>Geometria</x:v>
      </x:c>
      <x:c r="N24" s="1733" t="str"/>
    </x:row>
    <x:row r="25">
      <x:c r="A25" s="2026" t="str">
        <x:v>Q09</x:v>
      </x:c>
      <x:c r="B25" s="2086" t="str">
        <x:v>QUANTITATIVOS</x:v>
      </x:c>
      <x:c r="C25" s="1746" t="str">
        <x:v>Área máxima de demolição</x:v>
      </x:c>
      <x:c r="D25" s="1746" t="str">
        <x:v>7,55 × 2,80</x:v>
      </x:c>
      <x:c r="E25" s="1746" t="str">
        <x:v>=7,55*2,80</x:v>
      </x:c>
      <x:c r="F25" s="1746" t="str">
        <x:v>Comprimento 7,55; altura 2,80</x:v>
      </x:c>
      <x:c r="G25" s="2108" t="n">
        <x:f>21.14</x:f>
        <x:v>21.14</x:v>
      </x:c>
      <x:c r="H25" s="1746" t="str">
        <x:v>m²</x:v>
      </x:c>
      <x:c r="I25" s="1746" t="str">
        <x:v>QUANTITATIVOS</x:v>
      </x:c>
      <x:c r="J25" s="1746" t="str">
        <x:v>Volume de demolição</x:v>
      </x:c>
      <x:c r="K25" s="1746" t="str">
        <x:v>Prancha</x:v>
      </x:c>
      <x:c r="L25" s="1746" t="str">
        <x:v>NÃO</x:v>
      </x:c>
      <x:c r="M25" s="1746" t="str">
        <x:v>Geometria</x:v>
      </x:c>
      <x:c r="N25" s="1733" t="str">
        <x:v>Teto conservador</x:v>
      </x:c>
    </x:row>
    <x:row r="26">
      <x:c r="A26" s="2026" t="str">
        <x:v>Q10</x:v>
      </x:c>
      <x:c r="B26" s="2086" t="str">
        <x:v>QUANTITATIVOS</x:v>
      </x:c>
      <x:c r="C26" s="1746" t="str">
        <x:v>Volume de demolição</x:v>
      </x:c>
      <x:c r="D26" s="1746" t="str">
        <x:v>21,14 × 0,115</x:v>
      </x:c>
      <x:c r="E26" s="1746" t="str">
        <x:v>=21,14*0,115</x:v>
      </x:c>
      <x:c r="F26" s="1746" t="str">
        <x:v>Área demolição; espessura 0,115</x:v>
      </x:c>
      <x:c r="G26" s="2108" t="n">
        <x:f>PREMISSAS!B14</x:f>
        <x:v>2.4311</x:v>
      </x:c>
      <x:c r="H26" s="1746" t="str">
        <x:v>m³</x:v>
      </x:c>
      <x:c r="I26" s="1746" t="str">
        <x:v>PREMISSAS!B14</x:v>
      </x:c>
      <x:c r="J26" s="1746" t="str">
        <x:v>SINAPI 97622</x:v>
      </x:c>
      <x:c r="K26" s="1746" t="str">
        <x:v>Cálculo geométrico</x:v>
      </x:c>
      <x:c r="L26" s="1758" t="str">
        <x:v>SIM</x:v>
      </x:c>
      <x:c r="M26" s="1746" t="str">
        <x:v>Q09</x:v>
      </x:c>
      <x:c r="N26" s="1733" t="str">
        <x:v>Conservador</x:v>
      </x:c>
    </x:row>
    <x:row r="27">
      <x:c r="A27" s="2026" t="str">
        <x:v>Q11</x:v>
      </x:c>
      <x:c r="B27" s="2086" t="str">
        <x:v>QUANTITATIVOS</x:v>
      </x:c>
      <x:c r="C27" s="1746" t="str">
        <x:v>Parede crítica Renner</x:v>
      </x:c>
      <x:c r="D27" s="1746" t="str">
        <x:v>Σ perímetros × 2,80 − vãos conhecidos</x:v>
      </x:c>
      <x:c r="E27" s="1746" t="str">
        <x:v>=(perímetros*2,80)-vãos</x:v>
      </x:c>
      <x:c r="F27" s="1746" t="str">
        <x:v>Perímetros e vãos</x:v>
      </x:c>
      <x:c r="G27" s="2108" t="n">
        <x:f>PREMISSAS!B15</x:f>
        <x:v>105.46</x:v>
      </x:c>
      <x:c r="H27" s="1746" t="str">
        <x:v>m²</x:v>
      </x:c>
      <x:c r="I27" s="1746" t="str">
        <x:v>PREMISSAS!B15</x:v>
      </x:c>
      <x:c r="J27" s="1746" t="str">
        <x:v>CPU-REN-01</x:v>
      </x:c>
      <x:c r="K27" s="1746" t="str">
        <x:v>Plantas + memorial</x:v>
      </x:c>
      <x:c r="L27" s="1758" t="str">
        <x:v>SIM</x:v>
      </x:c>
      <x:c r="M27" s="1746" t="str">
        <x:v>Geometria</x:v>
      </x:c>
      <x:c r="N27" s="1733" t="str">
        <x:v>Base conservadora auditada</x:v>
      </x:c>
    </x:row>
    <x:row r="28">
      <x:c r="A28" s="2026" t="str">
        <x:v>Q12</x:v>
      </x:c>
      <x:c r="B28" s="2086" t="str">
        <x:v>QUANTITATIVOS</x:v>
      </x:c>
      <x:c r="C28" s="1746" t="str">
        <x:v>Teto/laje crítica</x:v>
      </x:c>
      <x:c r="D28" s="1746" t="str">
        <x:v>igual à área crítica</x:v>
      </x:c>
      <x:c r="E28" s="1746" t="str">
        <x:v>=PREMISSAS!B8</x:v>
      </x:c>
      <x:c r="F28" s="1746" t="str">
        <x:v>Área crítica</x:v>
      </x:c>
      <x:c r="G28" s="2108" t="n">
        <x:f>PREMISSAS!B16</x:f>
        <x:v>33.0225</x:v>
      </x:c>
      <x:c r="H28" s="1746" t="str">
        <x:v>m²</x:v>
      </x:c>
      <x:c r="I28" s="1746" t="str">
        <x:v>PREMISSAS!B16</x:v>
      </x:c>
      <x:c r="J28" s="1746" t="str">
        <x:v>CPU-REN-02</x:v>
      </x:c>
      <x:c r="K28" s="1746" t="str">
        <x:v>Memorial Descritivo</x:v>
      </x:c>
      <x:c r="L28" s="1758" t="str">
        <x:v>SIM</x:v>
      </x:c>
      <x:c r="M28" s="1746" t="str">
        <x:v>Q01</x:v>
      </x:c>
      <x:c r="N28" s="1733" t="str">
        <x:v>Sem forro novo</x:v>
      </x:c>
    </x:row>
    <x:row r="29">
      <x:c r="A29" s="2026" t="str">
        <x:v>Q13</x:v>
      </x:c>
      <x:c r="B29" s="2086" t="str">
        <x:v>QUANTITATIVOS</x:v>
      </x:c>
      <x:c r="C29" s="1746" t="str">
        <x:v>Rodapé crítico bruto</x:v>
      </x:c>
      <x:c r="D29" s="1746" t="str">
        <x:v>Σ perímetros críticos</x:v>
      </x:c>
      <x:c r="E29" s="1746" t="str">
        <x:v>=41,30</x:v>
      </x:c>
      <x:c r="F29" s="1746" t="str">
        <x:v>Perímetros críticos</x:v>
      </x:c>
      <x:c r="G29" s="2108" t="n">
        <x:f>PREMISSAS!B17</x:f>
        <x:v>41.3</x:v>
      </x:c>
      <x:c r="H29" s="1746" t="str">
        <x:v>m</x:v>
      </x:c>
      <x:c r="I29" s="1746" t="str">
        <x:v>PREMISSAS!B17</x:v>
      </x:c>
      <x:c r="J29" s="1746" t="str">
        <x:v>CPU-ROD-01</x:v>
      </x:c>
      <x:c r="K29" s="1746" t="str">
        <x:v>Plantas</x:v>
      </x:c>
      <x:c r="L29" s="1758" t="str">
        <x:v>SIM</x:v>
      </x:c>
      <x:c r="M29" s="1746" t="str">
        <x:v>Geometria</x:v>
      </x:c>
      <x:c r="N29" s="1733" t="str">
        <x:v>Bruto antes dos vãos</x:v>
      </x:c>
    </x:row>
    <x:row r="30">
      <x:c r="A30" s="2026" t="str">
        <x:v>Q14</x:v>
      </x:c>
      <x:c r="B30" s="2086" t="str">
        <x:v>QUANTITATIVOS</x:v>
      </x:c>
      <x:c r="C30" s="1746" t="str">
        <x:v>Rodapé semicrítico bruto</x:v>
      </x:c>
      <x:c r="D30" s="1746" t="str">
        <x:v>Σ perímetros semicríticos</x:v>
      </x:c>
      <x:c r="E30" s="1746" t="str">
        <x:v>=31,12</x:v>
      </x:c>
      <x:c r="F30" s="1746" t="str">
        <x:v>Perímetros semicríticos</x:v>
      </x:c>
      <x:c r="G30" s="2108" t="n">
        <x:f>PREMISSAS!B18</x:f>
        <x:v>31.12</x:v>
      </x:c>
      <x:c r="H30" s="1746" t="str">
        <x:v>m</x:v>
      </x:c>
      <x:c r="I30" s="1746" t="str">
        <x:v>PREMISSAS!B18</x:v>
      </x:c>
      <x:c r="J30" s="1746" t="str">
        <x:v>CPU-ROD-01</x:v>
      </x:c>
      <x:c r="K30" s="1746" t="str">
        <x:v>Plantas</x:v>
      </x:c>
      <x:c r="L30" s="1758" t="str">
        <x:v>SIM</x:v>
      </x:c>
      <x:c r="M30" s="1746" t="str">
        <x:v>Geometria</x:v>
      </x:c>
      <x:c r="N30" s="1733" t="str">
        <x:v>Controlado pela chave</x:v>
      </x:c>
    </x:row>
    <x:row r="31">
      <x:c r="A31" s="2026" t="str">
        <x:v>C01</x:v>
      </x:c>
      <x:c r="B31" s="2109" t="str">
        <x:v>CPU</x:v>
      </x:c>
      <x:c r="C31" s="1746" t="str">
        <x:v>CPU-PRELIM total</x:v>
      </x:c>
      <x:c r="D31" s="1746" t="str">
        <x:v>1 × preço unitário</x:v>
      </x:c>
      <x:c r="E31" s="1746" t="str">
        <x:v>=CPUs!D7*CPUs!E7</x:v>
      </x:c>
      <x:c r="F31" s="1746" t="str">
        <x:v>Qtd. 1; preço CPU-PRELIM</x:v>
      </x:c>
      <x:c r="G31" s="1814" t="n">
        <x:f>CPUs!F7</x:f>
        <x:v>1224.05</x:v>
      </x:c>
      <x:c r="H31" s="1746" t="str">
        <x:v>R$</x:v>
      </x:c>
      <x:c r="I31" s="1746" t="str">
        <x:v>CPUs!F7</x:v>
      </x:c>
      <x:c r="J31" s="1746" t="str">
        <x:v>ORCAMENTO_EAP item 01.01</x:v>
      </x:c>
      <x:c r="K31" s="1746" t="str">
        <x:v>CPU própria / pesquisa</x:v>
      </x:c>
      <x:c r="L31" s="1758" t="str">
        <x:v>SIM</x:v>
      </x:c>
      <x:c r="M31" s="1746" t="str">
        <x:v>CPUs!E7</x:v>
      </x:c>
      <x:c r="N31" s="1733" t="str"/>
    </x:row>
    <x:row r="32">
      <x:c r="A32" s="2026" t="str">
        <x:v>C02</x:v>
      </x:c>
      <x:c r="B32" s="2109" t="str">
        <x:v>CPU</x:v>
      </x:c>
      <x:c r="C32" s="1746" t="str">
        <x:v>CPU-RES total</x:v>
      </x:c>
      <x:c r="D32" s="1746" t="str">
        <x:v>1 × preço unitário</x:v>
      </x:c>
      <x:c r="E32" s="1746" t="str">
        <x:v>=CPUs!D8*CPUs!E8</x:v>
      </x:c>
      <x:c r="F32" s="1746" t="str">
        <x:v>Qtd. 1; preço CPU-RES</x:v>
      </x:c>
      <x:c r="G32" s="1814" t="n">
        <x:f>CPUs!F8</x:f>
        <x:v>1441.828114</x:v>
      </x:c>
      <x:c r="H32" s="1746" t="str">
        <x:v>R$</x:v>
      </x:c>
      <x:c r="I32" s="1746" t="str">
        <x:v>CPUs!F8</x:v>
      </x:c>
      <x:c r="J32" s="1746" t="str">
        <x:v>ORCAMENTO_EAP item 02.02</x:v>
      </x:c>
      <x:c r="K32" s="1746" t="str">
        <x:v>SINAPI + mercado</x:v>
      </x:c>
      <x:c r="L32" s="1758" t="str">
        <x:v>SIM</x:v>
      </x:c>
      <x:c r="M32" s="1746" t="str">
        <x:v>CPUs!E8</x:v>
      </x:c>
      <x:c r="N32" s="1733" t="str"/>
    </x:row>
    <x:row r="33">
      <x:c r="A33" s="2026" t="str">
        <x:v>C03</x:v>
      </x:c>
      <x:c r="B33" s="2109" t="str">
        <x:v>CPU</x:v>
      </x:c>
      <x:c r="C33" s="1746" t="str">
        <x:v>CPU-REF total</x:v>
      </x:c>
      <x:c r="D33" s="1746" t="str">
        <x:v>1 × preço unitário</x:v>
      </x:c>
      <x:c r="E33" s="1746" t="str">
        <x:v>=CPUs!D9*CPUs!E9</x:v>
      </x:c>
      <x:c r="F33" s="1746" t="str">
        <x:v>Qtd. 1; preço CPU-REF</x:v>
      </x:c>
      <x:c r="G33" s="1814" t="n">
        <x:f>CPUs!F9</x:f>
        <x:v>6764.44</x:v>
      </x:c>
      <x:c r="H33" s="1746" t="str">
        <x:v>R$</x:v>
      </x:c>
      <x:c r="I33" s="1746" t="str">
        <x:v>CPUs!F9</x:v>
      </x:c>
      <x:c r="J33" s="1746" t="str">
        <x:v>ORCAMENTO_EAP item 03.01</x:v>
      </x:c>
      <x:c r="K33" s="1746" t="str">
        <x:v>SINAPI / CPU própria</x:v>
      </x:c>
      <x:c r="L33" s="1758" t="str">
        <x:v>SIM</x:v>
      </x:c>
      <x:c r="M33" s="1746" t="str">
        <x:v>CPUs!E9</x:v>
      </x:c>
      <x:c r="N33" s="1733" t="str"/>
    </x:row>
    <x:row r="34">
      <x:c r="A34" s="2026" t="str">
        <x:v>C04</x:v>
      </x:c>
      <x:c r="B34" s="2109" t="str">
        <x:v>CPU</x:v>
      </x:c>
      <x:c r="C34" s="1746" t="str">
        <x:v>CPU Glasroc H Ocean</x:v>
      </x:c>
      <x:c r="D34" s="1746" t="str">
        <x:v>12,04 × preço sistema/m²</x:v>
      </x:c>
      <x:c r="E34" s="1746" t="str">
        <x:v>=CPUs!D10*CPUs!E10</x:v>
      </x:c>
      <x:c r="F34" s="1746" t="str">
        <x:v>Área Glasroc; preço unitário</x:v>
      </x:c>
      <x:c r="G34" s="1814" t="n">
        <x:f>CPUs!F10</x:f>
        <x:v>9431.2878</x:v>
      </x:c>
      <x:c r="H34" s="1746" t="str">
        <x:v>R$</x:v>
      </x:c>
      <x:c r="I34" s="1746" t="str">
        <x:v>CPUs!F10</x:v>
      </x:c>
      <x:c r="J34" s="1746" t="str">
        <x:v>ORCAMENTO_EAP item 05.01</x:v>
      </x:c>
      <x:c r="K34" s="1746" t="str">
        <x:v>Placo + DTA + SINAPI M.O.</x:v>
      </x:c>
      <x:c r="L34" s="1758" t="str">
        <x:v>SIM</x:v>
      </x:c>
      <x:c r="M34" s="1746" t="str">
        <x:v>CPUs!E10</x:v>
      </x:c>
      <x:c r="N34" s="1733" t="str">
        <x:v>Sistema completo instalado</x:v>
      </x:c>
    </x:row>
    <x:row r="35">
      <x:c r="A35" s="2026" t="str">
        <x:v>C05</x:v>
      </x:c>
      <x:c r="B35" s="2109" t="str">
        <x:v>CPU</x:v>
      </x:c>
      <x:c r="C35" s="1746" t="str">
        <x:v>CPU-REG total</x:v>
      </x:c>
      <x:c r="D35" s="1746" t="str">
        <x:v>1 × preço unitário</x:v>
      </x:c>
      <x:c r="E35" s="1746" t="str">
        <x:v>=CPUs!D11*CPUs!E11</x:v>
      </x:c>
      <x:c r="F35" s="1746" t="str">
        <x:v>Qtd. 1; preço CPU-REG</x:v>
      </x:c>
      <x:c r="G35" s="1814" t="n">
        <x:f>CPUs!F11</x:f>
        <x:v>2953.202175</x:v>
      </x:c>
      <x:c r="H35" s="1746" t="str">
        <x:v>R$</x:v>
      </x:c>
      <x:c r="I35" s="1746" t="str">
        <x:v>CPUs!F11</x:v>
      </x:c>
      <x:c r="J35" s="1746" t="str">
        <x:v>ORCAMENTO_EAP item 06.02</x:v>
      </x:c>
      <x:c r="K35" s="1746" t="str">
        <x:v>SINAPI / CPU própria</x:v>
      </x:c>
      <x:c r="L35" s="1758" t="str">
        <x:v>SIM</x:v>
      </x:c>
      <x:c r="M35" s="1746" t="str">
        <x:v>CPUs!E11</x:v>
      </x:c>
      <x:c r="N35" s="1733" t="str"/>
    </x:row>
    <x:row r="36">
      <x:c r="A36" s="2026" t="str">
        <x:v>C06</x:v>
      </x:c>
      <x:c r="B36" s="2109" t="str">
        <x:v>CPU</x:v>
      </x:c>
      <x:c r="C36" s="1746" t="str">
        <x:v>CPU-IMP total</x:v>
      </x:c>
      <x:c r="D36" s="1746" t="str">
        <x:v>1 × preço unitário</x:v>
      </x:c>
      <x:c r="E36" s="1746" t="str">
        <x:v>=CPUs!D12*CPUs!E12</x:v>
      </x:c>
      <x:c r="F36" s="1746" t="str">
        <x:v>Qtd. 1; preço CPU-IMP</x:v>
      </x:c>
      <x:c r="G36" s="1814" t="n">
        <x:f>CPUs!F12</x:f>
        <x:v>4531.849</x:v>
      </x:c>
      <x:c r="H36" s="1746" t="str">
        <x:v>R$</x:v>
      </x:c>
      <x:c r="I36" s="1746" t="str">
        <x:v>CPUs!F12</x:v>
      </x:c>
      <x:c r="J36" s="1746" t="str">
        <x:v>ORCAMENTO_EAP item 06.04</x:v>
      </x:c>
      <x:c r="K36" s="1746" t="str">
        <x:v>SINAPI 98555/98558</x:v>
      </x:c>
      <x:c r="L36" s="1758" t="str">
        <x:v>SIM</x:v>
      </x:c>
      <x:c r="M36" s="1746" t="str">
        <x:v>CPUs!E12</x:v>
      </x:c>
      <x:c r="N36" s="1733" t="str"/>
    </x:row>
    <x:row r="37">
      <x:c r="A37" s="2026" t="str">
        <x:v>C07</x:v>
      </x:c>
      <x:c r="B37" s="2109" t="str">
        <x:v>CPU</x:v>
      </x:c>
      <x:c r="C37" s="1746" t="str">
        <x:v>CPU Renner paredes</x:v>
      </x:c>
      <x:c r="D37" s="1746" t="str">
        <x:v>105,46 × preço/m²</x:v>
      </x:c>
      <x:c r="E37" s="1746" t="str">
        <x:v>=CPUs!D13*CPUs!E13</x:v>
      </x:c>
      <x:c r="F37" s="1746" t="str">
        <x:v>Área parede Renner; preço unit.</x:v>
      </x:c>
      <x:c r="G37" s="1814" t="n">
        <x:f>CPUs!F13</x:f>
        <x:v>13120.1</x:v>
      </x:c>
      <x:c r="H37" s="1746" t="str">
        <x:v>R$</x:v>
      </x:c>
      <x:c r="I37" s="1746" t="str">
        <x:v>CPUs!F13</x:v>
      </x:c>
      <x:c r="J37" s="1746" t="str">
        <x:v>ORCAMENTO_EAP item 07.01</x:v>
      </x:c>
      <x:c r="K37" s="1746" t="str">
        <x:v>Renner A3101 / BT 78-18</x:v>
      </x:c>
      <x:c r="L37" s="1758" t="str">
        <x:v>SIM</x:v>
      </x:c>
      <x:c r="M37" s="1746" t="str">
        <x:v>CPUs!E13</x:v>
      </x:c>
      <x:c r="N37" s="1733" t="str"/>
    </x:row>
    <x:row r="38">
      <x:c r="A38" s="2026" t="str">
        <x:v>C08</x:v>
      </x:c>
      <x:c r="B38" s="2109" t="str">
        <x:v>CPU</x:v>
      </x:c>
      <x:c r="C38" s="1746" t="str">
        <x:v>CPU Renner teto/laje</x:v>
      </x:c>
      <x:c r="D38" s="1746" t="str">
        <x:v>33,0225 × preço/m²</x:v>
      </x:c>
      <x:c r="E38" s="1746" t="str">
        <x:v>=CPUs!D14*CPUs!E14</x:v>
      </x:c>
      <x:c r="F38" s="1746" t="str">
        <x:v>Área teto/laje; preço unit.</x:v>
      </x:c>
      <x:c r="G38" s="1814" t="n">
        <x:f>CPUs!F14</x:f>
        <x:v>714.88</x:v>
      </x:c>
      <x:c r="H38" s="1746" t="str">
        <x:v>R$</x:v>
      </x:c>
      <x:c r="I38" s="1746" t="str">
        <x:v>CPUs!F14</x:v>
      </x:c>
      <x:c r="J38" s="1746" t="str">
        <x:v>ORCAMENTO_EAP item 07.02</x:v>
      </x:c>
      <x:c r="K38" s="1746" t="str">
        <x:v>Renner / benchmark compatível</x:v>
      </x:c>
      <x:c r="L38" s="1758" t="str">
        <x:v>SIM</x:v>
      </x:c>
      <x:c r="M38" s="1746" t="str">
        <x:v>CPUs!E14</x:v>
      </x:c>
      <x:c r="N38" s="1733" t="str"/>
    </x:row>
    <x:row r="39">
      <x:c r="A39" s="2026" t="str">
        <x:v>C09</x:v>
      </x:c>
      <x:c r="B39" s="2109" t="str">
        <x:v>CPU</x:v>
      </x:c>
      <x:c r="C39" s="1746" t="str">
        <x:v>CPU rodapé bruto</x:v>
      </x:c>
      <x:c r="D39" s="1746" t="str">
        <x:v>72,42 × preço/m</x:v>
      </x:c>
      <x:c r="E39" s="1746" t="str">
        <x:v>=CPUs!D15*CPUs!E15</x:v>
      </x:c>
      <x:c r="F39" s="1746" t="str">
        <x:v>Perímetro total bruto; preço/m</x:v>
      </x:c>
      <x:c r="G39" s="1814" t="n">
        <x:f>CPUs!F15</x:f>
        <x:v>614.88</x:v>
      </x:c>
      <x:c r="H39" s="1746" t="str">
        <x:v>R$</x:v>
      </x:c>
      <x:c r="I39" s="1746" t="str">
        <x:v>CPUs!F15</x:v>
      </x:c>
      <x:c r="J39" s="1746" t="str">
        <x:v>ORCAMENTO_EAP itens 08.01/08.02</x:v>
      </x:c>
      <x:c r="K39" s="1746" t="str">
        <x:v>CPU própria / benchmark público</x:v>
      </x:c>
      <x:c r="L39" s="1758" t="str">
        <x:v>SIM</x:v>
      </x:c>
      <x:c r="M39" s="1746" t="str">
        <x:v>CPUs!E15</x:v>
      </x:c>
      <x:c r="N39" s="1733" t="str">
        <x:v>EAP separa crítico e semicrítico</x:v>
      </x:c>
    </x:row>
    <x:row r="40">
      <x:c r="A40" s="2026" t="str">
        <x:v>C10</x:v>
      </x:c>
      <x:c r="B40" s="2109" t="str">
        <x:v>CPU</x:v>
      </x:c>
      <x:c r="C40" s="1746" t="str">
        <x:v>CPU pass-through</x:v>
      </x:c>
      <x:c r="D40" s="1746" t="str">
        <x:v>2 × preço unitário</x:v>
      </x:c>
      <x:c r="E40" s="1746" t="str">
        <x:v>=CPUs!D16*CPUs!E16</x:v>
      </x:c>
      <x:c r="F40" s="1746" t="str">
        <x:v>2 unidades; preço unit.</x:v>
      </x:c>
      <x:c r="G40" s="1814" t="n">
        <x:f>CPUs!F16</x:f>
        <x:v>15600</x:v>
      </x:c>
      <x:c r="H40" s="1746" t="str">
        <x:v>R$</x:v>
      </x:c>
      <x:c r="I40" s="1746" t="str">
        <x:v>CPUs!F16</x:v>
      </x:c>
      <x:c r="J40" s="1746" t="str">
        <x:v>ORCAMENTO_EAP item 09.01</x:v>
      </x:c>
      <x:c r="K40" s="1746" t="str">
        <x:v>SICA / mercado pesquisado</x:v>
      </x:c>
      <x:c r="L40" s="1758" t="str">
        <x:v>SIM</x:v>
      </x:c>
      <x:c r="M40" s="1746" t="str">
        <x:v>CPUs!E16</x:v>
      </x:c>
      <x:c r="N40" s="1733" t="str">
        <x:v>600×600×600</x:v>
      </x:c>
    </x:row>
    <x:row r="41">
      <x:c r="A41" s="2026" t="str">
        <x:v>C11</x:v>
      </x:c>
      <x:c r="B41" s="2109" t="str">
        <x:v>CPU</x:v>
      </x:c>
      <x:c r="C41" s="1746" t="str">
        <x:v>CPU acervo</x:v>
      </x:c>
      <x:c r="D41" s="1746" t="str">
        <x:v>1 × preço unitário</x:v>
      </x:c>
      <x:c r="E41" s="1746" t="str">
        <x:v>=CPUs!D17*CPUs!E17</x:v>
      </x:c>
      <x:c r="F41" s="1746" t="str">
        <x:v>Qtd. 1; preço</x:v>
      </x:c>
      <x:c r="G41" s="1814" t="n">
        <x:f>CPUs!F17</x:f>
        <x:v>5200</x:v>
      </x:c>
      <x:c r="H41" s="1746" t="str">
        <x:v>R$</x:v>
      </x:c>
      <x:c r="I41" s="1746" t="str">
        <x:v>CPUs!F17</x:v>
      </x:c>
      <x:c r="J41" s="1746" t="str">
        <x:v>ORCAMENTO_EAP item 10.01</x:v>
      </x:c>
      <x:c r="K41" s="1746" t="str">
        <x:v>CPU própria</x:v>
      </x:c>
      <x:c r="L41" s="1758" t="str">
        <x:v>SIM</x:v>
      </x:c>
      <x:c r="M41" s="1746" t="str">
        <x:v>CPUs!E17</x:v>
      </x:c>
      <x:c r="N41" s="1733" t="str"/>
    </x:row>
    <x:row r="42">
      <x:c r="A42" s="2026" t="str">
        <x:v>C12</x:v>
      </x:c>
      <x:c r="B42" s="2109" t="str">
        <x:v>CPU</x:v>
      </x:c>
      <x:c r="C42" s="1746" t="str">
        <x:v>CPU limpeza final</x:v>
      </x:c>
      <x:c r="D42" s="1746" t="str">
        <x:v>1 × preço unitário</x:v>
      </x:c>
      <x:c r="E42" s="1746" t="str">
        <x:v>=CPUs!D18*CPUs!E18</x:v>
      </x:c>
      <x:c r="F42" s="1746" t="str">
        <x:v>Qtd. 1; preço</x:v>
      </x:c>
      <x:c r="G42" s="1814" t="n">
        <x:f>CPUs!F18</x:f>
        <x:v>20821.98</x:v>
      </x:c>
      <x:c r="H42" s="1746" t="str">
        <x:v>R$</x:v>
      </x:c>
      <x:c r="I42" s="1746" t="str">
        <x:v>CPUs!F18</x:v>
      </x:c>
      <x:c r="J42" s="1746" t="str">
        <x:v>ORCAMENTO_EAP item 11.01</x:v>
      </x:c>
      <x:c r="K42" s="1746" t="str">
        <x:v>CPU própria</x:v>
      </x:c>
      <x:c r="L42" s="1758" t="str">
        <x:v>SIM</x:v>
      </x:c>
      <x:c r="M42" s="1746" t="str">
        <x:v>CPUs!E18</x:v>
      </x:c>
      <x:c r="N42" s="1733" t="str"/>
    </x:row>
    <x:row r="43">
      <x:c r="A43" s="2026" t="str">
        <x:v>E01</x:v>
      </x:c>
      <x:c r="B43" s="2110" t="str">
        <x:v>EAP</x:v>
      </x:c>
      <x:c r="C43" s="1746" t="str">
        <x:v>Subtotal de cada item</x:v>
      </x:c>
      <x:c r="D43" s="1746" t="str">
        <x:v>Quantidade × preço unitário</x:v>
      </x:c>
      <x:c r="E43" s="1746" t="str">
        <x:v>=Glinha*Hlinha</x:v>
      </x:c>
      <x:c r="F43" s="1746" t="str">
        <x:v>Qtd. item; preço unitário</x:v>
      </x:c>
      <x:c r="G43" s="1814" t="n">
        <x:f>SUM(ORCAMENTO_EAP!I7:I32)</x:f>
        <x:v>108811.71692749998</x:v>
      </x:c>
      <x:c r="H43" s="1746" t="str">
        <x:v>R$</x:v>
      </x:c>
      <x:c r="I43" s="1746" t="str">
        <x:v>ORCAMENTO_EAP!I7:I25</x:v>
      </x:c>
      <x:c r="J43" s="1746" t="str">
        <x:v>Custo direto técnico</x:v>
      </x:c>
      <x:c r="K43" s="1746" t="str">
        <x:v>SINAPI / CPUs</x:v>
      </x:c>
      <x:c r="L43" s="1881" t="str">
        <x:v>AUTOMÁTICO</x:v>
      </x:c>
      <x:c r="M43" s="1746" t="str">
        <x:v>Qtd.+preço</x:v>
      </x:c>
      <x:c r="N43" s="1733" t="str">
        <x:v>Fórmula repetida por linha</x:v>
      </x:c>
    </x:row>
    <x:row r="44">
      <x:c r="A44" s="2111" t="str">
        <x:v>E01</x:v>
      </x:c>
      <x:c r="B44" s="2112" t="str">
        <x:v>EAP</x:v>
      </x:c>
      <x:c r="C44" s="1743" t="str">
        <x:v>Custo direto técnico sem engenharia</x:v>
      </x:c>
      <x:c r="D44" s="1743" t="str">
        <x:v>Σ subtotais itens 01 a 13</x:v>
      </x:c>
      <x:c r="E44" s="1743" t="str">
        <x:v>=SUM(I7:I32)</x:v>
      </x:c>
      <x:c r="F44" s="1743" t="str">
        <x:v>Subtotais EAP</x:v>
      </x:c>
      <x:c r="G44" s="1805" t="n">
        <x:f>ORCAMENTO_EAP!G37</x:f>
        <x:v>108811.71692749998</x:v>
      </x:c>
      <x:c r="H44" s="1743" t="str">
        <x:v>R$</x:v>
      </x:c>
      <x:c r="I44" s="1743" t="str">
        <x:v>ORCAMENTO_EAP!G37</x:v>
      </x:c>
      <x:c r="J44" s="1743" t="str">
        <x:v>CAPA / orçamento final</x:v>
      </x:c>
      <x:c r="K44" s="1743" t="str">
        <x:v>EAP</x:v>
      </x:c>
      <x:c r="L44" s="2113" t="str">
        <x:v>AUTOMÁTICO</x:v>
      </x:c>
      <x:c r="M44" s="1743" t="str">
        <x:v>EAP</x:v>
      </x:c>
      <x:c r="N44" s="1744" t="str"/>
    </x:row>
    <x:row r="45">
      <x:c r="A45" s="2026" t="str">
        <x:v>E02</x:v>
      </x:c>
      <x:c r="B45" s="2110" t="str">
        <x:v>EAP</x:v>
      </x:c>
      <x:c r="C45" s="1746" t="str">
        <x:v>Engenharia</x:v>
      </x:c>
      <x:c r="D45" s="1746" t="str">
        <x:v>36 h × SINAPI 90777</x:v>
      </x:c>
      <x:c r="E45" s="1746" t="str">
        <x:v>=36*143,60</x:v>
      </x:c>
      <x:c r="F45" s="1746" t="str">
        <x:v>Horas; preço SINAPI</x:v>
      </x:c>
      <x:c r="G45" s="1812" t="n">
        <x:f>ORCAMENTO_EAP!G38</x:f>
        <x:v>5169.599999999999</x:v>
      </x:c>
      <x:c r="H45" s="1746" t="str">
        <x:v>R$</x:v>
      </x:c>
      <x:c r="I45" s="1746" t="str">
        <x:v>ORCAMENTO_EAP!G38</x:v>
      </x:c>
      <x:c r="J45" s="1746" t="str">
        <x:v>CAPA / orçamento final</x:v>
      </x:c>
      <x:c r="K45" s="1746" t="str">
        <x:v>SINAPI 90777</x:v>
      </x:c>
      <x:c r="L45" s="1758" t="str">
        <x:v>AUTOMÁTICO</x:v>
      </x:c>
      <x:c r="M45" s="1746" t="str">
        <x:v>PREMISSAS B33:B34</x:v>
      </x:c>
      <x:c r="N45" s="1733" t="str"/>
    </x:row>
    <x:row r="46">
      <x:c r="A46" s="2026" t="str">
        <x:v>E03</x:v>
      </x:c>
      <x:c r="B46" s="2110" t="str">
        <x:v>EAP</x:v>
      </x:c>
      <x:c r="C46" s="1746" t="str">
        <x:v>Base antes do BDI</x:v>
      </x:c>
      <x:c r="D46" s="1746" t="str">
        <x:v>Direto + engenharia</x:v>
      </x:c>
      <x:c r="E46" s="1746" t="str">
        <x:v>=G37+G38</x:v>
      </x:c>
      <x:c r="F46" s="1746" t="str">
        <x:v>Direto; engenharia</x:v>
      </x:c>
      <x:c r="G46" s="1812" t="n">
        <x:f>ORCAMENTO_EAP!G39</x:f>
        <x:v>113981.31692749998</x:v>
      </x:c>
      <x:c r="H46" s="1746" t="str">
        <x:v>R$</x:v>
      </x:c>
      <x:c r="I46" s="1746" t="str">
        <x:v>ORCAMENTO_EAP!G39</x:v>
      </x:c>
      <x:c r="J46" s="1746" t="str">
        <x:v>Preço final</x:v>
      </x:c>
      <x:c r="K46" s="1746" t="str">
        <x:v>EAP</x:v>
      </x:c>
      <x:c r="L46" s="1881" t="str">
        <x:v>AUTOMÁTICO</x:v>
      </x:c>
      <x:c r="M46" s="1746" t="str">
        <x:v>E01,E02</x:v>
      </x:c>
      <x:c r="N46" s="1733" t="str">
        <x:v>AL separada = 0</x:v>
      </x:c>
    </x:row>
    <x:row r="47">
      <x:c r="A47" s="2026" t="str">
        <x:v>E04</x:v>
      </x:c>
      <x:c r="B47" s="2110" t="str">
        <x:v>EAP</x:v>
      </x:c>
      <x:c r="C47" s="1746" t="str">
        <x:v>BDI adotado</x:v>
      </x:c>
      <x:c r="D47" s="1746" t="str">
        <x:v>Parâmetro analítico</x:v>
      </x:c>
      <x:c r="E47" s="1746" t="str">
        <x:v>=PREMISSAS!B21</x:v>
      </x:c>
      <x:c r="F47" s="1746" t="str">
        <x:v>Premissa BDI</x:v>
      </x:c>
      <x:c r="G47" s="2037" t="n">
        <x:f>ORCAMENTO_EAP!G40</x:f>
        <x:v>0.236245</x:v>
      </x:c>
      <x:c r="H47" s="1746" t="str">
        <x:v>%</x:v>
      </x:c>
      <x:c r="I47" s="1746" t="str">
        <x:v>ORCAMENTO_EAP!G40</x:v>
      </x:c>
      <x:c r="J47" s="1746" t="str">
        <x:v>Preço final</x:v>
      </x:c>
      <x:c r="K47" s="1746" t="str">
        <x:v>BDI</x:v>
      </x:c>
      <x:c r="L47" s="1758" t="str">
        <x:v>AUTOMÁTICO</x:v>
      </x:c>
      <x:c r="M47" s="1746" t="str">
        <x:v>PREMISSAS B21</x:v>
      </x:c>
      <x:c r="N47" s="1733" t="str"/>
    </x:row>
    <x:row r="48">
      <x:c r="A48" s="2026" t="str">
        <x:v>E05</x:v>
      </x:c>
      <x:c r="B48" s="2110" t="str">
        <x:v>EAP</x:v>
      </x:c>
      <x:c r="C48" s="1746" t="str">
        <x:v>Preço de referência auditado</x:v>
      </x:c>
      <x:c r="D48" s="1746" t="str">
        <x:v>Base × (1 + BDI)</x:v>
      </x:c>
      <x:c r="E48" s="1746" t="str">
        <x:v>=G39*(1+G40)</x:v>
      </x:c>
      <x:c r="F48" s="1746" t="str">
        <x:v>Base; BDI</x:v>
      </x:c>
      <x:c r="G48" s="1812" t="n">
        <x:f>ORCAMENTO_EAP!G41</x:f>
        <x:v>140908.8331450372</x:v>
      </x:c>
      <x:c r="H48" s="1746" t="str">
        <x:v>R$</x:v>
      </x:c>
      <x:c r="I48" s="1746" t="str">
        <x:v>ORCAMENTO_EAP!G41</x:v>
      </x:c>
      <x:c r="J48" s="1746" t="str">
        <x:v>CAPA / orçamento final</x:v>
      </x:c>
      <x:c r="K48" s="1746" t="str">
        <x:v>EAP</x:v>
      </x:c>
      <x:c r="L48" s="1881" t="str">
        <x:v>AUTOMÁTICO</x:v>
      </x:c>
      <x:c r="M48" s="1746" t="str">
        <x:v>E03,E04</x:v>
      </x:c>
      <x:c r="N48" s="1733" t="str"/>
    </x:row>
    <x:row r="49">
      <x:c r="A49" s="2026" t="str">
        <x:v>E06</x:v>
      </x:c>
      <x:c r="B49" s="2110" t="str">
        <x:v>AUDITORIA</x:v>
      </x:c>
      <x:c r="C49" s="1746" t="str">
        <x:v>Cenário mercado piso epóxi</x:v>
      </x:c>
      <x:c r="D49" s="1746" t="str">
        <x:v>Troca somente 40648 por benchmark Ibiúna 2026</x:v>
      </x:c>
      <x:c r="E49" s="1746" t="str">
        <x:v>=(CD-33,0225*265,92+33,0225*202,40+ENG)*(1+BDI)</x:v>
      </x:c>
      <x:c r="F49" s="1746" t="str">
        <x:v>Benchmark mercado</x:v>
      </x:c>
      <x:c r="G49" s="1812" t="n">
        <x:f>CAPA!C23</x:f>
        <x:v>285.59</x:v>
      </x:c>
      <x:c r="H49" s="1746" t="str">
        <x:v>R$</x:v>
      </x:c>
      <x:c r="I49" s="1746" t="str">
        <x:v>CAPA!C23</x:v>
      </x:c>
      <x:c r="J49" s="1746" t="str">
        <x:v>Comparativo</x:v>
      </x:c>
      <x:c r="K49" s="1746" t="str">
        <x:v>Ibiúna 139/2026</x:v>
      </x:c>
      <x:c r="L49" s="1881" t="str">
        <x:v>INFORMATIVO</x:v>
      </x:c>
      <x:c r="M49" s="1746" t="str">
        <x:v>40648</x:v>
      </x:c>
      <x:c r="N49" s="1733" t="str">
        <x:v>Não altera cenário oficial</x:v>
      </x:c>
    </x:row>
    <x:row r="50">
      <x:c r="A50" s="2031" t="str">
        <x:v>E07</x:v>
      </x:c>
      <x:c r="B50" s="2114" t="str">
        <x:v>AUDITORIA</x:v>
      </x:c>
      <x:c r="C50" s="1739" t="str">
        <x:v>Diferença cenário oficial vs mercado</x:v>
      </x:c>
      <x:c r="D50" s="1739" t="str">
        <x:v>Oficial - mercado</x:v>
      </x:c>
      <x:c r="E50" s="1739" t="str">
        <x:v>=CAPA!C22-CAPA!C23</x:v>
      </x:c>
      <x:c r="F50" s="1739" t="str">
        <x:v>Dois cenários</x:v>
      </x:c>
      <x:c r="G50" s="1779" t="n">
        <x:f>CAPA!C24</x:f>
        <x:v>141194.4231450372</x:v>
      </x:c>
      <x:c r="H50" s="1739" t="str">
        <x:v>R$</x:v>
      </x:c>
      <x:c r="I50" s="1739" t="str">
        <x:v>CAPA!C24</x:v>
      </x:c>
      <x:c r="J50" s="1739" t="str">
        <x:v>Comparativo</x:v>
      </x:c>
      <x:c r="K50" s="1739" t="str">
        <x:v>Auditoria</x:v>
      </x:c>
      <x:c r="L50" s="1884" t="str">
        <x:v>AUTOMÁTICO</x:v>
      </x:c>
      <x:c r="M50" s="1739" t="str">
        <x:v>E05,E06</x:v>
      </x:c>
      <x:c r="N50" s="1740" t="str"/>
    </x:row>
    <x:row r="51">
      <x:c r="A51" s="2026" t="str">
        <x:v>B01</x:v>
      </x:c>
      <x:c r="B51" s="2115" t="str">
        <x:v>BDI</x:v>
      </x:c>
      <x:c r="C51" s="1746" t="str">
        <x:v>Fórmula analítica BDI</x:v>
      </x:c>
      <x:c r="D51" s="1746" t="str">
        <x:v>[(1+AC+SG+R)×(1+DF)×(1+L)/(1−(PIS+COFINS+ISS+CPRB))]−1</x:v>
      </x:c>
      <x:c r="E51" s="1746" t="str">
        <x:v>=((1+C7+C8+C9)*(1+C10)*(1+C11)/(1-(C12+C13+C14+C15)))-1</x:v>
      </x:c>
      <x:c r="F51" s="1746" t="str">
        <x:v>AC,SG,R,DF,L,PIS,COFINS,ISS,CPRB</x:v>
      </x:c>
      <x:c r="G51" s="2116" t="n">
        <x:f>BDI!I7</x:f>
        <x:v>0.2362449618215654</x:v>
      </x:c>
      <x:c r="H51" s="1746" t="str">
        <x:v>%</x:v>
      </x:c>
      <x:c r="I51" s="1746" t="str">
        <x:v>BDI!I7</x:v>
      </x:c>
      <x:c r="J51" s="1746" t="str">
        <x:v>Validação do BDI adotado</x:v>
      </x:c>
      <x:c r="K51" s="1746" t="str">
        <x:v>TCU / referência local</x:v>
      </x:c>
      <x:c r="L51" s="1758" t="str">
        <x:v>SIM</x:v>
      </x:c>
      <x:c r="M51" s="1746" t="str">
        <x:v>BDI!C7:C15</x:v>
      </x:c>
      <x:c r="N51" s="1733" t="str"/>
    </x:row>
    <x:row r="52">
      <x:c r="A52" s="2026" t="str">
        <x:v>B02</x:v>
      </x:c>
      <x:c r="B52" s="2115" t="str">
        <x:v>BDI</x:v>
      </x:c>
      <x:c r="C52" s="1746" t="str">
        <x:v>BDI adotado no orçamento</x:v>
      </x:c>
      <x:c r="D52" s="1746" t="str">
        <x:v>Premissa BDI local</x:v>
      </x:c>
      <x:c r="E52" s="1746" t="str">
        <x:v>=PREMISSAS!B21</x:v>
      </x:c>
      <x:c r="F52" s="1746" t="str">
        <x:v>Parâmetro editável</x:v>
      </x:c>
      <x:c r="G52" s="2116" t="n">
        <x:f>BDI!I8</x:f>
        <x:v>0.236245</x:v>
      </x:c>
      <x:c r="H52" s="1746" t="str">
        <x:v>%</x:v>
      </x:c>
      <x:c r="I52" s="1746" t="str">
        <x:v>BDI!I8</x:v>
      </x:c>
      <x:c r="J52" s="1746" t="str">
        <x:v>EAP; ORÇAMENTO FINAL</x:v>
      </x:c>
      <x:c r="K52" s="1746" t="str">
        <x:v>Referência local</x:v>
      </x:c>
      <x:c r="L52" s="1758" t="str">
        <x:v>SIM</x:v>
      </x:c>
      <x:c r="M52" s="1746" t="str">
        <x:v>PREMISSAS!B21</x:v>
      </x:c>
      <x:c r="N52" s="1733" t="str"/>
    </x:row>
    <x:row r="53">
      <x:c r="A53" s="2026" t="str">
        <x:v>B03</x:v>
      </x:c>
      <x:c r="B53" s="2115" t="str">
        <x:v>BDI</x:v>
      </x:c>
      <x:c r="C53" s="1746" t="str">
        <x:v>Valor BDI por item final</x:v>
      </x:c>
      <x:c r="D53" s="1746" t="str">
        <x:v>Total Base × BDI</x:v>
      </x:c>
      <x:c r="E53" s="1746" t="str">
        <x:v>=Jlinha*Hlinha</x:v>
      </x:c>
      <x:c r="F53" s="1746" t="str">
        <x:v>Total base; BDI</x:v>
      </x:c>
      <x:c r="G53" s="1814" t="n">
        <x:f>'ORÇAMENTO FINAL'!K12</x:f>
        <x:v>171.05319225</x:v>
      </x:c>
      <x:c r="H53" s="1746" t="str">
        <x:v>R$</x:v>
      </x:c>
      <x:c r="I53" s="1746" t="str">
        <x:v>ORÇAMENTO FINAL!K</x:v>
      </x:c>
      <x:c r="J53" s="1746" t="str">
        <x:v>Total c/ BDI</x:v>
      </x:c>
      <x:c r="K53" s="1746" t="str">
        <x:v>Planilha final</x:v>
      </x:c>
      <x:c r="L53" s="1881" t="str">
        <x:v>AUTOMÁTICO</x:v>
      </x:c>
      <x:c r="M53" s="1746" t="str">
        <x:v>Item + BDI</x:v>
      </x:c>
      <x:c r="N53" s="1733" t="str"/>
    </x:row>
    <x:row r="54">
      <x:c r="A54" s="2026" t="str">
        <x:v>B04</x:v>
      </x:c>
      <x:c r="B54" s="2115" t="str">
        <x:v>BDI</x:v>
      </x:c>
      <x:c r="C54" s="1746" t="str">
        <x:v>Valor unitário com BDI</x:v>
      </x:c>
      <x:c r="D54" s="1746" t="str">
        <x:v>Valor unitário base × (1+BDI)</x:v>
      </x:c>
      <x:c r="E54" s="1746" t="str">
        <x:v>=Glinha*(1+Hlinha)</x:v>
      </x:c>
      <x:c r="F54" s="1746" t="str">
        <x:v>PU base; BDI</x:v>
      </x:c>
      <x:c r="G54" s="1814" t="n">
        <x:f>'ORÇAMENTO FINAL'!I12</x:f>
        <x:v>32.18</x:v>
      </x:c>
      <x:c r="H54" s="1746" t="str">
        <x:v>R$/un.</x:v>
      </x:c>
      <x:c r="I54" s="1746" t="str">
        <x:v>ORÇAMENTO FINAL!I</x:v>
      </x:c>
      <x:c r="J54" s="1746" t="str">
        <x:v>Apresentação unitária c/ BDI</x:v>
      </x:c>
      <x:c r="K54" s="1746" t="str">
        <x:v>Planilha final</x:v>
      </x:c>
      <x:c r="L54" s="1881" t="str">
        <x:v>AUTOMÁTICO</x:v>
      </x:c>
      <x:c r="M54" s="1746" t="str">
        <x:v>Item + BDI</x:v>
      </x:c>
      <x:c r="N54" s="1733" t="str"/>
    </x:row>
    <x:row r="55">
      <x:c r="A55" s="2026" t="str">
        <x:v>F01</x:v>
      </x:c>
      <x:c r="B55" s="2117" t="str">
        <x:v>ORÇAMENTO FINAL</x:v>
      </x:c>
      <x:c r="C55" s="1746" t="str">
        <x:v>Total base por linha</x:v>
      </x:c>
      <x:c r="D55" s="1746" t="str">
        <x:v>Quantidade × valor unitário base</x:v>
      </x:c>
      <x:c r="E55" s="1746" t="str">
        <x:v>=Flinha*Glinha</x:v>
      </x:c>
      <x:c r="F55" s="1746" t="str">
        <x:v>Qtd.; PU base</x:v>
      </x:c>
      <x:c r="G55" s="1814" t="n">
        <x:f>'ORÇAMENTO FINAL'!J12</x:f>
        <x:v>724.05</x:v>
      </x:c>
      <x:c r="H55" s="1746" t="str">
        <x:v>R$</x:v>
      </x:c>
      <x:c r="I55" s="1746" t="str">
        <x:v>ORÇAMENTO FINAL!J</x:v>
      </x:c>
      <x:c r="J55" s="1746" t="str">
        <x:v>Subtotal por item</x:v>
      </x:c>
      <x:c r="K55" s="1746" t="str">
        <x:v>Planilha final</x:v>
      </x:c>
      <x:c r="L55" s="1881" t="str">
        <x:v>AUTOMÁTICO</x:v>
      </x:c>
      <x:c r="M55" s="1746" t="str">
        <x:v>ORCAMENTO_EAP</x:v>
      </x:c>
      <x:c r="N55" s="1733" t="str"/>
    </x:row>
    <x:row r="56">
      <x:c r="A56" s="2026" t="str">
        <x:v>F02</x:v>
      </x:c>
      <x:c r="B56" s="2117" t="str">
        <x:v>ORÇAMENTO FINAL</x:v>
      </x:c>
      <x:c r="C56" s="1746" t="str">
        <x:v>Total com BDI por linha</x:v>
      </x:c>
      <x:c r="D56" s="1746" t="str">
        <x:v>Total Base + BDI(R$)</x:v>
      </x:c>
      <x:c r="E56" s="1746" t="str">
        <x:v>=Jlinha+Klinha</x:v>
      </x:c>
      <x:c r="F56" s="1746" t="str">
        <x:v>Total base; valor BDI</x:v>
      </x:c>
      <x:c r="G56" s="1814" t="n">
        <x:f>'ORÇAMENTO FINAL'!L12</x:f>
        <x:v>895.1031922499999</x:v>
      </x:c>
      <x:c r="H56" s="1746" t="str">
        <x:v>R$</x:v>
      </x:c>
      <x:c r="I56" s="1746" t="str">
        <x:v>ORÇAMENTO FINAL!L</x:v>
      </x:c>
      <x:c r="J56" s="1746" t="str">
        <x:v>Subtotal com BDI</x:v>
      </x:c>
      <x:c r="K56" s="1746" t="str">
        <x:v>Planilha final</x:v>
      </x:c>
      <x:c r="L56" s="1881" t="str">
        <x:v>AUTOMÁTICO</x:v>
      </x:c>
      <x:c r="M56" s="1746" t="str">
        <x:v>F01+B03</x:v>
      </x:c>
      <x:c r="N56" s="1733" t="str"/>
    </x:row>
    <x:row r="57">
      <x:c r="A57" s="2026" t="str">
        <x:v>F03</x:v>
      </x:c>
      <x:c r="B57" s="2117" t="str">
        <x:v>ORÇAMENTO FINAL</x:v>
      </x:c>
      <x:c r="C57" s="1746" t="str">
        <x:v>Peso percentual por item</x:v>
      </x:c>
      <x:c r="D57" s="1746" t="str">
        <x:v>Total c/ BDI do item ÷ total geral</x:v>
      </x:c>
      <x:c r="E57" s="1746" t="str">
        <x:v>=Llinha/$L$total</x:v>
      </x:c>
      <x:c r="F57" s="1746" t="str">
        <x:v>Total item; total geral</x:v>
      </x:c>
      <x:c r="G57" s="2116" t="str">
        <x:f>'ORÇAMENTO FINAL'!M12</x:f>
        <x:v>COMPÕE O TOTAL</x:v>
      </x:c>
      <x:c r="H57" s="1746" t="str">
        <x:v>%</x:v>
      </x:c>
      <x:c r="I57" s="1746" t="str">
        <x:v>ORÇAMENTO FINAL!M</x:v>
      </x:c>
      <x:c r="J57" s="1746" t="str">
        <x:v>Análise de peso</x:v>
      </x:c>
      <x:c r="K57" s="1746" t="str">
        <x:v>Planilha final</x:v>
      </x:c>
      <x:c r="L57" s="1881" t="str">
        <x:v>AUTOMÁTICO</x:v>
      </x:c>
      <x:c r="M57" s="1746" t="str">
        <x:v>F02</x:v>
      </x:c>
      <x:c r="N57" s="1733" t="str"/>
    </x:row>
    <x:row r="58">
      <x:c r="A58" s="2026" t="str">
        <x:v>F04</x:v>
      </x:c>
      <x:c r="B58" s="2117" t="str">
        <x:v>ORÇAMENTO FINAL</x:v>
      </x:c>
      <x:c r="C58" s="1746" t="str">
        <x:v>Subtotal por grupo</x:v>
      </x:c>
      <x:c r="D58" s="1746" t="str">
        <x:v>Σ totais dos itens do grupo</x:v>
      </x:c>
      <x:c r="E58" s="1746" t="str">
        <x:v>=SUM(intervalo grupo)</x:v>
      </x:c>
      <x:c r="F58" s="1746" t="str">
        <x:v>Linhas do grupo</x:v>
      </x:c>
      <x:c r="G58" s="1814" t="n">
        <x:f>'ORÇAMENTO FINAL'!L11</x:f>
        <x:v>0</x:v>
      </x:c>
      <x:c r="H58" s="1746" t="str">
        <x:v>R$</x:v>
      </x:c>
      <x:c r="I58" s="1746" t="str">
        <x:v>ORÇAMENTO FINAL linhas de grupo</x:v>
      </x:c>
      <x:c r="J58" s="1746" t="str">
        <x:v>Apresentação sintética</x:v>
      </x:c>
      <x:c r="K58" s="1746" t="str">
        <x:v>Planilha final</x:v>
      </x:c>
      <x:c r="L58" s="1881" t="str">
        <x:v>AUTOMÁTICO</x:v>
      </x:c>
      <x:c r="M58" s="1746" t="str">
        <x:v>Itens</x:v>
      </x:c>
      <x:c r="N58" s="1733" t="str"/>
    </x:row>
    <x:row r="59">
      <x:c r="A59" s="2026" t="str">
        <x:v>F05</x:v>
      </x:c>
      <x:c r="B59" s="2117" t="str">
        <x:v>ORÇAMENTO FINAL</x:v>
      </x:c>
      <x:c r="C59" s="1746" t="str">
        <x:v>Total geral base</x:v>
      </x:c>
      <x:c r="D59" s="1746" t="str">
        <x:v>Σ subtotais base dos grupos</x:v>
      </x:c>
      <x:c r="E59" s="1746" t="str">
        <x:v>=SUM(grupos base)</x:v>
      </x:c>
      <x:c r="F59" s="1746" t="str">
        <x:v>Grupos</x:v>
      </x:c>
      <x:c r="G59" s="1814" t="n">
        <x:f>'ORÇAMENTO FINAL'!J98</x:f>
        <x:v>114266.90692749998</x:v>
      </x:c>
      <x:c r="H59" s="1746" t="str">
        <x:v>R$</x:v>
      </x:c>
      <x:c r="I59" s="1746" t="str">
        <x:v>ORÇAMENTO FINAL total</x:v>
      </x:c>
      <x:c r="J59" s="1746" t="str">
        <x:v>Conferência com ORCAMENTO_EAP!G32</x:v>
      </x:c>
      <x:c r="K59" s="1746" t="str">
        <x:v>Planilha final</x:v>
      </x:c>
      <x:c r="L59" s="1881" t="str">
        <x:v>AUTOMÁTICO</x:v>
      </x:c>
      <x:c r="M59" s="1746" t="str">
        <x:v>Grupos</x:v>
      </x:c>
      <x:c r="N59" s="1733" t="str"/>
    </x:row>
    <x:row r="60">
      <x:c r="A60" s="2026" t="str">
        <x:v>F06</x:v>
      </x:c>
      <x:c r="B60" s="2117" t="str">
        <x:v>ORÇAMENTO FINAL</x:v>
      </x:c>
      <x:c r="C60" s="1746" t="str">
        <x:v>Total geral com BDI</x:v>
      </x:c>
      <x:c r="D60" s="1746" t="str">
        <x:v>Σ totais com BDI dos grupos</x:v>
      </x:c>
      <x:c r="E60" s="1746" t="str">
        <x:v>=SUM(grupos com BDI)</x:v>
      </x:c>
      <x:c r="F60" s="1746" t="str">
        <x:v>Grupos</x:v>
      </x:c>
      <x:c r="G60" s="1814" t="n">
        <x:f>'ORÇAMENTO FINAL'!L98</x:f>
        <x:v>141194.4231450372</x:v>
      </x:c>
      <x:c r="H60" s="1746" t="str">
        <x:v>R$</x:v>
      </x:c>
      <x:c r="I60" s="1746" t="str">
        <x:v>ORÇAMENTO FINAL total</x:v>
      </x:c>
      <x:c r="J60" s="1746" t="str">
        <x:v>Preço final da obra</x:v>
      </x:c>
      <x:c r="K60" s="1746" t="str">
        <x:v>Planilha final</x:v>
      </x:c>
      <x:c r="L60" s="1881" t="str">
        <x:v>AUTOMÁTICO</x:v>
      </x:c>
      <x:c r="M60" s="1746" t="str">
        <x:v>Grupos</x:v>
      </x:c>
      <x:c r="N60" s="1733" t="str"/>
    </x:row>
    <x:row r="61">
      <x:c r="A61" s="2026" t="str">
        <x:v>S01</x:v>
      </x:c>
      <x:c r="B61" s="2118" t="str">
        <x:v>SENSIBILIDADE</x:v>
      </x:c>
      <x:c r="C61" s="1746" t="str">
        <x:v>Cenário crítico apenas</x:v>
      </x:c>
      <x:c r="D61" s="1746" t="str">
        <x:v>(Custo direto ajustado + Administração Local) × (1 + BDI)</x:v>
      </x:c>
      <x:c r="E61" s="1746" t="str">
        <x:v>=(base sem semicríticos)*(1+AL)*(1+BDI)</x:v>
      </x:c>
      <x:c r="F61" s="1746" t="str">
        <x:v>Custo direto; Administração Local; BDI; ajuste do cenário</x:v>
      </x:c>
      <x:c r="G61" s="1814" t="n">
        <x:f>SENSIBILIDADE!F6</x:f>
        <x:v>140908.83314503724</x:v>
      </x:c>
      <x:c r="H61" s="1746" t="str">
        <x:v>R$</x:v>
      </x:c>
      <x:c r="I61" s="1746" t="str">
        <x:v>SENSIBILIDADE!F6</x:v>
      </x:c>
      <x:c r="J61" s="1746" t="str">
        <x:v>CAPA!C23</x:v>
      </x:c>
      <x:c r="K61" s="1746" t="str">
        <x:v>Planejamento</x:v>
      </x:c>
      <x:c r="L61" s="1881" t="str">
        <x:v>AUTOMÁTICO</x:v>
      </x:c>
      <x:c r="M61" s="1746" t="str">
        <x:v>E02,E08</x:v>
      </x:c>
      <x:c r="N61" s="1733" t="str"/>
    </x:row>
    <x:row r="62">
      <x:c r="A62" s="2026" t="str">
        <x:v>S02</x:v>
      </x:c>
      <x:c r="B62" s="2118" t="str">
        <x:v>SENSIBILIDADE</x:v>
      </x:c>
      <x:c r="C62" s="1746" t="str">
        <x:v>Cenário completo TCU 1º quartil</x:v>
      </x:c>
      <x:c r="D62" s="1746" t="str">
        <x:v>(Custo direto ajustado + Administração Local) × (1 + BDI)</x:v>
      </x:c>
      <x:c r="E62" s="1746" t="str">
        <x:v>=CD*(1+AL)*(1+20,34%)</x:v>
      </x:c>
      <x:c r="F62" s="1746" t="str">
        <x:v>Custo direto; Administração Local; BDI; ajuste do cenário</x:v>
      </x:c>
      <x:c r="G62" s="1814" t="n">
        <x:f>SENSIBILIDADE!F7</x:f>
        <x:v>166617.3319336295</x:v>
      </x:c>
      <x:c r="H62" s="1746" t="str">
        <x:v>R$</x:v>
      </x:c>
      <x:c r="I62" s="1746" t="str">
        <x:v>SENSIBILIDADE!F7</x:v>
      </x:c>
      <x:c r="J62" s="1746" t="str">
        <x:v>Comparação BDI</x:v>
      </x:c>
      <x:c r="K62" s="1746" t="str">
        <x:v>TCU</x:v>
      </x:c>
      <x:c r="L62" s="1881" t="str">
        <x:v>AUTOMÁTICO</x:v>
      </x:c>
      <x:c r="M62" s="1746" t="str">
        <x:v>E02</x:v>
      </x:c>
      <x:c r="N62" s="1733" t="str"/>
    </x:row>
    <x:row r="63">
      <x:c r="A63" s="2026" t="str">
        <x:v>S03</x:v>
      </x:c>
      <x:c r="B63" s="2118" t="str">
        <x:v>SENSIBILIDADE</x:v>
      </x:c>
      <x:c r="C63" s="1746" t="str">
        <x:v>Cenário completo TCU médio</x:v>
      </x:c>
      <x:c r="D63" s="1746" t="str">
        <x:v>(Custo direto ajustado + Administração Local) × (1 + BDI)</x:v>
      </x:c>
      <x:c r="E63" s="1746" t="str">
        <x:v>=CD*(1+AL)*(1+22,12%)</x:v>
      </x:c>
      <x:c r="F63" s="1746" t="str">
        <x:v>Custo direto; Administração Local; BDI; ajuste do cenário</x:v>
      </x:c>
      <x:c r="G63" s="1814" t="n">
        <x:f>SENSIBILIDADE!F8</x:f>
        <x:v>169081.839585631</x:v>
      </x:c>
      <x:c r="H63" s="1746" t="str">
        <x:v>R$</x:v>
      </x:c>
      <x:c r="I63" s="1746" t="str">
        <x:v>SENSIBILIDADE!F8</x:v>
      </x:c>
      <x:c r="J63" s="1746" t="str">
        <x:v>Comparação BDI</x:v>
      </x:c>
      <x:c r="K63" s="1746" t="str">
        <x:v>TCU</x:v>
      </x:c>
      <x:c r="L63" s="1881" t="str">
        <x:v>AUTOMÁTICO</x:v>
      </x:c>
      <x:c r="M63" s="1746" t="str">
        <x:v>E02</x:v>
      </x:c>
      <x:c r="N63" s="1733" t="str"/>
    </x:row>
    <x:row r="64">
      <x:c r="A64" s="2026" t="str">
        <x:v>S04</x:v>
      </x:c>
      <x:c r="B64" s="2118" t="str">
        <x:v>SENSIBILIDADE</x:v>
      </x:c>
      <x:c r="C64" s="1746" t="str">
        <x:v>Cenário completo local</x:v>
      </x:c>
      <x:c r="D64" s="1746" t="str">
        <x:v>(Custo direto ajustado + Administração Local) × (1 + BDI)</x:v>
      </x:c>
      <x:c r="E64" s="1746" t="str">
        <x:v>=CD*(1+AL)*(1+BDI local)</x:v>
      </x:c>
      <x:c r="F64" s="1746" t="str">
        <x:v>Custo direto; Administração Local; BDI; ajuste do cenário</x:v>
      </x:c>
      <x:c r="G64" s="1814" t="n">
        <x:f>SENSIBILIDADE!F9</x:f>
        <x:v>171164.90237351652</x:v>
      </x:c>
      <x:c r="H64" s="1746" t="str">
        <x:v>R$</x:v>
      </x:c>
      <x:c r="I64" s="1746" t="str">
        <x:v>SENSIBILIDADE!F9</x:v>
      </x:c>
      <x:c r="J64" s="1746" t="str">
        <x:v>CAPA preço referência</x:v>
      </x:c>
      <x:c r="K64" s="1746" t="str">
        <x:v>Referência local</x:v>
      </x:c>
      <x:c r="L64" s="1881" t="str">
        <x:v>AUTOMÁTICO</x:v>
      </x:c>
      <x:c r="M64" s="1746" t="str">
        <x:v>E02</x:v>
      </x:c>
      <x:c r="N64" s="1733" t="str"/>
    </x:row>
    <x:row r="65">
      <x:c r="A65" s="2026" t="str">
        <x:v>S05</x:v>
      </x:c>
      <x:c r="B65" s="2118" t="str">
        <x:v>SENSIBILIDADE</x:v>
      </x:c>
      <x:c r="C65" s="1746" t="str">
        <x:v>Cenário completo TCU 3º quartil</x:v>
      </x:c>
      <x:c r="D65" s="1746" t="str">
        <x:v>(Custo direto ajustado + Administração Local) × (1 + BDI)</x:v>
      </x:c>
      <x:c r="E65" s="1746" t="str">
        <x:v>=CD*(1+AL)*(1+25,00%)</x:v>
      </x:c>
      <x:c r="F65" s="1746" t="str">
        <x:v>Custo direto; Administração Local; BDI; ajuste do cenário</x:v>
      </x:c>
      <x:c r="G65" s="1814" t="n">
        <x:f>SENSIBILIDADE!F10</x:f>
        <x:v>173069.357584375</x:v>
      </x:c>
      <x:c r="H65" s="1746" t="str">
        <x:v>R$</x:v>
      </x:c>
      <x:c r="I65" s="1746" t="str">
        <x:v>SENSIBILIDADE!F10</x:v>
      </x:c>
      <x:c r="J65" s="1746" t="str">
        <x:v>Comparação BDI</x:v>
      </x:c>
      <x:c r="K65" s="1746" t="str">
        <x:v>TCU</x:v>
      </x:c>
      <x:c r="L65" s="1881" t="str">
        <x:v>AUTOMÁTICO</x:v>
      </x:c>
      <x:c r="M65" s="1746" t="str">
        <x:v>E02</x:v>
      </x:c>
      <x:c r="N65" s="1733" t="str"/>
    </x:row>
    <x:row r="66">
      <x:c r="A66" s="2026" t="str">
        <x:v>S06</x:v>
      </x:c>
      <x:c r="B66" s="2118" t="str">
        <x:v>SENSIBILIDADE</x:v>
      </x:c>
      <x:c r="C66" s="1746" t="str">
        <x:v>CPUs especiais -15%</x:v>
      </x:c>
      <x:c r="D66" s="1746" t="str">
        <x:v>(Custo direto ajustado + Administração Local) × (1 + BDI)</x:v>
      </x:c>
      <x:c r="E66" s="1746" t="str">
        <x:v>=(CD-0,15*CPUesp)*(1+AL)*(1+BDI)</x:v>
      </x:c>
      <x:c r="F66" s="1746" t="str">
        <x:v>Custo direto; Administração Local; BDI; ajuste do cenário</x:v>
      </x:c>
      <x:c r="G66" s="1814" t="n">
        <x:f>SENSIBILIDADE!F11</x:f>
        <x:v>152554.85500358342</x:v>
      </x:c>
      <x:c r="H66" s="1746" t="str">
        <x:v>R$</x:v>
      </x:c>
      <x:c r="I66" s="1746" t="str">
        <x:v>SENSIBILIDADE!F11</x:v>
      </x:c>
      <x:c r="J66" s="1746" t="str">
        <x:v>CAPA!C24</x:v>
      </x:c>
      <x:c r="K66" s="1746" t="str">
        <x:v>Planejamento</x:v>
      </x:c>
      <x:c r="L66" s="1881" t="str">
        <x:v>AUTOMÁTICO</x:v>
      </x:c>
      <x:c r="M66" s="1746" t="str">
        <x:v>E07</x:v>
      </x:c>
      <x:c r="N66" s="1733" t="str"/>
    </x:row>
    <x:row r="67">
      <x:c r="A67" s="2031" t="str">
        <x:v>S07</x:v>
      </x:c>
      <x:c r="B67" s="2119" t="str">
        <x:v>SENSIBILIDADE</x:v>
      </x:c>
      <x:c r="C67" s="1739" t="str">
        <x:v>CPUs especiais +15%</x:v>
      </x:c>
      <x:c r="D67" s="1739" t="str">
        <x:v>(Custo direto ajustado + Administração Local) × (1 + BDI)</x:v>
      </x:c>
      <x:c r="E67" s="1739" t="str">
        <x:v>=(CD+0,15*CPUesp)*(1+AL)*(1+BDI)</x:v>
      </x:c>
      <x:c r="F67" s="1739" t="str">
        <x:v>Custo direto; Administração Local; BDI; ajuste do cenário</x:v>
      </x:c>
      <x:c r="G67" s="1777" t="n">
        <x:f>SENSIBILIDADE!F12</x:f>
        <x:v>189774.9497434497</x:v>
      </x:c>
      <x:c r="H67" s="1739" t="str">
        <x:v>R$</x:v>
      </x:c>
      <x:c r="I67" s="1739" t="str">
        <x:v>SENSIBILIDADE!F12</x:v>
      </x:c>
      <x:c r="J67" s="1739" t="str">
        <x:v>CAPA!C25</x:v>
      </x:c>
      <x:c r="K67" s="1739" t="str">
        <x:v>Planejamento</x:v>
      </x:c>
      <x:c r="L67" s="1884" t="str">
        <x:v>AUTOMÁTICO</x:v>
      </x:c>
      <x:c r="M67" s="1739" t="str">
        <x:v>E07</x:v>
      </x:c>
      <x:c r="N67" s="1740" t="str"/>
    </x:row>
    <x:row r="68">
      <x:c r="A68" s="1726"/>
      <x:c r="B68" s="1726"/>
      <x:c r="C68" s="1726"/>
      <x:c r="D68" s="1726"/>
      <x:c r="E68" s="1726"/>
      <x:c r="F68" s="1726"/>
      <x:c r="G68" s="1726"/>
      <x:c r="H68" s="1726"/>
      <x:c r="I68" s="1726"/>
      <x:c r="J68" s="1726"/>
      <x:c r="K68" s="1726"/>
      <x:c r="L68" s="1726"/>
      <x:c r="M68" s="1726"/>
      <x:c r="N68" s="1726"/>
    </x:row>
    <x:row r="69">
      <x:c r="A69" s="1726"/>
      <x:c r="B69" s="1726"/>
      <x:c r="C69" s="1726"/>
      <x:c r="D69" s="1726"/>
      <x:c r="E69" s="1726"/>
      <x:c r="F69" s="1726"/>
      <x:c r="G69" s="1726"/>
      <x:c r="H69" s="1726"/>
      <x:c r="I69" s="1726"/>
      <x:c r="J69" s="1726"/>
      <x:c r="K69" s="1726"/>
      <x:c r="L69" s="1726"/>
      <x:c r="M69" s="1726"/>
      <x:c r="N69" s="1726"/>
    </x:row>
    <x:row r="70">
      <x:c r="A70" s="1726"/>
      <x:c r="B70" s="1726"/>
      <x:c r="C70" s="1726"/>
      <x:c r="D70" s="1726"/>
      <x:c r="E70" s="1726"/>
      <x:c r="F70" s="1726"/>
      <x:c r="G70" s="1726"/>
      <x:c r="H70" s="1726"/>
      <x:c r="I70" s="1726"/>
      <x:c r="J70" s="1726"/>
      <x:c r="K70" s="1726"/>
      <x:c r="L70" s="1726"/>
      <x:c r="M70" s="1726"/>
      <x:c r="N70" s="1726"/>
    </x:row>
    <x:row r="71">
      <x:c r="A71" s="1727" t="str">
        <x:v>MAPA POR SEÇÃO</x:v>
      </x:c>
      <x:c r="B71" s="1728" t="str">
        <x:v>QTD. CÁLCULOS</x:v>
      </x:c>
      <x:c r="C71" s="1728" t="str">
        <x:v>PRINCIPAL ABA</x:v>
      </x:c>
      <x:c r="D71" s="1728" t="str">
        <x:v>PRINCIPAIS USOS</x:v>
      </x:c>
      <x:c r="E71" s="1728" t="str">
        <x:v>EDITÁVEIS</x:v>
      </x:c>
      <x:c r="F71" s="1729" t="str">
        <x:v>OBS.</x:v>
      </x:c>
      <x:c r="G71" s="1726"/>
      <x:c r="H71" s="1726"/>
      <x:c r="I71" s="1726"/>
      <x:c r="J71" s="1726"/>
      <x:c r="K71" s="1726"/>
      <x:c r="L71" s="1726"/>
      <x:c r="M71" s="1726"/>
      <x:c r="N71" s="1726"/>
    </x:row>
    <x:row r="72">
      <x:c r="A72" s="1730" t="str">
        <x:v>Quantitativos</x:v>
      </x:c>
      <x:c r="B72" s="1746" t="n">
        <x:v>14</x:v>
      </x:c>
      <x:c r="C72" s="1746" t="str">
        <x:v>PREMISSAS / QUANTITATIVOS</x:v>
      </x:c>
      <x:c r="D72" s="1746" t="str">
        <x:v>EAP, CPUs, orçamento final</x:v>
      </x:c>
      <x:c r="E72" s="1746" t="str">
        <x:v>Sim</x:v>
      </x:c>
      <x:c r="F72" s="1733" t="str">
        <x:v>Geometria e medições</x:v>
      </x:c>
      <x:c r="G72" s="1726"/>
      <x:c r="H72" s="1726"/>
      <x:c r="I72" s="1726"/>
      <x:c r="J72" s="1726"/>
      <x:c r="K72" s="1726"/>
      <x:c r="L72" s="1726"/>
      <x:c r="M72" s="1726"/>
      <x:c r="N72" s="1726"/>
    </x:row>
    <x:row r="73">
      <x:c r="A73" s="1730" t="str">
        <x:v>CPUs</x:v>
      </x:c>
      <x:c r="B73" s="1746" t="n">
        <x:v>12</x:v>
      </x:c>
      <x:c r="C73" s="1746" t="str">
        <x:v>CPUs</x:v>
      </x:c>
      <x:c r="D73" s="1746" t="str">
        <x:v>EAP e orçamento final</x:v>
      </x:c>
      <x:c r="E73" s="1746" t="str">
        <x:v>Sim</x:v>
      </x:c>
      <x:c r="F73" s="1733" t="str">
        <x:v>Preços próprios e sistemas especiais</x:v>
      </x:c>
      <x:c r="G73" s="1726"/>
      <x:c r="H73" s="1726"/>
      <x:c r="I73" s="1726"/>
      <x:c r="J73" s="1726"/>
      <x:c r="K73" s="1726"/>
      <x:c r="L73" s="1726"/>
      <x:c r="M73" s="1726"/>
      <x:c r="N73" s="1726"/>
    </x:row>
    <x:row r="74">
      <x:c r="A74" s="1730" t="str">
        <x:v>EAP / custo direto</x:v>
      </x:c>
      <x:c r="B74" s="1746" t="n">
        <x:v>8</x:v>
      </x:c>
      <x:c r="C74" s="1746" t="str">
        <x:v>ORCAMENTO_EAP</x:v>
      </x:c>
      <x:c r="D74" s="1746" t="str">
        <x:v>CAPA, BDI, orçamento final</x:v>
      </x:c>
      <x:c r="E74" s="1746" t="str">
        <x:v>Parcial</x:v>
      </x:c>
      <x:c r="F74" s="1733" t="str">
        <x:v>Consolidação monetária</x:v>
      </x:c>
      <x:c r="G74" s="1726"/>
      <x:c r="H74" s="1726"/>
      <x:c r="I74" s="1726"/>
      <x:c r="J74" s="1726"/>
      <x:c r="K74" s="1726"/>
      <x:c r="L74" s="1726"/>
      <x:c r="M74" s="1726"/>
      <x:c r="N74" s="1726"/>
    </x:row>
    <x:row r="75">
      <x:c r="A75" s="1730" t="str">
        <x:v>BDI</x:v>
      </x:c>
      <x:c r="B75" s="1746" t="n">
        <x:v>4</x:v>
      </x:c>
      <x:c r="C75" s="1746" t="str">
        <x:v>BDI / PREMISSAS</x:v>
      </x:c>
      <x:c r="D75" s="1746" t="str">
        <x:v>Preço final e unitários com BDI</x:v>
      </x:c>
      <x:c r="E75" s="1746" t="str">
        <x:v>Sim</x:v>
      </x:c>
      <x:c r="F75" s="1733" t="str">
        <x:v>Composição e incidência</x:v>
      </x:c>
      <x:c r="G75" s="1726"/>
      <x:c r="H75" s="1726"/>
      <x:c r="I75" s="1726"/>
      <x:c r="J75" s="1726"/>
      <x:c r="K75" s="1726"/>
      <x:c r="L75" s="1726"/>
      <x:c r="M75" s="1726"/>
      <x:c r="N75" s="1726"/>
    </x:row>
    <x:row r="76">
      <x:c r="A76" s="1730" t="str">
        <x:v>Orçamento final</x:v>
      </x:c>
      <x:c r="B76" s="1746" t="n">
        <x:v>6</x:v>
      </x:c>
      <x:c r="C76" s="1746" t="str">
        <x:v>ORÇAMENTO FINAL</x:v>
      </x:c>
      <x:c r="D76" s="1746" t="str">
        <x:v>Apresentação sintética</x:v>
      </x:c>
      <x:c r="E76" s="1746" t="str">
        <x:v>Não</x:v>
      </x:c>
      <x:c r="F76" s="1733" t="str">
        <x:v>Subtotais, pesos e total</x:v>
      </x:c>
      <x:c r="G76" s="1726"/>
      <x:c r="H76" s="1726"/>
      <x:c r="I76" s="1726"/>
      <x:c r="J76" s="1726"/>
      <x:c r="K76" s="1726"/>
      <x:c r="L76" s="1726"/>
      <x:c r="M76" s="1726"/>
      <x:c r="N76" s="1726"/>
    </x:row>
    <x:row r="77">
      <x:c r="A77" s="1737" t="str">
        <x:v>Sensibilidade</x:v>
      </x:c>
      <x:c r="B77" s="1739" t="n">
        <x:v>7</x:v>
      </x:c>
      <x:c r="C77" s="1739" t="str">
        <x:v>SENSIBILIDADE</x:v>
      </x:c>
      <x:c r="D77" s="1739" t="str">
        <x:v>CAPA e análise de cenários</x:v>
      </x:c>
      <x:c r="E77" s="1739" t="str">
        <x:v>Parcial</x:v>
      </x:c>
      <x:c r="F77" s="1740" t="str">
        <x:v>Comparação de cenários</x:v>
      </x:c>
      <x:c r="G77" s="1726"/>
      <x:c r="H77" s="1726"/>
      <x:c r="I77" s="1726"/>
      <x:c r="J77" s="1726"/>
      <x:c r="K77" s="1726"/>
      <x:c r="L77" s="1726"/>
      <x:c r="M77" s="1726"/>
      <x:c r="N77" s="1726"/>
    </x:row>
    <x:row r="78">
      <x:c r="A78" s="1726"/>
      <x:c r="B78" s="1726"/>
      <x:c r="C78" s="1726"/>
      <x:c r="D78" s="1726"/>
      <x:c r="E78" s="1726"/>
      <x:c r="F78" s="1726"/>
      <x:c r="G78" s="1726"/>
      <x:c r="H78" s="1726"/>
      <x:c r="I78" s="1726"/>
      <x:c r="J78" s="1726"/>
      <x:c r="K78" s="1726"/>
      <x:c r="L78" s="1726"/>
      <x:c r="M78" s="1726"/>
      <x:c r="N78" s="1726"/>
    </x:row>
    <x:row r="79">
      <x:c r="A79" s="1741" t="str">
        <x:v>R01</x:v>
      </x:c>
      <x:c r="B79" s="1743" t="str">
        <x:v>RESÍDUOS</x:v>
      </x:c>
      <x:c r="C79" s="1743" t="str">
        <x:v>Volume solto de entulho</x:v>
      </x:c>
      <x:c r="D79" s="1743" t="str">
        <x:v>Volume in situ × fator de empolamento</x:v>
      </x:c>
      <x:c r="E79" s="1743" t="str">
        <x:v>=PREMISSAS!B14*PREMISSAS!B24</x:v>
      </x:c>
      <x:c r="F79" s="1743" t="str">
        <x:v>Volume demolição; fator</x:v>
      </x:c>
      <x:c r="G79" s="2120" t="n">
        <x:f>PREMISSAS!B25</x:f>
        <x:v>3.6466499999999997</x:v>
      </x:c>
      <x:c r="H79" s="1743" t="str">
        <x:v>m³</x:v>
      </x:c>
      <x:c r="I79" s="1743" t="str">
        <x:v>PREMISSAS!B25</x:v>
      </x:c>
      <x:c r="J79" s="1743" t="str">
        <x:v>CPU-RES / RESÍDUOS E CAÇAMBAS</x:v>
      </x:c>
      <x:c r="K79" s="1743" t="str">
        <x:v>Projeto + premissa</x:v>
      </x:c>
      <x:c r="L79" s="1743" t="str">
        <x:v>SIM</x:v>
      </x:c>
      <x:c r="M79" s="1743" t="str">
        <x:v>Q10</x:v>
      </x:c>
      <x:c r="N79" s="1744" t="str"/>
    </x:row>
    <x:row r="80">
      <x:c r="A80" s="2097" t="str">
        <x:v>R02</x:v>
      </x:c>
      <x:c r="B80" s="2090" t="str">
        <x:v>RESÍDUOS</x:v>
      </x:c>
      <x:c r="C80" s="2090" t="str">
        <x:v>Quantidade de caçambas</x:v>
      </x:c>
      <x:c r="D80" s="2090" t="str">
        <x:v>ARREDONDAR.PARA.CIMA(volume solto/capacidade)+adicional</x:v>
      </x:c>
      <x:c r="E80" s="2090" t="str">
        <x:v>=ROUNDUP(PREMISSAS!B25/PREMISSAS!B26,0)+PREMISSAS!B28</x:v>
      </x:c>
      <x:c r="F80" s="2090" t="str">
        <x:v>Volume solto; capacidade; adicional</x:v>
      </x:c>
      <x:c r="G80" s="2121" t="n">
        <x:f>PREMISSAS!B29</x:f>
        <x:v>2</x:v>
      </x:c>
      <x:c r="H80" s="2090" t="str">
        <x:v>un</x:v>
      </x:c>
      <x:c r="I80" s="2090" t="str">
        <x:v>PREMISSAS!B29</x:v>
      </x:c>
      <x:c r="J80" s="2090" t="str">
        <x:v>CPU-RES</x:v>
      </x:c>
      <x:c r="K80" s="2090" t="str">
        <x:v>Mercado + memorial</x:v>
      </x:c>
      <x:c r="L80" s="2090" t="str">
        <x:v>SIM</x:v>
      </x:c>
      <x:c r="M80" s="2090" t="str">
        <x:v>R01</x:v>
      </x:c>
      <x:c r="N80" s="2030" t="str"/>
    </x:row>
    <x:row r="81">
      <x:c r="A81" s="2097" t="str">
        <x:v>R03</x:v>
      </x:c>
      <x:c r="B81" s="2090" t="str">
        <x:v>RESÍDUOS</x:v>
      </x:c>
      <x:c r="C81" s="2090" t="str">
        <x:v>Custo de entulho e caçambas</x:v>
      </x:c>
      <x:c r="D81" s="2090" t="str">
        <x:v>Volume solto×transporte interno + qtd caçambas×preço</x:v>
      </x:c>
      <x:c r="E81" s="2090" t="str">
        <x:v>=PREMISSAS!B25*121,16 + PREMISSAS!B29*PREMISSAS!B30</x:v>
      </x:c>
      <x:c r="F81" s="2090" t="str">
        <x:v>Volume solto; preço transporte; caçambas</x:v>
      </x:c>
      <x:c r="G81" s="2098" t="n">
        <x:f>CPUs!E8</x:f>
        <x:v>1441.828114</x:v>
      </x:c>
      <x:c r="H81" s="2090" t="str">
        <x:v>R$</x:v>
      </x:c>
      <x:c r="I81" s="2090" t="str">
        <x:v>CPUs!E8</x:v>
      </x:c>
      <x:c r="J81" s="2090" t="str">
        <x:v>ORCAMENTO_EAP item 02.02</x:v>
      </x:c>
      <x:c r="K81" s="2090" t="str">
        <x:v>Avaré + mercado SP</x:v>
      </x:c>
      <x:c r="L81" s="2090" t="str">
        <x:v>SIM</x:v>
      </x:c>
      <x:c r="M81" s="2090" t="str">
        <x:v>R01,R02</x:v>
      </x:c>
      <x:c r="N81" s="2030" t="str"/>
    </x:row>
    <x:row r="82">
      <x:c r="A82" s="2099" t="str">
        <x:v>A01</x:v>
      </x:c>
      <x:c r="B82" s="2100" t="str">
        <x:v>ADMINISTRAÇÃO</x:v>
      </x:c>
      <x:c r="C82" s="2100" t="str">
        <x:v>Administração local separada</x:v>
      </x:c>
      <x:c r="D82" s="2100" t="str">
        <x:v>AL = 0,00 conforme quadro BDI adotado</x:v>
      </x:c>
      <x:c r="E82" s="2100" t="str">
        <x:v>=PREMISSAS!B20</x:v>
      </x:c>
      <x:c r="F82" s="2100" t="str">
        <x:v>AC 4,01% permanece dentro do BDI</x:v>
      </x:c>
      <x:c r="G82" s="2101" t="n">
        <x:v>0</x:v>
      </x:c>
      <x:c r="H82" s="2100" t="str">
        <x:v>R$</x:v>
      </x:c>
      <x:c r="I82" s="2100" t="str">
        <x:v>PREMISSAS!B20</x:v>
      </x:c>
      <x:c r="J82" s="2100" t="str">
        <x:v>ORCAMENTO_EAP / ORÇAMENTO FINAL</x:v>
      </x:c>
      <x:c r="K82" s="2100" t="str">
        <x:v>SINAPI 90776/90777</x:v>
      </x:c>
      <x:c r="L82" s="2100" t="str">
        <x:v>SIM</x:v>
      </x:c>
      <x:c r="M82" s="2100" t="str">
        <x:v>Cronograma</x:v>
      </x:c>
      <x:c r="N82" s="2102" t="str"/>
    </x:row>
    <x:row r="83">
      <x:c r="A83" s="1813" t="str">
        <x:v>LEITURA DO FORMULÁRIO
• Coluna D = expressão matemática em linguagem técnica.
• Coluna E = fórmula equivalente utilizada na planilha, registrada como texto.
• Coluna G = resultado atual calculado automaticamente a partir do arquivo.
• Colunas I e J = mostram onde o cálculo nasce e onde ele é consumido.
• Alterações de PREMISSAS, CPUs ou BDI atualizam automaticamente os resultados desta aba.</x:v>
      </x:c>
      <x:c r="B83" s="1813" t="str">
        <x:v>LEITURA DO FORMULÁRIO
• Coluna D = expressão matemática em linguagem técnica.
• Coluna E = fórmula equivalente utilizada na planilha, registrada como texto.
• Coluna G = resultado atual calculado automaticamente a partir do arquivo.
• Colunas I e J = mostram onde o cálculo nasce e onde ele é consumido.
• Alterações de PREMISSAS, CPUs ou BDI atualizam automaticamente os resultados desta aba.</x:v>
      </x:c>
      <x:c r="C83" s="1813" t="str">
        <x:v>LEITURA DO FORMULÁRIO
• Coluna D = expressão matemática em linguagem técnica.
• Coluna E = fórmula equivalente utilizada na planilha, registrada como texto.
• Coluna G = resultado atual calculado automaticamente a partir do arquivo.
• Colunas I e J = mostram onde o cálculo nasce e onde ele é consumido.
• Alterações de PREMISSAS, CPUs ou BDI atualizam automaticamente os resultados desta aba.</x:v>
      </x:c>
      <x:c r="D83" s="1813" t="str">
        <x:v>LEITURA DO FORMULÁRIO
• Coluna D = expressão matemática em linguagem técnica.
• Coluna E = fórmula equivalente utilizada na planilha, registrada como texto.
• Coluna G = resultado atual calculado automaticamente a partir do arquivo.
• Colunas I e J = mostram onde o cálculo nasce e onde ele é consumido.
• Alterações de PREMISSAS, CPUs ou BDI atualizam automaticamente os resultados desta aba.</x:v>
      </x:c>
      <x:c r="E83" s="1813" t="str">
        <x:v>LEITURA DO FORMULÁRIO
• Coluna D = expressão matemática em linguagem técnica.
• Coluna E = fórmula equivalente utilizada na planilha, registrada como texto.
• Coluna G = resultado atual calculado automaticamente a partir do arquivo.
• Colunas I e J = mostram onde o cálculo nasce e onde ele é consumido.
• Alterações de PREMISSAS, CPUs ou BDI atualizam automaticamente os resultados desta aba.</x:v>
      </x:c>
      <x:c r="F83" s="1813" t="str">
        <x:v>LEITURA DO FORMULÁRIO
• Coluna D = expressão matemática em linguagem técnica.
• Coluna E = fórmula equivalente utilizada na planilha, registrada como texto.
• Coluna G = resultado atual calculado automaticamente a partir do arquivo.
• Colunas I e J = mostram onde o cálculo nasce e onde ele é consumido.
• Alterações de PREMISSAS, CPUs ou BDI atualizam automaticamente os resultados desta aba.</x:v>
      </x:c>
      <x:c r="G83" s="1813" t="str">
        <x:v>LEITURA DO FORMULÁRIO
• Coluna D = expressão matemática em linguagem técnica.
• Coluna E = fórmula equivalente utilizada na planilha, registrada como texto.
• Coluna G = resultado atual calculado automaticamente a partir do arquivo.
• Colunas I e J = mostram onde o cálculo nasce e onde ele é consumido.
• Alterações de PREMISSAS, CPUs ou BDI atualizam automaticamente os resultados desta aba.</x:v>
      </x:c>
      <x:c r="H83" s="1813" t="str">
        <x:v>LEITURA DO FORMULÁRIO
• Coluna D = expressão matemática em linguagem técnica.
• Coluna E = fórmula equivalente utilizada na planilha, registrada como texto.
• Coluna G = resultado atual calculado automaticamente a partir do arquivo.
• Colunas I e J = mostram onde o cálculo nasce e onde ele é consumido.
• Alterações de PREMISSAS, CPUs ou BDI atualizam automaticamente os resultados desta aba.</x:v>
      </x:c>
      <x:c r="I83" s="1813" t="str">
        <x:v>LEITURA DO FORMULÁRIO
• Coluna D = expressão matemática em linguagem técnica.
• Coluna E = fórmula equivalente utilizada na planilha, registrada como texto.
• Coluna G = resultado atual calculado automaticamente a partir do arquivo.
• Colunas I e J = mostram onde o cálculo nasce e onde ele é consumido.
• Alterações de PREMISSAS, CPUs ou BDI atualizam automaticamente os resultados desta aba.</x:v>
      </x:c>
      <x:c r="J83" s="1813" t="str">
        <x:v>LEITURA DO FORMULÁRIO
• Coluna D = expressão matemática em linguagem técnica.
• Coluna E = fórmula equivalente utilizada na planilha, registrada como texto.
• Coluna G = resultado atual calculado automaticamente a partir do arquivo.
• Colunas I e J = mostram onde o cálculo nasce e onde ele é consumido.
• Alterações de PREMISSAS, CPUs ou BDI atualizam automaticamente os resultados desta aba.</x:v>
      </x:c>
      <x:c r="K83" s="1813" t="str">
        <x:v>LEITURA DO FORMULÁRIO
• Coluna D = expressão matemática em linguagem técnica.
• Coluna E = fórmula equivalente utilizada na planilha, registrada como texto.
• Coluna G = resultado atual calculado automaticamente a partir do arquivo.
• Colunas I e J = mostram onde o cálculo nasce e onde ele é consumido.
• Alterações de PREMISSAS, CPUs ou BDI atualizam automaticamente os resultados desta aba.</x:v>
      </x:c>
      <x:c r="L83" s="1813" t="str">
        <x:v>LEITURA DO FORMULÁRIO
• Coluna D = expressão matemática em linguagem técnica.
• Coluna E = fórmula equivalente utilizada na planilha, registrada como texto.
• Coluna G = resultado atual calculado automaticamente a partir do arquivo.
• Colunas I e J = mostram onde o cálculo nasce e onde ele é consumido.
• Alterações de PREMISSAS, CPUs ou BDI atualizam automaticamente os resultados desta aba.</x:v>
      </x:c>
      <x:c r="M83" s="1813" t="str">
        <x:v>LEITURA DO FORMULÁRIO
• Coluna D = expressão matemática em linguagem técnica.
• Coluna E = fórmula equivalente utilizada na planilha, registrada como texto.
• Coluna G = resultado atual calculado automaticamente a partir do arquivo.
• Colunas I e J = mostram onde o cálculo nasce e onde ele é consumido.
• Alterações de PREMISSAS, CPUs ou BDI atualizam automaticamente os resultados desta aba.</x:v>
      </x:c>
      <x:c r="N83" s="1813" t="str">
        <x:v>LEITURA DO FORMULÁRIO
• Coluna D = expressão matemática em linguagem técnica.
• Coluna E = fórmula equivalente utilizada na planilha, registrada como texto.
• Coluna G = resultado atual calculado automaticamente a partir do arquivo.
• Colunas I e J = mostram onde o cálculo nasce e onde ele é consumido.
• Alterações de PREMISSAS, CPUs ou BDI atualizam automaticamente os resultados desta aba.</x:v>
      </x:c>
    </x:row>
    <x:row r="84">
      <x:c r="A84" s="1741" t="str">
        <x:v>P01</x:v>
      </x:c>
      <x:c r="B84" s="1743" t="str">
        <x:v>PORTAS</x:v>
      </x:c>
      <x:c r="C84" s="1743" t="str">
        <x:v>Nicho autoclave A2</x:v>
      </x:c>
      <x:c r="D84" s="1743" t="str">
        <x:v>demolição + verga + chapisco + massa</x:v>
      </x:c>
      <x:c r="E84" s="1743" t="str">
        <x:v>=0,80*1,90*0,115*83,84 + 1,20*60,82 + requadro*5,38 + requadro*27,78</x:v>
      </x:c>
      <x:c r="F84" s="1743" t="str">
        <x:v>Dimensões A2 + SINAPI</x:v>
      </x:c>
      <x:c r="G84" s="1804" t="n">
        <x:f>CPUs!F58</x:f>
        <x:v>0</x:v>
      </x:c>
      <x:c r="H84" s="1743" t="str">
        <x:v>R$</x:v>
      </x:c>
      <x:c r="I84" s="1743" t="str">
        <x:v>CPUs!F58</x:v>
      </x:c>
      <x:c r="J84" s="1743" t="str">
        <x:v>ORCAMENTO_EAP 12.01</x:v>
      </x:c>
      <x:c r="K84" s="1743" t="str">
        <x:v>Projeto + SINAPI</x:v>
      </x:c>
      <x:c r="L84" s="1743" t="str">
        <x:v>SIM</x:v>
      </x:c>
      <x:c r="M84" s="1743" t="str">
        <x:v>A2</x:v>
      </x:c>
      <x:c r="N84" s="1744" t="str"/>
    </x:row>
    <x:row r="85">
      <x:c r="A85" s="1730" t="str">
        <x:v>P02</x:v>
      </x:c>
      <x:c r="B85" s="1746" t="str">
        <x:v>PORTAS</x:v>
      </x:c>
      <x:c r="C85" s="1746" t="str">
        <x:v>P1 correr com vedação</x:v>
      </x:c>
      <x:c r="D85" s="1746" t="str">
        <x:v>Quantidade × CPU completa</x:v>
      </x:c>
      <x:c r="E85" s="1746" t="str">
        <x:v>=3*CPUs!F59</x:v>
      </x:c>
      <x:c r="F85" s="1746" t="str">
        <x:v>3 portas 1,00×2,10</x:v>
      </x:c>
      <x:c r="G85" s="1814" t="n">
        <x:f>CPUs!G59</x:f>
        <x:v>0</x:v>
      </x:c>
      <x:c r="H85" s="1746" t="str">
        <x:v>R$</x:v>
      </x:c>
      <x:c r="I85" s="1746" t="str">
        <x:v>CPUs!G59</x:v>
      </x:c>
      <x:c r="J85" s="1746" t="str">
        <x:v>ORCAMENTO_EAP 13.01</x:v>
      </x:c>
      <x:c r="K85" s="1746" t="str">
        <x:v>CPU própria</x:v>
      </x:c>
      <x:c r="L85" s="1746" t="str">
        <x:v>SIM</x:v>
      </x:c>
      <x:c r="M85" s="1746" t="str">
        <x:v>Quadro portas</x:v>
      </x:c>
      <x:c r="N85" s="1733" t="str">
        <x:v>Ferragens incluídas</x:v>
      </x:c>
    </x:row>
    <x:row r="86">
      <x:c r="A86" s="1730" t="str">
        <x:v>P03</x:v>
      </x:c>
      <x:c r="B86" s="1746" t="str">
        <x:v>PORTAS</x:v>
      </x:c>
      <x:c r="C86" s="1746" t="str">
        <x:v>P6 correr com vedação</x:v>
      </x:c>
      <x:c r="D86" s="1746" t="str">
        <x:v>Quantidade × CPU completa</x:v>
      </x:c>
      <x:c r="E86" s="1746" t="str">
        <x:v>=1*CPUs!F60</x:v>
      </x:c>
      <x:c r="F86" s="1746" t="str">
        <x:v>1 porta 0,80×2,10</x:v>
      </x:c>
      <x:c r="G86" s="1814" t="n">
        <x:f>CPUs!G60</x:f>
        <x:v>0</x:v>
      </x:c>
      <x:c r="H86" s="1746" t="str">
        <x:v>R$</x:v>
      </x:c>
      <x:c r="I86" s="1746" t="str">
        <x:v>CPUs!G60</x:v>
      </x:c>
      <x:c r="J86" s="1746" t="str">
        <x:v>ORCAMENTO_EAP 13.02</x:v>
      </x:c>
      <x:c r="K86" s="1746" t="str">
        <x:v>CPU própria</x:v>
      </x:c>
      <x:c r="L86" s="1746" t="str">
        <x:v>SIM</x:v>
      </x:c>
      <x:c r="M86" s="1746" t="str">
        <x:v>Quadro portas</x:v>
      </x:c>
      <x:c r="N86" s="1733" t="str">
        <x:v>Ferragens incluídas</x:v>
      </x:c>
    </x:row>
    <x:row r="87">
      <x:c r="A87" s="1730" t="str">
        <x:v>P04</x:v>
      </x:c>
      <x:c r="B87" s="1746" t="str">
        <x:v>PORTAS</x:v>
      </x:c>
      <x:c r="C87" s="1746" t="str">
        <x:v>P3 isolamento</x:v>
      </x:c>
      <x:c r="D87" s="1746" t="str">
        <x:v>90845 + 102229×área da folha</x:v>
      </x:c>
      <x:c r="E87" s="1746" t="str">
        <x:v>=PREMISSAS!B50+PREMISSAS!B53</x:v>
      </x:c>
      <x:c r="F87" s="1746" t="str">
        <x:v>Kit pesado + pintura</x:v>
      </x:c>
      <x:c r="G87" s="1814" t="n">
        <x:f>CPUs!F61</x:f>
        <x:v>0</x:v>
      </x:c>
      <x:c r="H87" s="1746" t="str">
        <x:v>R$/un</x:v>
      </x:c>
      <x:c r="I87" s="1746" t="str">
        <x:v>CPUs!F61</x:v>
      </x:c>
      <x:c r="J87" s="1746" t="str">
        <x:v>ORCAMENTO_EAP 13.03</x:v>
      </x:c>
      <x:c r="K87" s="1746" t="str">
        <x:v>SINAPI</x:v>
      </x:c>
      <x:c r="L87" s="1746" t="str">
        <x:v>SIM</x:v>
      </x:c>
      <x:c r="M87" s="1746" t="str">
        <x:v>90845/102229</x:v>
      </x:c>
      <x:c r="N87" s="1733" t="str"/>
    </x:row>
    <x:row r="88">
      <x:c r="A88" s="1730" t="str">
        <x:v>P05</x:v>
      </x:c>
      <x:c r="B88" s="1746" t="str">
        <x:v>PORTAS</x:v>
      </x:c>
      <x:c r="C88" s="1746" t="str">
        <x:v>P comum</x:v>
      </x:c>
      <x:c r="D88" s="1746" t="str">
        <x:v>90843 + 102229×área da folha</x:v>
      </x:c>
      <x:c r="E88" s="1746" t="str">
        <x:v>=PREMISSAS!B49+PREMISSAS!B53</x:v>
      </x:c>
      <x:c r="F88" s="1746" t="str">
        <x:v>Kit médio + pintura</x:v>
      </x:c>
      <x:c r="G88" s="1814" t="n">
        <x:f>CPUs!F62</x:f>
        <x:v>0</x:v>
      </x:c>
      <x:c r="H88" s="1746" t="str">
        <x:v>R$/un</x:v>
      </x:c>
      <x:c r="I88" s="1746" t="str">
        <x:v>CPUs!F62</x:v>
      </x:c>
      <x:c r="J88" s="1746" t="str">
        <x:v>ORCAMENTO_EAP 13.04</x:v>
      </x:c>
      <x:c r="K88" s="1746" t="str">
        <x:v>SINAPI</x:v>
      </x:c>
      <x:c r="L88" s="1746" t="str">
        <x:v>SIM</x:v>
      </x:c>
      <x:c r="M88" s="1746" t="str">
        <x:v>90843/102229</x:v>
      </x:c>
      <x:c r="N88" s="1733" t="str"/>
    </x:row>
    <x:row r="89">
      <x:c r="A89" s="1730" t="str">
        <x:v>P06</x:v>
      </x:c>
      <x:c r="B89" s="1746" t="str">
        <x:v>PORTAS</x:v>
      </x:c>
      <x:c r="C89" s="1746" t="str">
        <x:v>P4 hospitalar dupla</x:v>
      </x:c>
      <x:c r="D89" s="1746" t="str">
        <x:v>Quantidade × CPU benchmark público</x:v>
      </x:c>
      <x:c r="E89" s="1746" t="str">
        <x:v>=3*CPUs!F63</x:v>
      </x:c>
      <x:c r="F89" s="1746" t="str">
        <x:v>3 portas 2,00×2,10</x:v>
      </x:c>
      <x:c r="G89" s="1814" t="n">
        <x:f>CPUs!G63</x:f>
        <x:v>0</x:v>
      </x:c>
      <x:c r="H89" s="1746" t="str">
        <x:v>R$</x:v>
      </x:c>
      <x:c r="I89" s="1746" t="str">
        <x:v>CPUs!G63</x:v>
      </x:c>
      <x:c r="J89" s="1746" t="str">
        <x:v>ORCAMENTO_EAP 13.05</x:v>
      </x:c>
      <x:c r="K89" s="1746" t="str">
        <x:v>Contratação pública 2026</x:v>
      </x:c>
      <x:c r="L89" s="1746" t="str">
        <x:v>SIM</x:v>
      </x:c>
      <x:c r="M89" s="1746" t="str">
        <x:v>Quadro portas</x:v>
      </x:c>
      <x:c r="N89" s="1733" t="str"/>
    </x:row>
    <x:row r="90">
      <x:c r="A90" s="1737" t="str">
        <x:v>P07</x:v>
      </x:c>
      <x:c r="B90" s="1739" t="str">
        <x:v>PORTAS</x:v>
      </x:c>
      <x:c r="C90" s="1739" t="str">
        <x:v>P5 correr</x:v>
      </x:c>
      <x:c r="D90" s="1739" t="str">
        <x:v>Quantidade × CPU própria</x:v>
      </x:c>
      <x:c r="E90" s="1739" t="str">
        <x:v>=1*CPUs!F64</x:v>
      </x:c>
      <x:c r="F90" s="1739" t="str">
        <x:v>1 porta 0,80×2,10</x:v>
      </x:c>
      <x:c r="G90" s="1777" t="n">
        <x:f>CPUs!G64</x:f>
        <x:v>0</x:v>
      </x:c>
      <x:c r="H90" s="1739" t="str">
        <x:v>R$</x:v>
      </x:c>
      <x:c r="I90" s="1739" t="str">
        <x:v>CPUs!G64</x:v>
      </x:c>
      <x:c r="J90" s="1739" t="str">
        <x:v>ORCAMENTO_EAP 13.06</x:v>
      </x:c>
      <x:c r="K90" s="1739" t="str">
        <x:v>CPU própria</x:v>
      </x:c>
      <x:c r="L90" s="1739" t="str">
        <x:v>SIM</x:v>
      </x:c>
      <x:c r="M90" s="1739" t="str">
        <x:v>Quadro portas</x:v>
      </x:c>
      <x:c r="N90" s="1740" t="str"/>
    </x:row>
    <x:row r="91">
      <x:c r="A91" s="1741" t="str">
        <x:v>P08</x:v>
      </x:c>
      <x:c r="B91" s="1743" t="str">
        <x:v>PORTAS</x:v>
      </x:c>
      <x:c r="C91" s="1743" t="str">
        <x:v>Área de acabamento P/P3</x:v>
      </x:c>
      <x:c r="D91" s="1743" t="str">
        <x:v>folha 2 faces + batente 3×14 cm + alizar 5 cm</x:v>
      </x:c>
      <x:c r="E91" s="1743" t="str">
        <x:v>=2*0,80*2,10+(2*2,10+0,80)*(0,14+2*0,03)+10*0,05</x:v>
      </x:c>
      <x:c r="F91" s="1743" t="str">
        <x:v>Geometria SINAPI 90801/100659</x:v>
      </x:c>
      <x:c r="G91" s="1806" t="n">
        <x:f>PREMISSAS!B52</x:f>
        <x:v>4.86</x:v>
      </x:c>
      <x:c r="H91" s="1743" t="str">
        <x:v>m²/un</x:v>
      </x:c>
      <x:c r="I91" s="1743" t="str">
        <x:v>PREMISSAS!B52</x:v>
      </x:c>
      <x:c r="J91" s="1743" t="str">
        <x:v>CPUs P3/P</x:v>
      </x:c>
      <x:c r="K91" s="1743" t="str">
        <x:v>SINAPI 90801/100659</x:v>
      </x:c>
      <x:c r="L91" s="1743" t="str">
        <x:v>AUTOMÁTICO</x:v>
      </x:c>
      <x:c r="M91" s="1743" t="str">
        <x:v>Portas</x:v>
      </x:c>
      <x:c r="N91" s="1744" t="str">
        <x:v>Inclui superfícies visíveis de folha, batente e alizar</x:v>
      </x:c>
    </x:row>
    <x:row r="92">
      <x:c r="A92" s="1737" t="str">
        <x:v>P09</x:v>
      </x:c>
      <x:c r="B92" s="1739" t="str">
        <x:v>PORTAS</x:v>
      </x:c>
      <x:c r="C92" s="1739" t="str">
        <x:v>Acabamento lavável P/P3</x:v>
      </x:c>
      <x:c r="D92" s="1739" t="str">
        <x:v>área acabamento × SINAPI 102229</x:v>
      </x:c>
      <x:c r="E92" s="1739" t="str">
        <x:v>=PREMISSAS!B52*PREMISSAS!B51</x:v>
      </x:c>
      <x:c r="F92" s="1739" t="str">
        <x:v>Área calculada; PU 102229</x:v>
      </x:c>
      <x:c r="G92" s="1777" t="n">
        <x:f>PREMISSAS!B53</x:f>
        <x:v>154.79100000000003</x:v>
      </x:c>
      <x:c r="H92" s="1739" t="str">
        <x:v>R$/un</x:v>
      </x:c>
      <x:c r="I92" s="1739" t="str">
        <x:v>PREMISSAS!B53</x:v>
      </x:c>
      <x:c r="J92" s="1739" t="str">
        <x:v>CPUs P3/P</x:v>
      </x:c>
      <x:c r="K92" s="1739" t="str">
        <x:v>SINAPI 102229</x:v>
      </x:c>
      <x:c r="L92" s="1739" t="str">
        <x:v>AUTOMÁTICO</x:v>
      </x:c>
      <x:c r="M92" s="1739" t="str">
        <x:v>P08</x:v>
      </x:c>
      <x:c r="N92" s="1740" t="str">
        <x:v>3 demãos</x:v>
      </x:c>
    </x:row>
    <x:row r="93">
      <x:c r="A93" s="1746" t="str">
        <x:v>L01</x:v>
      </x:c>
      <x:c r="B93" s="1746" t="str">
        <x:v>LICENCIAMENTO</x:v>
      </x:c>
      <x:c r="C93" s="1746" t="str">
        <x:v>ART CREA-SP</x:v>
      </x:c>
      <x:c r="D93" s="1746" t="str">
        <x:v>Taxa oficial 2026</x:v>
      </x:c>
      <x:c r="E93" s="1746" t="str">
        <x:v>=1*285,59</x:v>
      </x:c>
      <x:c r="F93" s="1746" t="str">
        <x:v>Contrato &gt; R$15 mil</x:v>
      </x:c>
      <x:c r="G93" s="1812" t="n">
        <x:f>PREMISSAS!B55</x:f>
        <x:v>285.59</x:v>
      </x:c>
      <x:c r="H93" s="1746" t="str">
        <x:v>R$</x:v>
      </x:c>
      <x:c r="I93" s="1746" t="str">
        <x:v>PREMISSAS!B55</x:v>
      </x:c>
      <x:c r="J93" s="1746" t="str">
        <x:v>ORÇAMENTO FINAL 15.1</x:v>
      </x:c>
      <x:c r="K93" s="1746" t="str">
        <x:v>CREA-SP</x:v>
      </x:c>
      <x:c r="L93" s="1746" t="str">
        <x:v>SIM</x:v>
      </x:c>
      <x:c r="M93" s="1746" t="str">
        <x:v>ART 2026</x:v>
      </x:c>
      <x:c r="N93" s="1746" t="str">
        <x:v>Sem BDI</x:v>
      </x:c>
    </x:row>
    <x:row r="94">
      <x:c r="A94" s="1746" t="str">
        <x:v>L02</x:v>
      </x:c>
      <x:c r="B94" s="1746" t="str">
        <x:v>LICENCIAMENTO</x:v>
      </x:c>
      <x:c r="C94" s="1746" t="str">
        <x:v>Taxas confirmadas</x:v>
      </x:c>
      <x:c r="D94" s="1746" t="str">
        <x:v>Soma de taxas com valor oficial</x:v>
      </x:c>
      <x:c r="E94" s="1746" t="str">
        <x:v>=SUM(PREMISSAS!B55:B59)</x:v>
      </x:c>
      <x:c r="F94" s="1746" t="str">
        <x:v>ART + guias oficiais</x:v>
      </x:c>
      <x:c r="G94" s="1812" t="n">
        <x:f>PREMISSAS!B60</x:f>
        <x:v>285.59</x:v>
      </x:c>
      <x:c r="H94" s="1746" t="str">
        <x:v>R$</x:v>
      </x:c>
      <x:c r="I94" s="1746" t="str">
        <x:v>PREMISSAS!B60</x:v>
      </x:c>
      <x:c r="J94" s="1746" t="str">
        <x:v>ORCAMENTO_EAP G44</x:v>
      </x:c>
      <x:c r="K94" s="1746" t="str">
        <x:v>Fontes oficiais</x:v>
      </x:c>
      <x:c r="L94" s="1746" t="str">
        <x:v>AUTOMÁTICO</x:v>
      </x:c>
      <x:c r="M94" s="1746" t="str">
        <x:v>Taxas</x:v>
      </x:c>
      <x:c r="N94" s="1746" t="str"/>
    </x:row>
    <x:row r="95">
      <x:c r="A95" s="1759" t="str">
        <x:v>L03</x:v>
      </x:c>
      <x:c r="B95" s="1759" t="str">
        <x:v>LICENCIAMENTO</x:v>
      </x:c>
      <x:c r="C95" s="1759" t="str">
        <x:v>Preço final com taxas</x:v>
      </x:c>
      <x:c r="D95" s="1759" t="str">
        <x:v>Obra com BDI + taxas confirmadas</x:v>
      </x:c>
      <x:c r="E95" s="1759" t="str">
        <x:v>=ORCAMENTO_EAP!G41+ORCAMENTO_EAP!G44</x:v>
      </x:c>
      <x:c r="F95" s="1759" t="str">
        <x:v>Obra; taxas</x:v>
      </x:c>
      <x:c r="G95" s="1947" t="n">
        <x:f>ORCAMENTO_EAP!G45</x:f>
        <x:v>141194.4231450372</x:v>
      </x:c>
      <x:c r="H95" s="1759" t="str">
        <x:v>R$</x:v>
      </x:c>
      <x:c r="I95" s="1759" t="str">
        <x:v>ORCAMENTO_EAP!G45</x:v>
      </x:c>
      <x:c r="J95" s="1759" t="str">
        <x:v>CAPA / ORÇAMENTO FINAL</x:v>
      </x:c>
      <x:c r="K95" s="1759" t="str">
        <x:v>EAP</x:v>
      </x:c>
      <x:c r="L95" s="1759" t="str">
        <x:v>AUTOMÁTICO</x:v>
      </x:c>
      <x:c r="M95" s="1759" t="str">
        <x:v>G41,G44</x:v>
      </x:c>
      <x:c r="N95" s="1759" t="str"/>
    </x:row>
    <x:row r="96">
      <x:c r="A96" s="788"/>
      <x:c r="B96" s="788"/>
      <x:c r="C96" s="788"/>
      <x:c r="D96" s="788"/>
      <x:c r="E96" s="788"/>
      <x:c r="F96" s="788"/>
      <x:c r="G96" s="788"/>
      <x:c r="H96" s="788"/>
      <x:c r="I96" s="788"/>
      <x:c r="J96" s="788"/>
      <x:c r="K96" s="788"/>
      <x:c r="L96" s="788"/>
      <x:c r="M96" s="788"/>
      <x:c r="N96" s="788"/>
    </x:row>
    <x:row r="97">
      <x:c r="A97" s="788"/>
      <x:c r="B97" s="788"/>
      <x:c r="C97" s="788"/>
      <x:c r="D97" s="788"/>
      <x:c r="E97" s="788"/>
      <x:c r="F97" s="788"/>
      <x:c r="G97" s="788"/>
      <x:c r="H97" s="788"/>
      <x:c r="I97" s="788"/>
      <x:c r="J97" s="788"/>
      <x:c r="K97" s="788"/>
      <x:c r="L97" s="788"/>
      <x:c r="M97" s="788"/>
      <x:c r="N97" s="788"/>
    </x:row>
    <x:row r="98">
      <x:c r="A98" s="788"/>
      <x:c r="B98" s="788"/>
      <x:c r="C98" s="788"/>
      <x:c r="D98" s="788"/>
      <x:c r="E98" s="788"/>
      <x:c r="F98" s="788"/>
      <x:c r="G98" s="788"/>
      <x:c r="H98" s="788"/>
      <x:c r="I98" s="788"/>
      <x:c r="J98" s="788"/>
      <x:c r="K98" s="788"/>
      <x:c r="L98" s="788"/>
      <x:c r="M98" s="788"/>
      <x:c r="N98" s="788"/>
    </x:row>
    <x:row r="99">
      <x:c r="A99" s="788"/>
      <x:c r="B99" s="788"/>
      <x:c r="C99" s="788"/>
      <x:c r="D99" s="788"/>
      <x:c r="E99" s="788"/>
      <x:c r="F99" s="788"/>
      <x:c r="G99" s="788"/>
      <x:c r="H99" s="788"/>
      <x:c r="I99" s="788"/>
      <x:c r="J99" s="788"/>
      <x:c r="K99" s="788"/>
      <x:c r="L99" s="788"/>
      <x:c r="M99" s="788"/>
      <x:c r="N99" s="788"/>
    </x:row>
    <x:row r="100">
      <x:c r="A100" s="788"/>
      <x:c r="B100" s="788"/>
      <x:c r="C100" s="788"/>
      <x:c r="D100" s="788"/>
      <x:c r="E100" s="788"/>
      <x:c r="F100" s="788"/>
      <x:c r="G100" s="788"/>
      <x:c r="H100" s="788"/>
      <x:c r="I100" s="788"/>
      <x:c r="J100" s="788"/>
      <x:c r="K100" s="788"/>
      <x:c r="L100" s="788"/>
      <x:c r="M100" s="788"/>
      <x:c r="N100" s="788"/>
    </x:row>
  </x:sheetData>
  <x:mergeCells>
    <x:mergeCell ref="A1:N2"/>
    <x:mergeCell ref="A3:N4"/>
    <x:mergeCell ref="A80:N8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14" hidden="0" customWidth="1"/>
    <x:col min="4" max="4" width="10" hidden="0" customWidth="1"/>
    <x:col min="5" max="5" width="17" hidden="0" customWidth="1"/>
    <x:col min="6" max="6" width="18" hidden="0" customWidth="1"/>
    <x:col min="7" max="7" width="34" hidden="0" customWidth="1"/>
    <x:col min="8" max="8" width="14" hidden="0" customWidth="1"/>
    <x:col min="9" max="9" width="56" hidden="0" customWidth="1"/>
    <x:col min="10" max="10" width="54" hidden="0" customWidth="1"/>
  </x:cols>
  <x:sheetData>
    <x:row r="1">
      <x:c r="A1" s="1761" t="str">
        <x:v>PLANO DE RESÍDUOS – ENTULHO, CAÇAMBAS E DESTINAÇÃO</x:v>
      </x:c>
      <x:c r="B1" s="1761" t="str">
        <x:v>PLANO DE RESÍDUOS – ENTULHO, CAÇAMBAS E DESTINAÇÃO</x:v>
      </x:c>
      <x:c r="C1" s="1761" t="str">
        <x:v>PLANO DE RESÍDUOS – ENTULHO, CAÇAMBAS E DESTINAÇÃO</x:v>
      </x:c>
      <x:c r="D1" s="1761" t="str">
        <x:v>PLANO DE RESÍDUOS – ENTULHO, CAÇAMBAS E DESTINAÇÃO</x:v>
      </x:c>
      <x:c r="E1" s="1761" t="str">
        <x:v>PLANO DE RESÍDUOS – ENTULHO, CAÇAMBAS E DESTINAÇÃO</x:v>
      </x:c>
      <x:c r="F1" s="1761" t="str">
        <x:v>PLANO DE RESÍDUOS – ENTULHO, CAÇAMBAS E DESTINAÇÃO</x:v>
      </x:c>
      <x:c r="G1" s="1761" t="str">
        <x:v>PLANO DE RESÍDUOS – ENTULHO, CAÇAMBAS E DESTINAÇÃO</x:v>
      </x:c>
      <x:c r="H1" s="1761" t="str">
        <x:v>PLANO DE RESÍDUOS – ENTULHO, CAÇAMBAS E DESTINAÇÃO</x:v>
      </x:c>
      <x:c r="I1" s="1761" t="str">
        <x:v>PLANO DE RESÍDUOS – ENTULHO, CAÇAMBAS E DESTINAÇÃO</x:v>
      </x:c>
      <x:c r="J1" s="1761" t="str">
        <x:v>PLANO DE RESÍDUOS – ENTULHO, CAÇAMBAS E DESTINAÇÃO</x:v>
      </x:c>
    </x:row>
    <x:row r="2">
      <x:c r="A2" s="1761" t="str">
        <x:v>PLANO DE RESÍDUOS – ENTULHO, CAÇAMBAS E DESTINAÇÃO</x:v>
      </x:c>
      <x:c r="B2" s="1761" t="str">
        <x:v>PLANO DE RESÍDUOS – ENTULHO, CAÇAMBAS E DESTINAÇÃO</x:v>
      </x:c>
      <x:c r="C2" s="1761" t="str">
        <x:v>PLANO DE RESÍDUOS – ENTULHO, CAÇAMBAS E DESTINAÇÃO</x:v>
      </x:c>
      <x:c r="D2" s="1761" t="str">
        <x:v>PLANO DE RESÍDUOS – ENTULHO, CAÇAMBAS E DESTINAÇÃO</x:v>
      </x:c>
      <x:c r="E2" s="1761" t="str">
        <x:v>PLANO DE RESÍDUOS – ENTULHO, CAÇAMBAS E DESTINAÇÃO</x:v>
      </x:c>
      <x:c r="F2" s="1761" t="str">
        <x:v>PLANO DE RESÍDUOS – ENTULHO, CAÇAMBAS E DESTINAÇÃO</x:v>
      </x:c>
      <x:c r="G2" s="1761" t="str">
        <x:v>PLANO DE RESÍDUOS – ENTULHO, CAÇAMBAS E DESTINAÇÃO</x:v>
      </x:c>
      <x:c r="H2" s="1761" t="str">
        <x:v>PLANO DE RESÍDUOS – ENTULHO, CAÇAMBAS E DESTINAÇÃO</x:v>
      </x:c>
      <x:c r="I2" s="1761" t="str">
        <x:v>PLANO DE RESÍDUOS – ENTULHO, CAÇAMBAS E DESTINAÇÃO</x:v>
      </x:c>
      <x:c r="J2" s="1761" t="str">
        <x:v>PLANO DE RESÍDUOS – ENTULHO, CAÇAMBAS E DESTINAÇÃO</x:v>
      </x:c>
    </x:row>
    <x:row r="3">
      <x:c r="A3" s="1725" t="str">
        <x:v>Previsão financeira para resíduos de construção gerados pela demolição pontual, retirada de acabamentos e sobras da obra. Resíduos assistenciais/hospitalares NÃO entram nesta caçamba e permanecem submetidos ao PGRSS da instituição.</x:v>
      </x:c>
      <x:c r="B3" s="1725" t="str">
        <x:v>Previsão financeira para resíduos de construção gerados pela demolição pontual, retirada de acabamentos e sobras da obra. Resíduos assistenciais/hospitalares NÃO entram nesta caçamba e permanecem submetidos ao PGRSS da instituição.</x:v>
      </x:c>
      <x:c r="C3" s="1725" t="str">
        <x:v>Previsão financeira para resíduos de construção gerados pela demolição pontual, retirada de acabamentos e sobras da obra. Resíduos assistenciais/hospitalares NÃO entram nesta caçamba e permanecem submetidos ao PGRSS da instituição.</x:v>
      </x:c>
      <x:c r="D3" s="1725" t="str">
        <x:v>Previsão financeira para resíduos de construção gerados pela demolição pontual, retirada de acabamentos e sobras da obra. Resíduos assistenciais/hospitalares NÃO entram nesta caçamba e permanecem submetidos ao PGRSS da instituição.</x:v>
      </x:c>
      <x:c r="E3" s="1725" t="str">
        <x:v>Previsão financeira para resíduos de construção gerados pela demolição pontual, retirada de acabamentos e sobras da obra. Resíduos assistenciais/hospitalares NÃO entram nesta caçamba e permanecem submetidos ao PGRSS da instituição.</x:v>
      </x:c>
      <x:c r="F3" s="1725" t="str">
        <x:v>Previsão financeira para resíduos de construção gerados pela demolição pontual, retirada de acabamentos e sobras da obra. Resíduos assistenciais/hospitalares NÃO entram nesta caçamba e permanecem submetidos ao PGRSS da instituição.</x:v>
      </x:c>
      <x:c r="G3" s="1725" t="str">
        <x:v>Previsão financeira para resíduos de construção gerados pela demolição pontual, retirada de acabamentos e sobras da obra. Resíduos assistenciais/hospitalares NÃO entram nesta caçamba e permanecem submetidos ao PGRSS da instituição.</x:v>
      </x:c>
      <x:c r="H3" s="1725" t="str">
        <x:v>Previsão financeira para resíduos de construção gerados pela demolição pontual, retirada de acabamentos e sobras da obra. Resíduos assistenciais/hospitalares NÃO entram nesta caçamba e permanecem submetidos ao PGRSS da instituição.</x:v>
      </x:c>
      <x:c r="I3" s="1725" t="str">
        <x:v>Previsão financeira para resíduos de construção gerados pela demolição pontual, retirada de acabamentos e sobras da obra. Resíduos assistenciais/hospitalares NÃO entram nesta caçamba e permanecem submetidos ao PGRSS da instituição.</x:v>
      </x:c>
      <x:c r="J3" s="1725" t="str">
        <x:v>Previsão financeira para resíduos de construção gerados pela demolição pontual, retirada de acabamentos e sobras da obra. Resíduos assistenciais/hospitalares NÃO entram nesta caçamba e permanecem submetidos ao PGRSS da instituição.</x:v>
      </x:c>
    </x:row>
    <x:row r="4">
      <x:c r="A4" s="1725" t="str">
        <x:v>Previsão financeira para resíduos de construção gerados pela demolição pontual, retirada de acabamentos e sobras da obra. Resíduos assistenciais/hospitalares NÃO entram nesta caçamba e permanecem submetidos ao PGRSS da instituição.</x:v>
      </x:c>
      <x:c r="B4" s="1725" t="str">
        <x:v>Previsão financeira para resíduos de construção gerados pela demolição pontual, retirada de acabamentos e sobras da obra. Resíduos assistenciais/hospitalares NÃO entram nesta caçamba e permanecem submetidos ao PGRSS da instituição.</x:v>
      </x:c>
      <x:c r="C4" s="1725" t="str">
        <x:v>Previsão financeira para resíduos de construção gerados pela demolição pontual, retirada de acabamentos e sobras da obra. Resíduos assistenciais/hospitalares NÃO entram nesta caçamba e permanecem submetidos ao PGRSS da instituição.</x:v>
      </x:c>
      <x:c r="D4" s="1725" t="str">
        <x:v>Previsão financeira para resíduos de construção gerados pela demolição pontual, retirada de acabamentos e sobras da obra. Resíduos assistenciais/hospitalares NÃO entram nesta caçamba e permanecem submetidos ao PGRSS da instituição.</x:v>
      </x:c>
      <x:c r="E4" s="1725" t="str">
        <x:v>Previsão financeira para resíduos de construção gerados pela demolição pontual, retirada de acabamentos e sobras da obra. Resíduos assistenciais/hospitalares NÃO entram nesta caçamba e permanecem submetidos ao PGRSS da instituição.</x:v>
      </x:c>
      <x:c r="F4" s="1725" t="str">
        <x:v>Previsão financeira para resíduos de construção gerados pela demolição pontual, retirada de acabamentos e sobras da obra. Resíduos assistenciais/hospitalares NÃO entram nesta caçamba e permanecem submetidos ao PGRSS da instituição.</x:v>
      </x:c>
      <x:c r="G4" s="1725" t="str">
        <x:v>Previsão financeira para resíduos de construção gerados pela demolição pontual, retirada de acabamentos e sobras da obra. Resíduos assistenciais/hospitalares NÃO entram nesta caçamba e permanecem submetidos ao PGRSS da instituição.</x:v>
      </x:c>
      <x:c r="H4" s="1725" t="str">
        <x:v>Previsão financeira para resíduos de construção gerados pela demolição pontual, retirada de acabamentos e sobras da obra. Resíduos assistenciais/hospitalares NÃO entram nesta caçamba e permanecem submetidos ao PGRSS da instituição.</x:v>
      </x:c>
      <x:c r="I4" s="1725" t="str">
        <x:v>Previsão financeira para resíduos de construção gerados pela demolição pontual, retirada de acabamentos e sobras da obra. Resíduos assistenciais/hospitalares NÃO entram nesta caçamba e permanecem submetidos ao PGRSS da instituição.</x:v>
      </x:c>
      <x:c r="J4" s="1725" t="str">
        <x:v>Previsão financeira para resíduos de construção gerados pela demolição pontual, retirada de acabamentos e sobras da obra. Resíduos assistenciais/hospitalares NÃO entram nesta caçamba e permanecem submetidos ao PGRSS da instituição.</x:v>
      </x:c>
    </x:row>
    <x:row r="5">
      <x:c r="A5" s="1726"/>
      <x:c r="B5" s="1726"/>
      <x:c r="C5" s="1726"/>
      <x:c r="D5" s="1726"/>
      <x:c r="E5" s="1726"/>
      <x:c r="F5" s="1726"/>
      <x:c r="G5" s="1726"/>
      <x:c r="H5" s="1726"/>
      <x:c r="I5" s="1726"/>
      <x:c r="J5" s="1726"/>
    </x:row>
    <x:row r="6">
      <x:c r="A6" s="1727" t="str">
        <x:v>Item</x:v>
      </x:c>
      <x:c r="B6" s="1728" t="str">
        <x:v>Fórmula</x:v>
      </x:c>
      <x:c r="C6" s="1728" t="str">
        <x:v>Qtd.</x:v>
      </x:c>
      <x:c r="D6" s="1728" t="str">
        <x:v>Un.</x:v>
      </x:c>
      <x:c r="E6" s="1728" t="str">
        <x:v>Preço unit.</x:v>
      </x:c>
      <x:c r="F6" s="1728" t="str">
        <x:v>Subtotal</x:v>
      </x:c>
      <x:c r="G6" s="1728" t="str">
        <x:v>Fonte</x:v>
      </x:c>
      <x:c r="H6" s="1728" t="str">
        <x:v>Data-base</x:v>
      </x:c>
      <x:c r="I6" s="1728" t="str">
        <x:v>URL</x:v>
      </x:c>
      <x:c r="J6" s="1729" t="str">
        <x:v>Observação</x:v>
      </x:c>
    </x:row>
    <x:row r="7">
      <x:c r="A7" s="1730" t="str">
        <x:v>Volume in situ de alvenaria demolida</x:v>
      </x:c>
      <x:c r="B7" s="1746" t="str">
        <x:v>PREMISSAS!B14</x:v>
      </x:c>
      <x:c r="C7" s="1811" t="n">
        <x:f>PREMISSAS!B14</x:f>
        <x:v>2.4311</x:v>
      </x:c>
      <x:c r="D7" s="1746" t="str">
        <x:v>m³</x:v>
      </x:c>
      <x:c r="E7" s="1814"/>
      <x:c r="F7" s="1814"/>
      <x:c r="G7" s="1746" t="str">
        <x:v>Projeto / cálculo</x:v>
      </x:c>
      <x:c r="H7" s="1746" t="str">
        <x:v>2026</x:v>
      </x:c>
      <x:c r="I7" s="1746" t="str"/>
      <x:c r="J7" s="1733" t="str"/>
    </x:row>
    <x:row r="8">
      <x:c r="A8" s="1730" t="str">
        <x:v>Volume solto após empolamento</x:v>
      </x:c>
      <x:c r="B8" s="1746" t="str">
        <x:v>volume in situ × fator</x:v>
      </x:c>
      <x:c r="C8" s="1811" t="n">
        <x:f>PREMISSAS!B25</x:f>
        <x:v>3.6466499999999997</x:v>
      </x:c>
      <x:c r="D8" s="1746" t="str">
        <x:v>m³</x:v>
      </x:c>
      <x:c r="E8" s="1814"/>
      <x:c r="F8" s="1814"/>
      <x:c r="G8" s="1746" t="str">
        <x:v>Premissa editável</x:v>
      </x:c>
      <x:c r="H8" s="1746" t="str">
        <x:v>2026</x:v>
      </x:c>
      <x:c r="I8" s="1746" t="str"/>
      <x:c r="J8" s="1733" t="str">
        <x:v>Fator atual 1,50</x:v>
      </x:c>
    </x:row>
    <x:row r="9">
      <x:c r="A9" s="1730" t="str">
        <x:v>Transporte interno / ensacamento</x:v>
      </x:c>
      <x:c r="B9" s="1746" t="str">
        <x:v>volume solto × R$121,16/m³</x:v>
      </x:c>
      <x:c r="C9" s="1811" t="n">
        <x:f>PREMISSAS!B25</x:f>
        <x:v>3.6466499999999997</x:v>
      </x:c>
      <x:c r="D9" s="1746" t="str">
        <x:v>m³</x:v>
      </x:c>
      <x:c r="E9" s="1814" t="n">
        <x:v>121.16</x:v>
      </x:c>
      <x:c r="F9" s="1814" t="n">
        <x:f>C9*E9</x:f>
        <x:v>441.82811399999997</x:v>
      </x:c>
      <x:c r="G9" s="1746" t="str">
        <x:v>Referência pública Avaré/SP</x:v>
      </x:c>
      <x:c r="H9" s="1746" t="str">
        <x:v>2024/2026</x:v>
      </x:c>
      <x:c r="I9" s="1746" t="str">
        <x:v>https://www.avare.sp.gov.br/licitacao/download/946e3ece1fc8b24bd656449d88eca941</x:v>
      </x:c>
      <x:c r="J9" s="1733" t="str">
        <x:v>Serviço equivalente de transporte manual ensacado</x:v>
      </x:c>
    </x:row>
    <x:row r="10">
      <x:c r="A10" s="1730" t="str">
        <x:v>Caçamba estacionária 4 m³</x:v>
      </x:c>
      <x:c r="B10" s="1746" t="str">
        <x:v>qtd. calculada + 1 adicional acabamentos</x:v>
      </x:c>
      <x:c r="C10" s="1811" t="n">
        <x:f>PREMISSAS!B29</x:f>
        <x:v>2</x:v>
      </x:c>
      <x:c r="D10" s="1746" t="str">
        <x:v>un</x:v>
      </x:c>
      <x:c r="E10" s="1814" t="n">
        <x:f>PREMISSAS!B30</x:f>
        <x:v>500</x:v>
      </x:c>
      <x:c r="F10" s="1814" t="n">
        <x:f>C10*E10</x:f>
        <x:v>1000</x:v>
      </x:c>
      <x:c r="G10" s="1746" t="str">
        <x:v>Mercado SP 2026</x:v>
      </x:c>
      <x:c r="H10" s="1746" t="str">
        <x:v>2026</x:v>
      </x:c>
      <x:c r="I10" s="1746" t="str">
        <x:v>https://www.cacambasp.com.br/tabela-de-precos/</x:v>
      </x:c>
      <x:c r="J10" s="1733" t="str">
        <x:v>Adotado R$500/un dentro da faixa pública</x:v>
      </x:c>
    </x:row>
    <x:row r="11">
      <x:c r="A11" s="2104" t="str">
        <x:v>TOTAL RESÍDUOS</x:v>
      </x:c>
      <x:c r="B11" s="2105" t="str"/>
      <x:c r="C11" s="2105" t="str"/>
      <x:c r="D11" s="2105" t="str"/>
      <x:c r="E11" s="2106"/>
      <x:c r="F11" s="2106" t="n">
        <x:f>SUM(F9:F10)</x:f>
        <x:v>1441.828114</x:v>
      </x:c>
      <x:c r="G11" s="2105" t="str"/>
      <x:c r="H11" s="2105" t="str"/>
      <x:c r="I11" s="2105" t="str"/>
      <x:c r="J11" s="2107" t="str">
        <x:v>Inclui destinação/CTR na contratação da caçamba</x:v>
      </x:c>
    </x:row>
    <x:row r="12">
      <x:c r="A12" s="788"/>
      <x:c r="B12" s="788"/>
      <x:c r="C12" s="788"/>
      <x:c r="D12" s="788"/>
      <x:c r="E12" s="788"/>
      <x:c r="F12" s="788"/>
      <x:c r="G12" s="788"/>
      <x:c r="H12" s="788"/>
      <x:c r="I12" s="788"/>
      <x:c r="J12" s="788"/>
    </x:row>
    <x:row r="13">
      <x:c r="A13" s="788"/>
      <x:c r="B13" s="788"/>
      <x:c r="C13" s="788"/>
      <x:c r="D13" s="788"/>
      <x:c r="E13" s="788"/>
      <x:c r="F13" s="788"/>
      <x:c r="G13" s="788"/>
      <x:c r="H13" s="788"/>
      <x:c r="I13" s="788"/>
      <x:c r="J13" s="788"/>
    </x:row>
    <x:row r="14">
      <x:c r="A14" s="788"/>
      <x:c r="B14" s="788"/>
      <x:c r="C14" s="788"/>
      <x:c r="D14" s="788"/>
      <x:c r="E14" s="788"/>
      <x:c r="F14" s="788"/>
      <x:c r="G14" s="788"/>
      <x:c r="H14" s="788"/>
      <x:c r="I14" s="788"/>
      <x:c r="J14" s="788"/>
    </x:row>
    <x:row r="15">
      <x:c r="A15" s="788"/>
      <x:c r="B15" s="788"/>
      <x:c r="C15" s="788"/>
      <x:c r="D15" s="788"/>
      <x:c r="E15" s="788"/>
      <x:c r="F15" s="788"/>
      <x:c r="G15" s="788"/>
      <x:c r="H15" s="788"/>
      <x:c r="I15" s="788"/>
      <x:c r="J15" s="788"/>
    </x:row>
  </x:sheetData>
  <x:mergeCells>
    <x:mergeCell ref="A1:J2"/>
    <x:mergeCell ref="A3:J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8" hidden="0" customWidth="1"/>
    <x:col min="4" max="4" width="9" hidden="0" customWidth="1"/>
    <x:col min="5" max="5" width="18" hidden="0" customWidth="1"/>
    <x:col min="6" max="6" width="18" hidden="0" customWidth="1"/>
    <x:col min="7" max="7" width="15" hidden="0" customWidth="1"/>
    <x:col min="8" max="8" width="24" hidden="0" customWidth="1"/>
    <x:col min="9" max="9" width="28" hidden="0" customWidth="1"/>
    <x:col min="10" max="10" width="50" hidden="0" customWidth="1"/>
    <x:col min="11" max="11" width="55" hidden="0" customWidth="1"/>
  </x:cols>
  <x:sheetData>
    <x:row r="1">
      <x:c r="A1" s="1761" t="str">
        <x:v>AUDITORIA SINAPI – VALORES E ADERÊNCIA TÉCNICA</x:v>
      </x:c>
      <x:c r="B1" s="1761" t="str">
        <x:v>AUDITORIA SINAPI – VALORES E ADERÊNCIA TÉCNICA</x:v>
      </x:c>
      <x:c r="C1" s="1761" t="str">
        <x:v>AUDITORIA SINAPI – VALORES E ADERÊNCIA TÉCNICA</x:v>
      </x:c>
      <x:c r="D1" s="1761" t="str">
        <x:v>AUDITORIA SINAPI – VALORES E ADERÊNCIA TÉCNICA</x:v>
      </x:c>
      <x:c r="E1" s="1761" t="str">
        <x:v>AUDITORIA SINAPI – VALORES E ADERÊNCIA TÉCNICA</x:v>
      </x:c>
      <x:c r="F1" s="1761" t="str">
        <x:v>AUDITORIA SINAPI – VALORES E ADERÊNCIA TÉCNICA</x:v>
      </x:c>
      <x:c r="G1" s="1761" t="str">
        <x:v>AUDITORIA SINAPI – VALORES E ADERÊNCIA TÉCNICA</x:v>
      </x:c>
      <x:c r="H1" s="1761" t="str">
        <x:v>AUDITORIA SINAPI – VALORES E ADERÊNCIA TÉCNICA</x:v>
      </x:c>
      <x:c r="I1" s="1761" t="str">
        <x:v>AUDITORIA SINAPI – VALORES E ADERÊNCIA TÉCNICA</x:v>
      </x:c>
      <x:c r="J1" s="1761" t="str">
        <x:v>AUDITORIA SINAPI – VALORES E ADERÊNCIA TÉCNICA</x:v>
      </x:c>
      <x:c r="K1" s="1761" t="str">
        <x:v>AUDITORIA SINAPI – VALORES E ADERÊNCIA TÉCNICA</x:v>
      </x:c>
    </x:row>
    <x:row r="2">
      <x:c r="A2" s="1761" t="str">
        <x:v>AUDITORIA SINAPI – VALORES E ADERÊNCIA TÉCNICA</x:v>
      </x:c>
      <x:c r="B2" s="1761" t="str">
        <x:v>AUDITORIA SINAPI – VALORES E ADERÊNCIA TÉCNICA</x:v>
      </x:c>
      <x:c r="C2" s="1761" t="str">
        <x:v>AUDITORIA SINAPI – VALORES E ADERÊNCIA TÉCNICA</x:v>
      </x:c>
      <x:c r="D2" s="1761" t="str">
        <x:v>AUDITORIA SINAPI – VALORES E ADERÊNCIA TÉCNICA</x:v>
      </x:c>
      <x:c r="E2" s="1761" t="str">
        <x:v>AUDITORIA SINAPI – VALORES E ADERÊNCIA TÉCNICA</x:v>
      </x:c>
      <x:c r="F2" s="1761" t="str">
        <x:v>AUDITORIA SINAPI – VALORES E ADERÊNCIA TÉCNICA</x:v>
      </x:c>
      <x:c r="G2" s="1761" t="str">
        <x:v>AUDITORIA SINAPI – VALORES E ADERÊNCIA TÉCNICA</x:v>
      </x:c>
      <x:c r="H2" s="1761" t="str">
        <x:v>AUDITORIA SINAPI – VALORES E ADERÊNCIA TÉCNICA</x:v>
      </x:c>
      <x:c r="I2" s="1761" t="str">
        <x:v>AUDITORIA SINAPI – VALORES E ADERÊNCIA TÉCNICA</x:v>
      </x:c>
      <x:c r="J2" s="1761" t="str">
        <x:v>AUDITORIA SINAPI – VALORES E ADERÊNCIA TÉCNICA</x:v>
      </x:c>
      <x:c r="K2" s="1761" t="str">
        <x:v>AUDITORIA SINAPI – VALORES E ADERÊNCIA TÉCNICA</x:v>
      </x:c>
    </x:row>
    <x:row r="3">
      <x:c r="A3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  <x:c r="B3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  <x:c r="C3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  <x:c r="D3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  <x:c r="E3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  <x:c r="F3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  <x:c r="G3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  <x:c r="H3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  <x:c r="I3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  <x:c r="J3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  <x:c r="K3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</x:row>
    <x:row r="4">
      <x:c r="A4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  <x:c r="B4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  <x:c r="C4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  <x:c r="D4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  <x:c r="E4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  <x:c r="F4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  <x:c r="G4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  <x:c r="H4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  <x:c r="I4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  <x:c r="J4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  <x:c r="K4" s="1723" t="str">
        <x:v>Regime auditado: SINAPI SP 07/2026, preço onerado (sem desoneração). As composições ativas de portas são 106143 e 106144. Códigos 90843/90845 e componentes correlatos permanecem apenas como histórico de auditoria e não são somados.</x:v>
      </x:c>
    </x:row>
    <x:row r="5">
      <x:c r="A5" s="1726"/>
      <x:c r="B5" s="1726"/>
      <x:c r="C5" s="1726"/>
      <x:c r="D5" s="1726"/>
      <x:c r="E5" s="1726"/>
      <x:c r="F5" s="1726"/>
      <x:c r="G5" s="1726"/>
      <x:c r="H5" s="1726"/>
      <x:c r="I5" s="1726"/>
      <x:c r="J5" s="1726"/>
      <x:c r="K5" s="1726"/>
    </x:row>
    <x:row r="6" ht="24" customHeight="1">
      <x:c r="A6" s="1727" t="str">
        <x:v>Código</x:v>
      </x:c>
      <x:c r="B6" s="1728" t="str">
        <x:v>Tipo</x:v>
      </x:c>
      <x:c r="C6" s="1728" t="str">
        <x:v>Descrição resumida</x:v>
      </x:c>
      <x:c r="D6" s="1728" t="str">
        <x:v>Un.</x:v>
      </x:c>
      <x:c r="E6" s="1728" t="str">
        <x:v>Valor ativo / referência na planilha</x:v>
      </x:c>
      <x:c r="F6" s="1728" t="str">
        <x:v>Valor verificado</x:v>
      </x:c>
      <x:c r="G6" s="1728" t="str">
        <x:v>Diferença</x:v>
      </x:c>
      <x:c r="H6" s="1728" t="str">
        <x:v>Status</x:v>
      </x:c>
      <x:c r="I6" s="1728" t="str">
        <x:v>Uso na obra</x:v>
      </x:c>
      <x:c r="J6" s="1728" t="str">
        <x:v>Fonte de verificação</x:v>
      </x:c>
      <x:c r="K6" s="1729" t="str">
        <x:v>Observação técnica</x:v>
      </x:c>
    </x:row>
    <x:row r="7" ht="24" customHeight="1">
      <x:c r="A7" s="1730" t="str">
        <x:v>97622</x:v>
      </x:c>
      <x:c r="B7" s="1746" t="str">
        <x:v>COMPOSIÇÃO</x:v>
      </x:c>
      <x:c r="C7" s="1746" t="str">
        <x:v>Demolição manual de alvenaria de bloco furado</x:v>
      </x:c>
      <x:c r="D7" s="1746" t="str">
        <x:v>m³</x:v>
      </x:c>
      <x:c r="E7" s="1814" t="n">
        <x:v>83.84</x:v>
      </x:c>
      <x:c r="F7" s="1814" t="n">
        <x:v>83.84</x:v>
      </x:c>
      <x:c r="G7" s="1814" t="n">
        <x:f>E7-F7</x:f>
        <x:v>0</x:v>
      </x:c>
      <x:c r="H7" s="1881" t="str">
        <x:v>OK</x:v>
      </x:c>
      <x:c r="I7" s="1746" t="str">
        <x:v>Demolições</x:v>
      </x:c>
      <x:c r="J7" s="1746" t="str">
        <x:v>https://buscadorsinapi.com.br/sp/composicao/97622-demolicao-de-alvenaria-de-bloco-furado-de-forma-manual-sem-r</x:v>
      </x:c>
      <x:c r="K7" s="1733" t="str">
        <x:v>SP Jul/2026 onerado = sem desoneração</x:v>
      </x:c>
    </x:row>
    <x:row r="8" ht="24" customHeight="1">
      <x:c r="A8" s="1730" t="str">
        <x:v>103358</x:v>
      </x:c>
      <x:c r="B8" s="1746" t="str">
        <x:v>COMPOSIÇÃO</x:v>
      </x:c>
      <x:c r="C8" s="1746" t="str">
        <x:v>Alvenaria bloco cerâmico 11,5×19×29 cm</x:v>
      </x:c>
      <x:c r="D8" s="1746" t="str">
        <x:v>m²</x:v>
      </x:c>
      <x:c r="E8" s="1814" t="n">
        <x:v>83.91</x:v>
      </x:c>
      <x:c r="F8" s="1814" t="n">
        <x:v>83.91</x:v>
      </x:c>
      <x:c r="G8" s="1814" t="n">
        <x:f>E8-F8</x:f>
        <x:v>0</x:v>
      </x:c>
      <x:c r="H8" s="1881" t="str">
        <x:v>OK</x:v>
      </x:c>
      <x:c r="I8" s="1746" t="str">
        <x:v>Alvenaria</x:v>
      </x:c>
      <x:c r="J8" s="1746" t="str">
        <x:v>https://buscadorsinapi.com.br/sp/composicao/103358-alvenaria-de-vedacao-de-blocos-ceramicos-furados-na-horizont</x:v>
      </x:c>
      <x:c r="K8" s="1733" t="str">
        <x:v>Material + M.O. incorporados</x:v>
      </x:c>
    </x:row>
    <x:row r="9" ht="24" customHeight="1">
      <x:c r="A9" s="1730" t="str">
        <x:v>87879</x:v>
      </x:c>
      <x:c r="B9" s="1746" t="str">
        <x:v>COMPOSIÇÃO</x:v>
      </x:c>
      <x:c r="C9" s="1746" t="str">
        <x:v>Chapisco interno</x:v>
      </x:c>
      <x:c r="D9" s="1746" t="str">
        <x:v>m²</x:v>
      </x:c>
      <x:c r="E9" s="1814" t="n">
        <x:v>5.38</x:v>
      </x:c>
      <x:c r="F9" s="1814" t="n">
        <x:v>5.38</x:v>
      </x:c>
      <x:c r="G9" s="1814" t="n">
        <x:f>E9-F9</x:f>
        <x:v>0</x:v>
      </x:c>
      <x:c r="H9" s="1881" t="str">
        <x:v>OK</x:v>
      </x:c>
      <x:c r="I9" s="1746" t="str">
        <x:v>Revestimento-base</x:v>
      </x:c>
      <x:c r="J9" s="1746" t="str">
        <x:v>https://buscadorsinapi.com.br/sp/composicao/87879-chapisco-aplicado-em-alvenarias-e-estruturas-de-concreto-int</x:v>
      </x:c>
      <x:c r="K9" s="1733" t="str"/>
    </x:row>
    <x:row r="10" ht="24" customHeight="1">
      <x:c r="A10" s="1730" t="str">
        <x:v>104958</x:v>
      </x:c>
      <x:c r="B10" s="1746" t="str">
        <x:v>COMPOSIÇÃO</x:v>
      </x:c>
      <x:c r="C10" s="1746" t="str">
        <x:v>Massa única interna e=10 mm</x:v>
      </x:c>
      <x:c r="D10" s="1746" t="str">
        <x:v>m²</x:v>
      </x:c>
      <x:c r="E10" s="1814" t="n">
        <x:v>27.78</x:v>
      </x:c>
      <x:c r="F10" s="1814" t="n">
        <x:v>27.78</x:v>
      </x:c>
      <x:c r="G10" s="1814" t="n">
        <x:f>E10-F10</x:f>
        <x:v>0</x:v>
      </x:c>
      <x:c r="H10" s="1881" t="str">
        <x:v>OK</x:v>
      </x:c>
      <x:c r="I10" s="1746" t="str">
        <x:v>Revestimento-base</x:v>
      </x:c>
      <x:c r="J10" s="1746" t="str">
        <x:v>https://www.datasin.com.br/sinapi/104958</x:v>
      </x:c>
      <x:c r="K10" s="1733" t="str"/>
    </x:row>
    <x:row r="11" ht="24" customHeight="1">
      <x:c r="A11" s="1730" t="str">
        <x:v>102488</x:v>
      </x:c>
      <x:c r="B11" s="1746" t="str">
        <x:v>COMPOSIÇÃO</x:v>
      </x:c>
      <x:c r="C11" s="1746" t="str">
        <x:v>Preparo piso cimentado para pintura</x:v>
      </x:c>
      <x:c r="D11" s="1746" t="str">
        <x:v>m²</x:v>
      </x:c>
      <x:c r="E11" s="1814" t="n">
        <x:v>4.93</x:v>
      </x:c>
      <x:c r="F11" s="1814" t="n">
        <x:v>4.93</x:v>
      </x:c>
      <x:c r="G11" s="1814" t="n">
        <x:f>E11-F11</x:f>
        <x:v>0</x:v>
      </x:c>
      <x:c r="H11" s="1881" t="str">
        <x:v>OK</x:v>
      </x:c>
      <x:c r="I11" s="1746" t="str">
        <x:v>Preparo do piso</x:v>
      </x:c>
      <x:c r="J11" s="1746" t="str">
        <x:v>https://buscadorsinapi.com.br/composicao/102488-preparo-do-piso-cimentado-para-pintura-lixamento-e-limpeza-a</x:v>
      </x:c>
      <x:c r="K11" s="1733" t="str"/>
    </x:row>
    <x:row r="12" ht="24" customHeight="1">
      <x:c r="A12" s="1730" t="str">
        <x:v>40648</x:v>
      </x:c>
      <x:c r="B12" s="1746" t="str">
        <x:v>INSUMO / SERVIÇO</x:v>
      </x:c>
      <x:c r="C12" s="1746" t="str">
        <x:v>Piso epóxi autonivelante 4 mm – incluso execução</x:v>
      </x:c>
      <x:c r="D12" s="1746" t="str">
        <x:v>m²</x:v>
      </x:c>
      <x:c r="E12" s="1814" t="n">
        <x:v>265.92</x:v>
      </x:c>
      <x:c r="F12" s="1814" t="n">
        <x:v>265.92</x:v>
      </x:c>
      <x:c r="G12" s="1814" t="n">
        <x:f>E12-F12</x:f>
        <x:v>0</x:v>
      </x:c>
      <x:c r="H12" s="1881" t="str">
        <x:v>OK</x:v>
      </x:c>
      <x:c r="I12" s="1746" t="str">
        <x:v>Piso epóxi</x:v>
      </x:c>
      <x:c r="J12" s="1746" t="str">
        <x:v>https://buscadorsinapi.com.br/insumo/40648-piso-epoxi-autonivelante-espessura-4-mm-incluso-execucao</x:v>
      </x:c>
      <x:c r="K12" s="1733" t="str">
        <x:v>É insumo classificado como serviço; não chamar de composição</x:v>
      </x:c>
    </x:row>
    <x:row r="13" ht="24" customHeight="1">
      <x:c r="A13" s="1730" t="str">
        <x:v>87622</x:v>
      </x:c>
      <x:c r="B13" s="1746" t="str">
        <x:v>COMPOSIÇÃO</x:v>
      </x:c>
      <x:c r="C13" s="1746" t="str">
        <x:v>Contrapiso aderido 2 cm</x:v>
      </x:c>
      <x:c r="D13" s="1746" t="str">
        <x:v>m²</x:v>
      </x:c>
      <x:c r="E13" s="1814" t="n">
        <x:v>40.63</x:v>
      </x:c>
      <x:c r="F13" s="1814" t="n">
        <x:v>40.63</x:v>
      </x:c>
      <x:c r="G13" s="1814" t="n">
        <x:f>E13-F13</x:f>
        <x:v>0</x:v>
      </x:c>
      <x:c r="H13" s="1881" t="str">
        <x:v>OK</x:v>
      </x:c>
      <x:c r="I13" s="1746" t="str">
        <x:v>Regularização localizada</x:v>
      </x:c>
      <x:c r="J13" s="1746" t="str">
        <x:v>https://buscadorsinapi.com.br/sp/composicao/87622-contrapiso-em-argamassa-traco-1-4-cimento-e-areia-preparo-ma</x:v>
      </x:c>
      <x:c r="K13" s="1733" t="str"/>
    </x:row>
    <x:row r="14" ht="24" customHeight="1">
      <x:c r="A14" s="1730" t="str">
        <x:v>98555</x:v>
      </x:c>
      <x:c r="B14" s="1746" t="str">
        <x:v>COMPOSIÇÃO</x:v>
      </x:c>
      <x:c r="C14" s="1746" t="str">
        <x:v>Impermeabilização argamassa polimérica/membrana acrílica, 3 demãos</x:v>
      </x:c>
      <x:c r="D14" s="1746" t="str">
        <x:v>m²</x:v>
      </x:c>
      <x:c r="E14" s="1814" t="n">
        <x:v>38.07</x:v>
      </x:c>
      <x:c r="F14" s="1814" t="n">
        <x:v>38.07</x:v>
      </x:c>
      <x:c r="G14" s="1814" t="n">
        <x:f>E14-F14</x:f>
        <x:v>0</x:v>
      </x:c>
      <x:c r="H14" s="1881" t="str">
        <x:v>OK</x:v>
      </x:c>
      <x:c r="I14" s="1746" t="str">
        <x:v>Impermeabilização</x:v>
      </x:c>
      <x:c r="J14" s="1746" t="str">
        <x:v>https://buscadorsinapi.com.br/sp/composicao/98555-impermeabilizacao-de-superficie-com-argamassa-polimerica-mem</x:v>
      </x:c>
      <x:c r="K14" s="1733" t="str"/>
    </x:row>
    <x:row r="15" ht="24" customHeight="1">
      <x:c r="A15" s="1730" t="str">
        <x:v>98558</x:v>
      </x:c>
      <x:c r="B15" s="1746" t="str">
        <x:v>COMPOSIÇÃO</x:v>
      </x:c>
      <x:c r="C15" s="1746" t="str">
        <x:v>Tratamento de ralo/ponto emergente</x:v>
      </x:c>
      <x:c r="D15" s="1746" t="str">
        <x:v>un</x:v>
      </x:c>
      <x:c r="E15" s="1814" t="n">
        <x:v>11.22</x:v>
      </x:c>
      <x:c r="F15" s="1814" t="n">
        <x:v>11.22</x:v>
      </x:c>
      <x:c r="G15" s="1814" t="n">
        <x:f>E15-F15</x:f>
        <x:v>0</x:v>
      </x:c>
      <x:c r="H15" s="1881" t="str">
        <x:v>OK</x:v>
      </x:c>
      <x:c r="I15" s="1746" t="str">
        <x:v>Impermeabilização</x:v>
      </x:c>
      <x:c r="J15" s="1746" t="str">
        <x:v>https://buscadorsinapi.com.br/sp/composicao/98558-tratamento-de-ralo-ou-ponto-emergente-com-argamassa-polimeri</x:v>
      </x:c>
      <x:c r="K15" s="1733" t="str"/>
    </x:row>
    <x:row r="16" ht="24" customHeight="1">
      <x:c r="A16" s="1730" t="str">
        <x:v>88316</x:v>
      </x:c>
      <x:c r="B16" s="1746" t="str">
        <x:v>COMPOSIÇÃO</x:v>
      </x:c>
      <x:c r="C16" s="1746" t="str">
        <x:v>Servente com encargos complementares</x:v>
      </x:c>
      <x:c r="D16" s="1746" t="str">
        <x:v>h</x:v>
      </x:c>
      <x:c r="E16" s="1814" t="n">
        <x:v>32.18</x:v>
      </x:c>
      <x:c r="F16" s="1814" t="n">
        <x:v>32.18</x:v>
      </x:c>
      <x:c r="G16" s="1814" t="n">
        <x:f>E16-F16</x:f>
        <x:v>0</x:v>
      </x:c>
      <x:c r="H16" s="1881" t="str">
        <x:v>OK</x:v>
      </x:c>
      <x:c r="I16" s="1746" t="str">
        <x:v>CPUs auxiliares</x:v>
      </x:c>
      <x:c r="J16" s="1746" t="str">
        <x:v>https://buscadorsinapi.com.br/sp/composicao/88316-servente-com-encargos-complementares</x:v>
      </x:c>
      <x:c r="K16" s="1733" t="str"/>
    </x:row>
    <x:row r="17" ht="24" customHeight="1">
      <x:c r="A17" s="1730" t="str">
        <x:v>88309</x:v>
      </x:c>
      <x:c r="B17" s="1746" t="str">
        <x:v>COMPOSIÇÃO</x:v>
      </x:c>
      <x:c r="C17" s="1746" t="str">
        <x:v>Pedreiro com encargos complementares</x:v>
      </x:c>
      <x:c r="D17" s="1746" t="str">
        <x:v>h</x:v>
      </x:c>
      <x:c r="E17" s="1814" t="n">
        <x:v>37.26</x:v>
      </x:c>
      <x:c r="F17" s="1814" t="n">
        <x:v>37.26</x:v>
      </x:c>
      <x:c r="G17" s="1814" t="n">
        <x:f>E17-F17</x:f>
        <x:v>0</x:v>
      </x:c>
      <x:c r="H17" s="1881" t="str">
        <x:v>OK</x:v>
      </x:c>
      <x:c r="I17" s="1746" t="str">
        <x:v>CPUs / composições</x:v>
      </x:c>
      <x:c r="J17" s="1746" t="str">
        <x:v>https://buscadorsinapi.com.br/sp/composicao/88309-pedreiro-com-encargos-complementares</x:v>
      </x:c>
      <x:c r="K17" s="1733" t="str"/>
    </x:row>
    <x:row r="18" ht="24" customHeight="1">
      <x:c r="A18" s="1730" t="str">
        <x:v>88278</x:v>
      </x:c>
      <x:c r="B18" s="1746" t="str">
        <x:v>COMPOSIÇÃO</x:v>
      </x:c>
      <x:c r="C18" s="1746" t="str">
        <x:v>Montador de estruturas metálicas</x:v>
      </x:c>
      <x:c r="D18" s="1746" t="str">
        <x:v>h</x:v>
      </x:c>
      <x:c r="E18" s="1814" t="n">
        <x:v>35.62</x:v>
      </x:c>
      <x:c r="F18" s="1814" t="n">
        <x:v>35.62</x:v>
      </x:c>
      <x:c r="G18" s="1814" t="n">
        <x:f>E18-F18</x:f>
        <x:v>0</x:v>
      </x:c>
      <x:c r="H18" s="1881" t="str">
        <x:v>OK</x:v>
      </x:c>
      <x:c r="I18" s="1746" t="str">
        <x:v>CPU Glasroc – referência M.O.</x:v>
      </x:c>
      <x:c r="J18" s="1746" t="str">
        <x:v>https://buscadorsinapi.com.br/sp/composicao/88278-montador-de-estruturas-metalicas-com-encargos-complementares</x:v>
      </x:c>
      <x:c r="K18" s="1733" t="str"/>
    </x:row>
    <x:row r="19" ht="24" customHeight="1">
      <x:c r="A19" s="1730" t="str">
        <x:v>90776</x:v>
      </x:c>
      <x:c r="B19" s="1746" t="str">
        <x:v>COMPOSIÇÃO</x:v>
      </x:c>
      <x:c r="C19" s="1746" t="str">
        <x:v>Encarregado geral com encargos complementares</x:v>
      </x:c>
      <x:c r="D19" s="1746" t="str">
        <x:v>h</x:v>
      </x:c>
      <x:c r="E19" s="1814" t="n">
        <x:v>57.89</x:v>
      </x:c>
      <x:c r="F19" s="1814" t="n">
        <x:v>57.89</x:v>
      </x:c>
      <x:c r="G19" s="1814" t="n">
        <x:f>E19-F19</x:f>
        <x:v>0</x:v>
      </x:c>
      <x:c r="H19" s="1881" t="str">
        <x:v>NÃO UTILIZADO</x:v>
      </x:c>
      <x:c r="I19" s="1746" t="str">
        <x:v>Referência apenas</x:v>
      </x:c>
      <x:c r="J19" s="1746" t="str">
        <x:v>https://buscadorsinapi.com.br/sp/composicao/90776-encarregado-geral-com-encargos-complementares</x:v>
      </x:c>
      <x:c r="K19" s="1733" t="str">
        <x:v>Preço conferido, porém não integra a Administração Local nesta revisão.</x:v>
      </x:c>
    </x:row>
    <x:row r="20" ht="24" customHeight="1">
      <x:c r="A20" s="1730" t="str">
        <x:v>90777</x:v>
      </x:c>
      <x:c r="B20" s="1746" t="str">
        <x:v>COMPOSIÇÃO</x:v>
      </x:c>
      <x:c r="C20" s="1746" t="str">
        <x:v>Engenheiro civil de obra júnior com encargos complementares</x:v>
      </x:c>
      <x:c r="D20" s="1746" t="str">
        <x:v>h</x:v>
      </x:c>
      <x:c r="E20" s="1814" t="n">
        <x:v>143.6</x:v>
      </x:c>
      <x:c r="F20" s="1814" t="n">
        <x:v>143.6</x:v>
      </x:c>
      <x:c r="G20" s="1814" t="n">
        <x:v>0</x:v>
      </x:c>
      <x:c r="H20" s="1881" t="str">
        <x:v>OK / ATIVO</x:v>
      </x:c>
      <x:c r="I20" s="1746" t="str">
        <x:v>Engenharia – 36 h</x:v>
      </x:c>
      <x:c r="J20" s="1746" t="str">
        <x:v>https://buscadorsinapi.com.br/composicao/90777-engenheiro-civil-de-obra-junior-com-encargos-complementares</x:v>
      </x:c>
      <x:c r="K20" s="1733" t="str">
        <x:v>Preço SP 07/2026 sem desoneração; 36 h totais conforme auditoria final.</x:v>
      </x:c>
    </x:row>
    <x:row r="21" ht="24" customHeight="1">
      <x:c r="A21" s="1730" t="str">
        <x:v>105024</x:v>
      </x:c>
      <x:c r="B21" s="1746" t="str">
        <x:v>COMPOSIÇÃO</x:v>
      </x:c>
      <x:c r="C21" s="1746" t="str">
        <x:v>Verga moldada in loco em concreto, esp. 10 cm</x:v>
      </x:c>
      <x:c r="D21" s="1746" t="str">
        <x:v>m</x:v>
      </x:c>
      <x:c r="E21" s="1814" t="n">
        <x:v>60.82</x:v>
      </x:c>
      <x:c r="F21" s="1814" t="n">
        <x:v>60.82</x:v>
      </x:c>
      <x:c r="G21" s="1814" t="n">
        <x:f>E21-F21</x:f>
        <x:v>0</x:v>
      </x:c>
      <x:c r="H21" s="1881" t="str">
        <x:v>OK</x:v>
      </x:c>
      <x:c r="I21" s="1746" t="str">
        <x:v>Vergas P2 / nicho A2</x:v>
      </x:c>
      <x:c r="J21" s="1746" t="str">
        <x:v>https://buscadorsinapi.com.br/sp/composicao/105024-verga-moldada-in-loco-em-concreto-espessura-de-10-cm-af-03-2</x:v>
      </x:c>
      <x:c r="K21" s="1733" t="str">
        <x:v>Inclui aço, forma, concreto e M.O.; não somar 92802 novamente</x:v>
      </x:c>
    </x:row>
    <x:row r="22" ht="24" customHeight="1">
      <x:c r="A22" s="1730" t="str">
        <x:v>90843</x:v>
      </x:c>
      <x:c r="B22" s="1746" t="str">
        <x:v>COMPOSIÇÃO</x:v>
      </x:c>
      <x:c r="C22" s="1746" t="str">
        <x:v>Kit porta madeira semi-oca 80×210 padrão médio</x:v>
      </x:c>
      <x:c r="D22" s="1746" t="str">
        <x:v>un</x:v>
      </x:c>
      <x:c r="E22" s="1814" t="n">
        <x:v>1375.95</x:v>
      </x:c>
      <x:c r="F22" s="1814" t="n">
        <x:v>1375.95</x:v>
      </x:c>
      <x:c r="G22" s="1814" t="n">
        <x:f>E22-F22</x:f>
        <x:v>0</x:v>
      </x:c>
      <x:c r="H22" s="1881" t="str">
        <x:v>OK</x:v>
      </x:c>
      <x:c r="I22" s="1746" t="str">
        <x:v>Porta comum P</x:v>
      </x:c>
      <x:c r="J22" s="1746" t="str">
        <x:v>https://buscadorsinapi.com.br/sp/composicao/90843-kit-de-porta-de-madeira-para-pintura-semi-oca-leve-ou-media</x:v>
      </x:c>
      <x:c r="K22" s="1733" t="str">
        <x:v>Inclui folha/dobradiças/batente/fechadura/alizar</x:v>
      </x:c>
    </x:row>
    <x:row r="23" ht="24" customHeight="1">
      <x:c r="A23" s="1730" t="str">
        <x:v>90845</x:v>
      </x:c>
      <x:c r="B23" s="1746" t="str">
        <x:v>COMPOSIÇÃO</x:v>
      </x:c>
      <x:c r="C23" s="1746" t="str">
        <x:v>Kit porta madeira pesada/maciça 80×210 padrão médio</x:v>
      </x:c>
      <x:c r="D23" s="1746" t="str">
        <x:v>un</x:v>
      </x:c>
      <x:c r="E23" s="1814" t="n">
        <x:v>1699.3</x:v>
      </x:c>
      <x:c r="F23" s="1814" t="n">
        <x:v>1699.3</x:v>
      </x:c>
      <x:c r="G23" s="1814" t="n">
        <x:f>E23-F23</x:f>
        <x:v>0</x:v>
      </x:c>
      <x:c r="H23" s="1881" t="str">
        <x:v>OK</x:v>
      </x:c>
      <x:c r="I23" s="1746" t="str">
        <x:v>Porta de isolamento P3</x:v>
      </x:c>
      <x:c r="J23" s="1746" t="str">
        <x:v>https://www.datasin.com.br/sinapi/90845</x:v>
      </x:c>
      <x:c r="K23" s="1733" t="str">
        <x:v>Inclui ferragens e alizar via composição</x:v>
      </x:c>
    </x:row>
    <x:row r="24" ht="24" customHeight="1">
      <x:c r="A24" s="1730" t="str">
        <x:v>102229</x:v>
      </x:c>
      <x:c r="B24" s="1746" t="str">
        <x:v>COMPOSIÇÃO</x:v>
      </x:c>
      <x:c r="C24" s="1746" t="str">
        <x:v>Esmalte sintético acetinado em madeira, 3 demãos</x:v>
      </x:c>
      <x:c r="D24" s="1746" t="str">
        <x:v>m²</x:v>
      </x:c>
      <x:c r="E24" s="1814" t="n">
        <x:v>31.85</x:v>
      </x:c>
      <x:c r="F24" s="1814" t="n">
        <x:v>31.85</x:v>
      </x:c>
      <x:c r="G24" s="1814" t="n">
        <x:f>E24-F24</x:f>
        <x:v>0</x:v>
      </x:c>
      <x:c r="H24" s="1881" t="str">
        <x:v>OK</x:v>
      </x:c>
      <x:c r="I24" s="1746" t="str">
        <x:v>Acabamento P/P3</x:v>
      </x:c>
      <x:c r="J24" s="1746" t="str">
        <x:v>https://buscadorsinapi.com.br/sp/composicao/102229-pintura-tinta-de-acabamento-pigmentada-esmalte-sintetico-ace</x:v>
      </x:c>
      <x:c r="K24" s="1733" t="str"/>
    </x:row>
    <x:row r="25" ht="24" customHeight="1">
      <x:c r="A25" s="1730" t="str">
        <x:v>90822</x:v>
      </x:c>
      <x:c r="B25" s="1746" t="str">
        <x:v>COMPOSIÇÃO</x:v>
      </x:c>
      <x:c r="C25" s="1746" t="str">
        <x:v>Folha 80×210 semi-oca + dobradiças</x:v>
      </x:c>
      <x:c r="D25" s="1746" t="str">
        <x:v>un</x:v>
      </x:c>
      <x:c r="E25" s="1814" t="n">
        <x:v>457.63</x:v>
      </x:c>
      <x:c r="F25" s="1814" t="n">
        <x:v>457.63</x:v>
      </x:c>
      <x:c r="G25" s="1814" t="n">
        <x:f>E25-F25</x:f>
        <x:v>0</x:v>
      </x:c>
      <x:c r="H25" s="1881" t="str">
        <x:v>OK</x:v>
      </x:c>
      <x:c r="I25" s="1746" t="str">
        <x:v>Componente 90843</x:v>
      </x:c>
      <x:c r="J25" s="1746" t="str">
        <x:v>https://www.datasin.com.br/sinapi/90822</x:v>
      </x:c>
      <x:c r="K25" s="1733" t="str">
        <x:v>Não somar à parte se usar 90843</x:v>
      </x:c>
    </x:row>
    <x:row r="26" ht="24" customHeight="1">
      <x:c r="A26" s="1730" t="str">
        <x:v>90824</x:v>
      </x:c>
      <x:c r="B26" s="1746" t="str">
        <x:v>COMPOSIÇÃO</x:v>
      </x:c>
      <x:c r="C26" s="1746" t="str">
        <x:v>Folha 80×210 pesada + dobradiças</x:v>
      </x:c>
      <x:c r="D26" s="1746" t="str">
        <x:v>un</x:v>
      </x:c>
      <x:c r="E26" s="1814" t="n">
        <x:v>780.98</x:v>
      </x:c>
      <x:c r="F26" s="1814" t="n">
        <x:v>780.98</x:v>
      </x:c>
      <x:c r="G26" s="1814" t="n">
        <x:f>E26-F26</x:f>
        <x:v>0</x:v>
      </x:c>
      <x:c r="H26" s="1881" t="str">
        <x:v>OK</x:v>
      </x:c>
      <x:c r="I26" s="1746" t="str">
        <x:v>Componente 90845</x:v>
      </x:c>
      <x:c r="J26" s="1746" t="str">
        <x:v>https://www.datasin.com.br/sinapi/90824</x:v>
      </x:c>
      <x:c r="K26" s="1733" t="str">
        <x:v>Não somar à parte se usar 90845</x:v>
      </x:c>
    </x:row>
    <x:row r="27" ht="24" customHeight="1">
      <x:c r="A27" s="1730" t="str">
        <x:v>90806</x:v>
      </x:c>
      <x:c r="B27" s="1746" t="str">
        <x:v>COMPOSIÇÃO</x:v>
      </x:c>
      <x:c r="C27" s="1746" t="str">
        <x:v>Batente porta madeira padrão médio instalado</x:v>
      </x:c>
      <x:c r="D27" s="1746" t="str">
        <x:v>un</x:v>
      </x:c>
      <x:c r="E27" s="1814" t="n">
        <x:v>558.24</x:v>
      </x:c>
      <x:c r="F27" s="1814" t="n">
        <x:v>558.24</x:v>
      </x:c>
      <x:c r="G27" s="1814" t="n">
        <x:f>E27-F27</x:f>
        <x:v>0</x:v>
      </x:c>
      <x:c r="H27" s="1881" t="str">
        <x:v>OK</x:v>
      </x:c>
      <x:c r="I27" s="1746" t="str">
        <x:v>Componente 90843/90845</x:v>
      </x:c>
      <x:c r="J27" s="1746" t="str">
        <x:v>https://www.datasin.com.br/sinapi/90806</x:v>
      </x:c>
      <x:c r="K27" s="1733" t="str">
        <x:v>Não somar à parte</x:v>
      </x:c>
    </x:row>
    <x:row r="28" ht="24" customHeight="1">
      <x:c r="A28" s="1730" t="str">
        <x:v>90830</x:v>
      </x:c>
      <x:c r="B28" s="1746" t="str">
        <x:v>COMPOSIÇÃO</x:v>
      </x:c>
      <x:c r="C28" s="1746" t="str">
        <x:v>Fechadura externa completa padrão médio</x:v>
      </x:c>
      <x:c r="D28" s="1746" t="str">
        <x:v>un</x:v>
      </x:c>
      <x:c r="E28" s="1814" t="n">
        <x:v>225.68</x:v>
      </x:c>
      <x:c r="F28" s="1814" t="n">
        <x:v>225.68</x:v>
      </x:c>
      <x:c r="G28" s="1814" t="n">
        <x:f>E28-F28</x:f>
        <x:v>0</x:v>
      </x:c>
      <x:c r="H28" s="1881" t="str">
        <x:v>OK</x:v>
      </x:c>
      <x:c r="I28" s="1746" t="str">
        <x:v>Componente 90843/90845</x:v>
      </x:c>
      <x:c r="J28" s="1746" t="str">
        <x:v>https://buscadorsinapi.com.br/composicao/90830-fechadura-de-embutir-com-cilindro-externa-completa-acabament</x:v>
      </x:c>
      <x:c r="K28" s="1733" t="str">
        <x:v>Não somar à parte</x:v>
      </x:c>
    </x:row>
    <x:row r="29" ht="24" customHeight="1">
      <x:c r="A29" s="1730" t="str">
        <x:v>100659</x:v>
      </x:c>
      <x:c r="B29" s="1746" t="str">
        <x:v>COMPOSIÇÃO</x:v>
      </x:c>
      <x:c r="C29" s="1746" t="str">
        <x:v>Alizar 5×1,5 cm padrão médio</x:v>
      </x:c>
      <x:c r="D29" s="1746" t="str">
        <x:v>m</x:v>
      </x:c>
      <x:c r="E29" s="1814" t="n">
        <x:v>13.44</x:v>
      </x:c>
      <x:c r="F29" s="1814" t="n">
        <x:v>13.44</x:v>
      </x:c>
      <x:c r="G29" s="1814" t="n">
        <x:f>E29-F29</x:f>
        <x:v>0</x:v>
      </x:c>
      <x:c r="H29" s="1881" t="str">
        <x:v>OK</x:v>
      </x:c>
      <x:c r="I29" s="1746" t="str">
        <x:v>Componente 90843/90845</x:v>
      </x:c>
      <x:c r="J29" s="1746" t="str">
        <x:v>https://buscadorsinapi.com.br/composicao/100659-alizar-de-5x1-5cm-para-porta-fixado-com-pregos-padrao-medio</x:v>
      </x:c>
      <x:c r="K29" s="1733" t="str">
        <x:v>10 m por kit</x:v>
      </x:c>
    </x:row>
    <x:row r="30" ht="24" customHeight="1">
      <x:c r="A30" s="1737" t="str">
        <x:v>92802</x:v>
      </x:c>
      <x:c r="B30" s="1739" t="str">
        <x:v>COMPOSIÇÃO</x:v>
      </x:c>
      <x:c r="C30" s="1739" t="str">
        <x:v>Corte e dobra aço CA-50 Ø8 mm</x:v>
      </x:c>
      <x:c r="D30" s="1739" t="str">
        <x:v>kg</x:v>
      </x:c>
      <x:c r="E30" s="1777" t="n">
        <x:v>8.54</x:v>
      </x:c>
      <x:c r="F30" s="1777" t="n">
        <x:v>8.54</x:v>
      </x:c>
      <x:c r="G30" s="1777" t="n">
        <x:f>E30-F30</x:f>
        <x:v>0</x:v>
      </x:c>
      <x:c r="H30" s="1882" t="str">
        <x:v>CORRIGIDO</x:v>
      </x:c>
      <x:c r="I30" s="1739" t="str">
        <x:v>Referência interna da 105024</x:v>
      </x:c>
      <x:c r="J30" s="1739" t="str">
        <x:v>https://www.datasin.com.br/sinapi/92802</x:v>
      </x:c>
      <x:c r="K30" s="1740" t="str">
        <x:v>Valor anterior era R$ 8,23/kg; corrigido para R$ 8,54/kg. Não somar isoladamente à verga 105024.</x:v>
      </x:c>
    </x:row>
    <x:row r="31" ht="24" customHeight="1">
      <x:c r="A31" s="1741" t="str">
        <x:v>97644</x:v>
      </x:c>
      <x:c r="B31" s="1743" t="str">
        <x:v>COMPOSIÇÃO</x:v>
      </x:c>
      <x:c r="C31" s="1743" t="str">
        <x:v>Remoção manual de portas sem reaproveitamento</x:v>
      </x:c>
      <x:c r="D31" s="1743" t="str">
        <x:v>m²</x:v>
      </x:c>
      <x:c r="E31" s="1804" t="n">
        <x:v>0</x:v>
      </x:c>
      <x:c r="F31" s="1804" t="n">
        <x:v>13.94</x:v>
      </x:c>
      <x:c r="G31" s="1804" t="n">
        <x:f>E31-F31</x:f>
        <x:v>-13.94</x:v>
      </x:c>
      <x:c r="H31" s="1883" t="str">
        <x:v>REFERÊNCIA / NÃO INCLUÍDO</x:v>
      </x:c>
      <x:c r="I31" s="1743" t="str">
        <x:v>Remoção de portas existentes</x:v>
      </x:c>
      <x:c r="J31" s="1743" t="str">
        <x:v>https://buscadorsinapi.com.br/composicao/97644-remocao-de-portas-de-forma-manual-sem-reaproveitamento-af-09</x:v>
      </x:c>
      <x:c r="K31" s="1744" t="str">
        <x:v>Aplicar somente após mapear portas substituídas.</x:v>
      </x:c>
    </x:row>
    <x:row r="32" ht="24" customHeight="1">
      <x:c r="A32" s="1730" t="str">
        <x:v>97633</x:v>
      </x:c>
      <x:c r="B32" s="1746" t="str">
        <x:v>COMPOSIÇÃO</x:v>
      </x:c>
      <x:c r="C32" s="1746" t="str">
        <x:v>Demolição de revestimento cerâmico</x:v>
      </x:c>
      <x:c r="D32" s="1746" t="str">
        <x:v>m²</x:v>
      </x:c>
      <x:c r="E32" s="1814" t="n">
        <x:v>0</x:v>
      </x:c>
      <x:c r="F32" s="1814" t="n">
        <x:v>33.43</x:v>
      </x:c>
      <x:c r="G32" s="1814" t="n">
        <x:f>E32-F32</x:f>
        <x:v>-33.43</x:v>
      </x:c>
      <x:c r="H32" s="1758" t="str">
        <x:v>REFERÊNCIA / NÃO INCLUÍDO</x:v>
      </x:c>
      <x:c r="I32" s="1746" t="str">
        <x:v>Remoção de revestimentos</x:v>
      </x:c>
      <x:c r="J32" s="1746" t="str">
        <x:v>https://buscadorsinapi.com.br/composicao/97633-demolicao-de-revestimento-ceramico-de-forma-manual-sem-reapr</x:v>
      </x:c>
      <x:c r="K32" s="1733" t="str">
        <x:v>Somente se o existente for cerâmico.</x:v>
      </x:c>
    </x:row>
    <x:row r="33" ht="24" customHeight="1">
      <x:c r="A33" s="1730" t="str">
        <x:v>97631</x:v>
      </x:c>
      <x:c r="B33" s="1746" t="str">
        <x:v>COMPOSIÇÃO</x:v>
      </x:c>
      <x:c r="C33" s="1746" t="str">
        <x:v>Demolição de argamassas</x:v>
      </x:c>
      <x:c r="D33" s="1746" t="str">
        <x:v>m²</x:v>
      </x:c>
      <x:c r="E33" s="1814" t="n">
        <x:v>0</x:v>
      </x:c>
      <x:c r="F33" s="1814" t="n">
        <x:v>16.74</x:v>
      </x:c>
      <x:c r="G33" s="1814" t="n">
        <x:f>E33-F33</x:f>
        <x:v>-16.74</x:v>
      </x:c>
      <x:c r="H33" s="1758" t="str">
        <x:v>REFERÊNCIA / NÃO INCLUÍDO</x:v>
      </x:c>
      <x:c r="I33" s="1746" t="str">
        <x:v>Remoção de revestimentos</x:v>
      </x:c>
      <x:c r="J33" s="1746" t="str">
        <x:v>https://buscadorsinapi.com.br/sp/composicao/97631-demolicao-de-argamassas-de-forma-manual-sem-reaproveitamento</x:v>
      </x:c>
      <x:c r="K33" s="1733" t="str">
        <x:v>Alternativa se o revestimento existente for argamassa.</x:v>
      </x:c>
    </x:row>
    <x:row r="34" ht="24" customHeight="1">
      <x:c r="A34" s="1730" t="str">
        <x:v>102494</x:v>
      </x:c>
      <x:c r="B34" s="1746" t="str">
        <x:v>COMPOSIÇÃO</x:v>
      </x:c>
      <x:c r="C34" s="1746" t="str">
        <x:v>Pintura de piso com tinta epóxi 2 demãos + primer</x:v>
      </x:c>
      <x:c r="D34" s="1746" t="str">
        <x:v>m²</x:v>
      </x:c>
      <x:c r="E34" s="1814" t="n">
        <x:v>0</x:v>
      </x:c>
      <x:c r="F34" s="1814"/>
      <x:c r="G34" s="1814" t="n">
        <x:f>E34-F34</x:f>
        <x:v>0</x:v>
      </x:c>
      <x:c r="H34" s="1758" t="str">
        <x:v>COMPARATIVO</x:v>
      </x:c>
      <x:c r="I34" s="1746" t="str">
        <x:v>Renner/teto – não equivalente</x:v>
      </x:c>
      <x:c r="J34" s="1746" t="str">
        <x:v>https://buscadorsinapi.com.br/composicao/102494-pintura-de-piso-com-tinta-epoxi-aplicacao-manual-2-demaos-in</x:v>
      </x:c>
      <x:c r="K34" s="1733" t="str">
        <x:v>Não substituir sistema hospitalar de paredes/laje automaticamente.</x:v>
      </x:c>
    </x:row>
    <x:row r="35" ht="24" customHeight="1">
      <x:c r="A35" s="1730" t="str">
        <x:v>102496</x:v>
      </x:c>
      <x:c r="B35" s="1746" t="str">
        <x:v>COMPOSIÇÃO</x:v>
      </x:c>
      <x:c r="C35" s="1746" t="str">
        <x:v>Pintura de rodapé com tinta epóxi 2 demãos + primer</x:v>
      </x:c>
      <x:c r="D35" s="1746" t="str">
        <x:v>m</x:v>
      </x:c>
      <x:c r="E35" s="1814" t="n">
        <x:v>0</x:v>
      </x:c>
      <x:c r="F35" s="1814" t="n">
        <x:v>16.09</x:v>
      </x:c>
      <x:c r="G35" s="1814" t="n">
        <x:f>E35-F35</x:f>
        <x:v>-16.09</x:v>
      </x:c>
      <x:c r="H35" s="1758" t="str">
        <x:v>COMPARATIVO</x:v>
      </x:c>
      <x:c r="I35" s="1746" t="str">
        <x:v>Rodapé sanitário – não equivalente</x:v>
      </x:c>
      <x:c r="J35" s="1746" t="str">
        <x:v>https://buscadorsinapi.com.br/sp/composicao/102496-pintura-de-rodape-com-tinta-epoxi-aplicacao-manual-2-demaos</x:v>
      </x:c>
      <x:c r="K35" s="1733" t="str">
        <x:v>Não forma meia-cana sanitária.</x:v>
      </x:c>
    </x:row>
    <x:row r="36" ht="24" customHeight="1">
      <x:c r="A36" s="1730" t="str">
        <x:v>100702</x:v>
      </x:c>
      <x:c r="B36" s="1746" t="str">
        <x:v>COMPOSIÇÃO</x:v>
      </x:c>
      <x:c r="C36" s="1746" t="str">
        <x:v>Porta de correr alumínio 2 folhas para vidro</x:v>
      </x:c>
      <x:c r="D36" s="1746" t="str">
        <x:v>m²</x:v>
      </x:c>
      <x:c r="E36" s="1814" t="n">
        <x:v>0</x:v>
      </x:c>
      <x:c r="F36" s="1814" t="n">
        <x:v>508.32</x:v>
      </x:c>
      <x:c r="G36" s="1814" t="n">
        <x:f>E36-F36</x:f>
        <x:v>-508.32</x:v>
      </x:c>
      <x:c r="H36" s="1758" t="str">
        <x:v>COMPARATIVO</x:v>
      </x:c>
      <x:c r="I36" s="1746" t="str">
        <x:v>P1/P5/P6 – não equivalente</x:v>
      </x:c>
      <x:c r="J36" s="1746" t="str">
        <x:v>https://www.datasin.com.br/sinapi/100702</x:v>
      </x:c>
      <x:c r="K36" s="1733" t="str">
        <x:v>Não possui desempenho/vedação hospitalar do projeto.</x:v>
      </x:c>
    </x:row>
    <x:row r="37" ht="24" customHeight="1">
      <x:c r="A37" s="1730" t="str">
        <x:v>100700</x:v>
      </x:c>
      <x:c r="B37" s="1746" t="str">
        <x:v>COMPOSIÇÃO</x:v>
      </x:c>
      <x:c r="C37" s="1746" t="str">
        <x:v>Porta madeira dupla 120×210 para pintura</x:v>
      </x:c>
      <x:c r="D37" s="1746" t="str">
        <x:v>un</x:v>
      </x:c>
      <x:c r="E37" s="1814" t="n">
        <x:v>0</x:v>
      </x:c>
      <x:c r="F37" s="1814" t="n">
        <x:v>1071.41</x:v>
      </x:c>
      <x:c r="G37" s="1814" t="n">
        <x:f>E37-F37</x:f>
        <x:v>-1071.41</x:v>
      </x:c>
      <x:c r="H37" s="1758" t="str">
        <x:v>COMPARATIVO</x:v>
      </x:c>
      <x:c r="I37" s="1746" t="str">
        <x:v>P4 – não equivalente</x:v>
      </x:c>
      <x:c r="J37" s="1746" t="str">
        <x:v>https://www.datasin.com.br/sinapi/100700</x:v>
      </x:c>
      <x:c r="K37" s="1733" t="str">
        <x:v>P4 é 200×210 hospitalar.</x:v>
      </x:c>
    </x:row>
    <x:row r="38" ht="24" customHeight="1">
      <x:c r="A38" s="1730" t="str">
        <x:v>104327</x:v>
      </x:c>
      <x:c r="B38" s="1746" t="str">
        <x:v>COMPOSIÇÃO</x:v>
      </x:c>
      <x:c r="C38" s="1746" t="str">
        <x:v>Ralo sifonado PVC DN100×40</x:v>
      </x:c>
      <x:c r="D38" s="1746" t="str">
        <x:v>un</x:v>
      </x:c>
      <x:c r="E38" s="1814" t="n">
        <x:v>0</x:v>
      </x:c>
      <x:c r="F38" s="1814" t="n">
        <x:v>25.13</x:v>
      </x:c>
      <x:c r="G38" s="1814" t="n">
        <x:f>E38-F38</x:f>
        <x:v>-25.13</x:v>
      </x:c>
      <x:c r="H38" s="1758" t="str">
        <x:v>REFERÊNCIA / NÃO INCLUÍDO</x:v>
      </x:c>
      <x:c r="I38" s="1746" t="str">
        <x:v>Hidráulica</x:v>
      </x:c>
      <x:c r="J38" s="1746" t="str">
        <x:v>https://buscadorsinapi.com.br/composicao/104327-ralo-sifonado-redondo-pvc-dn-100-x-40-mm-junta-soldavel-forn</x:v>
      </x:c>
      <x:c r="K38" s="1733" t="str">
        <x:v>Projeto hidráulico pendente.</x:v>
      </x:c>
    </x:row>
    <x:row r="39" ht="24" customHeight="1">
      <x:c r="A39" s="1730" t="str">
        <x:v>91854</x:v>
      </x:c>
      <x:c r="B39" s="1746" t="str">
        <x:v>COMPOSIÇÃO</x:v>
      </x:c>
      <x:c r="C39" s="1746" t="str">
        <x:v>Eletroduto flexível PVC DN25 em parede</x:v>
      </x:c>
      <x:c r="D39" s="1746" t="str">
        <x:v>m</x:v>
      </x:c>
      <x:c r="E39" s="1814" t="n">
        <x:v>0</x:v>
      </x:c>
      <x:c r="F39" s="1814" t="n">
        <x:v>13.07</x:v>
      </x:c>
      <x:c r="G39" s="1814" t="n">
        <x:f>E39-F39</x:f>
        <x:v>-13.07</x:v>
      </x:c>
      <x:c r="H39" s="1758" t="str">
        <x:v>REFERÊNCIA / NÃO INCLUÍDO</x:v>
      </x:c>
      <x:c r="I39" s="1746" t="str">
        <x:v>Elétrica</x:v>
      </x:c>
      <x:c r="J39" s="1746" t="str">
        <x:v>https://buscadorsinapi.com.br/composicao/91854-eletroduto-flexivel-corrugado-pvc-dn-25-mm-3-4-para-circuito</x:v>
      </x:c>
      <x:c r="K39" s="1733" t="str">
        <x:v>Metragem e DN dependem do projeto.</x:v>
      </x:c>
    </x:row>
    <x:row r="40" ht="24" customHeight="1">
      <x:c r="A40" s="1730" t="str">
        <x:v>91926</x:v>
      </x:c>
      <x:c r="B40" s="1746" t="str">
        <x:v>COMPOSIÇÃO</x:v>
      </x:c>
      <x:c r="C40" s="1746" t="str">
        <x:v>Cabo cobre flexível 2,5 mm²</x:v>
      </x:c>
      <x:c r="D40" s="1746" t="str">
        <x:v>m</x:v>
      </x:c>
      <x:c r="E40" s="1814" t="n">
        <x:v>0</x:v>
      </x:c>
      <x:c r="F40" s="1814" t="n">
        <x:v>5.79</x:v>
      </x:c>
      <x:c r="G40" s="1814" t="n">
        <x:f>E40-F40</x:f>
        <x:v>-5.79</x:v>
      </x:c>
      <x:c r="H40" s="1758" t="str">
        <x:v>REFERÊNCIA / NÃO INCLUÍDO</x:v>
      </x:c>
      <x:c r="I40" s="1746" t="str">
        <x:v>Elétrica</x:v>
      </x:c>
      <x:c r="J40" s="1746" t="str">
        <x:v>https://buscadorsinapi.com.br/sp/composicao/91926-cabo-de-cobre-flexivel-isolado-2-5-mm-anti-chama-450-750-v-p</x:v>
      </x:c>
      <x:c r="K40" s="1733" t="str">
        <x:v>Autoclave pode exigir seção superior.</x:v>
      </x:c>
    </x:row>
    <x:row r="41" ht="24" customHeight="1">
      <x:c r="A41" s="1730" t="str">
        <x:v>91997</x:v>
      </x:c>
      <x:c r="B41" s="1746" t="str">
        <x:v>COMPOSIÇÃO</x:v>
      </x:c>
      <x:c r="C41" s="1746" t="str">
        <x:v>Tomada embutir 2P+T 20 A</x:v>
      </x:c>
      <x:c r="D41" s="1746" t="str">
        <x:v>un</x:v>
      </x:c>
      <x:c r="E41" s="1814" t="n">
        <x:v>0</x:v>
      </x:c>
      <x:c r="F41" s="1814" t="n">
        <x:v>51.35</x:v>
      </x:c>
      <x:c r="G41" s="1814" t="n">
        <x:f>E41-F41</x:f>
        <x:v>-51.35</x:v>
      </x:c>
      <x:c r="H41" s="1758" t="str">
        <x:v>REFERÊNCIA / NÃO INCLUÍDO</x:v>
      </x:c>
      <x:c r="I41" s="1746" t="str">
        <x:v>Elétrica</x:v>
      </x:c>
      <x:c r="J41" s="1746" t="str">
        <x:v>https://buscadorsinapi.com.br/composicao/91997-tomada-media-de-embutir-1-modulo-2p-t-20-a-incluindo-suporte</x:v>
      </x:c>
      <x:c r="K41" s="1733" t="str">
        <x:v>Referência para tomadas comuns.</x:v>
      </x:c>
    </x:row>
    <x:row r="42" ht="24" customHeight="1">
      <x:c r="A42" s="1737" t="str">
        <x:v>90801</x:v>
      </x:c>
      <x:c r="B42" s="1739" t="str">
        <x:v>COMPOSIÇÃO</x:v>
      </x:c>
      <x:c r="C42" s="1739" t="str">
        <x:v>Batente de madeira padrão médio – montagem</x:v>
      </x:c>
      <x:c r="D42" s="1739" t="str">
        <x:v>un</x:v>
      </x:c>
      <x:c r="E42" s="1777" t="n">
        <x:v>420.41</x:v>
      </x:c>
      <x:c r="F42" s="1777" t="n">
        <x:v>420.41</x:v>
      </x:c>
      <x:c r="G42" s="1777" t="n">
        <x:f>E42-F42</x:f>
        <x:v>0</x:v>
      </x:c>
      <x:c r="H42" s="1884" t="str">
        <x:v>REFERÊNCIA ATIVA INDIRETA</x:v>
      </x:c>
      <x:c r="I42" s="1739" t="str">
        <x:v>Geometria acabamento P/P3</x:v>
      </x:c>
      <x:c r="J42" s="1739" t="str">
        <x:v>https://www.datasin.com.br/sinapi/90801</x:v>
      </x:c>
      <x:c r="K42" s="1740" t="str">
        <x:v>Dimensões do batente 3×14 cm usadas na área de acabamento.</x:v>
      </x:c>
    </x:row>
    <x:row r="43" ht="24" customHeight="1">
      <x:c r="A43" s="1741" t="str">
        <x:v>106143</x:v>
      </x:c>
      <x:c r="B43" s="1743" t="str">
        <x:v>COMPOSIÇÃO</x:v>
      </x:c>
      <x:c r="C43" s="1743" t="str">
        <x:v>Porta-pronta madeira leve/média 80×210 melamínica branca</x:v>
      </x:c>
      <x:c r="D43" s="1743" t="str">
        <x:v>un</x:v>
      </x:c>
      <x:c r="E43" s="1804" t="n">
        <x:v>1024.39</x:v>
      </x:c>
      <x:c r="F43" s="1804" t="n">
        <x:v>1024.39</x:v>
      </x:c>
      <x:c r="G43" s="1804" t="n">
        <x:v>0</x:v>
      </x:c>
      <x:c r="H43" s="1743" t="str">
        <x:v>OK / ATIVO</x:v>
      </x:c>
      <x:c r="I43" s="1743" t="str">
        <x:v>Porta comum P</x:v>
      </x:c>
      <x:c r="J43" s="1743" t="str">
        <x:v>https://buscadorsinapi.com.br/composicao/106143-porta-pronta-de-madeira-folha-leve-ou-media-80x210cm-fixacao</x:v>
      </x:c>
      <x:c r="K43" s="1744" t="str">
        <x:v>Substitui solução antiga 90843+102229.</x:v>
      </x:c>
    </x:row>
    <x:row r="44" ht="24" customHeight="1">
      <x:c r="A44" s="1730" t="str">
        <x:v>106144</x:v>
      </x:c>
      <x:c r="B44" s="1746" t="str">
        <x:v>COMPOSIÇÃO</x:v>
      </x:c>
      <x:c r="C44" s="1746" t="str">
        <x:v>Porta-pronta madeira pesada/superpesada 80×210 melamínica branca</x:v>
      </x:c>
      <x:c r="D44" s="1746" t="str">
        <x:v>un</x:v>
      </x:c>
      <x:c r="E44" s="1814" t="n">
        <x:v>1204.35</x:v>
      </x:c>
      <x:c r="F44" s="1814" t="n">
        <x:v>1204.35</x:v>
      </x:c>
      <x:c r="G44" s="1814" t="n">
        <x:v>0</x:v>
      </x:c>
      <x:c r="H44" s="1746" t="str">
        <x:v>OK / ATIVO</x:v>
      </x:c>
      <x:c r="I44" s="1746" t="str">
        <x:v>P3</x:v>
      </x:c>
      <x:c r="J44" s="1746" t="str">
        <x:v>https://buscadorsinapi.com.br/sp/composicao/106144-porta-pronta-de-madeira-folha-pesada-ou-superpesada-80x210cm</x:v>
      </x:c>
      <x:c r="K44" s="1733" t="str">
        <x:v>Mais aderente e mais econômica; validar vedação especial.</x:v>
      </x:c>
    </x:row>
    <x:row r="45" ht="24" customHeight="1">
      <x:c r="A45" s="1730" t="str">
        <x:v>106148</x:v>
      </x:c>
      <x:c r="B45" s="1746" t="str">
        <x:v>COMPOSIÇÃO</x:v>
      </x:c>
      <x:c r="C45" s="1746" t="str">
        <x:v>Porta de correr de madeira, fechadura e puxador, com alizar</x:v>
      </x:c>
      <x:c r="D45" s="1746" t="str">
        <x:v>un</x:v>
      </x:c>
      <x:c r="E45" s="1814" t="n">
        <x:v>0</x:v>
      </x:c>
      <x:c r="F45" s="1814"/>
      <x:c r="G45" s="1814"/>
      <x:c r="H45" s="1746" t="str">
        <x:v>SEM CUSTO SP</x:v>
      </x:c>
      <x:c r="I45" s="1746" t="str">
        <x:v>P5 – referência</x:v>
      </x:c>
      <x:c r="J45" s="1746" t="str">
        <x:v>https://buscadorsinapi.com.br/caderno-tecnico/esquadrias-portas</x:v>
      </x:c>
      <x:c r="K45" s="1733" t="str">
        <x:v>Composição ativa sem preço SP Jul/2026; CPU permanece.</x:v>
      </x:c>
    </x:row>
    <x:row r="46" ht="24" customHeight="1">
      <x:c r="A46" s="1730" t="str">
        <x:v>98458</x:v>
      </x:c>
      <x:c r="B46" s="1746" t="str">
        <x:v>COMPOSIÇÃO</x:v>
      </x:c>
      <x:c r="C46" s="1746" t="str">
        <x:v>Tapume com compensado de madeira</x:v>
      </x:c>
      <x:c r="D46" s="1746" t="str">
        <x:v>m²</x:v>
      </x:c>
      <x:c r="E46" s="1814" t="n">
        <x:v>0</x:v>
      </x:c>
      <x:c r="F46" s="1814" t="n">
        <x:v>100.92</x:v>
      </x:c>
      <x:c r="G46" s="1814" t="n">
        <x:v>-100.92</x:v>
      </x:c>
      <x:c r="H46" s="1746" t="str">
        <x:v>COMPARATIVO</x:v>
      </x:c>
      <x:c r="I46" s="1746" t="str">
        <x:v>Preliminares</x:v>
      </x:c>
      <x:c r="J46" s="1746" t="str">
        <x:v>https://buscadorsinapi.com.br/composicao/98458-tapume-com-compensado-de-madeira-af-03-2024</x:v>
      </x:c>
      <x:c r="K46" s="1733" t="str">
        <x:v>Não substitui automaticamente isolamento hospitalar.</x:v>
      </x:c>
    </x:row>
    <x:row r="47" ht="24" customHeight="1">
      <x:c r="A47" s="1730" t="str">
        <x:v>99811</x:v>
      </x:c>
      <x:c r="B47" s="1746" t="str">
        <x:v>COMPOSIÇÃO</x:v>
      </x:c>
      <x:c r="C47" s="1746" t="str">
        <x:v>Limpeza de contrapiso com vassoura a seco</x:v>
      </x:c>
      <x:c r="D47" s="1746" t="str">
        <x:v>m²</x:v>
      </x:c>
      <x:c r="E47" s="1814" t="n">
        <x:v>0</x:v>
      </x:c>
      <x:c r="F47" s="1814" t="n">
        <x:v>0.92</x:v>
      </x:c>
      <x:c r="G47" s="1814" t="n">
        <x:v>-0.92</x:v>
      </x:c>
      <x:c r="H47" s="1746" t="str">
        <x:v>COMPARATIVO</x:v>
      </x:c>
      <x:c r="I47" s="1746" t="str">
        <x:v>Limpeza final</x:v>
      </x:c>
      <x:c r="J47" s="1746" t="str">
        <x:v>https://buscadorsinapi.com.br/sp/composicao/99811-limpeza-de-contrapiso-com-vassoura-a-seco-af-10-2025</x:v>
      </x:c>
      <x:c r="K47" s="1733" t="str">
        <x:v>Não representa limpeza terminal completa.</x:v>
      </x:c>
    </x:row>
    <x:row r="48" ht="24" customHeight="1">
      <x:c r="A48" s="1730" t="str">
        <x:v>99814</x:v>
      </x:c>
      <x:c r="B48" s="1746" t="str">
        <x:v>COMPOSIÇÃO</x:v>
      </x:c>
      <x:c r="C48" s="1746" t="str">
        <x:v>Limpeza de superfície piso/parede com jato de alta pressão</x:v>
      </x:c>
      <x:c r="D48" s="1746" t="str">
        <x:v>m²</x:v>
      </x:c>
      <x:c r="E48" s="1814" t="n">
        <x:v>0</x:v>
      </x:c>
      <x:c r="F48" s="1814" t="n">
        <x:v>2.23</x:v>
      </x:c>
      <x:c r="G48" s="1814" t="n">
        <x:v>-2.23</x:v>
      </x:c>
      <x:c r="H48" s="1746" t="str">
        <x:v>COMPARATIVO</x:v>
      </x:c>
      <x:c r="I48" s="1746" t="str">
        <x:v>Limpeza final</x:v>
      </x:c>
      <x:c r="J48" s="1746" t="str">
        <x:v>https://buscadorsinapi.com.br/sp/composicao/99814-limpeza-de-superficie-piso-ou-parede-com-jato-de-alta-pressa</x:v>
      </x:c>
      <x:c r="K48" s="1733" t="str">
        <x:v>Não adequado à área hospitalar acabada.</x:v>
      </x:c>
    </x:row>
    <x:row r="49" ht="24" customHeight="1">
      <x:c r="A49" s="1737" t="str">
        <x:v>100702</x:v>
      </x:c>
      <x:c r="B49" s="1739" t="str">
        <x:v>COMPOSIÇÃO</x:v>
      </x:c>
      <x:c r="C49" s="1739" t="str">
        <x:v>Porta de correr alumínio 2 folhas com vidro</x:v>
      </x:c>
      <x:c r="D49" s="1739" t="str">
        <x:v>m²</x:v>
      </x:c>
      <x:c r="E49" s="1777" t="n">
        <x:v>0</x:v>
      </x:c>
      <x:c r="F49" s="1777"/>
      <x:c r="G49" s="1777"/>
      <x:c r="H49" s="1739" t="str">
        <x:v>NÃO EQUIVALENTE</x:v>
      </x:c>
      <x:c r="I49" s="1739" t="str">
        <x:v>P1/P6</x:v>
      </x:c>
      <x:c r="J49" s="1739" t="str">
        <x:v>https://buscadorsinapi.com.br/composicao/100702-porta-de-correr-de-aluminio-com-duas-folhas-para-vidro-inclu</x:v>
      </x:c>
      <x:c r="K49" s="1740" t="str">
        <x:v>Não substituir porta hospitalar vedada.</x:v>
      </x:c>
    </x:row>
  </x:sheetData>
  <x:mergeCells>
    <x:mergeCell ref="A1:K2"/>
    <x:mergeCell ref="A3:K4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4" hidden="0" customWidth="1"/>
    <x:col min="4" max="4" width="18" hidden="0" customWidth="1"/>
    <x:col min="5" max="5" width="26" hidden="0" customWidth="1"/>
    <x:col min="6" max="6" width="15" hidden="0" customWidth="1"/>
    <x:col min="7" max="7" width="10" hidden="0" customWidth="1"/>
    <x:col min="8" max="8" width="16" hidden="0" customWidth="1"/>
    <x:col min="9" max="9" width="22" hidden="0" customWidth="1"/>
    <x:col min="10" max="10" width="60" hidden="0" customWidth="1"/>
    <x:col min="11" max="11" width="60" hidden="0" customWidth="1"/>
    <x:col min="12" max="12" width="32" hidden="0" customWidth="1"/>
  </x:cols>
  <x:sheetData>
    <x:row r="1">
      <x:c r="A1" s="1761" t="str">
        <x:v>MATRIZ FINAL DE ADERÊNCIA SINAPI – SP 07/2026 NÃO DESONERADO</x:v>
      </x:c>
      <x:c r="B1" s="1761" t="str">
        <x:v>MATRIZ FINAL DE ADERÊNCIA SINAPI – SP 07/2026 NÃO DESONERADO</x:v>
      </x:c>
      <x:c r="C1" s="1761" t="str">
        <x:v>MATRIZ FINAL DE ADERÊNCIA SINAPI – SP 07/2026 NÃO DESONERADO</x:v>
      </x:c>
      <x:c r="D1" s="1761" t="str">
        <x:v>MATRIZ FINAL DE ADERÊNCIA SINAPI – SP 07/2026 NÃO DESONERADO</x:v>
      </x:c>
      <x:c r="E1" s="1761" t="str">
        <x:v>MATRIZ FINAL DE ADERÊNCIA SINAPI – SP 07/2026 NÃO DESONERADO</x:v>
      </x:c>
      <x:c r="F1" s="1761" t="str">
        <x:v>MATRIZ FINAL DE ADERÊNCIA SINAPI – SP 07/2026 NÃO DESONERADO</x:v>
      </x:c>
      <x:c r="G1" s="1761" t="str">
        <x:v>MATRIZ FINAL DE ADERÊNCIA SINAPI – SP 07/2026 NÃO DESONERADO</x:v>
      </x:c>
      <x:c r="H1" s="1761" t="str">
        <x:v>MATRIZ FINAL DE ADERÊNCIA SINAPI – SP 07/2026 NÃO DESONERADO</x:v>
      </x:c>
      <x:c r="I1" s="1761" t="str">
        <x:v>MATRIZ FINAL DE ADERÊNCIA SINAPI – SP 07/2026 NÃO DESONERADO</x:v>
      </x:c>
      <x:c r="J1" s="1761" t="str">
        <x:v>MATRIZ FINAL DE ADERÊNCIA SINAPI – SP 07/2026 NÃO DESONERADO</x:v>
      </x:c>
      <x:c r="K1" s="1761" t="str">
        <x:v>MATRIZ FINAL DE ADERÊNCIA SINAPI – SP 07/2026 NÃO DESONERADO</x:v>
      </x:c>
      <x:c r="L1" s="1761" t="str">
        <x:v>MATRIZ FINAL DE ADERÊNCIA SINAPI – SP 07/2026 NÃO DESONERADO</x:v>
      </x:c>
    </x:row>
    <x:row r="2">
      <x:c r="A2" s="1761" t="str">
        <x:v>MATRIZ FINAL DE ADERÊNCIA SINAPI – SP 07/2026 NÃO DESONERADO</x:v>
      </x:c>
      <x:c r="B2" s="1761" t="str">
        <x:v>MATRIZ FINAL DE ADERÊNCIA SINAPI – SP 07/2026 NÃO DESONERADO</x:v>
      </x:c>
      <x:c r="C2" s="1761" t="str">
        <x:v>MATRIZ FINAL DE ADERÊNCIA SINAPI – SP 07/2026 NÃO DESONERADO</x:v>
      </x:c>
      <x:c r="D2" s="1761" t="str">
        <x:v>MATRIZ FINAL DE ADERÊNCIA SINAPI – SP 07/2026 NÃO DESONERADO</x:v>
      </x:c>
      <x:c r="E2" s="1761" t="str">
        <x:v>MATRIZ FINAL DE ADERÊNCIA SINAPI – SP 07/2026 NÃO DESONERADO</x:v>
      </x:c>
      <x:c r="F2" s="1761" t="str">
        <x:v>MATRIZ FINAL DE ADERÊNCIA SINAPI – SP 07/2026 NÃO DESONERADO</x:v>
      </x:c>
      <x:c r="G2" s="1761" t="str">
        <x:v>MATRIZ FINAL DE ADERÊNCIA SINAPI – SP 07/2026 NÃO DESONERADO</x:v>
      </x:c>
      <x:c r="H2" s="1761" t="str">
        <x:v>MATRIZ FINAL DE ADERÊNCIA SINAPI – SP 07/2026 NÃO DESONERADO</x:v>
      </x:c>
      <x:c r="I2" s="1761" t="str">
        <x:v>MATRIZ FINAL DE ADERÊNCIA SINAPI – SP 07/2026 NÃO DESONERADO</x:v>
      </x:c>
      <x:c r="J2" s="1761" t="str">
        <x:v>MATRIZ FINAL DE ADERÊNCIA SINAPI – SP 07/2026 NÃO DESONERADO</x:v>
      </x:c>
      <x:c r="K2" s="1761" t="str">
        <x:v>MATRIZ FINAL DE ADERÊNCIA SINAPI – SP 07/2026 NÃO DESONERADO</x:v>
      </x:c>
      <x:c r="L2" s="1761" t="str">
        <x:v>MATRIZ FINAL DE ADERÊNCIA SINAPI – SP 07/2026 NÃO DESONERADO</x:v>
      </x:c>
    </x:row>
    <x:row r="3">
      <x:c r="A3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B3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C3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D3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E3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F3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G3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H3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I3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J3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K3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L3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</x:row>
    <x:row r="4">
      <x:c r="A4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B4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C4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D4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E4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F4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G4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H4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I4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J4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K4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  <x:c r="L4" s="1725" t="str">
        <x:v>Critério: utilizar SINAPI quando a composição representa tecnicamente o serviço. Quando existe apenas composição semelhante, ela é registrada como referência comparativa e NÃO substitui o sistema hospitalar especificado. Itens sem quantitativo executivo permanecem fora do total até medição/projeto complementar.</x:v>
      </x:c>
    </x:row>
    <x:row r="5">
      <x:c r="A5" s="1726"/>
      <x:c r="B5" s="1726"/>
      <x:c r="C5" s="1726"/>
      <x:c r="D5" s="1726"/>
      <x:c r="E5" s="1726"/>
      <x:c r="F5" s="1726"/>
      <x:c r="G5" s="1726"/>
      <x:c r="H5" s="1726"/>
      <x:c r="I5" s="1726"/>
      <x:c r="J5" s="1726"/>
      <x:c r="K5" s="1726"/>
      <x:c r="L5" s="1726"/>
    </x:row>
    <x:row r="6" ht="32" customHeight="1">
      <x:c r="A6" s="1727" t="str">
        <x:v>EAP / Escopo</x:v>
      </x:c>
      <x:c r="B6" s="1728" t="str">
        <x:v>Serviço</x:v>
      </x:c>
      <x:c r="C6" s="1728" t="str">
        <x:v>Tratamento final</x:v>
      </x:c>
      <x:c r="D6" s="1728" t="str">
        <x:v>SINAPI aderente</x:v>
      </x:c>
      <x:c r="E6" s="1728" t="str">
        <x:v>Código / Ref.</x:v>
      </x:c>
      <x:c r="F6" s="1728" t="str">
        <x:v>PU SP 07/26</x:v>
      </x:c>
      <x:c r="G6" s="1728" t="str">
        <x:v>Un.</x:v>
      </x:c>
      <x:c r="H6" s="1728" t="str">
        <x:v>Incluído no total?</x:v>
      </x:c>
      <x:c r="I6" s="1728" t="str">
        <x:v>Status</x:v>
      </x:c>
      <x:c r="J6" s="1728" t="str">
        <x:v>Justificativa</x:v>
      </x:c>
      <x:c r="K6" s="1728" t="str">
        <x:v>Fonte / URL</x:v>
      </x:c>
      <x:c r="L6" s="1729" t="str">
        <x:v>Ação final</x:v>
      </x:c>
    </x:row>
    <x:row r="7">
      <x:c r="A7" s="2069" t="str">
        <x:v>01.01</x:v>
      </x:c>
      <x:c r="B7" s="2071" t="str">
        <x:v>Mobilização, isolamento e proteção hospitalar</x:v>
      </x:c>
      <x:c r="C7" s="2071" t="str">
        <x:v>CPU própria</x:v>
      </x:c>
      <x:c r="D7" s="2071" t="str">
        <x:v>Não exato</x:v>
      </x:c>
      <x:c r="E7" s="2071" t="str">
        <x:v>88316 (M.O. apoio)</x:v>
      </x:c>
      <x:c r="F7" s="1769" t="n">
        <x:v>32.18</x:v>
      </x:c>
      <x:c r="G7" s="2071" t="str">
        <x:v>h</x:v>
      </x:c>
      <x:c r="H7" s="2071" t="str">
        <x:v>SIM</x:v>
      </x:c>
      <x:c r="I7" s="2071" t="str">
        <x:v>CPU</x:v>
      </x:c>
      <x:c r="J7" s="2071" t="str">
        <x:v>Barreiras/controle de poeira em hospital não possuem composição única aderente.</x:v>
      </x:c>
      <x:c r="K7" s="2071" t="str">
        <x:v>https://buscadorsinapi.com.br/sp/composicao/88316-servente-com-encargos-complementares</x:v>
      </x:c>
      <x:c r="L7" s="2072" t="str">
        <x:v>Manter CPU</x:v>
      </x:c>
    </x:row>
    <x:row r="8">
      <x:c r="A8" s="2097" t="str">
        <x:v>02.01</x:v>
      </x:c>
      <x:c r="B8" s="2090" t="str">
        <x:v>Demolição manual de alvenaria</x:v>
      </x:c>
      <x:c r="C8" s="2090" t="str">
        <x:v>SINAPI</x:v>
      </x:c>
      <x:c r="D8" s="2090" t="str">
        <x:v>SIM</x:v>
      </x:c>
      <x:c r="E8" s="2090" t="str">
        <x:v>97622</x:v>
      </x:c>
      <x:c r="F8" s="2098" t="n">
        <x:v>83.84</x:v>
      </x:c>
      <x:c r="G8" s="2090" t="str">
        <x:v>m³</x:v>
      </x:c>
      <x:c r="H8" s="2090" t="str">
        <x:v>SIM</x:v>
      </x:c>
      <x:c r="I8" s="1881" t="str">
        <x:v>OK</x:v>
      </x:c>
      <x:c r="J8" s="2090" t="str">
        <x:v>Aderente à demolição manual especificada.</x:v>
      </x:c>
      <x:c r="K8" s="2090" t="str">
        <x:v>https://buscadorsinapi.com.br/sp/composicao/97622-demolicao-de-alvenaria-de-bloco-furado-de-forma-manual-sem-r</x:v>
      </x:c>
      <x:c r="L8" s="2030" t="str">
        <x:v>Manter</x:v>
      </x:c>
    </x:row>
    <x:row r="9">
      <x:c r="A9" s="2069" t="str">
        <x:v>02.02</x:v>
      </x:c>
      <x:c r="B9" s="2071" t="str">
        <x:v>Entulho, acondicionamento e caçambas</x:v>
      </x:c>
      <x:c r="C9" s="2071" t="str">
        <x:v>CPU própria</x:v>
      </x:c>
      <x:c r="D9" s="2071" t="str">
        <x:v>Parcial</x:v>
      </x:c>
      <x:c r="E9" s="2071" t="str">
        <x:v>100982</x:v>
      </x:c>
      <x:c r="F9" s="1769"/>
      <x:c r="G9" s="2071" t="str">
        <x:v>m³</x:v>
      </x:c>
      <x:c r="H9" s="2071" t="str">
        <x:v>SIM</x:v>
      </x:c>
      <x:c r="I9" s="2071" t="str">
        <x:v>CPU</x:v>
      </x:c>
      <x:c r="J9" s="2071" t="str">
        <x:v>100982 considera caminhão/escavadeira e não representa retirada ensacada em hospital + caçamba estacionária.</x:v>
      </x:c>
      <x:c r="K9" s="2071" t="str">
        <x:v>https://sinapi.eng.br/composicao/2026/mai/SP/ISD/100982/</x:v>
      </x:c>
      <x:c r="L9" s="2072" t="str">
        <x:v>Não substituir</x:v>
      </x:c>
    </x:row>
    <x:row r="10">
      <x:c r="A10" s="2097" t="str">
        <x:v>03.01</x:v>
      </x:c>
      <x:c r="B10" s="2090" t="str">
        <x:v>Vergas P2</x:v>
      </x:c>
      <x:c r="C10" s="2090" t="str">
        <x:v>SINAPI</x:v>
      </x:c>
      <x:c r="D10" s="2090" t="str">
        <x:v>SIM</x:v>
      </x:c>
      <x:c r="E10" s="2090" t="str">
        <x:v>105024</x:v>
      </x:c>
      <x:c r="F10" s="2098" t="n">
        <x:v>60.82</x:v>
      </x:c>
      <x:c r="G10" s="2090" t="str">
        <x:v>m</x:v>
      </x:c>
      <x:c r="H10" s="2090" t="str">
        <x:v>SIM</x:v>
      </x:c>
      <x:c r="I10" s="1881" t="str">
        <x:v>OK</x:v>
      </x:c>
      <x:c r="J10" s="2090" t="str">
        <x:v>Composição integralmente aderente; não deve ficar como CPU.</x:v>
      </x:c>
      <x:c r="K10" s="2090" t="str">
        <x:v>https://buscadorsinapi.com.br/sp/composicao/105024-verga-moldada-in-loco-em-concreto-espessura-de-10-cm-af-03-2</x:v>
      </x:c>
      <x:c r="L10" s="2030" t="str">
        <x:v>Usar SINAPI direto</x:v>
      </x:c>
    </x:row>
    <x:row r="11">
      <x:c r="A11" s="2069" t="str">
        <x:v>04.01</x:v>
      </x:c>
      <x:c r="B11" s="2071" t="str">
        <x:v>Alvenaria cerâmica 11,5 cm</x:v>
      </x:c>
      <x:c r="C11" s="2071" t="str">
        <x:v>SINAPI</x:v>
      </x:c>
      <x:c r="D11" s="2071" t="str">
        <x:v>SIM</x:v>
      </x:c>
      <x:c r="E11" s="2071" t="str">
        <x:v>103358</x:v>
      </x:c>
      <x:c r="F11" s="1769" t="n">
        <x:v>83.91</x:v>
      </x:c>
      <x:c r="G11" s="2071" t="str">
        <x:v>m²</x:v>
      </x:c>
      <x:c r="H11" s="2071" t="str">
        <x:v>SIM</x:v>
      </x:c>
      <x:c r="I11" s="1881" t="str">
        <x:v>OK</x:v>
      </x:c>
      <x:c r="J11" s="2071" t="str">
        <x:v>Composição aderente.</x:v>
      </x:c>
      <x:c r="K11" s="2071" t="str">
        <x:v>https://buscadorsinapi.com.br/sp/composicao/103358-alvenaria-de-vedacao-de-blocos-ceramicos-furados-na-horizont</x:v>
      </x:c>
      <x:c r="L11" s="2072" t="str">
        <x:v>Manter</x:v>
      </x:c>
    </x:row>
    <x:row r="12">
      <x:c r="A12" s="2097" t="str">
        <x:v>04.02</x:v>
      </x:c>
      <x:c r="B12" s="2090" t="str">
        <x:v>Chapisco duas faces</x:v>
      </x:c>
      <x:c r="C12" s="2090" t="str">
        <x:v>SINAPI</x:v>
      </x:c>
      <x:c r="D12" s="2090" t="str">
        <x:v>SIM</x:v>
      </x:c>
      <x:c r="E12" s="2090" t="str">
        <x:v>87879</x:v>
      </x:c>
      <x:c r="F12" s="2098" t="n">
        <x:v>5.38</x:v>
      </x:c>
      <x:c r="G12" s="2090" t="str">
        <x:v>m²</x:v>
      </x:c>
      <x:c r="H12" s="2090" t="str">
        <x:v>SIM</x:v>
      </x:c>
      <x:c r="I12" s="1881" t="str">
        <x:v>OK</x:v>
      </x:c>
      <x:c r="J12" s="2090" t="str">
        <x:v>Composição aderente.</x:v>
      </x:c>
      <x:c r="K12" s="2090" t="str">
        <x:v>https://buscadorsinapi.com.br/sp/composicao/87879-chapisco-aplicado-em-alvenarias-e-estruturas-de-concreto-int</x:v>
      </x:c>
      <x:c r="L12" s="2030" t="str">
        <x:v>Manter</x:v>
      </x:c>
    </x:row>
    <x:row r="13">
      <x:c r="A13" s="2069" t="str">
        <x:v>04.03</x:v>
      </x:c>
      <x:c r="B13" s="2071" t="str">
        <x:v>Massa única</x:v>
      </x:c>
      <x:c r="C13" s="2071" t="str">
        <x:v>SINAPI</x:v>
      </x:c>
      <x:c r="D13" s="2071" t="str">
        <x:v>SIM</x:v>
      </x:c>
      <x:c r="E13" s="2071" t="str">
        <x:v>104958</x:v>
      </x:c>
      <x:c r="F13" s="1769" t="n">
        <x:v>27.78</x:v>
      </x:c>
      <x:c r="G13" s="2071" t="str">
        <x:v>m²</x:v>
      </x:c>
      <x:c r="H13" s="2071" t="str">
        <x:v>SIM</x:v>
      </x:c>
      <x:c r="I13" s="1881" t="str">
        <x:v>OK</x:v>
      </x:c>
      <x:c r="J13" s="2071" t="str">
        <x:v>Composição aderente.</x:v>
      </x:c>
      <x:c r="K13" s="2071" t="str">
        <x:v>https://www.datasin.com.br/sinapi/104958</x:v>
      </x:c>
      <x:c r="L13" s="2072" t="str">
        <x:v>Manter</x:v>
      </x:c>
    </x:row>
    <x:row r="14">
      <x:c r="A14" s="2097" t="str">
        <x:v>05.01</x:v>
      </x:c>
      <x:c r="B14" s="2090" t="str">
        <x:v>Glasroc H Ocean hospitalar</x:v>
      </x:c>
      <x:c r="C14" s="2090" t="str">
        <x:v>CPU específica</x:v>
      </x:c>
      <x:c r="D14" s="2090" t="str">
        <x:v>NÃO</x:v>
      </x:c>
      <x:c r="E14" s="2090" t="str">
        <x:v>Drywall SINAPI genérico</x:v>
      </x:c>
      <x:c r="F14" s="2098"/>
      <x:c r="G14" s="2090" t="str">
        <x:v>m²</x:v>
      </x:c>
      <x:c r="H14" s="2090" t="str">
        <x:v>SIM</x:v>
      </x:c>
      <x:c r="I14" s="2090" t="str">
        <x:v>CPU ESPECÍFICA</x:v>
      </x:c>
      <x:c r="J14" s="2090" t="str">
        <x:v>SINAPI não reproduz Glasroc H Ocean + Hydrostil 500h + Hydro Tape + Placomix Hydro.</x:v>
      </x:c>
      <x:c r="K14" s="2090" t="str">
        <x:v>https://www.placo.fr/Produits/plaques/glasroc-h-ocean-13</x:v>
      </x:c>
      <x:c r="L14" s="2030" t="str">
        <x:v>Manter CPU/fabricante</x:v>
      </x:c>
    </x:row>
    <x:row r="15">
      <x:c r="A15" s="2069" t="str">
        <x:v>06.01</x:v>
      </x:c>
      <x:c r="B15" s="2071" t="str">
        <x:v>Preparo de piso cimentado</x:v>
      </x:c>
      <x:c r="C15" s="2071" t="str">
        <x:v>SINAPI</x:v>
      </x:c>
      <x:c r="D15" s="2071" t="str">
        <x:v>SIM</x:v>
      </x:c>
      <x:c r="E15" s="2071" t="str">
        <x:v>102488</x:v>
      </x:c>
      <x:c r="F15" s="1769" t="n">
        <x:v>4.93</x:v>
      </x:c>
      <x:c r="G15" s="2071" t="str">
        <x:v>m²</x:v>
      </x:c>
      <x:c r="H15" s="2071" t="str">
        <x:v>SIM</x:v>
      </x:c>
      <x:c r="I15" s="1881" t="str">
        <x:v>OK</x:v>
      </x:c>
      <x:c r="J15" s="2071" t="str">
        <x:v>Aderente ao preparo superficial.</x:v>
      </x:c>
      <x:c r="K15" s="2071" t="str">
        <x:v>https://buscadorsinapi.com.br/composicao/102488-preparo-do-piso-cimentado-para-pintura-lixamento-e-limpeza-a</x:v>
      </x:c>
      <x:c r="L15" s="2072" t="str">
        <x:v>Manter</x:v>
      </x:c>
    </x:row>
    <x:row r="16">
      <x:c r="A16" s="2097" t="str">
        <x:v>06.02</x:v>
      </x:c>
      <x:c r="B16" s="2090" t="str">
        <x:v>Regularização localizada de contrapiso</x:v>
      </x:c>
      <x:c r="C16" s="2090" t="str">
        <x:v>SINAPI</x:v>
      </x:c>
      <x:c r="D16" s="2090" t="str">
        <x:v>SIM</x:v>
      </x:c>
      <x:c r="E16" s="2090" t="str">
        <x:v>87622</x:v>
      </x:c>
      <x:c r="F16" s="2098" t="n">
        <x:v>40.63</x:v>
      </x:c>
      <x:c r="G16" s="2090" t="str">
        <x:v>m²</x:v>
      </x:c>
      <x:c r="H16" s="2090" t="str">
        <x:v>SIM</x:v>
      </x:c>
      <x:c r="I16" s="1881" t="str">
        <x:v>OK / RESERVA</x:v>
      </x:c>
      <x:c r="J16" s="2090" t="str">
        <x:v>Preço é integralmente SINAPI; apenas a quantidade é uma reserva editável.</x:v>
      </x:c>
      <x:c r="K16" s="2090" t="str">
        <x:v>https://buscadorsinapi.com.br/sp/composicao/87622-contrapiso-em-argamassa-traco-1-4-cimento-e-areia-preparo-ma</x:v>
      </x:c>
      <x:c r="L16" s="2030" t="str">
        <x:v>Usar SINAPI direto</x:v>
      </x:c>
    </x:row>
    <x:row r="17">
      <x:c r="A17" s="2069" t="str">
        <x:v>06.03</x:v>
      </x:c>
      <x:c r="B17" s="2071" t="str">
        <x:v>Piso epóxi autonivelante 4 mm</x:v>
      </x:c>
      <x:c r="C17" s="2071" t="str">
        <x:v>SINAPI</x:v>
      </x:c>
      <x:c r="D17" s="2071" t="str">
        <x:v>SIM</x:v>
      </x:c>
      <x:c r="E17" s="2071" t="str">
        <x:v>40648</x:v>
      </x:c>
      <x:c r="F17" s="1769" t="n">
        <x:v>265.92</x:v>
      </x:c>
      <x:c r="G17" s="2071" t="str">
        <x:v>m²</x:v>
      </x:c>
      <x:c r="H17" s="2071" t="str">
        <x:v>SIM</x:v>
      </x:c>
      <x:c r="I17" s="2071" t="str">
        <x:v>OK COM RESSALVA</x:v>
      </x:c>
      <x:c r="J17" s="2071" t="str">
        <x:v>Serviço aderente; referência possui condição comercial que pode divergir em pequena área.</x:v>
      </x:c>
      <x:c r="K17" s="2071" t="str">
        <x:v>https://buscadorsinapi.com.br/insumo/40648-piso-epoxi-autonivelante-espessura-4-mm-incluso-execucao</x:v>
      </x:c>
      <x:c r="L17" s="2072" t="str">
        <x:v>Áreas críticas no cenário final</x:v>
      </x:c>
    </x:row>
    <x:row r="18">
      <x:c r="A18" s="2097" t="str">
        <x:v>06.04</x:v>
      </x:c>
      <x:c r="B18" s="2090" t="str">
        <x:v>Impermeabilização localizada + ralo</x:v>
      </x:c>
      <x:c r="C18" s="2090" t="str">
        <x:v>SINAPI agregado</x:v>
      </x:c>
      <x:c r="D18" s="2090" t="str">
        <x:v>SIM</x:v>
      </x:c>
      <x:c r="E18" s="2090" t="str">
        <x:v>98555 + 98558</x:v>
      </x:c>
      <x:c r="F18" s="2098"/>
      <x:c r="G18" s="2090" t="str">
        <x:v>vb</x:v>
      </x:c>
      <x:c r="H18" s="2090" t="str">
        <x:v>SIM</x:v>
      </x:c>
      <x:c r="I18" s="1881" t="str">
        <x:v>OK</x:v>
      </x:c>
      <x:c r="J18" s="2090" t="str">
        <x:v>Todos os componentes possuem SINAPI aderente; não há motivo para classificar como CPU.</x:v>
      </x:c>
      <x:c r="K18" s="2090" t="str">
        <x:v>https://buscadorsinapi.com.br/sp/composicao/98555-impermeabilizacao-de-superficie-com-argamassa-polimerica-mem</x:v>
      </x:c>
      <x:c r="L18" s="2030" t="str">
        <x:v>Usar SINAPI agregado</x:v>
      </x:c>
    </x:row>
    <x:row r="19">
      <x:c r="A19" s="2069" t="str">
        <x:v>07.01</x:v>
      </x:c>
      <x:c r="B19" s="2071" t="str">
        <x:v>Polidura Epóxi Higiene Total – paredes</x:v>
      </x:c>
      <x:c r="C19" s="2071" t="str">
        <x:v>CPU/fabricante</x:v>
      </x:c>
      <x:c r="D19" s="2071" t="str">
        <x:v>NÃO</x:v>
      </x:c>
      <x:c r="E19" s="2071" t="str">
        <x:v>102494 (somente comparativo)</x:v>
      </x:c>
      <x:c r="F19" s="1769"/>
      <x:c r="G19" s="2071" t="str">
        <x:v>m²</x:v>
      </x:c>
      <x:c r="H19" s="2071" t="str">
        <x:v>SIM</x:v>
      </x:c>
      <x:c r="I19" s="2071" t="str">
        <x:v>CPU ESPECÍFICA</x:v>
      </x:c>
      <x:c r="J19" s="2071" t="str">
        <x:v>102494 é pintura de piso; não comprova desempenho hospitalar em paredes. Memorial especifica Renner BT 78-18.</x:v>
      </x:c>
      <x:c r="K19" s="2071" t="str">
        <x:v>https://rennercoatings.com/produtos/epoxi-higiene-total/</x:v>
      </x:c>
      <x:c r="L19" s="2072" t="str">
        <x:v>Não substituir por SINAPI</x:v>
      </x:c>
    </x:row>
    <x:row r="20">
      <x:c r="A20" s="2097" t="str">
        <x:v>07.02</x:v>
      </x:c>
      <x:c r="B20" s="2090" t="str">
        <x:v>Epóxi teto/laje crítica</x:v>
      </x:c>
      <x:c r="C20" s="2090" t="str">
        <x:v>CPU compatível</x:v>
      </x:c>
      <x:c r="D20" s="2090" t="str">
        <x:v>NÃO exato</x:v>
      </x:c>
      <x:c r="E20" s="2090" t="str">
        <x:v>102494 / 100752 (comparativos)</x:v>
      </x:c>
      <x:c r="F20" s="2098"/>
      <x:c r="G20" s="2090" t="str">
        <x:v>m²</x:v>
      </x:c>
      <x:c r="H20" s="2090" t="str">
        <x:v>SIM</x:v>
      </x:c>
      <x:c r="I20" s="2090" t="str">
        <x:v>CPU / VALIDAR SISTEMA</x:v>
      </x:c>
      <x:c r="J20" s="2090" t="str">
        <x:v>Referências SINAPI não representam integralmente sistema em laje hospitalar.</x:v>
      </x:c>
      <x:c r="K20" s="2090" t="str">
        <x:v>https://buscadorsinapi.com.br/composicao/102494-pintura-de-piso-com-tinta-epoxi-aplicacao-manual-2-demaos-in</x:v>
      </x:c>
      <x:c r="L20" s="2030" t="str">
        <x:v>Manter sistema compatível</x:v>
      </x:c>
    </x:row>
    <x:row r="21">
      <x:c r="A21" s="2069" t="str">
        <x:v>08.01/02</x:v>
      </x:c>
      <x:c r="B21" s="2071" t="str">
        <x:v>Rodapé sanitário epóxi abaulado</x:v>
      </x:c>
      <x:c r="C21" s="2071" t="str">
        <x:v>CPU específica</x:v>
      </x:c>
      <x:c r="D21" s="2071" t="str">
        <x:v>NÃO exato</x:v>
      </x:c>
      <x:c r="E21" s="2071" t="str">
        <x:v>102496</x:v>
      </x:c>
      <x:c r="F21" s="1769" t="n">
        <x:v>16.09</x:v>
      </x:c>
      <x:c r="G21" s="2071" t="str">
        <x:v>m</x:v>
      </x:c>
      <x:c r="H21" s="2071" t="str">
        <x:v>SIM</x:v>
      </x:c>
      <x:c r="I21" s="2071" t="str">
        <x:v>CPU ESPECÍFICA</x:v>
      </x:c>
      <x:c r="J21" s="2071" t="str">
        <x:v>102496 é apenas pintura epóxi de rodapé; não forma meia-cana sanitária monolítica.</x:v>
      </x:c>
      <x:c r="K21" s="2071" t="str">
        <x:v>https://buscadorsinapi.com.br/sp/composicao/102496-pintura-de-rodape-com-tinta-epoxi-aplicacao-manual-2-demaos</x:v>
      </x:c>
      <x:c r="L21" s="2072" t="str">
        <x:v>Não substituir</x:v>
      </x:c>
    </x:row>
    <x:row r="22">
      <x:c r="A22" s="2097" t="str">
        <x:v>09.01</x:v>
      </x:c>
      <x:c r="B22" s="2090" t="str">
        <x:v>Pass-through inox 600×600×600</x:v>
      </x:c>
      <x:c r="C22" s="2090" t="str">
        <x:v>CPU mercado</x:v>
      </x:c>
      <x:c r="D22" s="2090" t="str">
        <x:v>NÃO</x:v>
      </x:c>
      <x:c r="E22" s="2090" t="str">
        <x:v>—</x:v>
      </x:c>
      <x:c r="F22" s="2098"/>
      <x:c r="G22" s="2090" t="str">
        <x:v>un</x:v>
      </x:c>
      <x:c r="H22" s="2090" t="str">
        <x:v>SIM</x:v>
      </x:c>
      <x:c r="I22" s="2090" t="str">
        <x:v>CPU ESPECÍFICA</x:v>
      </x:c>
      <x:c r="J22" s="2090" t="str">
        <x:v>Não há composição SINAPI aderente ao guichê hospitalar inox.</x:v>
      </x:c>
      <x:c r="K22" s="2090" t="str">
        <x:v>https://sicainox.com.br/product/pass-through-para-sala-limpa-600mm/</x:v>
      </x:c>
      <x:c r="L22" s="2030" t="str">
        <x:v>Manter CPU</x:v>
      </x:c>
    </x:row>
    <x:row r="23">
      <x:c r="A23" s="2069" t="str">
        <x:v>10.01</x:v>
      </x:c>
      <x:c r="B23" s="2071" t="str">
        <x:v>Proteção/movimentação do acervo</x:v>
      </x:c>
      <x:c r="C23" s="2071" t="str">
        <x:v>CPU própria</x:v>
      </x:c>
      <x:c r="D23" s="2071" t="str">
        <x:v>Parcial</x:v>
      </x:c>
      <x:c r="E23" s="2071" t="str">
        <x:v>88316</x:v>
      </x:c>
      <x:c r="F23" s="1769" t="n">
        <x:v>32.18</x:v>
      </x:c>
      <x:c r="G23" s="2071" t="str">
        <x:v>h</x:v>
      </x:c>
      <x:c r="H23" s="2071" t="str">
        <x:v>SIM</x:v>
      </x:c>
      <x:c r="I23" s="2071" t="str">
        <x:v>CPU</x:v>
      </x:c>
      <x:c r="J23" s="2071" t="str">
        <x:v>Mão de obra SINAPI pode compor, mas serviço hospitalar é específico.</x:v>
      </x:c>
      <x:c r="K23" s="2071" t="str">
        <x:v>https://buscadorsinapi.com.br/sp/composicao/88316-servente-com-encargos-complementares</x:v>
      </x:c>
      <x:c r="L23" s="2072" t="str">
        <x:v>Manter CPU</x:v>
      </x:c>
    </x:row>
    <x:row r="24">
      <x:c r="A24" s="2097" t="str">
        <x:v>11.01</x:v>
      </x:c>
      <x:c r="B24" s="2090" t="str">
        <x:v>Limpeza final</x:v>
      </x:c>
      <x:c r="C24" s="2090" t="str">
        <x:v>CPU própria</x:v>
      </x:c>
      <x:c r="D24" s="2090" t="str">
        <x:v>Parcial</x:v>
      </x:c>
      <x:c r="E24" s="2090" t="str">
        <x:v>88316</x:v>
      </x:c>
      <x:c r="F24" s="2098" t="n">
        <x:v>32.18</x:v>
      </x:c>
      <x:c r="G24" s="2090" t="str">
        <x:v>h</x:v>
      </x:c>
      <x:c r="H24" s="2090" t="str">
        <x:v>SIM</x:v>
      </x:c>
      <x:c r="I24" s="2090" t="str">
        <x:v>CPU</x:v>
      </x:c>
      <x:c r="J24" s="2090" t="str">
        <x:v>Não identificada composição única SINAPI equivalente à limpeza terminal de entrega da obra hospitalar.</x:v>
      </x:c>
      <x:c r="K24" s="2090" t="str">
        <x:v>https://buscadorsinapi.com.br/sp/composicao/88316-servente-com-encargos-complementares</x:v>
      </x:c>
      <x:c r="L24" s="2030" t="str">
        <x:v>Manter CPU</x:v>
      </x:c>
    </x:row>
    <x:row r="25">
      <x:c r="A25" s="2069" t="str">
        <x:v>12.01</x:v>
      </x:c>
      <x:c r="B25" s="2071" t="str">
        <x:v>Nicho A2 – abertura/verga/requadro</x:v>
      </x:c>
      <x:c r="C25" s="2071" t="str">
        <x:v>SINAPI agregado</x:v>
      </x:c>
      <x:c r="D25" s="2071" t="str">
        <x:v>SIM</x:v>
      </x:c>
      <x:c r="E25" s="2071" t="str">
        <x:v>97622+105024+87879+104958</x:v>
      </x:c>
      <x:c r="F25" s="1769"/>
      <x:c r="G25" s="2071" t="str">
        <x:v>un</x:v>
      </x:c>
      <x:c r="H25" s="2071" t="str">
        <x:v>SIM</x:v>
      </x:c>
      <x:c r="I25" s="1758" t="str">
        <x:v>OK</x:v>
      </x:c>
      <x:c r="J25" s="2071" t="str">
        <x:v>CPU anterior era apenas uma soma de composições SINAPI; migrada para SINAPI agregado.</x:v>
      </x:c>
      <x:c r="K25" s="2071" t="str">
        <x:v>https://www.caixa.gov.br/poder-publico/modernizacao-gestao/sinapi/Paginas/default.aspx</x:v>
      </x:c>
      <x:c r="L25" s="2072" t="str">
        <x:v>Usar SINAPI agregado</x:v>
      </x:c>
    </x:row>
    <x:row r="26">
      <x:c r="A26" s="2097" t="str">
        <x:v>13.01</x:v>
      </x:c>
      <x:c r="B26" s="2090" t="str">
        <x:v>P1 correr com vedação</x:v>
      </x:c>
      <x:c r="C26" s="2090" t="str">
        <x:v>CPU especial</x:v>
      </x:c>
      <x:c r="D26" s="2090" t="str">
        <x:v>NÃO exato</x:v>
      </x:c>
      <x:c r="E26" s="2090" t="str">
        <x:v>100702 (comparativo)</x:v>
      </x:c>
      <x:c r="F26" s="2098" t="n">
        <x:v>508.32</x:v>
      </x:c>
      <x:c r="G26" s="2090" t="str">
        <x:v>m²</x:v>
      </x:c>
      <x:c r="H26" s="2090" t="str">
        <x:v>SIM</x:v>
      </x:c>
      <x:c r="I26" s="1758" t="str">
        <x:v>CPU ESPECÍFICA</x:v>
      </x:c>
      <x:c r="J26" s="2090" t="str">
        <x:v>100702 é porta de alumínio/vidro de duas folhas e não equivale à porta hospitalar vedada.</x:v>
      </x:c>
      <x:c r="K26" s="2090" t="str">
        <x:v>https://www.datasin.com.br/sinapi/100702</x:v>
      </x:c>
      <x:c r="L26" s="2030" t="str">
        <x:v>Manter CPU</x:v>
      </x:c>
    </x:row>
    <x:row r="27">
      <x:c r="A27" s="2069" t="str">
        <x:v>13.02</x:v>
      </x:c>
      <x:c r="B27" s="2071" t="str">
        <x:v>P6 correr com vedação</x:v>
      </x:c>
      <x:c r="C27" s="2071" t="str">
        <x:v>CPU especial</x:v>
      </x:c>
      <x:c r="D27" s="2071" t="str">
        <x:v>NÃO exato</x:v>
      </x:c>
      <x:c r="E27" s="2071" t="str">
        <x:v>100702 (comparativo)</x:v>
      </x:c>
      <x:c r="F27" s="1769" t="n">
        <x:v>508.32</x:v>
      </x:c>
      <x:c r="G27" s="2071" t="str">
        <x:v>m²</x:v>
      </x:c>
      <x:c r="H27" s="2071" t="str">
        <x:v>SIM</x:v>
      </x:c>
      <x:c r="I27" s="1758" t="str">
        <x:v>CPU ESPECÍFICA</x:v>
      </x:c>
      <x:c r="J27" s="2071" t="str">
        <x:v>Mesmo motivo da P1.</x:v>
      </x:c>
      <x:c r="K27" s="2071" t="str">
        <x:v>https://www.datasin.com.br/sinapi/100702</x:v>
      </x:c>
      <x:c r="L27" s="2072" t="str">
        <x:v>Manter CPU</x:v>
      </x:c>
    </x:row>
    <x:row r="28">
      <x:c r="A28" s="2097" t="str">
        <x:v>13.03</x:v>
      </x:c>
      <x:c r="B28" s="2090" t="str">
        <x:v>P3 porta de isolamento</x:v>
      </x:c>
      <x:c r="C28" s="2090" t="str">
        <x:v>SINAPI</x:v>
      </x:c>
      <x:c r="D28" s="2090" t="str">
        <x:v>SIM funcionalmente</x:v>
      </x:c>
      <x:c r="E28" s="2090" t="str">
        <x:v>106144</x:v>
      </x:c>
      <x:c r="F28" s="2098" t="n">
        <x:v>1204.35</x:v>
      </x:c>
      <x:c r="G28" s="2090" t="str">
        <x:v>un</x:v>
      </x:c>
      <x:c r="H28" s="2090" t="str">
        <x:v>SIM</x:v>
      </x:c>
      <x:c r="I28" s="1758" t="str">
        <x:v>VALIDAR VEDAÇÃO</x:v>
      </x:c>
      <x:c r="J28" s="2090" t="str">
        <x:v>Porta-pronta pesada/superpesada 80×210, acabamento melamínico branco; é mais aderente que o antigo 90845+102229. Não inclui vedação hospitalar especial.</x:v>
      </x:c>
      <x:c r="K28" s="2090" t="str">
        <x:v>https://buscadorsinapi.com.br/sp/composicao/106144-porta-pronta-de-madeira-folha-pesada-ou-superpesada-80x210cm</x:v>
      </x:c>
      <x:c r="L28" s="2030" t="str">
        <x:v>Adotar SINAPI; acrescentar CPU apenas se RT exigir vedação especial</x:v>
      </x:c>
    </x:row>
    <x:row r="29">
      <x:c r="A29" s="2069" t="str">
        <x:v>13.04</x:v>
      </x:c>
      <x:c r="B29" s="2071" t="str">
        <x:v>P porta comum</x:v>
      </x:c>
      <x:c r="C29" s="2071" t="str">
        <x:v>SINAPI</x:v>
      </x:c>
      <x:c r="D29" s="2071" t="str">
        <x:v>SIM</x:v>
      </x:c>
      <x:c r="E29" s="2071" t="str">
        <x:v>106143</x:v>
      </x:c>
      <x:c r="F29" s="1769" t="n">
        <x:v>1024.39</x:v>
      </x:c>
      <x:c r="G29" s="2071" t="str">
        <x:v>un</x:v>
      </x:c>
      <x:c r="H29" s="2071" t="str">
        <x:v>SIM</x:v>
      </x:c>
      <x:c r="I29" s="1758" t="str">
        <x:v>OK</x:v>
      </x:c>
      <x:c r="J29" s="2071" t="str">
        <x:v>Porta-pronta 80×210 com acabamento melamínico branco; substitui 90843+102229 com menor dupla contagem.</x:v>
      </x:c>
      <x:c r="K29" s="2071" t="str">
        <x:v>https://buscadorsinapi.com.br/composicao/106143-porta-pronta-de-madeira-folha-leve-ou-media-80x210cm-fixacao</x:v>
      </x:c>
      <x:c r="L29" s="2072" t="str">
        <x:v>Adotar SINAPI</x:v>
      </x:c>
    </x:row>
    <x:row r="30">
      <x:c r="A30" s="2097" t="str">
        <x:v>13.05</x:v>
      </x:c>
      <x:c r="B30" s="2090" t="str">
        <x:v>P4 hospitalar dupla 2,00×2,10</x:v>
      </x:c>
      <x:c r="C30" s="2090" t="str">
        <x:v>CPU especial</x:v>
      </x:c>
      <x:c r="D30" s="2090" t="str">
        <x:v>NÃO exato</x:v>
      </x:c>
      <x:c r="E30" s="2090" t="str">
        <x:v>100700 (comparativo)</x:v>
      </x:c>
      <x:c r="F30" s="2098" t="n">
        <x:v>1071.41</x:v>
      </x:c>
      <x:c r="G30" s="2090" t="str">
        <x:v>un</x:v>
      </x:c>
      <x:c r="H30" s="2090" t="str">
        <x:v>SIM</x:v>
      </x:c>
      <x:c r="I30" s="1758" t="str">
        <x:v>CPU ESPECÍFICA</x:v>
      </x:c>
      <x:c r="J30" s="2090" t="str">
        <x:v>100700 é porta dupla 1,20×2,10 e não atende dimensão/desempenho hospitalar P4.</x:v>
      </x:c>
      <x:c r="K30" s="2090" t="str">
        <x:v>https://www.datasin.com.br/sinapi/100700</x:v>
      </x:c>
      <x:c r="L30" s="2030" t="str">
        <x:v>Manter benchmark hospitalar</x:v>
      </x:c>
    </x:row>
    <x:row r="31">
      <x:c r="A31" s="2069" t="str">
        <x:v>13.06</x:v>
      </x:c>
      <x:c r="B31" s="2071" t="str">
        <x:v>P5 porta de correr</x:v>
      </x:c>
      <x:c r="C31" s="2071" t="str">
        <x:v>CPU provisória</x:v>
      </x:c>
      <x:c r="D31" s="2071" t="str">
        <x:v>COMPOSIÇÃO EXISTE, SEM PREÇO SP</x:v>
      </x:c>
      <x:c r="E31" s="2071" t="str">
        <x:v>106148</x:v>
      </x:c>
      <x:c r="F31" s="1769"/>
      <x:c r="G31" s="2071" t="str">
        <x:v>un</x:v>
      </x:c>
      <x:c r="H31" s="2071" t="str">
        <x:v>SIM</x:v>
      </x:c>
      <x:c r="I31" s="1758" t="str">
        <x:v>VALIDAR DIMENSÃO / PREÇO</x:v>
      </x:c>
      <x:c r="J31" s="2071" t="str">
        <x:v>SINAPI 106148 descreve porta de correr de madeira com fechadura, puxador e alizar, mas não possui custo publicado em SP Jul/2026; mantém-se CPU.</x:v>
      </x:c>
      <x:c r="K31" s="2071" t="str">
        <x:v>https://buscadorsinapi.com.br/caderno-tecnico/esquadrias-portas</x:v>
      </x:c>
      <x:c r="L31" s="2072" t="str">
        <x:v>Manter CPU até cotação ou divulgação de custo</x:v>
      </x:c>
    </x:row>
    <x:row r="32">
      <x:c r="A32" s="2097" t="str">
        <x:v>PEND.</x:v>
      </x:c>
      <x:c r="B32" s="2090" t="str">
        <x:v>Remoção de portas existentes</x:v>
      </x:c>
      <x:c r="C32" s="2090" t="str">
        <x:v>SINAPI disponível</x:v>
      </x:c>
      <x:c r="D32" s="2090" t="str">
        <x:v>SIM</x:v>
      </x:c>
      <x:c r="E32" s="2090" t="str">
        <x:v>97644</x:v>
      </x:c>
      <x:c r="F32" s="2098" t="n">
        <x:v>13.94</x:v>
      </x:c>
      <x:c r="G32" s="2090" t="str">
        <x:v>m²</x:v>
      </x:c>
      <x:c r="H32" s="2090" t="str">
        <x:v>NÃO</x:v>
      </x:c>
      <x:c r="I32" s="1758" t="str">
        <x:v>PENDENTE MEDIÇÃO</x:v>
      </x:c>
      <x:c r="J32" s="2090" t="str">
        <x:v>Memorial exige remover portas/batentes substituídos; falta mapa dos existentes que serão removidos.</x:v>
      </x:c>
      <x:c r="K32" s="2090" t="str">
        <x:v>https://buscadorsinapi.com.br/composicao/97644-remocao-de-portas-de-forma-manual-sem-reaproveitamento-af-09</x:v>
      </x:c>
      <x:c r="L32" s="2030" t="str">
        <x:v>Medir antes de contratar</x:v>
      </x:c>
    </x:row>
    <x:row r="33">
      <x:c r="A33" s="2069" t="str">
        <x:v>PEND.</x:v>
      </x:c>
      <x:c r="B33" s="2071" t="str">
        <x:v>Remoção de revestimento cerâmico existente</x:v>
      </x:c>
      <x:c r="C33" s="2071" t="str">
        <x:v>SINAPI disponível</x:v>
      </x:c>
      <x:c r="D33" s="2071" t="str">
        <x:v>SIM</x:v>
      </x:c>
      <x:c r="E33" s="2071" t="str">
        <x:v>97633</x:v>
      </x:c>
      <x:c r="F33" s="1769" t="n">
        <x:v>33.43</x:v>
      </x:c>
      <x:c r="G33" s="2071" t="str">
        <x:v>m²</x:v>
      </x:c>
      <x:c r="H33" s="2071" t="str">
        <x:v>NÃO</x:v>
      </x:c>
      <x:c r="I33" s="1758" t="str">
        <x:v>PENDENTE MATERIAL/ÁREA</x:v>
      </x:c>
      <x:c r="J33" s="2071" t="str">
        <x:v>Usar somente se o revestimento existente for cerâmico.</x:v>
      </x:c>
      <x:c r="K33" s="2071" t="str">
        <x:v>https://buscadorsinapi.com.br/composicao/97633-demolicao-de-revestimento-ceramico-de-forma-manual-sem-reapr</x:v>
      </x:c>
      <x:c r="L33" s="2072" t="str">
        <x:v>Confirmar existente</x:v>
      </x:c>
    </x:row>
    <x:row r="34">
      <x:c r="A34" s="2097" t="str">
        <x:v>PEND.</x:v>
      </x:c>
      <x:c r="B34" s="2090" t="str">
        <x:v>Remoção de argamassa/revestimento</x:v>
      </x:c>
      <x:c r="C34" s="2090" t="str">
        <x:v>SINAPI disponível</x:v>
      </x:c>
      <x:c r="D34" s="2090" t="str">
        <x:v>SIM</x:v>
      </x:c>
      <x:c r="E34" s="2090" t="str">
        <x:v>97631</x:v>
      </x:c>
      <x:c r="F34" s="2098" t="n">
        <x:v>16.74</x:v>
      </x:c>
      <x:c r="G34" s="2090" t="str">
        <x:v>m²</x:v>
      </x:c>
      <x:c r="H34" s="2090" t="str">
        <x:v>NÃO</x:v>
      </x:c>
      <x:c r="I34" s="1758" t="str">
        <x:v>PENDENTE MATERIAL/ÁREA</x:v>
      </x:c>
      <x:c r="J34" s="2090" t="str">
        <x:v>Alternativa se o revestimento a remover for argamassa.</x:v>
      </x:c>
      <x:c r="K34" s="2090" t="str">
        <x:v>https://buscadorsinapi.com.br/sp/composicao/97631-demolicao-de-argamassas-de-forma-manual-sem-reaproveitamento</x:v>
      </x:c>
      <x:c r="L34" s="2030" t="str">
        <x:v>Confirmar existente</x:v>
      </x:c>
    </x:row>
    <x:row r="35">
      <x:c r="A35" s="2069" t="str">
        <x:v>PEND.</x:v>
      </x:c>
      <x:c r="B35" s="2071" t="str">
        <x:v>Ralo sifonado do expurgo</x:v>
      </x:c>
      <x:c r="C35" s="2071" t="str">
        <x:v>SINAPI disponível</x:v>
      </x:c>
      <x:c r="D35" s="2071" t="str">
        <x:v>SIM</x:v>
      </x:c>
      <x:c r="E35" s="2071" t="str">
        <x:v>104327</x:v>
      </x:c>
      <x:c r="F35" s="1769" t="n">
        <x:v>25.13</x:v>
      </x:c>
      <x:c r="G35" s="2071" t="str">
        <x:v>un</x:v>
      </x:c>
      <x:c r="H35" s="2071" t="str">
        <x:v>NÃO</x:v>
      </x:c>
      <x:c r="I35" s="1758" t="str">
        <x:v>PENDENTE HIDRÁULICA</x:v>
      </x:c>
      <x:c r="J35" s="2071" t="str">
        <x:v>Memorial exige ralo; quantitativo/ligação dependem do projeto hidráulico.</x:v>
      </x:c>
      <x:c r="K35" s="2071" t="str">
        <x:v>https://buscadorsinapi.com.br/composicao/104327-ralo-sifonado-redondo-pvc-dn-100-x-40-mm-junta-soldavel-forn</x:v>
      </x:c>
      <x:c r="L35" s="2072" t="str">
        <x:v>Projeto complementar</x:v>
      </x:c>
    </x:row>
    <x:row r="36">
      <x:c r="A36" s="2097" t="str">
        <x:v>PEND.</x:v>
      </x:c>
      <x:c r="B36" s="2090" t="str">
        <x:v>Eletroduto embutido 25 mm</x:v>
      </x:c>
      <x:c r="C36" s="2090" t="str">
        <x:v>SINAPI disponível</x:v>
      </x:c>
      <x:c r="D36" s="2090" t="str">
        <x:v>SIM</x:v>
      </x:c>
      <x:c r="E36" s="2090" t="str">
        <x:v>91854</x:v>
      </x:c>
      <x:c r="F36" s="2098" t="n">
        <x:v>13.07</x:v>
      </x:c>
      <x:c r="G36" s="2090" t="str">
        <x:v>m</x:v>
      </x:c>
      <x:c r="H36" s="2090" t="str">
        <x:v>NÃO</x:v>
      </x:c>
      <x:c r="I36" s="1758" t="str">
        <x:v>PENDENTE ELÉTRICA</x:v>
      </x:c>
      <x:c r="J36" s="2090" t="str">
        <x:v>Referência não desonerada; metragem/diâmetro final dependem do projeto.</x:v>
      </x:c>
      <x:c r="K36" s="2090" t="str">
        <x:v>https://buscadorsinapi.com.br/composicao/91854-eletroduto-flexivel-corrugado-pvc-dn-25-mm-3-4-para-circuito</x:v>
      </x:c>
      <x:c r="L36" s="2030" t="str">
        <x:v>Projeto elétrico</x:v>
      </x:c>
    </x:row>
    <x:row r="37">
      <x:c r="A37" s="2069" t="str">
        <x:v>PEND.</x:v>
      </x:c>
      <x:c r="B37" s="2071" t="str">
        <x:v>Cabo cobre 2,5 mm²</x:v>
      </x:c>
      <x:c r="C37" s="2071" t="str">
        <x:v>SINAPI disponível</x:v>
      </x:c>
      <x:c r="D37" s="2071" t="str">
        <x:v>SIM</x:v>
      </x:c>
      <x:c r="E37" s="2071" t="str">
        <x:v>91926</x:v>
      </x:c>
      <x:c r="F37" s="1769" t="n">
        <x:v>5.79</x:v>
      </x:c>
      <x:c r="G37" s="2071" t="str">
        <x:v>m</x:v>
      </x:c>
      <x:c r="H37" s="2071" t="str">
        <x:v>NÃO</x:v>
      </x:c>
      <x:c r="I37" s="1758" t="str">
        <x:v>PENDENTE ELÉTRICA</x:v>
      </x:c>
      <x:c r="J37" s="2071" t="str">
        <x:v>Seção da autoclave pode ser superior; não aplicar sem dimensionamento.</x:v>
      </x:c>
      <x:c r="K37" s="2071" t="str">
        <x:v>https://buscadorsinapi.com.br/sp/composicao/91926-cabo-de-cobre-flexivel-isolado-2-5-mm-anti-chama-450-750-v-p</x:v>
      </x:c>
      <x:c r="L37" s="2072" t="str">
        <x:v>Dimensionar circuito</x:v>
      </x:c>
    </x:row>
    <x:row r="38">
      <x:c r="A38" s="2099" t="str">
        <x:v>PEND.</x:v>
      </x:c>
      <x:c r="B38" s="2100" t="str">
        <x:v>Tomada embutir 20 A</x:v>
      </x:c>
      <x:c r="C38" s="2100" t="str">
        <x:v>SINAPI disponível</x:v>
      </x:c>
      <x:c r="D38" s="2100" t="str">
        <x:v>SIM</x:v>
      </x:c>
      <x:c r="E38" s="2100" t="str">
        <x:v>91997</x:v>
      </x:c>
      <x:c r="F38" s="2101" t="n">
        <x:v>51.35</x:v>
      </x:c>
      <x:c r="G38" s="2100" t="str">
        <x:v>un</x:v>
      </x:c>
      <x:c r="H38" s="2100" t="str">
        <x:v>NÃO</x:v>
      </x:c>
      <x:c r="I38" s="1882" t="str">
        <x:v>PENDENTE ELÉTRICA</x:v>
      </x:c>
      <x:c r="J38" s="2100" t="str">
        <x:v>Referência possível para tomadas comuns; autoclave requer especificação própria.</x:v>
      </x:c>
      <x:c r="K38" s="2100" t="str">
        <x:v>https://buscadorsinapi.com.br/composicao/91997-tomada-media-de-embutir-1-modulo-2p-t-20-a-incluindo-suporte</x:v>
      </x:c>
      <x:c r="L38" s="2102" t="str">
        <x:v>Projeto elétrico</x:v>
      </x:c>
    </x:row>
    <x:row r="39">
      <x:c r="A39" s="2065" t="str">
        <x:v>REF.</x:v>
      </x:c>
      <x:c r="B39" s="2067" t="str">
        <x:v>Isolamento provisório de obra</x:v>
      </x:c>
      <x:c r="C39" s="2067" t="str">
        <x:v>SINAPI disponível por analogia</x:v>
      </x:c>
      <x:c r="D39" s="2067" t="str">
        <x:v>PARCIAL</x:v>
      </x:c>
      <x:c r="E39" s="2067" t="str">
        <x:v>98458 / 98451</x:v>
      </x:c>
      <x:c r="F39" s="2103" t="n">
        <x:v>100.92</x:v>
      </x:c>
      <x:c r="G39" s="2067" t="str">
        <x:v>m²</x:v>
      </x:c>
      <x:c r="H39" s="2067" t="str">
        <x:v>NÃO</x:v>
      </x:c>
      <x:c r="I39" s="1883" t="str">
        <x:v>NÃO ADOTADO</x:v>
      </x:c>
      <x:c r="J39" s="2067" t="str">
        <x:v>Tapume/parede temporária existem no SINAPI, mas falta metragem e não equivalem necessariamente à barreira hospitalar de controle de poeira.</x:v>
      </x:c>
      <x:c r="K39" s="2067" t="str">
        <x:v>https://buscadorsinapi.com.br/composicao/98458-tapume-com-compensado-de-madeira-af-03-2024</x:v>
      </x:c>
      <x:c r="L39" s="2068" t="str">
        <x:v>CPU híbrida permanece</x:v>
      </x:c>
    </x:row>
    <x:row r="40">
      <x:c r="A40" s="2069" t="str">
        <x:v>REF.</x:v>
      </x:c>
      <x:c r="B40" s="2071" t="str">
        <x:v>Limpeza final</x:v>
      </x:c>
      <x:c r="C40" s="2071" t="str">
        <x:v>SINAPI possui família de limpeza</x:v>
      </x:c>
      <x:c r="D40" s="2071" t="str">
        <x:v>PARCIAL</x:v>
      </x:c>
      <x:c r="E40" s="2071" t="str">
        <x:v>99801–99828</x:v>
      </x:c>
      <x:c r="F40" s="1769"/>
      <x:c r="G40" s="2071" t="str">
        <x:v>div.</x:v>
      </x:c>
      <x:c r="H40" s="2071" t="str">
        <x:v>NÃO</x:v>
      </x:c>
      <x:c r="I40" s="2071" t="str">
        <x:v>NÃO ADOTADO</x:v>
      </x:c>
      <x:c r="J40" s="2071" t="str">
        <x:v>Há composições para superfícies específicas; nenhuma representa sozinha limpeza terminal de entrega do CME com acabamentos mistos.</x:v>
      </x:c>
      <x:c r="K40" s="2071" t="str">
        <x:v>https://buscadorsinapi.com.br/grupo/limpeza-de-obra</x:v>
      </x:c>
      <x:c r="L40" s="2072" t="str">
        <x:v>CPU híbrida permanece</x:v>
      </x:c>
    </x:row>
    <x:row r="41">
      <x:c r="A41" s="1730" t="str">
        <x:v>REF.</x:v>
      </x:c>
      <x:c r="B41" s="1746" t="str">
        <x:v>Porta de correr de madeira</x:v>
      </x:c>
      <x:c r="C41" s="1746" t="str">
        <x:v>SINAPI</x:v>
      </x:c>
      <x:c r="D41" s="1746" t="str">
        <x:v>SIM tecnicamente</x:v>
      </x:c>
      <x:c r="E41" s="1746" t="str">
        <x:v>106148</x:v>
      </x:c>
      <x:c r="F41" s="1746"/>
      <x:c r="G41" s="1746" t="str">
        <x:v>un</x:v>
      </x:c>
      <x:c r="H41" s="1746" t="str">
        <x:v>NÃO</x:v>
      </x:c>
      <x:c r="I41" s="1746" t="str">
        <x:v>SEM CUSTO SP</x:v>
      </x:c>
      <x:c r="J41" s="1746" t="str">
        <x:v>Composição ativa, porém sem custo publicado para SP Jul/2026.</x:v>
      </x:c>
      <x:c r="K41" s="1746" t="str">
        <x:v>https://buscadorsinapi.com.br/caderno-tecnico/esquadrias-portas</x:v>
      </x:c>
      <x:c r="L41" s="1733" t="str">
        <x:v>Usar como referência técnica</x:v>
      </x:c>
    </x:row>
    <x:row r="42">
      <x:c r="A42" s="1737" t="str">
        <x:v>REF.</x:v>
      </x:c>
      <x:c r="B42" s="1739" t="str">
        <x:v>Porta de correr alumínio/vidro</x:v>
      </x:c>
      <x:c r="C42" s="1739" t="str">
        <x:v>SINAPI</x:v>
      </x:c>
      <x:c r="D42" s="1739" t="str">
        <x:v>SIM, mas produto diferente</x:v>
      </x:c>
      <x:c r="E42" s="1739" t="str">
        <x:v>100702</x:v>
      </x:c>
      <x:c r="F42" s="1739"/>
      <x:c r="G42" s="1739" t="str">
        <x:v>m²</x:v>
      </x:c>
      <x:c r="H42" s="1739" t="str">
        <x:v>NÃO</x:v>
      </x:c>
      <x:c r="I42" s="1739" t="str">
        <x:v>NÃO EQUIVALENTE</x:v>
      </x:c>
      <x:c r="J42" s="1739" t="str">
        <x:v>Porta 2 folhas de alumínio/vidro; não substitui portas hospitalares vedadas do projeto.</x:v>
      </x:c>
      <x:c r="K42" s="1739" t="str">
        <x:v>https://buscadorsinapi.com.br/composicao/100702-porta-de-correr-de-aluminio-com-duas-folhas-para-vidro-inclu</x:v>
      </x:c>
      <x:c r="L42" s="1740" t="str">
        <x:v>Não usar para P1/P6</x:v>
      </x:c>
    </x:row>
    <x:row r="43">
      <x:c r="A43" s="764"/>
      <x:c r="B43" s="764"/>
      <x:c r="C43" s="764"/>
      <x:c r="D43" s="764"/>
      <x:c r="E43" s="764"/>
      <x:c r="F43" s="764"/>
      <x:c r="G43" s="764"/>
      <x:c r="H43" s="764"/>
      <x:c r="I43" s="764"/>
      <x:c r="J43" s="764"/>
      <x:c r="K43" s="764"/>
      <x:c r="L43" s="764"/>
    </x:row>
    <x:row r="44">
      <x:c r="A44" s="764"/>
      <x:c r="B44" s="764"/>
      <x:c r="C44" s="764"/>
      <x:c r="D44" s="764"/>
      <x:c r="E44" s="764"/>
      <x:c r="F44" s="764"/>
      <x:c r="G44" s="764"/>
      <x:c r="H44" s="764"/>
      <x:c r="I44" s="764"/>
      <x:c r="J44" s="764"/>
      <x:c r="K44" s="764"/>
      <x:c r="L44" s="764"/>
    </x:row>
    <x:row r="45">
      <x:c r="A45" s="764"/>
      <x:c r="B45" s="764"/>
      <x:c r="C45" s="764"/>
      <x:c r="D45" s="764"/>
      <x:c r="E45" s="764"/>
      <x:c r="F45" s="764"/>
      <x:c r="G45" s="764"/>
      <x:c r="H45" s="764"/>
      <x:c r="I45" s="764"/>
      <x:c r="J45" s="764"/>
      <x:c r="K45" s="764"/>
      <x:c r="L45" s="764"/>
    </x:row>
    <x:row r="46">
      <x:c r="A46" s="870"/>
      <x:c r="B46" s="870"/>
      <x:c r="C46" s="870"/>
      <x:c r="D46" s="870"/>
      <x:c r="E46" s="870"/>
      <x:c r="F46" s="870"/>
      <x:c r="G46" s="870"/>
      <x:c r="H46" s="870"/>
      <x:c r="I46" s="870"/>
      <x:c r="J46" s="870"/>
      <x:c r="K46" s="870"/>
      <x:c r="L46" s="870"/>
    </x:row>
    <x:row r="47">
      <x:c r="A47" s="870"/>
      <x:c r="B47" s="870"/>
      <x:c r="C47" s="870"/>
      <x:c r="D47" s="870"/>
      <x:c r="E47" s="870"/>
      <x:c r="F47" s="870"/>
      <x:c r="G47" s="870"/>
      <x:c r="H47" s="870"/>
      <x:c r="I47" s="870"/>
      <x:c r="J47" s="870"/>
      <x:c r="K47" s="870"/>
      <x:c r="L47" s="870"/>
    </x:row>
    <x:row r="48">
      <x:c r="A48" s="870"/>
      <x:c r="B48" s="870"/>
      <x:c r="C48" s="870"/>
      <x:c r="D48" s="870"/>
      <x:c r="E48" s="870"/>
      <x:c r="F48" s="870"/>
      <x:c r="G48" s="870"/>
      <x:c r="H48" s="870"/>
      <x:c r="I48" s="870"/>
      <x:c r="J48" s="870"/>
      <x:c r="K48" s="870"/>
      <x:c r="L48" s="870"/>
    </x:row>
    <x:row r="49">
      <x:c r="A49" s="870"/>
      <x:c r="B49" s="870"/>
      <x:c r="C49" s="870"/>
      <x:c r="D49" s="870"/>
      <x:c r="E49" s="870"/>
      <x:c r="F49" s="870"/>
      <x:c r="G49" s="870"/>
      <x:c r="H49" s="870"/>
      <x:c r="I49" s="870"/>
      <x:c r="J49" s="870"/>
      <x:c r="K49" s="870"/>
      <x:c r="L49" s="870"/>
    </x:row>
    <x:row r="50">
      <x:c r="A50" s="870"/>
      <x:c r="B50" s="870"/>
      <x:c r="C50" s="870"/>
      <x:c r="D50" s="870"/>
      <x:c r="E50" s="870"/>
      <x:c r="F50" s="870"/>
      <x:c r="G50" s="870"/>
      <x:c r="H50" s="870"/>
      <x:c r="I50" s="870"/>
      <x:c r="J50" s="870"/>
      <x:c r="K50" s="870"/>
      <x:c r="L50" s="870"/>
    </x:row>
  </x:sheetData>
  <x:mergeCells>
    <x:mergeCell ref="A1:L2"/>
    <x:mergeCell ref="A3:L4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58" hidden="0" customWidth="1"/>
    <x:col min="4" max="4" width="58" hidden="0" customWidth="1"/>
    <x:col min="5" max="5" width="18" hidden="0" customWidth="1"/>
    <x:col min="6" max="6" width="20" hidden="0" customWidth="1"/>
    <x:col min="7" max="7" width="38" hidden="0" customWidth="1"/>
    <x:col min="8" max="8" width="40" hidden="0" customWidth="1"/>
    <x:col min="9" max="9" width="28" hidden="0" customWidth="1"/>
    <x:col min="10" max="10" width="56" hidden="0" customWidth="1"/>
  </x:cols>
  <x:sheetData>
    <x:row r="1">
      <x:c r="A1" s="1761" t="str">
        <x:v>DIVERGÊNCIAS DOCUMENTAIS, LACUNAS E DECISÕES DE ORÇAMENTO</x:v>
      </x:c>
      <x:c r="B1" s="1761" t="str">
        <x:v>DIVERGÊNCIAS DOCUMENTAIS, LACUNAS E DECISÕES DE ORÇAMENTO</x:v>
      </x:c>
      <x:c r="C1" s="1761" t="str">
        <x:v>DIVERGÊNCIAS DOCUMENTAIS, LACUNAS E DECISÕES DE ORÇAMENTO</x:v>
      </x:c>
      <x:c r="D1" s="1761" t="str">
        <x:v>DIVERGÊNCIAS DOCUMENTAIS, LACUNAS E DECISÕES DE ORÇAMENTO</x:v>
      </x:c>
      <x:c r="E1" s="1761" t="str">
        <x:v>DIVERGÊNCIAS DOCUMENTAIS, LACUNAS E DECISÕES DE ORÇAMENTO</x:v>
      </x:c>
      <x:c r="F1" s="1761" t="str">
        <x:v>DIVERGÊNCIAS DOCUMENTAIS, LACUNAS E DECISÕES DE ORÇAMENTO</x:v>
      </x:c>
      <x:c r="G1" s="1761" t="str">
        <x:v>DIVERGÊNCIAS DOCUMENTAIS, LACUNAS E DECISÕES DE ORÇAMENTO</x:v>
      </x:c>
      <x:c r="H1" s="1761" t="str">
        <x:v>DIVERGÊNCIAS DOCUMENTAIS, LACUNAS E DECISÕES DE ORÇAMENTO</x:v>
      </x:c>
      <x:c r="I1" s="1761" t="str">
        <x:v>DIVERGÊNCIAS DOCUMENTAIS, LACUNAS E DECISÕES DE ORÇAMENTO</x:v>
      </x:c>
      <x:c r="J1" s="1761" t="str">
        <x:v>DIVERGÊNCIAS DOCUMENTAIS, LACUNAS E DECISÕES DE ORÇAMENTO</x:v>
      </x:c>
    </x:row>
    <x:row r="2">
      <x:c r="A2" s="1761" t="str">
        <x:v>DIVERGÊNCIAS DOCUMENTAIS, LACUNAS E DECISÕES DE ORÇAMENTO</x:v>
      </x:c>
      <x:c r="B2" s="1761" t="str">
        <x:v>DIVERGÊNCIAS DOCUMENTAIS, LACUNAS E DECISÕES DE ORÇAMENTO</x:v>
      </x:c>
      <x:c r="C2" s="1761" t="str">
        <x:v>DIVERGÊNCIAS DOCUMENTAIS, LACUNAS E DECISÕES DE ORÇAMENTO</x:v>
      </x:c>
      <x:c r="D2" s="1761" t="str">
        <x:v>DIVERGÊNCIAS DOCUMENTAIS, LACUNAS E DECISÕES DE ORÇAMENTO</x:v>
      </x:c>
      <x:c r="E2" s="1761" t="str">
        <x:v>DIVERGÊNCIAS DOCUMENTAIS, LACUNAS E DECISÕES DE ORÇAMENTO</x:v>
      </x:c>
      <x:c r="F2" s="1761" t="str">
        <x:v>DIVERGÊNCIAS DOCUMENTAIS, LACUNAS E DECISÕES DE ORÇAMENTO</x:v>
      </x:c>
      <x:c r="G2" s="1761" t="str">
        <x:v>DIVERGÊNCIAS DOCUMENTAIS, LACUNAS E DECISÕES DE ORÇAMENTO</x:v>
      </x:c>
      <x:c r="H2" s="1761" t="str">
        <x:v>DIVERGÊNCIAS DOCUMENTAIS, LACUNAS E DECISÕES DE ORÇAMENTO</x:v>
      </x:c>
      <x:c r="I2" s="1761" t="str">
        <x:v>DIVERGÊNCIAS DOCUMENTAIS, LACUNAS E DECISÕES DE ORÇAMENTO</x:v>
      </x:c>
      <x:c r="J2" s="1761" t="str">
        <x:v>DIVERGÊNCIAS DOCUMENTAIS, LACUNAS E DECISÕES DE ORÇAMENTO</x:v>
      </x:c>
    </x:row>
    <x:row r="3">
      <x:c r="A3" s="1725" t="str">
        <x:v>Esta aba separa o que foi resolvido documentalmente do que ainda depende de confirmação do responsável técnico, medição CAD ou projeto complementar. Itens sem base técnica suficiente não foram artificialmente incorporados ao preço final.</x:v>
      </x:c>
      <x:c r="B3" s="1725" t="str">
        <x:v>Esta aba separa o que foi resolvido documentalmente do que ainda depende de confirmação do responsável técnico, medição CAD ou projeto complementar. Itens sem base técnica suficiente não foram artificialmente incorporados ao preço final.</x:v>
      </x:c>
      <x:c r="C3" s="1725" t="str">
        <x:v>Esta aba separa o que foi resolvido documentalmente do que ainda depende de confirmação do responsável técnico, medição CAD ou projeto complementar. Itens sem base técnica suficiente não foram artificialmente incorporados ao preço final.</x:v>
      </x:c>
      <x:c r="D3" s="1725" t="str">
        <x:v>Esta aba separa o que foi resolvido documentalmente do que ainda depende de confirmação do responsável técnico, medição CAD ou projeto complementar. Itens sem base técnica suficiente não foram artificialmente incorporados ao preço final.</x:v>
      </x:c>
      <x:c r="E3" s="1725" t="str">
        <x:v>Esta aba separa o que foi resolvido documentalmente do que ainda depende de confirmação do responsável técnico, medição CAD ou projeto complementar. Itens sem base técnica suficiente não foram artificialmente incorporados ao preço final.</x:v>
      </x:c>
      <x:c r="F3" s="1725" t="str">
        <x:v>Esta aba separa o que foi resolvido documentalmente do que ainda depende de confirmação do responsável técnico, medição CAD ou projeto complementar. Itens sem base técnica suficiente não foram artificialmente incorporados ao preço final.</x:v>
      </x:c>
      <x:c r="G3" s="1725" t="str">
        <x:v>Esta aba separa o que foi resolvido documentalmente do que ainda depende de confirmação do responsável técnico, medição CAD ou projeto complementar. Itens sem base técnica suficiente não foram artificialmente incorporados ao preço final.</x:v>
      </x:c>
      <x:c r="H3" s="1725" t="str">
        <x:v>Esta aba separa o que foi resolvido documentalmente do que ainda depende de confirmação do responsável técnico, medição CAD ou projeto complementar. Itens sem base técnica suficiente não foram artificialmente incorporados ao preço final.</x:v>
      </x:c>
      <x:c r="I3" s="1725" t="str">
        <x:v>Esta aba separa o que foi resolvido documentalmente do que ainda depende de confirmação do responsável técnico, medição CAD ou projeto complementar. Itens sem base técnica suficiente não foram artificialmente incorporados ao preço final.</x:v>
      </x:c>
      <x:c r="J3" s="1725" t="str">
        <x:v>Esta aba separa o que foi resolvido documentalmente do que ainda depende de confirmação do responsável técnico, medição CAD ou projeto complementar. Itens sem base técnica suficiente não foram artificialmente incorporados ao preço final.</x:v>
      </x:c>
    </x:row>
    <x:row r="4">
      <x:c r="A4" s="1725" t="str">
        <x:v>Esta aba separa o que foi resolvido documentalmente do que ainda depende de confirmação do responsável técnico, medição CAD ou projeto complementar. Itens sem base técnica suficiente não foram artificialmente incorporados ao preço final.</x:v>
      </x:c>
      <x:c r="B4" s="1725" t="str">
        <x:v>Esta aba separa o que foi resolvido documentalmente do que ainda depende de confirmação do responsável técnico, medição CAD ou projeto complementar. Itens sem base técnica suficiente não foram artificialmente incorporados ao preço final.</x:v>
      </x:c>
      <x:c r="C4" s="1725" t="str">
        <x:v>Esta aba separa o que foi resolvido documentalmente do que ainda depende de confirmação do responsável técnico, medição CAD ou projeto complementar. Itens sem base técnica suficiente não foram artificialmente incorporados ao preço final.</x:v>
      </x:c>
      <x:c r="D4" s="1725" t="str">
        <x:v>Esta aba separa o que foi resolvido documentalmente do que ainda depende de confirmação do responsável técnico, medição CAD ou projeto complementar. Itens sem base técnica suficiente não foram artificialmente incorporados ao preço final.</x:v>
      </x:c>
      <x:c r="E4" s="1725" t="str">
        <x:v>Esta aba separa o que foi resolvido documentalmente do que ainda depende de confirmação do responsável técnico, medição CAD ou projeto complementar. Itens sem base técnica suficiente não foram artificialmente incorporados ao preço final.</x:v>
      </x:c>
      <x:c r="F4" s="1725" t="str">
        <x:v>Esta aba separa o que foi resolvido documentalmente do que ainda depende de confirmação do responsável técnico, medição CAD ou projeto complementar. Itens sem base técnica suficiente não foram artificialmente incorporados ao preço final.</x:v>
      </x:c>
      <x:c r="G4" s="1725" t="str">
        <x:v>Esta aba separa o que foi resolvido documentalmente do que ainda depende de confirmação do responsável técnico, medição CAD ou projeto complementar. Itens sem base técnica suficiente não foram artificialmente incorporados ao preço final.</x:v>
      </x:c>
      <x:c r="H4" s="1725" t="str">
        <x:v>Esta aba separa o que foi resolvido documentalmente do que ainda depende de confirmação do responsável técnico, medição CAD ou projeto complementar. Itens sem base técnica suficiente não foram artificialmente incorporados ao preço final.</x:v>
      </x:c>
      <x:c r="I4" s="1725" t="str">
        <x:v>Esta aba separa o que foi resolvido documentalmente do que ainda depende de confirmação do responsável técnico, medição CAD ou projeto complementar. Itens sem base técnica suficiente não foram artificialmente incorporados ao preço final.</x:v>
      </x:c>
      <x:c r="J4" s="1725" t="str">
        <x:v>Esta aba separa o que foi resolvido documentalmente do que ainda depende de confirmação do responsável técnico, medição CAD ou projeto complementar. Itens sem base técnica suficiente não foram artificialmente incorporados ao preço final.</x:v>
      </x:c>
    </x:row>
    <x:row r="5">
      <x:c r="A5" s="1726"/>
      <x:c r="B5" s="1726"/>
      <x:c r="C5" s="1726"/>
      <x:c r="D5" s="1726"/>
      <x:c r="E5" s="1726"/>
      <x:c r="F5" s="1726"/>
      <x:c r="G5" s="1726"/>
      <x:c r="H5" s="1726"/>
      <x:c r="I5" s="1726"/>
      <x:c r="J5" s="1726"/>
    </x:row>
    <x:row r="6" ht="32" customHeight="1">
      <x:c r="A6" s="1727" t="str">
        <x:v>Prioridade</x:v>
      </x:c>
      <x:c r="B6" s="1728" t="str">
        <x:v>Tema</x:v>
      </x:c>
      <x:c r="C6" s="1728" t="str">
        <x:v>Divergência / lacuna</x:v>
      </x:c>
      <x:c r="D6" s="1728" t="str">
        <x:v>Decisão adotada</x:v>
      </x:c>
      <x:c r="E6" s="1728" t="str">
        <x:v>Impacto no total</x:v>
      </x:c>
      <x:c r="F6" s="1728" t="str">
        <x:v>Status</x:v>
      </x:c>
      <x:c r="G6" s="1728" t="str">
        <x:v>Referência SINAPI possível</x:v>
      </x:c>
      <x:c r="H6" s="1728" t="str">
        <x:v>Documento-base</x:v>
      </x:c>
      <x:c r="I6" s="1728" t="str">
        <x:v>Responsável por fechar</x:v>
      </x:c>
      <x:c r="J6" s="1729" t="str">
        <x:v>Observação</x:v>
      </x:c>
    </x:row>
    <x:row r="7">
      <x:c r="A7" s="2089" t="str">
        <x:v>ALTA</x:v>
      </x:c>
      <x:c r="B7" s="2071" t="str">
        <x:v>Piso/rodapé semicrítico</x:v>
      </x:c>
      <x:c r="C7" s="2071" t="str">
        <x:v>Planilhas intermediárias incluíam semicríticos; Memorial Descritivo final define piso/rodapé epóxi nas áreas críticas.</x:v>
      </x:c>
      <x:c r="D7" s="2071" t="str">
        <x:v>Chave padrão alterada para 0: somente crítico.</x:v>
      </x:c>
      <x:c r="E7" s="2071" t="str">
        <x:v>REDUZ TOTAL</x:v>
      </x:c>
      <x:c r="F7" s="1881" t="str">
        <x:v>RESOLVIDO</x:v>
      </x:c>
      <x:c r="G7" s="2071" t="str">
        <x:v>40648 / 102496 apenas conforme serviço</x:v>
      </x:c>
      <x:c r="H7" s="2071" t="str">
        <x:v>Memorial Descritivo final + precedência documental</x:v>
      </x:c>
      <x:c r="I7" s="2071" t="str">
        <x:v>RT / projeto</x:v>
      </x:c>
      <x:c r="J7" s="2072" t="str">
        <x:v>Semicríticos continuam como cenário opcional editável.</x:v>
      </x:c>
    </x:row>
    <x:row r="8">
      <x:c r="A8" s="2089" t="str">
        <x:v>ALTA</x:v>
      </x:c>
      <x:c r="B8" s="2090" t="str">
        <x:v>Legenda de paredes</x:v>
      </x:c>
      <x:c r="C8" s="2090" t="str">
        <x:v>Versões intermediárias inverteram as cores Glasroc/alvenaria.</x:v>
      </x:c>
      <x:c r="D8" s="2090" t="str">
        <x:v>Mantidas quantidades já medidas segundo a planta final e a convenção confirmada do orçamento.</x:v>
      </x:c>
      <x:c r="E8" s="2090" t="str">
        <x:v>SEM ALTERAÇÃO</x:v>
      </x:c>
      <x:c r="F8" s="1881" t="str">
        <x:v>RESOLVIDO</x:v>
      </x:c>
      <x:c r="G8" s="2090" t="str">
        <x:v>103358 para alvenaria; Glasroc por CPU</x:v>
      </x:c>
      <x:c r="H8" s="2090" t="str">
        <x:v>Planta demolições/construções + memorial final</x:v>
      </x:c>
      <x:c r="I8" s="2090" t="str">
        <x:v>RT</x:v>
      </x:c>
      <x:c r="J8" s="2030" t="str">
        <x:v>Não misturar versões antigas da legenda.</x:v>
      </x:c>
    </x:row>
    <x:row r="9">
      <x:c r="A9" s="2089" t="str">
        <x:v>ALTA</x:v>
      </x:c>
      <x:c r="B9" s="2071" t="str">
        <x:v>P5</x:v>
      </x:c>
      <x:c r="C9" s="2071" t="str">
        <x:v>Quadro de objetos: 80×210; anotação gráfica: 210×120.</x:v>
      </x:c>
      <x:c r="D9" s="2071" t="str">
        <x:v>Preço mantido provisoriamente pela dimensão do quadro; contratação bloqueada até confirmação.</x:v>
      </x:c>
      <x:c r="E9" s="2071" t="str">
        <x:v>SEM ALTERAÇÃO ATUAL</x:v>
      </x:c>
      <x:c r="F9" s="1758" t="str">
        <x:v>VALIDAR</x:v>
      </x:c>
      <x:c r="G9" s="2071" t="str">
        <x:v>100702 apenas comparativo</x:v>
      </x:c>
      <x:c r="H9" s="2071" t="str">
        <x:v>Situação pretendida, referências e cortes</x:v>
      </x:c>
      <x:c r="I9" s="2071" t="str">
        <x:v>RT</x:v>
      </x:c>
      <x:c r="J9" s="2072" t="str">
        <x:v>Pode alterar preço e vão.</x:v>
      </x:c>
    </x:row>
    <x:row r="10">
      <x:c r="A10" s="2089" t="str">
        <x:v>ALTA</x:v>
      </x:c>
      <x:c r="B10" s="2090" t="str">
        <x:v>P3 porta de isolamento</x:v>
      </x:c>
      <x:c r="C10" s="2090" t="str">
        <x:v>SINAPI 90845 é porta pesada/maciça, mas não define hermeticidade ou desempenho hospitalar de isolamento.</x:v>
      </x:c>
      <x:c r="D10" s="2090" t="str">
        <x:v>Mantida como referência orçamentária; exigir definição de desempenho antes da compra.</x:v>
      </x:c>
      <x:c r="E10" s="2090" t="str">
        <x:v>SEM ALTERAÇÃO ATUAL</x:v>
      </x:c>
      <x:c r="F10" s="1758" t="str">
        <x:v>VALIDAR</x:v>
      </x:c>
      <x:c r="G10" s="2090" t="str">
        <x:v>90845 + 102229</x:v>
      </x:c>
      <x:c r="H10" s="2090" t="str">
        <x:v>Projeto + memorial</x:v>
      </x:c>
      <x:c r="I10" s="2090" t="str">
        <x:v>RT / CCIH</x:v>
      </x:c>
      <x:c r="J10" s="2030" t="str">
        <x:v>Se houver vedação especial, CPU deve substituir SINAPI.</x:v>
      </x:c>
    </x:row>
    <x:row r="11">
      <x:c r="A11" s="2089" t="str">
        <x:v>ALTA</x:v>
      </x:c>
      <x:c r="B11" s="2071" t="str">
        <x:v>Instalações elétricas</x:v>
      </x:c>
      <x:c r="C11" s="2071" t="str">
        <x:v>Memorial exige eletrodutos embutidos e circuito exclusivo da autoclave, porém não há projeto com cargas/metragens.</x:v>
      </x:c>
      <x:c r="D11" s="2071" t="str">
        <x:v>Fora do total final; matriz apresenta referências SINAPI apenas para balizamento.</x:v>
      </x:c>
      <x:c r="E11" s="2071" t="str">
        <x:v>NÃO INCLUÍDO</x:v>
      </x:c>
      <x:c r="F11" s="1758" t="str">
        <x:v>PENDENTE</x:v>
      </x:c>
      <x:c r="G11" s="2071" t="str">
        <x:v>91854, 91926, 91997 e família elétrica</x:v>
      </x:c>
      <x:c r="H11" s="2071" t="str">
        <x:v>Memorial Descritivo</x:v>
      </x:c>
      <x:c r="I11" s="2071" t="str">
        <x:v>Projetista elétrico</x:v>
      </x:c>
      <x:c r="J11" s="2072" t="str">
        <x:v>Não dimensionar autoclave por suposição.</x:v>
      </x:c>
    </x:row>
    <x:row r="12">
      <x:c r="A12" s="2089" t="str">
        <x:v>ALTA</x:v>
      </x:c>
      <x:c r="B12" s="2090" t="str">
        <x:v>Hidráulica/esgoto</x:v>
      </x:c>
      <x:c r="C12" s="2090" t="str">
        <x:v>Memorial exige AF/AQ, esgoto, ralo e 2 lavatórios com pedal; não há traçado/diâmetros executivos.</x:v>
      </x:c>
      <x:c r="D12" s="2090" t="str">
        <x:v>Fora do total; ralo 104327 registrado como referência.</x:v>
      </x:c>
      <x:c r="E12" s="2090" t="str">
        <x:v>NÃO INCLUÍDO</x:v>
      </x:c>
      <x:c r="F12" s="1758" t="str">
        <x:v>PENDENTE</x:v>
      </x:c>
      <x:c r="G12" s="2090" t="str">
        <x:v>104327 + famílias hidráulicas por DN/material</x:v>
      </x:c>
      <x:c r="H12" s="2090" t="str">
        <x:v>Memorial + planta</x:v>
      </x:c>
      <x:c r="I12" s="2090" t="str">
        <x:v>Projetista hidrossanitário</x:v>
      </x:c>
      <x:c r="J12" s="2030" t="str">
        <x:v>Lavatório com pedal não possui equivalente SINAPI aderente completo.</x:v>
      </x:c>
    </x:row>
    <x:row r="13">
      <x:c r="A13" s="2089" t="str">
        <x:v>ALTA</x:v>
      </x:c>
      <x:c r="B13" s="2071" t="str">
        <x:v>Gases medicinais</x:v>
      </x:c>
      <x:c r="C13" s="2071" t="str">
        <x:v>Projeto mostra G1 e G2; memorial exige tubulação identificada e teste de estanqueidade; gases/diâmetros/traçado não estão fechados.</x:v>
      </x:c>
      <x:c r="D13" s="2071" t="str">
        <x:v>Fora do total até projeto de gases.</x:v>
      </x:c>
      <x:c r="E13" s="2071" t="str">
        <x:v>NÃO INCLUÍDO</x:v>
      </x:c>
      <x:c r="F13" s="1758" t="str">
        <x:v>PENDENTE</x:v>
      </x:c>
      <x:c r="G13" s="2071" t="str">
        <x:v>Famílias SINAPI não substituem projeto hospitalar específico</x:v>
      </x:c>
      <x:c r="H13" s="2071" t="str">
        <x:v>Planta + Memorial</x:v>
      </x:c>
      <x:c r="I13" s="2071" t="str">
        <x:v>Projetista de gases</x:v>
      </x:c>
      <x:c r="J13" s="2072" t="str">
        <x:v>Não usar rede frigorígena como equivalente.</x:v>
      </x:c>
    </x:row>
    <x:row r="14">
      <x:c r="A14" s="2091" t="str">
        <x:v>MÉDIA</x:v>
      </x:c>
      <x:c r="B14" s="2090" t="str">
        <x:v>Remoção de pisos/revestimentos</x:v>
      </x:c>
      <x:c r="C14" s="2090" t="str">
        <x:v>Memorial exige remoções nos trechos substituídos, mas tipo de acabamento existente e áreas finais não estão fechados.</x:v>
      </x:c>
      <x:c r="D14" s="2090" t="str">
        <x:v>Não precificar sem material/medição. Referências SINAPI registradas.</x:v>
      </x:c>
      <x:c r="E14" s="2090" t="str">
        <x:v>NÃO INCLUÍDO</x:v>
      </x:c>
      <x:c r="F14" s="1758" t="str">
        <x:v>PENDENTE</x:v>
      </x:c>
      <x:c r="G14" s="2090" t="str">
        <x:v>97633 ou 97631</x:v>
      </x:c>
      <x:c r="H14" s="2090" t="str">
        <x:v>Memorial + levantamento de campo</x:v>
      </x:c>
      <x:c r="I14" s="2090" t="str">
        <x:v>Fiscalização/RT</x:v>
      </x:c>
      <x:c r="J14" s="2030" t="str">
        <x:v>Escolha do código depende do material existente.</x:v>
      </x:c>
    </x:row>
    <x:row r="15">
      <x:c r="A15" s="2091" t="str">
        <x:v>MÉDIA</x:v>
      </x:c>
      <x:c r="B15" s="2071" t="str">
        <x:v>Remoção de portas existentes</x:v>
      </x:c>
      <x:c r="C15" s="2071" t="str">
        <x:v>Memorial determina remover portas/batentes substituídos; não há correspondência definitiva existente→nova.</x:v>
      </x:c>
      <x:c r="D15" s="2071" t="str">
        <x:v>Não precificar até mapear as portas removidas.</x:v>
      </x:c>
      <x:c r="E15" s="2071" t="str">
        <x:v>NÃO INCLUÍDO</x:v>
      </x:c>
      <x:c r="F15" s="1758" t="str">
        <x:v>PENDENTE</x:v>
      </x:c>
      <x:c r="G15" s="2071" t="str">
        <x:v>97644</x:v>
      </x:c>
      <x:c r="H15" s="2071" t="str">
        <x:v>Memorial + situação atual</x:v>
      </x:c>
      <x:c r="I15" s="2071" t="str">
        <x:v>RT</x:v>
      </x:c>
      <x:c r="J15" s="2072" t="str">
        <x:v>Medido em m² de porta removida.</x:v>
      </x:c>
    </x:row>
    <x:row r="16">
      <x:c r="A16" s="2091" t="str">
        <x:v>MÉDIA</x:v>
      </x:c>
      <x:c r="B16" s="2090" t="str">
        <x:v>Vitrais/esquadrias</x:v>
      </x:c>
      <x:c r="C16" s="2090" t="str">
        <x:v>Planta lista V, V1 e V2, mas não define claramente material, tipo de abertura e se são novos/substituídos.</x:v>
      </x:c>
      <x:c r="D16" s="2090" t="str">
        <x:v>Fora do total.</x:v>
      </x:c>
      <x:c r="E16" s="2090" t="str">
        <x:v>NÃO INCLUÍDO</x:v>
      </x:c>
      <x:c r="F16" s="1758" t="str">
        <x:v>PENDENTE</x:v>
      </x:c>
      <x:c r="G16" s="2090" t="str">
        <x:v>Família de esquadrias depende do material</x:v>
      </x:c>
      <x:c r="H16" s="2090" t="str">
        <x:v>Quadro de objetos</x:v>
      </x:c>
      <x:c r="I16" s="2090" t="str">
        <x:v>RT</x:v>
      </x:c>
      <x:c r="J16" s="2030" t="str">
        <x:v>Não adotar janela SINAPI genérica sem especificação.</x:v>
      </x:c>
    </x:row>
    <x:row r="17">
      <x:c r="A17" s="2091" t="str">
        <x:v>MÉDIA</x:v>
      </x:c>
      <x:c r="B17" s="2071" t="str">
        <x:v>Cantoneira / protetor de parede</x:v>
      </x:c>
      <x:c r="C17" s="2071" t="str">
        <x:v>Memorial exige proteção onde passam carros, sem comprimento indicado.</x:v>
      </x:c>
      <x:c r="D17" s="2071" t="str">
        <x:v>Fora do total até medir trechos.</x:v>
      </x:c>
      <x:c r="E17" s="2071" t="str">
        <x:v>NÃO INCLUÍDO</x:v>
      </x:c>
      <x:c r="F17" s="1758" t="str">
        <x:v>PENDENTE</x:v>
      </x:c>
      <x:c r="G17" s="2071" t="str">
        <x:v>Sem composição hospitalar aderente identificada</x:v>
      </x:c>
      <x:c r="H17" s="2071" t="str">
        <x:v>Memorial Descritivo</x:v>
      </x:c>
      <x:c r="I17" s="2071" t="str">
        <x:v>RT / campo</x:v>
      </x:c>
      <x:c r="J17" s="2072" t="str">
        <x:v>Cotação/CPU após medição.</x:v>
      </x:c>
    </x:row>
    <x:row r="18">
      <x:c r="A18" s="2091" t="str">
        <x:v>MÉDIA</x:v>
      </x:c>
      <x:c r="B18" s="2090" t="str">
        <x:v>Comissionamento e ensaios</x:v>
      </x:c>
      <x:c r="C18" s="2090" t="str">
        <x:v>Memorial exige testar portas, ralos, tomadas, guichês e gases.</x:v>
      </x:c>
      <x:c r="D18" s="2090" t="str">
        <x:v>Testes simples de entrega permanecem na etapa de entrega; ensaios especializados de elétrica/gases dependem dos respectivos projetos.</x:v>
      </x:c>
      <x:c r="E18" s="2090" t="str">
        <x:v>PARCIAL</x:v>
      </x:c>
      <x:c r="F18" s="1758" t="str">
        <x:v>PENDENTE PARCIAL</x:v>
      </x:c>
      <x:c r="G18" s="2090" t="str">
        <x:v>M.O. SINAPI apenas para apoio; laudos não têm composição única</x:v>
      </x:c>
      <x:c r="H18" s="2090" t="str">
        <x:v>Memorial Descritivo/Técnico</x:v>
      </x:c>
      <x:c r="I18" s="2090" t="str">
        <x:v>RT / especialistas</x:v>
      </x:c>
      <x:c r="J18" s="2030" t="str">
        <x:v>Prever laudos junto aos projetos complementares.</x:v>
      </x:c>
    </x:row>
    <x:row r="19">
      <x:c r="A19" s="2092" t="str">
        <x:v>MÉDIA</x:v>
      </x:c>
      <x:c r="B19" s="2093" t="str">
        <x:v>Área crítica medida</x:v>
      </x:c>
      <x:c r="C19" s="2093" t="str">
        <x:v>Existem levantamentos intermediários com áreas críticas diferentes; orçamento atual usa 33,02 m² da leitura geométrica consolidada.</x:v>
      </x:c>
      <x:c r="D19" s="2093" t="str">
        <x:v>Manter 33,02 m², mas exigir medição CAD final antes da contratação.</x:v>
      </x:c>
      <x:c r="E19" s="2093" t="str">
        <x:v>SEM ALTERAÇÃO</x:v>
      </x:c>
      <x:c r="F19" s="1882" t="str">
        <x:v>VALIDAR CAD</x:v>
      </x:c>
      <x:c r="G19" s="2093" t="str">
        <x:v>40648</x:v>
      </x:c>
      <x:c r="H19" s="2093" t="str">
        <x:v>Planta pretendida + memória atual</x:v>
      </x:c>
      <x:c r="I19" s="2093" t="str">
        <x:v>RT/CAD</x:v>
      </x:c>
      <x:c r="J19" s="2094" t="str">
        <x:v>A área global 102,27 m² nunca é multiplicador automático.</x:v>
      </x:c>
    </x:row>
    <x:row r="20">
      <x:c r="A20" s="1057"/>
      <x:c r="B20" s="1057"/>
      <x:c r="C20" s="1057"/>
      <x:c r="D20" s="1057"/>
      <x:c r="E20" s="1057"/>
      <x:c r="F20" s="1057"/>
      <x:c r="G20" s="1057"/>
      <x:c r="H20" s="1057"/>
      <x:c r="I20" s="1057"/>
      <x:c r="J20" s="1057"/>
    </x:row>
    <x:row r="21">
      <x:c r="A21" s="1057"/>
      <x:c r="B21" s="1057"/>
      <x:c r="C21" s="1057"/>
      <x:c r="D21" s="1057"/>
      <x:c r="E21" s="1057"/>
      <x:c r="F21" s="1057"/>
      <x:c r="G21" s="1057"/>
      <x:c r="H21" s="1057"/>
      <x:c r="I21" s="1057"/>
      <x:c r="J21" s="1057"/>
    </x:row>
    <x:row r="22">
      <x:c r="A22" s="1057"/>
      <x:c r="B22" s="1057"/>
      <x:c r="C22" s="1057"/>
      <x:c r="D22" s="1057"/>
      <x:c r="E22" s="1057"/>
      <x:c r="F22" s="1057"/>
      <x:c r="G22" s="1057"/>
      <x:c r="H22" s="1057"/>
      <x:c r="I22" s="1057"/>
      <x:c r="J22" s="1057"/>
    </x:row>
    <x:row r="23">
      <x:c r="A23" s="1057"/>
      <x:c r="B23" s="1057"/>
      <x:c r="C23" s="1057"/>
      <x:c r="D23" s="1057"/>
      <x:c r="E23" s="1057"/>
      <x:c r="F23" s="1057"/>
      <x:c r="G23" s="1057"/>
      <x:c r="H23" s="1057"/>
      <x:c r="I23" s="1057"/>
      <x:c r="J23" s="1057"/>
    </x:row>
    <x:row r="24">
      <x:c r="A24" s="1057"/>
      <x:c r="B24" s="1057"/>
      <x:c r="C24" s="1057"/>
      <x:c r="D24" s="1057"/>
      <x:c r="E24" s="1057"/>
      <x:c r="F24" s="1057"/>
      <x:c r="G24" s="1057"/>
      <x:c r="H24" s="1057"/>
      <x:c r="I24" s="1057"/>
      <x:c r="J24" s="1057"/>
    </x:row>
    <x:row r="25">
      <x:c r="A25" s="1057"/>
      <x:c r="B25" s="1057"/>
      <x:c r="C25" s="1057"/>
      <x:c r="D25" s="1057"/>
      <x:c r="E25" s="1057"/>
      <x:c r="F25" s="1057"/>
      <x:c r="G25" s="1057"/>
      <x:c r="H25" s="1057"/>
      <x:c r="I25" s="1057"/>
      <x:c r="J25" s="1057"/>
    </x:row>
    <x:row r="26">
      <x:c r="A26" s="764"/>
      <x:c r="B26" s="764"/>
      <x:c r="C26" s="764"/>
      <x:c r="D26" s="764"/>
      <x:c r="E26" s="764"/>
      <x:c r="F26" s="764"/>
      <x:c r="G26" s="764"/>
      <x:c r="H26" s="764"/>
      <x:c r="I26" s="764"/>
      <x:c r="J26" s="764"/>
    </x:row>
    <x:row r="27">
      <x:c r="A27" s="764"/>
      <x:c r="B27" s="764"/>
      <x:c r="C27" s="764"/>
      <x:c r="D27" s="764"/>
      <x:c r="E27" s="764"/>
      <x:c r="F27" s="764"/>
      <x:c r="G27" s="764"/>
      <x:c r="H27" s="764"/>
      <x:c r="I27" s="764"/>
      <x:c r="J27" s="764"/>
    </x:row>
    <x:row r="28">
      <x:c r="A28" s="764"/>
      <x:c r="B28" s="764"/>
      <x:c r="C28" s="764"/>
      <x:c r="D28" s="764"/>
      <x:c r="E28" s="764"/>
      <x:c r="F28" s="764"/>
      <x:c r="G28" s="764"/>
      <x:c r="H28" s="764"/>
      <x:c r="I28" s="764"/>
      <x:c r="J28" s="764"/>
    </x:row>
    <x:row r="29">
      <x:c r="A29" s="764"/>
      <x:c r="B29" s="764"/>
      <x:c r="C29" s="764"/>
      <x:c r="D29" s="764"/>
      <x:c r="E29" s="764"/>
      <x:c r="F29" s="764"/>
      <x:c r="G29" s="764"/>
      <x:c r="H29" s="764"/>
      <x:c r="I29" s="764"/>
      <x:c r="J29" s="764"/>
    </x:row>
    <x:row r="30">
      <x:c r="A30" s="764"/>
      <x:c r="B30" s="764"/>
      <x:c r="C30" s="764"/>
      <x:c r="D30" s="764"/>
      <x:c r="E30" s="764"/>
      <x:c r="F30" s="764"/>
      <x:c r="G30" s="764"/>
      <x:c r="H30" s="764"/>
      <x:c r="I30" s="764"/>
      <x:c r="J30" s="764"/>
    </x:row>
    <x:row r="31">
      <x:c r="A31" s="870"/>
      <x:c r="B31" s="870"/>
      <x:c r="C31" s="870"/>
      <x:c r="D31" s="870"/>
      <x:c r="E31" s="870"/>
      <x:c r="F31" s="870"/>
      <x:c r="G31" s="870"/>
      <x:c r="H31" s="870"/>
      <x:c r="I31" s="870"/>
      <x:c r="J31" s="870"/>
    </x:row>
    <x:row r="32">
      <x:c r="A32" s="870"/>
      <x:c r="B32" s="870"/>
      <x:c r="C32" s="870"/>
      <x:c r="D32" s="870"/>
      <x:c r="E32" s="870"/>
      <x:c r="F32" s="870"/>
      <x:c r="G32" s="870"/>
      <x:c r="H32" s="870"/>
      <x:c r="I32" s="870"/>
      <x:c r="J32" s="870"/>
    </x:row>
    <x:row r="33">
      <x:c r="A33" s="870"/>
      <x:c r="B33" s="870"/>
      <x:c r="C33" s="870"/>
      <x:c r="D33" s="870"/>
      <x:c r="E33" s="870"/>
      <x:c r="F33" s="870"/>
      <x:c r="G33" s="870"/>
      <x:c r="H33" s="870"/>
      <x:c r="I33" s="870"/>
      <x:c r="J33" s="870"/>
    </x:row>
    <x:row r="34">
      <x:c r="A34" s="870"/>
      <x:c r="B34" s="870"/>
      <x:c r="C34" s="870"/>
      <x:c r="D34" s="870"/>
      <x:c r="E34" s="870"/>
      <x:c r="F34" s="870"/>
      <x:c r="G34" s="870"/>
      <x:c r="H34" s="870"/>
      <x:c r="I34" s="870"/>
      <x:c r="J34" s="870"/>
    </x:row>
    <x:row r="35">
      <x:c r="A35" s="870"/>
      <x:c r="B35" s="870"/>
      <x:c r="C35" s="870"/>
      <x:c r="D35" s="870"/>
      <x:c r="E35" s="870"/>
      <x:c r="F35" s="870"/>
      <x:c r="G35" s="870"/>
      <x:c r="H35" s="870"/>
      <x:c r="I35" s="870"/>
      <x:c r="J35" s="870"/>
    </x:row>
    <x:row r="36">
      <x:c r="A36" s="870"/>
      <x:c r="B36" s="870"/>
      <x:c r="C36" s="870"/>
      <x:c r="D36" s="870"/>
      <x:c r="E36" s="870"/>
      <x:c r="F36" s="870"/>
      <x:c r="G36" s="870"/>
      <x:c r="H36" s="870"/>
      <x:c r="I36" s="870"/>
      <x:c r="J36" s="870"/>
    </x:row>
    <x:row r="37">
      <x:c r="A37" s="870"/>
      <x:c r="B37" s="870"/>
      <x:c r="C37" s="870"/>
      <x:c r="D37" s="870"/>
      <x:c r="E37" s="870"/>
      <x:c r="F37" s="870"/>
      <x:c r="G37" s="870"/>
      <x:c r="H37" s="870"/>
      <x:c r="I37" s="870"/>
      <x:c r="J37" s="870"/>
    </x:row>
    <x:row r="38">
      <x:c r="A38" s="870"/>
      <x:c r="B38" s="870"/>
      <x:c r="C38" s="870"/>
      <x:c r="D38" s="870"/>
      <x:c r="E38" s="870"/>
      <x:c r="F38" s="870"/>
      <x:c r="G38" s="870"/>
      <x:c r="H38" s="870"/>
      <x:c r="I38" s="870"/>
      <x:c r="J38" s="870"/>
    </x:row>
    <x:row r="39">
      <x:c r="A39" s="870"/>
      <x:c r="B39" s="870"/>
      <x:c r="C39" s="870"/>
      <x:c r="D39" s="870"/>
      <x:c r="E39" s="870"/>
      <x:c r="F39" s="870"/>
      <x:c r="G39" s="870"/>
      <x:c r="H39" s="870"/>
      <x:c r="I39" s="870"/>
      <x:c r="J39" s="870"/>
    </x:row>
    <x:row r="40">
      <x:c r="A40" s="870"/>
      <x:c r="B40" s="870"/>
      <x:c r="C40" s="870"/>
      <x:c r="D40" s="870"/>
      <x:c r="E40" s="870"/>
      <x:c r="F40" s="870"/>
      <x:c r="G40" s="870"/>
      <x:c r="H40" s="870"/>
      <x:c r="I40" s="870"/>
      <x:c r="J40" s="870"/>
    </x:row>
    <x:row r="41">
      <x:c r="A41" s="870"/>
      <x:c r="B41" s="870"/>
      <x:c r="C41" s="870"/>
      <x:c r="D41" s="870"/>
      <x:c r="E41" s="870"/>
      <x:c r="F41" s="870"/>
      <x:c r="G41" s="870"/>
      <x:c r="H41" s="870"/>
      <x:c r="I41" s="870"/>
      <x:c r="J41" s="870"/>
    </x:row>
    <x:row r="42">
      <x:c r="A42" s="870"/>
      <x:c r="B42" s="870"/>
      <x:c r="C42" s="870"/>
      <x:c r="D42" s="870"/>
      <x:c r="E42" s="870"/>
      <x:c r="F42" s="870"/>
      <x:c r="G42" s="870"/>
      <x:c r="H42" s="870"/>
      <x:c r="I42" s="870"/>
      <x:c r="J42" s="870"/>
    </x:row>
    <x:row r="43">
      <x:c r="A43" s="870"/>
      <x:c r="B43" s="870"/>
      <x:c r="C43" s="870"/>
      <x:c r="D43" s="870"/>
      <x:c r="E43" s="870"/>
      <x:c r="F43" s="870"/>
      <x:c r="G43" s="870"/>
      <x:c r="H43" s="870"/>
      <x:c r="I43" s="870"/>
      <x:c r="J43" s="870"/>
    </x:row>
    <x:row r="44">
      <x:c r="A44" s="870"/>
      <x:c r="B44" s="870"/>
      <x:c r="C44" s="870"/>
      <x:c r="D44" s="870"/>
      <x:c r="E44" s="870"/>
      <x:c r="F44" s="870"/>
      <x:c r="G44" s="870"/>
      <x:c r="H44" s="870"/>
      <x:c r="I44" s="870"/>
      <x:c r="J44" s="870"/>
    </x:row>
    <x:row r="45">
      <x:c r="A45" s="870"/>
      <x:c r="B45" s="870"/>
      <x:c r="C45" s="870"/>
      <x:c r="D45" s="870"/>
      <x:c r="E45" s="870"/>
      <x:c r="F45" s="870"/>
      <x:c r="G45" s="870"/>
      <x:c r="H45" s="870"/>
      <x:c r="I45" s="870"/>
      <x:c r="J45" s="870"/>
    </x:row>
    <x:row r="46">
      <x:c r="A46" s="870"/>
      <x:c r="B46" s="870"/>
      <x:c r="C46" s="870"/>
      <x:c r="D46" s="870"/>
      <x:c r="E46" s="870"/>
      <x:c r="F46" s="870"/>
      <x:c r="G46" s="870"/>
      <x:c r="H46" s="870"/>
      <x:c r="I46" s="870"/>
      <x:c r="J46" s="870"/>
    </x:row>
    <x:row r="47">
      <x:c r="A47" s="870"/>
      <x:c r="B47" s="870"/>
      <x:c r="C47" s="870"/>
      <x:c r="D47" s="870"/>
      <x:c r="E47" s="870"/>
      <x:c r="F47" s="870"/>
      <x:c r="G47" s="870"/>
      <x:c r="H47" s="870"/>
      <x:c r="I47" s="870"/>
      <x:c r="J47" s="870"/>
    </x:row>
    <x:row r="48">
      <x:c r="A48" s="870"/>
      <x:c r="B48" s="870"/>
      <x:c r="C48" s="870"/>
      <x:c r="D48" s="870"/>
      <x:c r="E48" s="870"/>
      <x:c r="F48" s="870"/>
      <x:c r="G48" s="870"/>
      <x:c r="H48" s="870"/>
      <x:c r="I48" s="870"/>
      <x:c r="J48" s="870"/>
    </x:row>
    <x:row r="49">
      <x:c r="A49" s="870"/>
      <x:c r="B49" s="870"/>
      <x:c r="C49" s="870"/>
      <x:c r="D49" s="870"/>
      <x:c r="E49" s="870"/>
      <x:c r="F49" s="870"/>
      <x:c r="G49" s="870"/>
      <x:c r="H49" s="870"/>
      <x:c r="I49" s="870"/>
      <x:c r="J49" s="870"/>
    </x:row>
    <x:row r="50">
      <x:c r="A50" s="870"/>
      <x:c r="B50" s="870"/>
      <x:c r="C50" s="870"/>
      <x:c r="D50" s="870"/>
      <x:c r="E50" s="870"/>
      <x:c r="F50" s="870"/>
      <x:c r="G50" s="870"/>
      <x:c r="H50" s="870"/>
      <x:c r="I50" s="870"/>
      <x:c r="J50" s="870"/>
    </x:row>
  </x:sheetData>
  <x:mergeCells>
    <x:mergeCell ref="A1:J2"/>
    <x:mergeCell ref="A3:J4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28" hidden="0" customWidth="1"/>
    <x:col min="5" max="5" width="16" hidden="0" customWidth="1"/>
    <x:col min="6" max="6" width="12" hidden="0" customWidth="1"/>
    <x:col min="7" max="7" width="22" hidden="0" customWidth="1"/>
    <x:col min="8" max="8" width="58" hidden="0" customWidth="1"/>
    <x:col min="9" max="9" width="56" hidden="0" customWidth="1"/>
    <x:col min="10" max="10" width="56" hidden="0" customWidth="1"/>
    <x:col min="11" max="11" width="46" hidden="0" customWidth="1"/>
  </x:cols>
  <x:sheetData>
    <x:row r="1">
      <x:c r="A1" s="1761" t="str">
        <x:v>AUDITORIA DE VALORES – SANIDADE DE PREÇOS E CONCENTRAÇÃO DO ORÇAMENTO</x:v>
      </x:c>
      <x:c r="B1" s="1761" t="str">
        <x:v>AUDITORIA DE VALORES – SANIDADE DE PREÇOS E CONCENTRAÇÃO DO ORÇAMENTO</x:v>
      </x:c>
      <x:c r="C1" s="1761" t="str">
        <x:v>AUDITORIA DE VALORES – SANIDADE DE PREÇOS E CONCENTRAÇÃO DO ORÇAMENTO</x:v>
      </x:c>
      <x:c r="D1" s="1761" t="str">
        <x:v>AUDITORIA DE VALORES – SANIDADE DE PREÇOS E CONCENTRAÇÃO DO ORÇAMENTO</x:v>
      </x:c>
      <x:c r="E1" s="1761" t="str">
        <x:v>AUDITORIA DE VALORES – SANIDADE DE PREÇOS E CONCENTRAÇÃO DO ORÇAMENTO</x:v>
      </x:c>
      <x:c r="F1" s="1761" t="str">
        <x:v>AUDITORIA DE VALORES – SANIDADE DE PREÇOS E CONCENTRAÇÃO DO ORÇAMENTO</x:v>
      </x:c>
      <x:c r="G1" s="1761" t="str">
        <x:v>AUDITORIA DE VALORES – SANIDADE DE PREÇOS E CONCENTRAÇÃO DO ORÇAMENTO</x:v>
      </x:c>
      <x:c r="H1" s="1761" t="str">
        <x:v>AUDITORIA DE VALORES – SANIDADE DE PREÇOS E CONCENTRAÇÃO DO ORÇAMENTO</x:v>
      </x:c>
      <x:c r="I1" s="1761" t="str">
        <x:v>AUDITORIA DE VALORES – SANIDADE DE PREÇOS E CONCENTRAÇÃO DO ORÇAMENTO</x:v>
      </x:c>
      <x:c r="J1" s="1761" t="str">
        <x:v>AUDITORIA DE VALORES – SANIDADE DE PREÇOS E CONCENTRAÇÃO DO ORÇAMENTO</x:v>
      </x:c>
      <x:c r="K1" s="1761" t="str">
        <x:v>AUDITORIA DE VALORES – SANIDADE DE PREÇOS E CONCENTRAÇÃO DO ORÇAMENTO</x:v>
      </x:c>
    </x:row>
    <x:row r="2">
      <x:c r="A2" s="1761" t="str">
        <x:v>AUDITORIA DE VALORES – SANIDADE DE PREÇOS E CONCENTRAÇÃO DO ORÇAMENTO</x:v>
      </x:c>
      <x:c r="B2" s="1761" t="str">
        <x:v>AUDITORIA DE VALORES – SANIDADE DE PREÇOS E CONCENTRAÇÃO DO ORÇAMENTO</x:v>
      </x:c>
      <x:c r="C2" s="1761" t="str">
        <x:v>AUDITORIA DE VALORES – SANIDADE DE PREÇOS E CONCENTRAÇÃO DO ORÇAMENTO</x:v>
      </x:c>
      <x:c r="D2" s="1761" t="str">
        <x:v>AUDITORIA DE VALORES – SANIDADE DE PREÇOS E CONCENTRAÇÃO DO ORÇAMENTO</x:v>
      </x:c>
      <x:c r="E2" s="1761" t="str">
        <x:v>AUDITORIA DE VALORES – SANIDADE DE PREÇOS E CONCENTRAÇÃO DO ORÇAMENTO</x:v>
      </x:c>
      <x:c r="F2" s="1761" t="str">
        <x:v>AUDITORIA DE VALORES – SANIDADE DE PREÇOS E CONCENTRAÇÃO DO ORÇAMENTO</x:v>
      </x:c>
      <x:c r="G2" s="1761" t="str">
        <x:v>AUDITORIA DE VALORES – SANIDADE DE PREÇOS E CONCENTRAÇÃO DO ORÇAMENTO</x:v>
      </x:c>
      <x:c r="H2" s="1761" t="str">
        <x:v>AUDITORIA DE VALORES – SANIDADE DE PREÇOS E CONCENTRAÇÃO DO ORÇAMENTO</x:v>
      </x:c>
      <x:c r="I2" s="1761" t="str">
        <x:v>AUDITORIA DE VALORES – SANIDADE DE PREÇOS E CONCENTRAÇÃO DO ORÇAMENTO</x:v>
      </x:c>
      <x:c r="J2" s="1761" t="str">
        <x:v>AUDITORIA DE VALORES – SANIDADE DE PREÇOS E CONCENTRAÇÃO DO ORÇAMENTO</x:v>
      </x:c>
      <x:c r="K2" s="1761" t="str">
        <x:v>AUDITORIA DE VALORES – SANIDADE DE PREÇOS E CONCENTRAÇÃO DO ORÇAMENTO</x:v>
      </x:c>
    </x:row>
    <x:row r="3">
      <x:c r="A3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  <x:c r="B3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  <x:c r="C3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  <x:c r="D3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  <x:c r="E3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  <x:c r="F3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  <x:c r="G3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  <x:c r="H3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  <x:c r="I3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  <x:c r="J3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  <x:c r="K3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</x:row>
    <x:row r="4">
      <x:c r="A4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  <x:c r="B4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  <x:c r="C4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  <x:c r="D4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  <x:c r="E4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  <x:c r="F4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  <x:c r="G4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  <x:c r="H4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  <x:c r="I4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  <x:c r="J4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  <x:c r="K4" s="2085" t="str">
        <x:v>A auditoria separa preço oficial SINAPI, CPU específica e benchmark público. O cenário oficial mantém SINAPI SP 07/2026 não desonerado sempre que há composição aderente. Valores de mercado abaixo do SINAPI são mostrados apenas como comparação e não substituem automaticamente a base oficial.</x:v>
      </x:c>
    </x:row>
    <x:row r="5">
      <x:c r="A5" s="1948"/>
      <x:c r="B5" s="1948"/>
      <x:c r="C5" s="1948"/>
      <x:c r="D5" s="1948"/>
      <x:c r="E5" s="1948"/>
      <x:c r="F5" s="1948"/>
      <x:c r="G5" s="1948"/>
      <x:c r="H5" s="1948"/>
      <x:c r="I5" s="1948"/>
      <x:c r="J5" s="1948"/>
      <x:c r="K5" s="1948"/>
    </x:row>
    <x:row r="6">
      <x:c r="A6" s="1727" t="str">
        <x:v>INDICADOR</x:v>
      </x:c>
      <x:c r="B6" s="1729" t="str">
        <x:v>VALOR</x:v>
      </x:c>
      <x:c r="C6" s="1948"/>
      <x:c r="D6" s="1948"/>
      <x:c r="E6" s="1948"/>
      <x:c r="F6" s="1948"/>
      <x:c r="G6" s="1948"/>
      <x:c r="H6" s="1948"/>
      <x:c r="I6" s="1948"/>
      <x:c r="J6" s="1948"/>
      <x:c r="K6" s="1948"/>
    </x:row>
    <x:row r="7">
      <x:c r="A7" s="1741" t="str">
        <x:v>Custo direto técnico</x:v>
      </x:c>
      <x:c r="B7" s="1807" t="n">
        <x:f>ORCAMENTO_EAP!G37</x:f>
        <x:v>108811.71692749998</x:v>
      </x:c>
      <x:c r="C7" s="1948"/>
      <x:c r="D7" s="1948"/>
      <x:c r="E7" s="1948"/>
      <x:c r="F7" s="1948"/>
      <x:c r="G7" s="1948"/>
      <x:c r="H7" s="1948"/>
      <x:c r="I7" s="1948"/>
      <x:c r="J7" s="1948"/>
      <x:c r="K7" s="1948"/>
    </x:row>
    <x:row r="8">
      <x:c r="A8" s="1730" t="str">
        <x:v>Engenharia</x:v>
      </x:c>
      <x:c r="B8" s="1802" t="n">
        <x:f>ORCAMENTO_EAP!G38</x:f>
        <x:v>5169.599999999999</x:v>
      </x:c>
      <x:c r="C8" s="1948"/>
      <x:c r="D8" s="1948"/>
      <x:c r="E8" s="1948"/>
      <x:c r="F8" s="1948"/>
      <x:c r="G8" s="1948"/>
      <x:c r="H8" s="1948"/>
      <x:c r="I8" s="1948"/>
      <x:c r="J8" s="1948"/>
      <x:c r="K8" s="1948"/>
    </x:row>
    <x:row r="9">
      <x:c r="A9" s="1730" t="str">
        <x:v>Base antes do BDI</x:v>
      </x:c>
      <x:c r="B9" s="1802" t="n">
        <x:f>ORCAMENTO_EAP!G39</x:f>
        <x:v>113981.31692749998</x:v>
      </x:c>
      <x:c r="C9" s="1948"/>
      <x:c r="D9" s="1948"/>
      <x:c r="E9" s="1948"/>
      <x:c r="F9" s="1948"/>
      <x:c r="G9" s="1948"/>
      <x:c r="H9" s="1948"/>
      <x:c r="I9" s="1948"/>
      <x:c r="J9" s="1948"/>
      <x:c r="K9" s="1948"/>
    </x:row>
    <x:row r="10">
      <x:c r="A10" s="1730" t="str">
        <x:v>BDI</x:v>
      </x:c>
      <x:c r="B10" s="2095" t="n">
        <x:f>ORCAMENTO_EAP!G40</x:f>
        <x:v>0.236245</x:v>
      </x:c>
      <x:c r="C10" s="1948"/>
      <x:c r="D10" s="1948"/>
      <x:c r="E10" s="1948"/>
      <x:c r="F10" s="1948"/>
      <x:c r="G10" s="1948"/>
      <x:c r="H10" s="1948"/>
      <x:c r="I10" s="1948"/>
      <x:c r="J10" s="1948"/>
      <x:c r="K10" s="1948"/>
    </x:row>
    <x:row r="11">
      <x:c r="A11" s="1730" t="str">
        <x:v>Preço oficial auditado</x:v>
      </x:c>
      <x:c r="B11" s="1802" t="n">
        <x:f>ORCAMENTO_EAP!G41</x:f>
        <x:v>140908.8331450372</x:v>
      </x:c>
      <x:c r="C11" s="1948"/>
      <x:c r="D11" s="1948"/>
      <x:c r="E11" s="1948"/>
      <x:c r="F11" s="1948"/>
      <x:c r="G11" s="1948"/>
      <x:c r="H11" s="1948"/>
      <x:c r="I11" s="1948"/>
      <x:c r="J11" s="1948"/>
      <x:c r="K11" s="1948"/>
    </x:row>
    <x:row r="12">
      <x:c r="A12" s="1737" t="str">
        <x:v>Cenário mercado local (piso)</x:v>
      </x:c>
      <x:c r="B12" s="1803" t="n">
        <x:f>CAPA!C23</x:f>
        <x:v>285.59</x:v>
      </x:c>
      <x:c r="C12" s="1948"/>
      <x:c r="D12" s="1948"/>
      <x:c r="E12" s="1948"/>
      <x:c r="F12" s="1948"/>
      <x:c r="G12" s="1948"/>
      <x:c r="H12" s="1948"/>
      <x:c r="I12" s="1948"/>
      <x:c r="J12" s="1948"/>
      <x:c r="K12" s="1948"/>
    </x:row>
    <x:row r="13">
      <x:c r="A13" s="1948"/>
      <x:c r="B13" s="1948"/>
      <x:c r="C13" s="1948"/>
      <x:c r="D13" s="1948"/>
      <x:c r="E13" s="1948"/>
      <x:c r="F13" s="1948"/>
      <x:c r="G13" s="1948"/>
      <x:c r="H13" s="1948"/>
      <x:c r="I13" s="1948"/>
      <x:c r="J13" s="1948"/>
      <x:c r="K13" s="1948"/>
    </x:row>
    <x:row r="14">
      <x:c r="A14" s="1948"/>
      <x:c r="B14" s="1948"/>
      <x:c r="C14" s="1948"/>
      <x:c r="D14" s="1948"/>
      <x:c r="E14" s="1948"/>
      <x:c r="F14" s="1948"/>
      <x:c r="G14" s="1948"/>
      <x:c r="H14" s="1948"/>
      <x:c r="I14" s="1948"/>
      <x:c r="J14" s="1948"/>
      <x:c r="K14" s="1948"/>
    </x:row>
    <x:row r="15">
      <x:c r="A15" s="1727" t="str">
        <x:v>ITEM</x:v>
      </x:c>
      <x:c r="B15" s="1728" t="str">
        <x:v>BASE ADOTADA</x:v>
      </x:c>
      <x:c r="C15" s="1728" t="str">
        <x:v>PU ADOTADO</x:v>
      </x:c>
      <x:c r="D15" s="1728" t="str">
        <x:v>BENCHMARK</x:v>
      </x:c>
      <x:c r="E15" s="1728" t="str">
        <x:v>PU BENCHMARK</x:v>
      </x:c>
      <x:c r="F15" s="1728" t="str">
        <x:v>DIF. %</x:v>
      </x:c>
      <x:c r="G15" s="1728" t="str">
        <x:v>SITUAÇÃO</x:v>
      </x:c>
      <x:c r="H15" s="1728" t="str">
        <x:v>IMPACTO / LEITURA</x:v>
      </x:c>
      <x:c r="I15" s="1728" t="str">
        <x:v>FONTE ADOTADA</x:v>
      </x:c>
      <x:c r="J15" s="1728" t="str">
        <x:v>FONTE BENCHMARK</x:v>
      </x:c>
      <x:c r="K15" s="1729" t="str">
        <x:v>DECISÃO</x:v>
      </x:c>
    </x:row>
    <x:row r="16">
      <x:c r="A16" s="1741" t="str">
        <x:v>Piso epóxi 4 mm</x:v>
      </x:c>
      <x:c r="B16" s="1743" t="str">
        <x:v>SINAPI 40648</x:v>
      </x:c>
      <x:c r="C16" s="1805" t="n">
        <x:v>265.92</x:v>
      </x:c>
      <x:c r="D16" s="1805" t="str">
        <x:v>Ibiúna/SP 2026</x:v>
      </x:c>
      <x:c r="E16" s="1805" t="n">
        <x:v>202.4</x:v>
      </x:c>
      <x:c r="F16" s="2096" t="n">
        <x:f>IF(OR(E16="",E16=0),"",C16/E16-1)</x:f>
        <x:v>0.3138339920948616</x:v>
      </x:c>
      <x:c r="G16" s="1883" t="str">
        <x:v>ACIMA DO MERCADO</x:v>
      </x:c>
      <x:c r="H16" s="1743" t="str">
        <x:v>+31% vs referência local; SINAPI SP é oficialmente mais alto.</x:v>
      </x:c>
      <x:c r="I16" s="1743" t="str">
        <x:v>https://buscadorsinapi.com.br/insumo/40648-piso-epoxi-autonivelante-espessura-4-mm-incluso-execucao</x:v>
      </x:c>
      <x:c r="J16" s="1743" t="str">
        <x:v>https://www.todaslicitacoes.com.br/licitacao/contratacao-de-empresa-especializada-para-execucao-de-ibiuna-sp-46634531000137-2026-255</x:v>
      </x:c>
      <x:c r="K16" s="1744" t="str">
        <x:v>MANTER SINAPI no cenário oficial; usar mercado apenas em cotação.</x:v>
      </x:c>
    </x:row>
    <x:row r="17">
      <x:c r="A17" s="1730" t="str">
        <x:v>Rodapé epóxi abaulado</x:v>
      </x:c>
      <x:c r="B17" s="1746" t="str">
        <x:v>CPU pública</x:v>
      </x:c>
      <x:c r="C17" s="1812" t="n">
        <x:v>109.73</x:v>
      </x:c>
      <x:c r="D17" s="1812" t="str">
        <x:v>Ibiúna/SP 2026</x:v>
      </x:c>
      <x:c r="E17" s="1812" t="n">
        <x:v>109.73</x:v>
      </x:c>
      <x:c r="F17" s="2037" t="n">
        <x:f>IF(OR(E17="",E17=0),"",C17/E17-1)</x:f>
        <x:v>0</x:v>
      </x:c>
      <x:c r="G17" s="1881" t="str">
        <x:v>ADERENTE</x:v>
      </x:c>
      <x:c r="H17" s="1746" t="str">
        <x:v>Benchmark idêntico ao adotado.</x:v>
      </x:c>
      <x:c r="I17" s="1746" t="str">
        <x:v>https://www.todaslicitacoes.com.br/licitacao/contratacao-de-empresa-especializada-para-execucao-de-ibiuna-sp-46634531000137-2026-255</x:v>
      </x:c>
      <x:c r="J17" s="1746" t="str">
        <x:v>https://www.todaslicitacoes.com.br/licitacao/contratacao-de-empresa-especializada-para-execucao-de-ibiuna-sp-46634531000137-2026-255</x:v>
      </x:c>
      <x:c r="K17" s="1733" t="str">
        <x:v>MANTER</x:v>
      </x:c>
    </x:row>
    <x:row r="18">
      <x:c r="A18" s="1730" t="str">
        <x:v>P4 porta hospitalar dupla 2,00×2,10</x:v>
      </x:c>
      <x:c r="B18" s="1746" t="str">
        <x:v>CPU pública 2026</x:v>
      </x:c>
      <x:c r="C18" s="1812" t="n">
        <x:v>6940.66</x:v>
      </x:c>
      <x:c r="D18" s="1812" t="str">
        <x:v>Aparecida do Rio Doce/GO 2026</x:v>
      </x:c>
      <x:c r="E18" s="1812" t="n">
        <x:v>6940.66</x:v>
      </x:c>
      <x:c r="F18" s="2037" t="n">
        <x:f>IF(OR(E18="",E18=0),"",C18/E18-1)</x:f>
        <x:v>0</x:v>
      </x:c>
      <x:c r="G18" s="1881" t="str">
        <x:v>ADERENTE</x:v>
      </x:c>
      <x:c r="H18" s="1746" t="str">
        <x:v>Referência praticamente exata: 1,999×2,10 m.</x:v>
      </x:c>
      <x:c r="I18" s="1746" t="str">
        <x:v>https://www-storage.voxtecnologia.com.br/?f=3392&amp;i=publicado_114508_2026-03-26_7dc99c77d184b440b6445b810670cd89.pdf&amp;m=sigpub.publicacao</x:v>
      </x:c>
      <x:c r="J18" s="1746" t="str">
        <x:v>https://www-storage.voxtecnologia.com.br/?f=3392&amp;i=publicado_114508_2026-03-26_7dc99c77d184b440b6445b810670cd89.pdf&amp;m=sigpub.publicacao</x:v>
      </x:c>
      <x:c r="K18" s="1733" t="str">
        <x:v>MANTER; instalação deve ser conferida na contratação.</x:v>
      </x:c>
    </x:row>
    <x:row r="19">
      <x:c r="A19" s="1730" t="str">
        <x:v>Pass-through 600×600×600</x:v>
      </x:c>
      <x:c r="B19" s="1746" t="str">
        <x:v>CPU mercado</x:v>
      </x:c>
      <x:c r="C19" s="1812" t="n">
        <x:v>6560.05</x:v>
      </x:c>
      <x:c r="D19" s="1812" t="str">
        <x:v>Mix Biomed 2026</x:v>
      </x:c>
      <x:c r="E19" s="1812" t="n">
        <x:v>7757</x:v>
      </x:c>
      <x:c r="F19" s="2037" t="n">
        <x:f>IF(OR(E19="",E19=0),"",C19/E19-1)</x:f>
        <x:v>-0.1543057883202269</x:v>
      </x:c>
      <x:c r="G19" s="1881" t="str">
        <x:v>ABAIXO DO MERCADO</x:v>
      </x:c>
      <x:c r="H19" s="1746" t="str">
        <x:v>Adotado ~15% abaixo do varejo atual.</x:v>
      </x:c>
      <x:c r="I19" s="1746" t="str">
        <x:v>https://sicainox.com.br/product/pass-through-para-sala-limpa-600mm/</x:v>
      </x:c>
      <x:c r="J19" s="1746" t="str">
        <x:v>https://mixbiomed.com.br/produtos/pass-through-60x60x60cm-padrao-sala-limpa/</x:v>
      </x:c>
      <x:c r="K19" s="1733" t="str">
        <x:v>MANTER; exigir nova cotação antes da compra.</x:v>
      </x:c>
    </x:row>
    <x:row r="20">
      <x:c r="A20" s="1730" t="str">
        <x:v>Renner Epóxi Higiene Total</x:v>
      </x:c>
      <x:c r="B20" s="1746" t="str">
        <x:v>CPU específica</x:v>
      </x:c>
      <x:c r="C20" s="1812" t="n">
        <x:v>89.43</x:v>
      </x:c>
      <x:c r="D20" s="1812" t="str">
        <x:v>SINAPI 102494 genérico</x:v>
      </x:c>
      <x:c r="E20" s="1812" t="n">
        <x:v>72.65</x:v>
      </x:c>
      <x:c r="F20" s="2037" t="n">
        <x:f>IF(OR(E20="",E20=0),"",C20/E20-1)</x:f>
        <x:v>0.23097040605643504</x:v>
      </x:c>
      <x:c r="G20" s="1758" t="str">
        <x:v>PRÊMIO DE ESPECIFICAÇÃO</x:v>
      </x:c>
      <x:c r="H20" s="1746" t="str">
        <x:v>SINAPI não representa produto hospitalar Renner em parede; diferença não é tratada como sobrepreço automático.</x:v>
      </x:c>
      <x:c r="I20" s="1746" t="str">
        <x:v>https://rennercoatings.com/produtos/epoxi-higiene-total/</x:v>
      </x:c>
      <x:c r="J20" s="1746" t="str">
        <x:v>https://www.datasin.com.br/sinapi/102494</x:v>
      </x:c>
      <x:c r="K20" s="1733" t="str">
        <x:v>MANTER CPU; solicitar cotação Renner na contratação.</x:v>
      </x:c>
    </x:row>
    <x:row r="21">
      <x:c r="A21" s="1730" t="str">
        <x:v>P1/P6 porta correr com vedação</x:v>
      </x:c>
      <x:c r="B21" s="1746" t="str">
        <x:v>CPU especial</x:v>
      </x:c>
      <x:c r="C21" s="1812" t="n">
        <x:v>5200</x:v>
      </x:c>
      <x:c r="D21" s="1812" t="str">
        <x:v>Sem SINAPI aderente</x:v>
      </x:c>
      <x:c r="E21" s="1812"/>
      <x:c r="F21" s="2037" t="str">
        <x:f>IF(OR(E21="",E21=0),"",C21/E21-1)</x:f>
      </x:c>
      <x:c r="G21" s="1758" t="str">
        <x:v>RE-COTAR</x:v>
      </x:c>
      <x:c r="H21" s="1746" t="str">
        <x:v>Preço é relevante e não há composição oficial equivalente.</x:v>
      </x:c>
      <x:c r="I21" s="1746" t="str">
        <x:v>https://www.saude.sp.gov.br/resources/ses/perfil/cidadao/licitacoes-cga/edital_cachoeirinha_.pdf</x:v>
      </x:c>
      <x:c r="J21" s="1746" t="str"/>
      <x:c r="K21" s="1733" t="str">
        <x:v>MANTER provisoriamente; obter 3 cotações.</x:v>
      </x:c>
    </x:row>
    <x:row r="22">
      <x:c r="A22" s="1730" t="str">
        <x:v>P5 porta de correr</x:v>
      </x:c>
      <x:c r="B22" s="1746" t="str">
        <x:v>CPU especial</x:v>
      </x:c>
      <x:c r="C22" s="1812" t="n">
        <x:v>2800</x:v>
      </x:c>
      <x:c r="D22" s="1812" t="str">
        <x:v>Sem SINAPI aderente</x:v>
      </x:c>
      <x:c r="E22" s="1812"/>
      <x:c r="F22" s="2037" t="str">
        <x:f>IF(OR(E22="",E22=0),"",C22/E22-1)</x:f>
      </x:c>
      <x:c r="G22" s="1758" t="str">
        <x:v>VALIDAR DIMENSÃO</x:v>
      </x:c>
      <x:c r="H22" s="1746" t="str">
        <x:v>Quadro e anotação gráfica divergem; preço não deve ser fechado antes da dimensão final.</x:v>
      </x:c>
      <x:c r="I22" s="1746" t="str">
        <x:v>https://www.saude.sp.gov.br/resources/ses/perfil/cidadao/licitacoes-cga/edital_cachoeirinha_.pdf</x:v>
      </x:c>
      <x:c r="J22" s="1746" t="str"/>
      <x:c r="K22" s="1733" t="str">
        <x:v>VALIDAR RT + 3 cotações.</x:v>
      </x:c>
    </x:row>
    <x:row r="23">
      <x:c r="A23" s="1730" t="str">
        <x:v>Glasroc H Ocean</x:v>
      </x:c>
      <x:c r="B23" s="1746" t="str">
        <x:v>CPU específica</x:v>
      </x:c>
      <x:c r="C23" s="1812" t="n">
        <x:v>561.83</x:v>
      </x:c>
      <x:c r="D23" s="1812" t="str">
        <x:v>Sem SINAPI aderente</x:v>
      </x:c>
      <x:c r="E23" s="1812"/>
      <x:c r="F23" s="2037" t="str">
        <x:f>IF(OR(E23="",E23=0),"",C23/E23-1)</x:f>
      </x:c>
      <x:c r="G23" s="1758" t="str">
        <x:v>RE-COTAR</x:v>
      </x:c>
      <x:c r="H23" s="1746" t="str">
        <x:v>Sistema proprietário completo; drywall SINAPI genérico não é substituto técnico.</x:v>
      </x:c>
      <x:c r="I23" s="1746" t="str">
        <x:v>https://www.placo.fr/Produits/plaques/glasroc-h-ocean-13</x:v>
      </x:c>
      <x:c r="J23" s="1746" t="str"/>
      <x:c r="K23" s="1733" t="str">
        <x:v>MANTER CPU; cotar sistema completo Placo.</x:v>
      </x:c>
    </x:row>
    <x:row r="24">
      <x:c r="A24" s="1737" t="str">
        <x:v>Engenharia</x:v>
      </x:c>
      <x:c r="B24" s="1739" t="str">
        <x:v>SINAPI 90777</x:v>
      </x:c>
      <x:c r="C24" s="1779" t="n">
        <x:v>143.6</x:v>
      </x:c>
      <x:c r="D24" s="1779" t="str">
        <x:v>SINAPI SP 07/2026</x:v>
      </x:c>
      <x:c r="E24" s="1779" t="n">
        <x:v>143.6</x:v>
      </x:c>
      <x:c r="F24" s="2058" t="n">
        <x:f>IF(OR(E24="",E24=0),"",C24/E24-1)</x:f>
        <x:v>0</x:v>
      </x:c>
      <x:c r="G24" s="1884" t="str">
        <x:v>ADERENTE</x:v>
      </x:c>
      <x:c r="H24" s="1739" t="str">
        <x:v>36 h totais = R$5.169,60.</x:v>
      </x:c>
      <x:c r="I24" s="1739" t="str">
        <x:v>https://www.datasin.com.br/sinapi/90777</x:v>
      </x:c>
      <x:c r="J24" s="1739" t="str">
        <x:v>https://www.datasin.com.br/sinapi/90777</x:v>
      </x:c>
      <x:c r="K24" s="1740" t="str">
        <x:v>MANTER</x:v>
      </x:c>
    </x:row>
    <x:row r="25">
      <x:c r="A25" s="1741" t="str">
        <x:v>Porta comum P</x:v>
      </x:c>
      <x:c r="B25" s="1743" t="str">
        <x:v>SINAPI 106143</x:v>
      </x:c>
      <x:c r="C25" s="1805" t="n">
        <x:v>1024.39</x:v>
      </x:c>
      <x:c r="D25" s="1805" t="str">
        <x:v>90843+102229 anterior</x:v>
      </x:c>
      <x:c r="E25" s="1805" t="n">
        <x:v>1530.74</x:v>
      </x:c>
      <x:c r="F25" s="2096" t="n">
        <x:f>IF(OR(E25="",E25=0),"",C25/E25-1)</x:f>
        <x:v>-0.33078772358467146</x:v>
      </x:c>
      <x:c r="G25" s="1743" t="str">
        <x:v>REDUÇÃO SINAPI</x:v>
      </x:c>
      <x:c r="H25" s="1743" t="str">
        <x:v>Nova composição porta-pronta 2025/26 elimina pintura e composição duplicada.</x:v>
      </x:c>
      <x:c r="I25" s="1743" t="str">
        <x:v>https://buscadorsinapi.com.br/composicao/106143-porta-pronta-de-madeira-folha-leve-ou-media-80x210cm-fixacao</x:v>
      </x:c>
      <x:c r="J25" s="1743" t="str"/>
      <x:c r="K25" s="1744" t="str">
        <x:v>ADOTAR 106143</x:v>
      </x:c>
    </x:row>
    <x:row r="26">
      <x:c r="A26" s="1730" t="str">
        <x:v>P3 porta pesada</x:v>
      </x:c>
      <x:c r="B26" s="1746" t="str">
        <x:v>SINAPI 106144</x:v>
      </x:c>
      <x:c r="C26" s="1812" t="n">
        <x:v>1204.35</x:v>
      </x:c>
      <x:c r="D26" s="1812" t="str">
        <x:v>90845+102229 anterior</x:v>
      </x:c>
      <x:c r="E26" s="1812" t="n">
        <x:v>1854.09</x:v>
      </x:c>
      <x:c r="F26" s="2037" t="n">
        <x:f>IF(OR(E26="",E26=0),"",C26/E26-1)</x:f>
        <x:v>-0.3504360629742893</x:v>
      </x:c>
      <x:c r="G26" s="1746" t="str">
        <x:v>REDUÇÃO SINAPI</x:v>
      </x:c>
      <x:c r="H26" s="1746" t="str">
        <x:v>Porta-pronta pesada melamínica é mais aderente; economia relevante.</x:v>
      </x:c>
      <x:c r="I26" s="1746" t="str">
        <x:v>https://buscadorsinapi.com.br/sp/composicao/106144-porta-pronta-de-madeira-folha-pesada-ou-superpesada-80x210cm</x:v>
      </x:c>
      <x:c r="J26" s="1746" t="str"/>
      <x:c r="K26" s="1733" t="str">
        <x:v>ADOTAR 106144; validar vedação</x:v>
      </x:c>
    </x:row>
    <x:row r="27">
      <x:c r="A27" s="1737" t="str">
        <x:v>P5 porta de correr</x:v>
      </x:c>
      <x:c r="B27" s="1739" t="str">
        <x:v>CPU provisória</x:v>
      </x:c>
      <x:c r="C27" s="1779" t="n">
        <x:v>2800</x:v>
      </x:c>
      <x:c r="D27" s="1779" t="str">
        <x:v>SINAPI 106148</x:v>
      </x:c>
      <x:c r="E27" s="1779"/>
      <x:c r="F27" s="2058" t="str">
        <x:f>IF(OR(E27="",E27=0),"",C27/E27-1)</x:f>
      </x:c>
      <x:c r="G27" s="1739" t="str">
        <x:v>SEM PREÇO SP</x:v>
      </x:c>
      <x:c r="H27" s="1739" t="str">
        <x:v>Existe composição tecnicamente próxima, mas sem custo publicado para SP Jul/2026.</x:v>
      </x:c>
      <x:c r="I27" s="1739" t="str">
        <x:v>https://www.saude.sp.gov.br/resources/ses/perfil/cidadao/licitacoes-cga/edital_cachoeirinha_.pdf</x:v>
      </x:c>
      <x:c r="J27" s="1739" t="str">
        <x:v>https://buscadorsinapi.com.br/caderno-tecnico/esquadrias-portas</x:v>
      </x:c>
      <x:c r="K27" s="1740" t="str">
        <x:v>MANTER CPU temporariamente</x:v>
      </x:c>
    </x:row>
  </x:sheetData>
  <x:mergeCells>
    <x:mergeCell ref="A1:K2"/>
    <x:mergeCell ref="A3:K4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6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62" hidden="0" customWidth="1"/>
    <x:col min="10" max="10" width="54" hidden="0" customWidth="1"/>
  </x:cols>
  <x:sheetData>
    <x:row r="1">
      <x:c r="A1" s="2088" t="str">
        <x:v>LICENCIAMENTO, TAXAS E RESPONSABILIDADE TÉCNICA</x:v>
      </x:c>
      <x:c r="B1" s="2088" t="str">
        <x:v>LICENCIAMENTO, TAXAS E RESPONSABILIDADE TÉCNICA</x:v>
      </x:c>
      <x:c r="C1" s="2088" t="str">
        <x:v>LICENCIAMENTO, TAXAS E RESPONSABILIDADE TÉCNICA</x:v>
      </x:c>
      <x:c r="D1" s="2088" t="str">
        <x:v>LICENCIAMENTO, TAXAS E RESPONSABILIDADE TÉCNICA</x:v>
      </x:c>
      <x:c r="E1" s="2088" t="str">
        <x:v>LICENCIAMENTO, TAXAS E RESPONSABILIDADE TÉCNICA</x:v>
      </x:c>
      <x:c r="F1" s="2088" t="str">
        <x:v>LICENCIAMENTO, TAXAS E RESPONSABILIDADE TÉCNICA</x:v>
      </x:c>
      <x:c r="G1" s="2088" t="str">
        <x:v>LICENCIAMENTO, TAXAS E RESPONSABILIDADE TÉCNICA</x:v>
      </x:c>
      <x:c r="H1" s="2088" t="str">
        <x:v>LICENCIAMENTO, TAXAS E RESPONSABILIDADE TÉCNICA</x:v>
      </x:c>
      <x:c r="I1" s="2088" t="str">
        <x:v>LICENCIAMENTO, TAXAS E RESPONSABILIDADE TÉCNICA</x:v>
      </x:c>
      <x:c r="J1" s="2088" t="str">
        <x:v>LICENCIAMENTO, TAXAS E RESPONSABILIDADE TÉCNICA</x:v>
      </x:c>
    </x:row>
    <x:row r="2">
      <x:c r="A2" s="2088" t="str">
        <x:v>LICENCIAMENTO, TAXAS E RESPONSABILIDADE TÉCNICA</x:v>
      </x:c>
      <x:c r="B2" s="2088" t="str">
        <x:v>LICENCIAMENTO, TAXAS E RESPONSABILIDADE TÉCNICA</x:v>
      </x:c>
      <x:c r="C2" s="2088" t="str">
        <x:v>LICENCIAMENTO, TAXAS E RESPONSABILIDADE TÉCNICA</x:v>
      </x:c>
      <x:c r="D2" s="2088" t="str">
        <x:v>LICENCIAMENTO, TAXAS E RESPONSABILIDADE TÉCNICA</x:v>
      </x:c>
      <x:c r="E2" s="2088" t="str">
        <x:v>LICENCIAMENTO, TAXAS E RESPONSABILIDADE TÉCNICA</x:v>
      </x:c>
      <x:c r="F2" s="2088" t="str">
        <x:v>LICENCIAMENTO, TAXAS E RESPONSABILIDADE TÉCNICA</x:v>
      </x:c>
      <x:c r="G2" s="2088" t="str">
        <x:v>LICENCIAMENTO, TAXAS E RESPONSABILIDADE TÉCNICA</x:v>
      </x:c>
      <x:c r="H2" s="2088" t="str">
        <x:v>LICENCIAMENTO, TAXAS E RESPONSABILIDADE TÉCNICA</x:v>
      </x:c>
      <x:c r="I2" s="2088" t="str">
        <x:v>LICENCIAMENTO, TAXAS E RESPONSABILIDADE TÉCNICA</x:v>
      </x:c>
      <x:c r="J2" s="2088" t="str">
        <x:v>LICENCIAMENTO, TAXAS E RESPONSABILIDADE TÉCNICA</x:v>
      </x:c>
    </x:row>
    <x:row r="3">
      <x:c r="A3" s="2085" t="str">
        <x:v>Somente valores oficialmente confirmados integram o preço final. Taxas municipais, sanitárias e de Bombeiros permanecem visíveis, mas com valor R$ 0,00 até a emissão/enquadramento oficial, evitando provisões fictícias.</x:v>
      </x:c>
      <x:c r="B3" s="2085" t="str">
        <x:v>Somente valores oficialmente confirmados integram o preço final. Taxas municipais, sanitárias e de Bombeiros permanecem visíveis, mas com valor R$ 0,00 até a emissão/enquadramento oficial, evitando provisões fictícias.</x:v>
      </x:c>
      <x:c r="C3" s="2085" t="str">
        <x:v>Somente valores oficialmente confirmados integram o preço final. Taxas municipais, sanitárias e de Bombeiros permanecem visíveis, mas com valor R$ 0,00 até a emissão/enquadramento oficial, evitando provisões fictícias.</x:v>
      </x:c>
      <x:c r="D3" s="2085" t="str">
        <x:v>Somente valores oficialmente confirmados integram o preço final. Taxas municipais, sanitárias e de Bombeiros permanecem visíveis, mas com valor R$ 0,00 até a emissão/enquadramento oficial, evitando provisões fictícias.</x:v>
      </x:c>
      <x:c r="E3" s="2085" t="str">
        <x:v>Somente valores oficialmente confirmados integram o preço final. Taxas municipais, sanitárias e de Bombeiros permanecem visíveis, mas com valor R$ 0,00 até a emissão/enquadramento oficial, evitando provisões fictícias.</x:v>
      </x:c>
      <x:c r="F3" s="2085" t="str">
        <x:v>Somente valores oficialmente confirmados integram o preço final. Taxas municipais, sanitárias e de Bombeiros permanecem visíveis, mas com valor R$ 0,00 até a emissão/enquadramento oficial, evitando provisões fictícias.</x:v>
      </x:c>
      <x:c r="G3" s="2085" t="str">
        <x:v>Somente valores oficialmente confirmados integram o preço final. Taxas municipais, sanitárias e de Bombeiros permanecem visíveis, mas com valor R$ 0,00 até a emissão/enquadramento oficial, evitando provisões fictícias.</x:v>
      </x:c>
      <x:c r="H3" s="2085" t="str">
        <x:v>Somente valores oficialmente confirmados integram o preço final. Taxas municipais, sanitárias e de Bombeiros permanecem visíveis, mas com valor R$ 0,00 até a emissão/enquadramento oficial, evitando provisões fictícias.</x:v>
      </x:c>
      <x:c r="I3" s="2085" t="str">
        <x:v>Somente valores oficialmente confirmados integram o preço final. Taxas municipais, sanitárias e de Bombeiros permanecem visíveis, mas com valor R$ 0,00 até a emissão/enquadramento oficial, evitando provisões fictícias.</x:v>
      </x:c>
      <x:c r="J3" s="2085" t="str">
        <x:v>Somente valores oficialmente confirmados integram o preço final. Taxas municipais, sanitárias e de Bombeiros permanecem visíveis, mas com valor R$ 0,00 até a emissão/enquadramento oficial, evitando provisões fictícias.</x:v>
      </x:c>
    </x:row>
    <x:row r="4">
      <x:c r="A4" s="2085" t="str">
        <x:v>Somente valores oficialmente confirmados integram o preço final. Taxas municipais, sanitárias e de Bombeiros permanecem visíveis, mas com valor R$ 0,00 até a emissão/enquadramento oficial, evitando provisões fictícias.</x:v>
      </x:c>
      <x:c r="B4" s="2085" t="str">
        <x:v>Somente valores oficialmente confirmados integram o preço final. Taxas municipais, sanitárias e de Bombeiros permanecem visíveis, mas com valor R$ 0,00 até a emissão/enquadramento oficial, evitando provisões fictícias.</x:v>
      </x:c>
      <x:c r="C4" s="2085" t="str">
        <x:v>Somente valores oficialmente confirmados integram o preço final. Taxas municipais, sanitárias e de Bombeiros permanecem visíveis, mas com valor R$ 0,00 até a emissão/enquadramento oficial, evitando provisões fictícias.</x:v>
      </x:c>
      <x:c r="D4" s="2085" t="str">
        <x:v>Somente valores oficialmente confirmados integram o preço final. Taxas municipais, sanitárias e de Bombeiros permanecem visíveis, mas com valor R$ 0,00 até a emissão/enquadramento oficial, evitando provisões fictícias.</x:v>
      </x:c>
      <x:c r="E4" s="2085" t="str">
        <x:v>Somente valores oficialmente confirmados integram o preço final. Taxas municipais, sanitárias e de Bombeiros permanecem visíveis, mas com valor R$ 0,00 até a emissão/enquadramento oficial, evitando provisões fictícias.</x:v>
      </x:c>
      <x:c r="F4" s="2085" t="str">
        <x:v>Somente valores oficialmente confirmados integram o preço final. Taxas municipais, sanitárias e de Bombeiros permanecem visíveis, mas com valor R$ 0,00 até a emissão/enquadramento oficial, evitando provisões fictícias.</x:v>
      </x:c>
      <x:c r="G4" s="2085" t="str">
        <x:v>Somente valores oficialmente confirmados integram o preço final. Taxas municipais, sanitárias e de Bombeiros permanecem visíveis, mas com valor R$ 0,00 até a emissão/enquadramento oficial, evitando provisões fictícias.</x:v>
      </x:c>
      <x:c r="H4" s="2085" t="str">
        <x:v>Somente valores oficialmente confirmados integram o preço final. Taxas municipais, sanitárias e de Bombeiros permanecem visíveis, mas com valor R$ 0,00 até a emissão/enquadramento oficial, evitando provisões fictícias.</x:v>
      </x:c>
      <x:c r="I4" s="2085" t="str">
        <x:v>Somente valores oficialmente confirmados integram o preço final. Taxas municipais, sanitárias e de Bombeiros permanecem visíveis, mas com valor R$ 0,00 até a emissão/enquadramento oficial, evitando provisões fictícias.</x:v>
      </x:c>
      <x:c r="J4" s="2085" t="str">
        <x:v>Somente valores oficialmente confirmados integram o preço final. Taxas municipais, sanitárias e de Bombeiros permanecem visíveis, mas com valor R$ 0,00 até a emissão/enquadramento oficial, evitando provisões fictícias.</x:v>
      </x:c>
    </x:row>
    <x:row r="5">
      <x:c r="A5" s="1948"/>
      <x:c r="B5" s="1948"/>
      <x:c r="C5" s="1948"/>
      <x:c r="D5" s="1948"/>
      <x:c r="E5" s="1948"/>
      <x:c r="F5" s="1948"/>
      <x:c r="G5" s="1948"/>
      <x:c r="H5" s="1948"/>
      <x:c r="I5" s="1948"/>
      <x:c r="J5" s="1948"/>
    </x:row>
    <x:row r="6">
      <x:c r="A6" s="1727" t="str">
        <x:v>Item</x:v>
      </x:c>
      <x:c r="B6" s="1728" t="str">
        <x:v>Órgão</x:v>
      </x:c>
      <x:c r="C6" s="1728" t="str">
        <x:v>Obrigação / documento</x:v>
      </x:c>
      <x:c r="D6" s="1728" t="str">
        <x:v>Critério</x:v>
      </x:c>
      <x:c r="E6" s="1728" t="str">
        <x:v>Valor confirmado</x:v>
      </x:c>
      <x:c r="F6" s="1728" t="str">
        <x:v>Valor informativo</x:v>
      </x:c>
      <x:c r="G6" s="1728" t="str">
        <x:v>Compõe total?</x:v>
      </x:c>
      <x:c r="H6" s="1728" t="str">
        <x:v>Status</x:v>
      </x:c>
      <x:c r="I6" s="1728" t="str">
        <x:v>Fonte</x:v>
      </x:c>
      <x:c r="J6" s="1729" t="str">
        <x:v>Ação</x:v>
      </x:c>
    </x:row>
    <x:row r="7">
      <x:c r="A7" s="1746" t="str">
        <x:v>ART</x:v>
      </x:c>
      <x:c r="B7" s="1746" t="str">
        <x:v>CREA-SP</x:v>
      </x:c>
      <x:c r="C7" s="1746" t="str">
        <x:v>ART de obra/serviço</x:v>
      </x:c>
      <x:c r="D7" s="1746" t="str">
        <x:v>Contrato acima de R$15.000,00</x:v>
      </x:c>
      <x:c r="E7" s="1812" t="n">
        <x:v>285.59</x:v>
      </x:c>
      <x:c r="F7" s="1812" t="n">
        <x:v>285.59</x:v>
      </x:c>
      <x:c r="G7" s="1746" t="str">
        <x:v>SIM</x:v>
      </x:c>
      <x:c r="H7" s="1881" t="str">
        <x:v>CONFIRMADO</x:v>
      </x:c>
      <x:c r="I7" s="1746" t="str">
        <x:v>https://www.creasp.org.br/anuidade/2026/art.html</x:v>
      </x:c>
      <x:c r="J7" s="1746" t="str">
        <x:v>Recolher antes/na formalização da responsabilidade técnica.</x:v>
      </x:c>
    </x:row>
    <x:row r="8">
      <x:c r="A8" s="1746" t="str">
        <x:v>Licença da reforma</x:v>
      </x:c>
      <x:c r="B8" s="1746" t="str">
        <x:v>Prefeitura de Cerqueira César</x:v>
      </x:c>
      <x:c r="C8" s="1746" t="str">
        <x:v>Licença/fiscalização para reforma/reparos</x:v>
      </x:c>
      <x:c r="D8" s="1746" t="str">
        <x:v>Guia municipal 2026</x:v>
      </x:c>
      <x:c r="E8" s="1812" t="n">
        <x:v>0</x:v>
      </x:c>
      <x:c r="F8" s="1812" t="n">
        <x:v>30.68</x:v>
      </x:c>
      <x:c r="G8" s="1746" t="str">
        <x:v>NÃO – até guia</x:v>
      </x:c>
      <x:c r="H8" s="1758" t="str">
        <x:v>A CONFIRMAR</x:v>
      </x:c>
      <x:c r="I8" s="1746" t="str">
        <x:v>https://www.cerqueiracesar.sp.gov.br/public/admin/globalarq/legislacao/arquivo/a0b62e03012142fae12a02c6bcbfe8a4.pdf</x:v>
      </x:c>
      <x:c r="J8" s="1746" t="str">
        <x:v>Solicitar lançamento municipal; R$30,68 é só a base histórica de 2012.</x:v>
      </x:c>
    </x:row>
    <x:row r="9">
      <x:c r="A9" s="1746" t="str">
        <x:v>Atualização sanitária</x:v>
      </x:c>
      <x:c r="B9" s="1746" t="str">
        <x:v>Vigilância Sanitária Municipal</x:v>
      </x:c>
      <x:c r="C9" s="1746" t="str">
        <x:v>Licença/atualização sanitária após reforma/adaptação</x:v>
      </x:c>
      <x:c r="D9" s="1746" t="str">
        <x:v>Guia municipal / inspeção</x:v>
      </x:c>
      <x:c r="E9" s="1812" t="n">
        <x:v>0</x:v>
      </x:c>
      <x:c r="F9" s="1812" t="n">
        <x:v>0</x:v>
      </x:c>
      <x:c r="G9" s="1746" t="str">
        <x:v>NÃO – até guia</x:v>
      </x:c>
      <x:c r="H9" s="1758" t="str">
        <x:v>A CONFIRMAR</x:v>
      </x:c>
      <x:c r="I9" s="1746" t="str">
        <x:v>https://www.cerqueiracesar.sp.gov.br/public/admin/globalarq/uploads/files/Carta-Servi%C3%A7o-Usuario_Final-(1).pdf</x:v>
      </x:c>
      <x:c r="J9" s="1746" t="str">
        <x:v>Confirmar exigência e valor com VISA municipal.</x:v>
      </x:c>
    </x:row>
    <x:row r="10">
      <x:c r="A10" s="1746" t="str">
        <x:v>AVCB/CLCB</x:v>
      </x:c>
      <x:c r="B10" s="1746" t="str">
        <x:v>Corpo de Bombeiros</x:v>
      </x:c>
      <x:c r="C10" s="1746" t="str">
        <x:v>Análise/atualização da regularidade de incêndio</x:v>
      </x:c>
      <x:c r="D10" s="1746" t="str">
        <x:v>Conforme enquadramento</x:v>
      </x:c>
      <x:c r="E10" s="1812" t="n">
        <x:v>0</x:v>
      </x:c>
      <x:c r="F10" s="1812" t="n">
        <x:v>0</x:v>
      </x:c>
      <x:c r="G10" s="1746" t="str">
        <x:v>NÃO – condicional</x:v>
      </x:c>
      <x:c r="H10" s="1758" t="str">
        <x:v>CONDICIONAL</x:v>
      </x:c>
      <x:c r="I10" s="1746" t="str"/>
      <x:c r="J10" s="1746" t="str">
        <x:v>Confirmar com RT se a reforma altera o projeto de segurança contra incêndio.</x:v>
      </x:c>
    </x:row>
    <x:row r="11">
      <x:c r="A11" s="1746" t="str">
        <x:v>Habite-se/termo</x:v>
      </x:c>
      <x:c r="B11" s="1746" t="str">
        <x:v>Prefeitura de Cerqueira César</x:v>
      </x:c>
      <x:c r="C11" s="1746" t="str">
        <x:v>Vistoria/conclusão da obra</x:v>
      </x:c>
      <x:c r="D11" s="1746" t="str">
        <x:v>Conforme enquadramento municipal</x:v>
      </x:c>
      <x:c r="E11" s="1812" t="n">
        <x:v>0</x:v>
      </x:c>
      <x:c r="F11" s="1812" t="n">
        <x:v>0</x:v>
      </x:c>
      <x:c r="G11" s="1746" t="str">
        <x:v>NÃO – condicional</x:v>
      </x:c>
      <x:c r="H11" s="2086" t="str">
        <x:v>CONDICIONAL</x:v>
      </x:c>
      <x:c r="I11" s="1746" t="str">
        <x:v>https://www.cerqueiracesar.sp.gov.br/public/admin/globalarq/uploads/files/Carta-Servi%C3%A7o-Usuario_Final-(1).pdf</x:v>
      </x:c>
      <x:c r="J11" s="1746" t="str">
        <x:v>Confirmar se o procedimento é aplicável à reforma interna.</x:v>
      </x:c>
    </x:row>
    <x:row r="12">
      <x:c r="A12" s="1759" t="str">
        <x:v>UFICC 2026</x:v>
      </x:c>
      <x:c r="B12" s="1759" t="str">
        <x:v>Prefeitura de Cerqueira César</x:v>
      </x:c>
      <x:c r="C12" s="1759" t="str">
        <x:v>Unidade fiscal municipal – apenas referência</x:v>
      </x:c>
      <x:c r="D12" s="1759" t="str">
        <x:v>Decreto 5.258/2026</x:v>
      </x:c>
      <x:c r="E12" s="1947" t="n">
        <x:v>0</x:v>
      </x:c>
      <x:c r="F12" s="1947" t="n">
        <x:v>5.042</x:v>
      </x:c>
      <x:c r="G12" s="1759" t="str">
        <x:v>NÃO</x:v>
      </x:c>
      <x:c r="H12" s="2087" t="str">
        <x:v>INFORMATIVO</x:v>
      </x:c>
      <x:c r="I12" s="1759" t="str">
        <x:v>https://www.cerqueiracesar.sp.gov.br/legislacao/detalhe/8984/pidispoe-sobre-a-atualizacao-monetaria-do-valor-da-uficc-unidade-fiscal-de-cerqueira-cesar-para-o-exercicio-financeiro-de-2026ip/</x:v>
      </x:c>
      <x:c r="J12" s="1759" t="str">
        <x:v>Não usada diretamente para calcular a taxa sem a guia municipal.</x:v>
      </x:c>
    </x:row>
  </x:sheetData>
  <x:mergeCells>
    <x:mergeCell ref="A1:J2"/>
    <x:mergeCell ref="A3:J4"/>
  </x:mergeCells>
  <x:pageMargins left="0.7" right="0.7" top="0.75" bottom="0.75" header="0.3" footer="0.3"/>
</x:worksheet>
</file>