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sales-analysis-project\data\"/>
    </mc:Choice>
  </mc:AlternateContent>
  <xr:revisionPtr revIDLastSave="0" documentId="13_ncr:1_{E4303EBF-ABEB-4667-A95A-BBD33FD0B1C3}" xr6:coauthVersionLast="47" xr6:coauthVersionMax="47" xr10:uidLastSave="{00000000-0000-0000-0000-000000000000}"/>
  <bookViews>
    <workbookView xWindow="3315" yWindow="1335" windowWidth="21600" windowHeight="12675" xr2:uid="{4A4DB22B-73FC-40EA-9CEA-6BD12174BCEA}"/>
  </bookViews>
  <sheets>
    <sheet name="Sheet2" sheetId="2" r:id="rId1"/>
    <sheet name="clean_data" sheetId="1" r:id="rId2"/>
  </sheets>
  <externalReferences>
    <externalReference r:id="rId3"/>
    <externalReference r:id="rId4"/>
  </externalReferences>
  <calcPr calcId="181029"/>
  <pivotCaches>
    <pivotCache cacheId="8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55" i="1" l="1"/>
  <c r="N955" i="1"/>
  <c r="M955" i="1"/>
  <c r="L955" i="1"/>
  <c r="K955" i="1"/>
  <c r="J955" i="1"/>
  <c r="F955" i="1"/>
  <c r="I955" i="1" s="1"/>
  <c r="O954" i="1"/>
  <c r="N954" i="1"/>
  <c r="M954" i="1"/>
  <c r="L954" i="1"/>
  <c r="K954" i="1"/>
  <c r="J954" i="1"/>
  <c r="I954" i="1"/>
  <c r="G954" i="1" s="1"/>
  <c r="H954" i="1"/>
  <c r="F954" i="1"/>
  <c r="O953" i="1"/>
  <c r="N953" i="1"/>
  <c r="M953" i="1"/>
  <c r="L953" i="1"/>
  <c r="K953" i="1"/>
  <c r="J953" i="1"/>
  <c r="I953" i="1"/>
  <c r="P953" i="1" s="1"/>
  <c r="H953" i="1"/>
  <c r="F953" i="1"/>
  <c r="O952" i="1"/>
  <c r="N952" i="1"/>
  <c r="M952" i="1"/>
  <c r="L952" i="1"/>
  <c r="K952" i="1"/>
  <c r="J952" i="1"/>
  <c r="I952" i="1"/>
  <c r="P952" i="1" s="1"/>
  <c r="H952" i="1"/>
  <c r="F952" i="1"/>
  <c r="O951" i="1"/>
  <c r="N951" i="1"/>
  <c r="M951" i="1"/>
  <c r="L951" i="1"/>
  <c r="K951" i="1"/>
  <c r="J951" i="1"/>
  <c r="I951" i="1"/>
  <c r="G951" i="1" s="1"/>
  <c r="H951" i="1"/>
  <c r="F951" i="1"/>
  <c r="O950" i="1"/>
  <c r="N950" i="1"/>
  <c r="M950" i="1"/>
  <c r="L950" i="1"/>
  <c r="K950" i="1"/>
  <c r="J950" i="1"/>
  <c r="I950" i="1"/>
  <c r="G950" i="1" s="1"/>
  <c r="H950" i="1"/>
  <c r="F950" i="1"/>
  <c r="O949" i="1"/>
  <c r="P949" i="1" s="1"/>
  <c r="N949" i="1"/>
  <c r="M949" i="1"/>
  <c r="L949" i="1"/>
  <c r="K949" i="1"/>
  <c r="J949" i="1"/>
  <c r="I949" i="1"/>
  <c r="G949" i="1" s="1"/>
  <c r="H949" i="1"/>
  <c r="F949" i="1"/>
  <c r="P948" i="1"/>
  <c r="O948" i="1"/>
  <c r="N948" i="1"/>
  <c r="M948" i="1"/>
  <c r="L948" i="1"/>
  <c r="K948" i="1"/>
  <c r="J948" i="1"/>
  <c r="I948" i="1"/>
  <c r="G948" i="1" s="1"/>
  <c r="H948" i="1"/>
  <c r="F948" i="1"/>
  <c r="O947" i="1"/>
  <c r="N947" i="1"/>
  <c r="M947" i="1"/>
  <c r="L947" i="1"/>
  <c r="K947" i="1"/>
  <c r="J947" i="1"/>
  <c r="F947" i="1"/>
  <c r="H947" i="1" s="1"/>
  <c r="O946" i="1"/>
  <c r="N946" i="1"/>
  <c r="M946" i="1"/>
  <c r="L946" i="1"/>
  <c r="K946" i="1"/>
  <c r="J946" i="1"/>
  <c r="F946" i="1"/>
  <c r="I946" i="1" s="1"/>
  <c r="O945" i="1"/>
  <c r="N945" i="1"/>
  <c r="M945" i="1"/>
  <c r="L945" i="1"/>
  <c r="K945" i="1"/>
  <c r="J945" i="1"/>
  <c r="F945" i="1"/>
  <c r="I945" i="1" s="1"/>
  <c r="O944" i="1"/>
  <c r="N944" i="1"/>
  <c r="M944" i="1"/>
  <c r="L944" i="1"/>
  <c r="K944" i="1"/>
  <c r="J944" i="1"/>
  <c r="F944" i="1"/>
  <c r="I944" i="1" s="1"/>
  <c r="O943" i="1"/>
  <c r="N943" i="1"/>
  <c r="M943" i="1"/>
  <c r="L943" i="1"/>
  <c r="K943" i="1"/>
  <c r="J943" i="1"/>
  <c r="F943" i="1"/>
  <c r="I943" i="1" s="1"/>
  <c r="O942" i="1"/>
  <c r="N942" i="1"/>
  <c r="M942" i="1"/>
  <c r="L942" i="1"/>
  <c r="K942" i="1"/>
  <c r="J942" i="1"/>
  <c r="F942" i="1"/>
  <c r="I942" i="1" s="1"/>
  <c r="O941" i="1"/>
  <c r="N941" i="1"/>
  <c r="M941" i="1"/>
  <c r="L941" i="1"/>
  <c r="K941" i="1"/>
  <c r="J941" i="1"/>
  <c r="H941" i="1"/>
  <c r="F941" i="1"/>
  <c r="I941" i="1" s="1"/>
  <c r="O940" i="1"/>
  <c r="N940" i="1"/>
  <c r="M940" i="1"/>
  <c r="L940" i="1"/>
  <c r="K940" i="1"/>
  <c r="J940" i="1"/>
  <c r="H940" i="1"/>
  <c r="F940" i="1"/>
  <c r="I940" i="1" s="1"/>
  <c r="O939" i="1"/>
  <c r="N939" i="1"/>
  <c r="M939" i="1"/>
  <c r="L939" i="1"/>
  <c r="K939" i="1"/>
  <c r="J939" i="1"/>
  <c r="H939" i="1"/>
  <c r="F939" i="1"/>
  <c r="I939" i="1" s="1"/>
  <c r="O938" i="1"/>
  <c r="N938" i="1"/>
  <c r="M938" i="1"/>
  <c r="L938" i="1"/>
  <c r="K938" i="1"/>
  <c r="J938" i="1"/>
  <c r="I938" i="1"/>
  <c r="G938" i="1" s="1"/>
  <c r="H938" i="1"/>
  <c r="F938" i="1"/>
  <c r="O937" i="1"/>
  <c r="N937" i="1"/>
  <c r="M937" i="1"/>
  <c r="L937" i="1"/>
  <c r="K937" i="1"/>
  <c r="J937" i="1"/>
  <c r="I937" i="1"/>
  <c r="P937" i="1" s="1"/>
  <c r="H937" i="1"/>
  <c r="F937" i="1"/>
  <c r="O936" i="1"/>
  <c r="N936" i="1"/>
  <c r="M936" i="1"/>
  <c r="L936" i="1"/>
  <c r="K936" i="1"/>
  <c r="J936" i="1"/>
  <c r="I936" i="1"/>
  <c r="P936" i="1" s="1"/>
  <c r="H936" i="1"/>
  <c r="F936" i="1"/>
  <c r="O935" i="1"/>
  <c r="N935" i="1"/>
  <c r="M935" i="1"/>
  <c r="L935" i="1"/>
  <c r="K935" i="1"/>
  <c r="J935" i="1"/>
  <c r="I935" i="1"/>
  <c r="G935" i="1" s="1"/>
  <c r="H935" i="1"/>
  <c r="F935" i="1"/>
  <c r="O934" i="1"/>
  <c r="N934" i="1"/>
  <c r="M934" i="1"/>
  <c r="L934" i="1"/>
  <c r="K934" i="1"/>
  <c r="J934" i="1"/>
  <c r="I934" i="1"/>
  <c r="G934" i="1" s="1"/>
  <c r="H934" i="1"/>
  <c r="F934" i="1"/>
  <c r="O933" i="1"/>
  <c r="P933" i="1" s="1"/>
  <c r="N933" i="1"/>
  <c r="M933" i="1"/>
  <c r="L933" i="1"/>
  <c r="K933" i="1"/>
  <c r="J933" i="1"/>
  <c r="I933" i="1"/>
  <c r="G933" i="1" s="1"/>
  <c r="H933" i="1"/>
  <c r="F933" i="1"/>
  <c r="O932" i="1"/>
  <c r="P932" i="1" s="1"/>
  <c r="N932" i="1"/>
  <c r="M932" i="1"/>
  <c r="L932" i="1"/>
  <c r="K932" i="1"/>
  <c r="J932" i="1"/>
  <c r="I932" i="1"/>
  <c r="G932" i="1" s="1"/>
  <c r="H932" i="1"/>
  <c r="F932" i="1"/>
  <c r="O931" i="1"/>
  <c r="N931" i="1"/>
  <c r="M931" i="1"/>
  <c r="L931" i="1"/>
  <c r="K931" i="1"/>
  <c r="J931" i="1"/>
  <c r="F931" i="1"/>
  <c r="H931" i="1" s="1"/>
  <c r="O930" i="1"/>
  <c r="N930" i="1"/>
  <c r="M930" i="1"/>
  <c r="L930" i="1"/>
  <c r="K930" i="1"/>
  <c r="J930" i="1"/>
  <c r="F930" i="1"/>
  <c r="I930" i="1" s="1"/>
  <c r="O929" i="1"/>
  <c r="N929" i="1"/>
  <c r="M929" i="1"/>
  <c r="L929" i="1"/>
  <c r="K929" i="1"/>
  <c r="J929" i="1"/>
  <c r="F929" i="1"/>
  <c r="I929" i="1" s="1"/>
  <c r="O928" i="1"/>
  <c r="N928" i="1"/>
  <c r="M928" i="1"/>
  <c r="L928" i="1"/>
  <c r="K928" i="1"/>
  <c r="J928" i="1"/>
  <c r="F928" i="1"/>
  <c r="I928" i="1" s="1"/>
  <c r="O927" i="1"/>
  <c r="N927" i="1"/>
  <c r="M927" i="1"/>
  <c r="L927" i="1"/>
  <c r="K927" i="1"/>
  <c r="J927" i="1"/>
  <c r="F927" i="1"/>
  <c r="I927" i="1" s="1"/>
  <c r="O926" i="1"/>
  <c r="N926" i="1"/>
  <c r="M926" i="1"/>
  <c r="L926" i="1"/>
  <c r="K926" i="1"/>
  <c r="J926" i="1"/>
  <c r="F926" i="1"/>
  <c r="I926" i="1" s="1"/>
  <c r="O925" i="1"/>
  <c r="N925" i="1"/>
  <c r="M925" i="1"/>
  <c r="L925" i="1"/>
  <c r="K925" i="1"/>
  <c r="J925" i="1"/>
  <c r="H925" i="1"/>
  <c r="F925" i="1"/>
  <c r="I925" i="1" s="1"/>
  <c r="O924" i="1"/>
  <c r="N924" i="1"/>
  <c r="M924" i="1"/>
  <c r="L924" i="1"/>
  <c r="K924" i="1"/>
  <c r="J924" i="1"/>
  <c r="H924" i="1"/>
  <c r="F924" i="1"/>
  <c r="I924" i="1" s="1"/>
  <c r="O923" i="1"/>
  <c r="N923" i="1"/>
  <c r="M923" i="1"/>
  <c r="L923" i="1"/>
  <c r="K923" i="1"/>
  <c r="J923" i="1"/>
  <c r="H923" i="1"/>
  <c r="F923" i="1"/>
  <c r="I923" i="1" s="1"/>
  <c r="O922" i="1"/>
  <c r="N922" i="1"/>
  <c r="M922" i="1"/>
  <c r="L922" i="1"/>
  <c r="K922" i="1"/>
  <c r="J922" i="1"/>
  <c r="I922" i="1"/>
  <c r="G922" i="1" s="1"/>
  <c r="H922" i="1"/>
  <c r="F922" i="1"/>
  <c r="O921" i="1"/>
  <c r="N921" i="1"/>
  <c r="M921" i="1"/>
  <c r="L921" i="1"/>
  <c r="K921" i="1"/>
  <c r="J921" i="1"/>
  <c r="I921" i="1"/>
  <c r="P921" i="1" s="1"/>
  <c r="H921" i="1"/>
  <c r="F921" i="1"/>
  <c r="O920" i="1"/>
  <c r="N920" i="1"/>
  <c r="M920" i="1"/>
  <c r="L920" i="1"/>
  <c r="K920" i="1"/>
  <c r="J920" i="1"/>
  <c r="I920" i="1"/>
  <c r="P920" i="1" s="1"/>
  <c r="H920" i="1"/>
  <c r="F920" i="1"/>
  <c r="O919" i="1"/>
  <c r="N919" i="1"/>
  <c r="M919" i="1"/>
  <c r="L919" i="1"/>
  <c r="K919" i="1"/>
  <c r="J919" i="1"/>
  <c r="I919" i="1"/>
  <c r="G919" i="1" s="1"/>
  <c r="H919" i="1"/>
  <c r="F919" i="1"/>
  <c r="O918" i="1"/>
  <c r="N918" i="1"/>
  <c r="M918" i="1"/>
  <c r="L918" i="1"/>
  <c r="K918" i="1"/>
  <c r="J918" i="1"/>
  <c r="I918" i="1"/>
  <c r="G918" i="1" s="1"/>
  <c r="H918" i="1"/>
  <c r="F918" i="1"/>
  <c r="O917" i="1"/>
  <c r="P917" i="1" s="1"/>
  <c r="N917" i="1"/>
  <c r="M917" i="1"/>
  <c r="L917" i="1"/>
  <c r="K917" i="1"/>
  <c r="J917" i="1"/>
  <c r="I917" i="1"/>
  <c r="G917" i="1" s="1"/>
  <c r="H917" i="1"/>
  <c r="F917" i="1"/>
  <c r="O916" i="1"/>
  <c r="P916" i="1" s="1"/>
  <c r="N916" i="1"/>
  <c r="M916" i="1"/>
  <c r="L916" i="1"/>
  <c r="K916" i="1"/>
  <c r="J916" i="1"/>
  <c r="I916" i="1"/>
  <c r="G916" i="1" s="1"/>
  <c r="H916" i="1"/>
  <c r="F916" i="1"/>
  <c r="O915" i="1"/>
  <c r="N915" i="1"/>
  <c r="M915" i="1"/>
  <c r="L915" i="1"/>
  <c r="K915" i="1"/>
  <c r="J915" i="1"/>
  <c r="F915" i="1"/>
  <c r="H915" i="1" s="1"/>
  <c r="O914" i="1"/>
  <c r="N914" i="1"/>
  <c r="M914" i="1"/>
  <c r="L914" i="1"/>
  <c r="K914" i="1"/>
  <c r="J914" i="1"/>
  <c r="F914" i="1"/>
  <c r="I914" i="1" s="1"/>
  <c r="O913" i="1"/>
  <c r="N913" i="1"/>
  <c r="M913" i="1"/>
  <c r="L913" i="1"/>
  <c r="K913" i="1"/>
  <c r="J913" i="1"/>
  <c r="F913" i="1"/>
  <c r="I913" i="1" s="1"/>
  <c r="O912" i="1"/>
  <c r="N912" i="1"/>
  <c r="M912" i="1"/>
  <c r="L912" i="1"/>
  <c r="K912" i="1"/>
  <c r="J912" i="1"/>
  <c r="F912" i="1"/>
  <c r="I912" i="1" s="1"/>
  <c r="O911" i="1"/>
  <c r="N911" i="1"/>
  <c r="M911" i="1"/>
  <c r="L911" i="1"/>
  <c r="K911" i="1"/>
  <c r="J911" i="1"/>
  <c r="F911" i="1"/>
  <c r="I911" i="1" s="1"/>
  <c r="O910" i="1"/>
  <c r="N910" i="1"/>
  <c r="M910" i="1"/>
  <c r="L910" i="1"/>
  <c r="K910" i="1"/>
  <c r="J910" i="1"/>
  <c r="F910" i="1"/>
  <c r="I910" i="1" s="1"/>
  <c r="O909" i="1"/>
  <c r="N909" i="1"/>
  <c r="M909" i="1"/>
  <c r="L909" i="1"/>
  <c r="K909" i="1"/>
  <c r="J909" i="1"/>
  <c r="H909" i="1"/>
  <c r="F909" i="1"/>
  <c r="I909" i="1" s="1"/>
  <c r="O908" i="1"/>
  <c r="N908" i="1"/>
  <c r="M908" i="1"/>
  <c r="L908" i="1"/>
  <c r="K908" i="1"/>
  <c r="J908" i="1"/>
  <c r="H908" i="1"/>
  <c r="F908" i="1"/>
  <c r="I908" i="1" s="1"/>
  <c r="O907" i="1"/>
  <c r="N907" i="1"/>
  <c r="M907" i="1"/>
  <c r="L907" i="1"/>
  <c r="K907" i="1"/>
  <c r="J907" i="1"/>
  <c r="H907" i="1"/>
  <c r="F907" i="1"/>
  <c r="I907" i="1" s="1"/>
  <c r="O906" i="1"/>
  <c r="N906" i="1"/>
  <c r="M906" i="1"/>
  <c r="L906" i="1"/>
  <c r="K906" i="1"/>
  <c r="J906" i="1"/>
  <c r="I906" i="1"/>
  <c r="G906" i="1" s="1"/>
  <c r="H906" i="1"/>
  <c r="F906" i="1"/>
  <c r="O905" i="1"/>
  <c r="N905" i="1"/>
  <c r="M905" i="1"/>
  <c r="L905" i="1"/>
  <c r="K905" i="1"/>
  <c r="J905" i="1"/>
  <c r="I905" i="1"/>
  <c r="P905" i="1" s="1"/>
  <c r="H905" i="1"/>
  <c r="F905" i="1"/>
  <c r="O904" i="1"/>
  <c r="N904" i="1"/>
  <c r="M904" i="1"/>
  <c r="L904" i="1"/>
  <c r="K904" i="1"/>
  <c r="J904" i="1"/>
  <c r="I904" i="1"/>
  <c r="P904" i="1" s="1"/>
  <c r="H904" i="1"/>
  <c r="F904" i="1"/>
  <c r="O903" i="1"/>
  <c r="N903" i="1"/>
  <c r="M903" i="1"/>
  <c r="L903" i="1"/>
  <c r="K903" i="1"/>
  <c r="J903" i="1"/>
  <c r="I903" i="1"/>
  <c r="G903" i="1" s="1"/>
  <c r="H903" i="1"/>
  <c r="F903" i="1"/>
  <c r="O902" i="1"/>
  <c r="N902" i="1"/>
  <c r="M902" i="1"/>
  <c r="L902" i="1"/>
  <c r="K902" i="1"/>
  <c r="J902" i="1"/>
  <c r="I902" i="1"/>
  <c r="G902" i="1" s="1"/>
  <c r="H902" i="1"/>
  <c r="F902" i="1"/>
  <c r="O901" i="1"/>
  <c r="P901" i="1" s="1"/>
  <c r="N901" i="1"/>
  <c r="M901" i="1"/>
  <c r="L901" i="1"/>
  <c r="K901" i="1"/>
  <c r="J901" i="1"/>
  <c r="I901" i="1"/>
  <c r="G901" i="1" s="1"/>
  <c r="H901" i="1"/>
  <c r="F901" i="1"/>
  <c r="O900" i="1"/>
  <c r="P900" i="1" s="1"/>
  <c r="N900" i="1"/>
  <c r="M900" i="1"/>
  <c r="L900" i="1"/>
  <c r="K900" i="1"/>
  <c r="J900" i="1"/>
  <c r="I900" i="1"/>
  <c r="G900" i="1" s="1"/>
  <c r="H900" i="1"/>
  <c r="F900" i="1"/>
  <c r="O899" i="1"/>
  <c r="N899" i="1"/>
  <c r="M899" i="1"/>
  <c r="L899" i="1"/>
  <c r="K899" i="1"/>
  <c r="J899" i="1"/>
  <c r="F899" i="1"/>
  <c r="H899" i="1" s="1"/>
  <c r="O898" i="1"/>
  <c r="N898" i="1"/>
  <c r="M898" i="1"/>
  <c r="L898" i="1"/>
  <c r="K898" i="1"/>
  <c r="J898" i="1"/>
  <c r="F898" i="1"/>
  <c r="I898" i="1" s="1"/>
  <c r="O897" i="1"/>
  <c r="N897" i="1"/>
  <c r="M897" i="1"/>
  <c r="L897" i="1"/>
  <c r="K897" i="1"/>
  <c r="J897" i="1"/>
  <c r="F897" i="1"/>
  <c r="I897" i="1" s="1"/>
  <c r="O896" i="1"/>
  <c r="N896" i="1"/>
  <c r="M896" i="1"/>
  <c r="L896" i="1"/>
  <c r="K896" i="1"/>
  <c r="J896" i="1"/>
  <c r="F896" i="1"/>
  <c r="I896" i="1" s="1"/>
  <c r="O895" i="1"/>
  <c r="N895" i="1"/>
  <c r="M895" i="1"/>
  <c r="L895" i="1"/>
  <c r="K895" i="1"/>
  <c r="J895" i="1"/>
  <c r="F895" i="1"/>
  <c r="I895" i="1" s="1"/>
  <c r="O894" i="1"/>
  <c r="N894" i="1"/>
  <c r="M894" i="1"/>
  <c r="L894" i="1"/>
  <c r="K894" i="1"/>
  <c r="J894" i="1"/>
  <c r="F894" i="1"/>
  <c r="I894" i="1" s="1"/>
  <c r="O893" i="1"/>
  <c r="N893" i="1"/>
  <c r="M893" i="1"/>
  <c r="L893" i="1"/>
  <c r="K893" i="1"/>
  <c r="J893" i="1"/>
  <c r="H893" i="1"/>
  <c r="F893" i="1"/>
  <c r="I893" i="1" s="1"/>
  <c r="O892" i="1"/>
  <c r="N892" i="1"/>
  <c r="M892" i="1"/>
  <c r="L892" i="1"/>
  <c r="K892" i="1"/>
  <c r="J892" i="1"/>
  <c r="H892" i="1"/>
  <c r="F892" i="1"/>
  <c r="I892" i="1" s="1"/>
  <c r="O891" i="1"/>
  <c r="N891" i="1"/>
  <c r="M891" i="1"/>
  <c r="L891" i="1"/>
  <c r="K891" i="1"/>
  <c r="J891" i="1"/>
  <c r="H891" i="1"/>
  <c r="F891" i="1"/>
  <c r="I891" i="1" s="1"/>
  <c r="O890" i="1"/>
  <c r="N890" i="1"/>
  <c r="M890" i="1"/>
  <c r="L890" i="1"/>
  <c r="K890" i="1"/>
  <c r="J890" i="1"/>
  <c r="I890" i="1"/>
  <c r="G890" i="1" s="1"/>
  <c r="H890" i="1"/>
  <c r="F890" i="1"/>
  <c r="O889" i="1"/>
  <c r="N889" i="1"/>
  <c r="M889" i="1"/>
  <c r="L889" i="1"/>
  <c r="K889" i="1"/>
  <c r="J889" i="1"/>
  <c r="I889" i="1"/>
  <c r="P889" i="1" s="1"/>
  <c r="H889" i="1"/>
  <c r="F889" i="1"/>
  <c r="O888" i="1"/>
  <c r="N888" i="1"/>
  <c r="M888" i="1"/>
  <c r="L888" i="1"/>
  <c r="K888" i="1"/>
  <c r="J888" i="1"/>
  <c r="I888" i="1"/>
  <c r="P888" i="1" s="1"/>
  <c r="H888" i="1"/>
  <c r="F888" i="1"/>
  <c r="O887" i="1"/>
  <c r="N887" i="1"/>
  <c r="M887" i="1"/>
  <c r="L887" i="1"/>
  <c r="K887" i="1"/>
  <c r="J887" i="1"/>
  <c r="I887" i="1"/>
  <c r="G887" i="1" s="1"/>
  <c r="H887" i="1"/>
  <c r="F887" i="1"/>
  <c r="O886" i="1"/>
  <c r="N886" i="1"/>
  <c r="M886" i="1"/>
  <c r="L886" i="1"/>
  <c r="K886" i="1"/>
  <c r="J886" i="1"/>
  <c r="I886" i="1"/>
  <c r="G886" i="1" s="1"/>
  <c r="H886" i="1"/>
  <c r="F886" i="1"/>
  <c r="O885" i="1"/>
  <c r="P885" i="1" s="1"/>
  <c r="N885" i="1"/>
  <c r="M885" i="1"/>
  <c r="L885" i="1"/>
  <c r="K885" i="1"/>
  <c r="J885" i="1"/>
  <c r="I885" i="1"/>
  <c r="G885" i="1" s="1"/>
  <c r="H885" i="1"/>
  <c r="F885" i="1"/>
  <c r="O884" i="1"/>
  <c r="P884" i="1" s="1"/>
  <c r="N884" i="1"/>
  <c r="M884" i="1"/>
  <c r="L884" i="1"/>
  <c r="K884" i="1"/>
  <c r="J884" i="1"/>
  <c r="I884" i="1"/>
  <c r="G884" i="1" s="1"/>
  <c r="H884" i="1"/>
  <c r="F884" i="1"/>
  <c r="O883" i="1"/>
  <c r="N883" i="1"/>
  <c r="M883" i="1"/>
  <c r="L883" i="1"/>
  <c r="K883" i="1"/>
  <c r="J883" i="1"/>
  <c r="F883" i="1"/>
  <c r="H883" i="1" s="1"/>
  <c r="O882" i="1"/>
  <c r="N882" i="1"/>
  <c r="M882" i="1"/>
  <c r="L882" i="1"/>
  <c r="K882" i="1"/>
  <c r="J882" i="1"/>
  <c r="F882" i="1"/>
  <c r="I882" i="1" s="1"/>
  <c r="O881" i="1"/>
  <c r="N881" i="1"/>
  <c r="M881" i="1"/>
  <c r="L881" i="1"/>
  <c r="K881" i="1"/>
  <c r="J881" i="1"/>
  <c r="F881" i="1"/>
  <c r="I881" i="1" s="1"/>
  <c r="O880" i="1"/>
  <c r="N880" i="1"/>
  <c r="M880" i="1"/>
  <c r="L880" i="1"/>
  <c r="K880" i="1"/>
  <c r="J880" i="1"/>
  <c r="F880" i="1"/>
  <c r="O879" i="1"/>
  <c r="N879" i="1"/>
  <c r="M879" i="1"/>
  <c r="L879" i="1"/>
  <c r="K879" i="1"/>
  <c r="J879" i="1"/>
  <c r="F879" i="1"/>
  <c r="I879" i="1" s="1"/>
  <c r="O878" i="1"/>
  <c r="N878" i="1"/>
  <c r="M878" i="1"/>
  <c r="L878" i="1"/>
  <c r="K878" i="1"/>
  <c r="J878" i="1"/>
  <c r="F878" i="1"/>
  <c r="I878" i="1" s="1"/>
  <c r="O877" i="1"/>
  <c r="N877" i="1"/>
  <c r="M877" i="1"/>
  <c r="L877" i="1"/>
  <c r="K877" i="1"/>
  <c r="J877" i="1"/>
  <c r="H877" i="1"/>
  <c r="G877" i="1"/>
  <c r="F877" i="1"/>
  <c r="I877" i="1" s="1"/>
  <c r="P877" i="1" s="1"/>
  <c r="O876" i="1"/>
  <c r="N876" i="1"/>
  <c r="M876" i="1"/>
  <c r="L876" i="1"/>
  <c r="K876" i="1"/>
  <c r="J876" i="1"/>
  <c r="H876" i="1"/>
  <c r="F876" i="1"/>
  <c r="I876" i="1" s="1"/>
  <c r="O875" i="1"/>
  <c r="N875" i="1"/>
  <c r="M875" i="1"/>
  <c r="L875" i="1"/>
  <c r="K875" i="1"/>
  <c r="J875" i="1"/>
  <c r="H875" i="1"/>
  <c r="F875" i="1"/>
  <c r="I875" i="1" s="1"/>
  <c r="O874" i="1"/>
  <c r="N874" i="1"/>
  <c r="M874" i="1"/>
  <c r="L874" i="1"/>
  <c r="K874" i="1"/>
  <c r="J874" i="1"/>
  <c r="I874" i="1"/>
  <c r="H874" i="1"/>
  <c r="G874" i="1"/>
  <c r="F874" i="1"/>
  <c r="O873" i="1"/>
  <c r="N873" i="1"/>
  <c r="M873" i="1"/>
  <c r="L873" i="1"/>
  <c r="K873" i="1"/>
  <c r="J873" i="1"/>
  <c r="I873" i="1"/>
  <c r="H873" i="1"/>
  <c r="F873" i="1"/>
  <c r="O872" i="1"/>
  <c r="N872" i="1"/>
  <c r="M872" i="1"/>
  <c r="L872" i="1"/>
  <c r="K872" i="1"/>
  <c r="J872" i="1"/>
  <c r="I872" i="1"/>
  <c r="H872" i="1"/>
  <c r="F872" i="1"/>
  <c r="O871" i="1"/>
  <c r="N871" i="1"/>
  <c r="M871" i="1"/>
  <c r="L871" i="1"/>
  <c r="K871" i="1"/>
  <c r="J871" i="1"/>
  <c r="I871" i="1"/>
  <c r="H871" i="1"/>
  <c r="F871" i="1"/>
  <c r="O870" i="1"/>
  <c r="N870" i="1"/>
  <c r="M870" i="1"/>
  <c r="L870" i="1"/>
  <c r="K870" i="1"/>
  <c r="J870" i="1"/>
  <c r="I870" i="1"/>
  <c r="H870" i="1"/>
  <c r="F870" i="1"/>
  <c r="O869" i="1"/>
  <c r="N869" i="1"/>
  <c r="P869" i="1" s="1"/>
  <c r="M869" i="1"/>
  <c r="L869" i="1"/>
  <c r="K869" i="1"/>
  <c r="J869" i="1"/>
  <c r="I869" i="1"/>
  <c r="G869" i="1" s="1"/>
  <c r="H869" i="1"/>
  <c r="F869" i="1"/>
  <c r="O868" i="1"/>
  <c r="N868" i="1"/>
  <c r="M868" i="1"/>
  <c r="L868" i="1"/>
  <c r="K868" i="1"/>
  <c r="J868" i="1"/>
  <c r="I868" i="1"/>
  <c r="G868" i="1" s="1"/>
  <c r="H868" i="1"/>
  <c r="F868" i="1"/>
  <c r="O867" i="1"/>
  <c r="N867" i="1"/>
  <c r="M867" i="1"/>
  <c r="L867" i="1"/>
  <c r="K867" i="1"/>
  <c r="J867" i="1"/>
  <c r="F867" i="1"/>
  <c r="O866" i="1"/>
  <c r="N866" i="1"/>
  <c r="M866" i="1"/>
  <c r="L866" i="1"/>
  <c r="K866" i="1"/>
  <c r="J866" i="1"/>
  <c r="F866" i="1"/>
  <c r="O865" i="1"/>
  <c r="N865" i="1"/>
  <c r="M865" i="1"/>
  <c r="L865" i="1"/>
  <c r="K865" i="1"/>
  <c r="J865" i="1"/>
  <c r="F865" i="1"/>
  <c r="O864" i="1"/>
  <c r="N864" i="1"/>
  <c r="M864" i="1"/>
  <c r="L864" i="1"/>
  <c r="K864" i="1"/>
  <c r="J864" i="1"/>
  <c r="F864" i="1"/>
  <c r="O863" i="1"/>
  <c r="N863" i="1"/>
  <c r="M863" i="1"/>
  <c r="L863" i="1"/>
  <c r="K863" i="1"/>
  <c r="J863" i="1"/>
  <c r="F863" i="1"/>
  <c r="O862" i="1"/>
  <c r="N862" i="1"/>
  <c r="M862" i="1"/>
  <c r="L862" i="1"/>
  <c r="K862" i="1"/>
  <c r="J862" i="1"/>
  <c r="F862" i="1"/>
  <c r="O861" i="1"/>
  <c r="N861" i="1"/>
  <c r="M861" i="1"/>
  <c r="L861" i="1"/>
  <c r="K861" i="1"/>
  <c r="J861" i="1"/>
  <c r="H861" i="1"/>
  <c r="G861" i="1" s="1"/>
  <c r="F861" i="1"/>
  <c r="I861" i="1" s="1"/>
  <c r="O860" i="1"/>
  <c r="N860" i="1"/>
  <c r="M860" i="1"/>
  <c r="L860" i="1"/>
  <c r="K860" i="1"/>
  <c r="J860" i="1"/>
  <c r="H860" i="1"/>
  <c r="F860" i="1"/>
  <c r="I860" i="1" s="1"/>
  <c r="O859" i="1"/>
  <c r="N859" i="1"/>
  <c r="M859" i="1"/>
  <c r="L859" i="1"/>
  <c r="K859" i="1"/>
  <c r="J859" i="1"/>
  <c r="H859" i="1"/>
  <c r="G859" i="1"/>
  <c r="F859" i="1"/>
  <c r="I859" i="1" s="1"/>
  <c r="O858" i="1"/>
  <c r="N858" i="1"/>
  <c r="M858" i="1"/>
  <c r="L858" i="1"/>
  <c r="K858" i="1"/>
  <c r="J858" i="1"/>
  <c r="I858" i="1"/>
  <c r="P858" i="1" s="1"/>
  <c r="H858" i="1"/>
  <c r="F858" i="1"/>
  <c r="O857" i="1"/>
  <c r="N857" i="1"/>
  <c r="M857" i="1"/>
  <c r="L857" i="1"/>
  <c r="K857" i="1"/>
  <c r="J857" i="1"/>
  <c r="I857" i="1"/>
  <c r="H857" i="1"/>
  <c r="F857" i="1"/>
  <c r="O856" i="1"/>
  <c r="N856" i="1"/>
  <c r="M856" i="1"/>
  <c r="L856" i="1"/>
  <c r="K856" i="1"/>
  <c r="J856" i="1"/>
  <c r="I856" i="1"/>
  <c r="H856" i="1"/>
  <c r="F856" i="1"/>
  <c r="O855" i="1"/>
  <c r="N855" i="1"/>
  <c r="M855" i="1"/>
  <c r="L855" i="1"/>
  <c r="K855" i="1"/>
  <c r="J855" i="1"/>
  <c r="I855" i="1"/>
  <c r="H855" i="1"/>
  <c r="F855" i="1"/>
  <c r="O854" i="1"/>
  <c r="N854" i="1"/>
  <c r="M854" i="1"/>
  <c r="L854" i="1"/>
  <c r="K854" i="1"/>
  <c r="J854" i="1"/>
  <c r="I854" i="1"/>
  <c r="H854" i="1"/>
  <c r="F854" i="1"/>
  <c r="O853" i="1"/>
  <c r="N853" i="1"/>
  <c r="P853" i="1" s="1"/>
  <c r="M853" i="1"/>
  <c r="L853" i="1"/>
  <c r="K853" i="1"/>
  <c r="J853" i="1"/>
  <c r="I853" i="1"/>
  <c r="G853" i="1" s="1"/>
  <c r="H853" i="1"/>
  <c r="F853" i="1"/>
  <c r="O852" i="1"/>
  <c r="N852" i="1"/>
  <c r="M852" i="1"/>
  <c r="L852" i="1"/>
  <c r="K852" i="1"/>
  <c r="J852" i="1"/>
  <c r="I852" i="1"/>
  <c r="G852" i="1" s="1"/>
  <c r="H852" i="1"/>
  <c r="F852" i="1"/>
  <c r="O851" i="1"/>
  <c r="N851" i="1"/>
  <c r="M851" i="1"/>
  <c r="L851" i="1"/>
  <c r="K851" i="1"/>
  <c r="J851" i="1"/>
  <c r="F851" i="1"/>
  <c r="O850" i="1"/>
  <c r="N850" i="1"/>
  <c r="M850" i="1"/>
  <c r="L850" i="1"/>
  <c r="K850" i="1"/>
  <c r="J850" i="1"/>
  <c r="F850" i="1"/>
  <c r="O849" i="1"/>
  <c r="N849" i="1"/>
  <c r="M849" i="1"/>
  <c r="L849" i="1"/>
  <c r="K849" i="1"/>
  <c r="J849" i="1"/>
  <c r="I849" i="1"/>
  <c r="G849" i="1" s="1"/>
  <c r="F849" i="1"/>
  <c r="H849" i="1" s="1"/>
  <c r="O848" i="1"/>
  <c r="N848" i="1"/>
  <c r="M848" i="1"/>
  <c r="L848" i="1"/>
  <c r="K848" i="1"/>
  <c r="J848" i="1"/>
  <c r="F848" i="1"/>
  <c r="O847" i="1"/>
  <c r="N847" i="1"/>
  <c r="M847" i="1"/>
  <c r="L847" i="1"/>
  <c r="K847" i="1"/>
  <c r="J847" i="1"/>
  <c r="F847" i="1"/>
  <c r="O846" i="1"/>
  <c r="N846" i="1"/>
  <c r="M846" i="1"/>
  <c r="L846" i="1"/>
  <c r="K846" i="1"/>
  <c r="J846" i="1"/>
  <c r="F846" i="1"/>
  <c r="O845" i="1"/>
  <c r="N845" i="1"/>
  <c r="M845" i="1"/>
  <c r="L845" i="1"/>
  <c r="K845" i="1"/>
  <c r="J845" i="1"/>
  <c r="H845" i="1"/>
  <c r="F845" i="1"/>
  <c r="I845" i="1" s="1"/>
  <c r="P845" i="1" s="1"/>
  <c r="P844" i="1"/>
  <c r="O844" i="1"/>
  <c r="N844" i="1"/>
  <c r="M844" i="1"/>
  <c r="L844" i="1"/>
  <c r="K844" i="1"/>
  <c r="J844" i="1"/>
  <c r="H844" i="1"/>
  <c r="G844" i="1"/>
  <c r="F844" i="1"/>
  <c r="I844" i="1" s="1"/>
  <c r="O843" i="1"/>
  <c r="N843" i="1"/>
  <c r="M843" i="1"/>
  <c r="L843" i="1"/>
  <c r="K843" i="1"/>
  <c r="J843" i="1"/>
  <c r="H843" i="1"/>
  <c r="F843" i="1"/>
  <c r="I843" i="1" s="1"/>
  <c r="P843" i="1" s="1"/>
  <c r="O842" i="1"/>
  <c r="N842" i="1"/>
  <c r="M842" i="1"/>
  <c r="L842" i="1"/>
  <c r="K842" i="1"/>
  <c r="J842" i="1"/>
  <c r="F842" i="1"/>
  <c r="I842" i="1" s="1"/>
  <c r="O841" i="1"/>
  <c r="N841" i="1"/>
  <c r="M841" i="1"/>
  <c r="L841" i="1"/>
  <c r="K841" i="1"/>
  <c r="J841" i="1"/>
  <c r="I841" i="1"/>
  <c r="H841" i="1"/>
  <c r="F841" i="1"/>
  <c r="O840" i="1"/>
  <c r="N840" i="1"/>
  <c r="M840" i="1"/>
  <c r="L840" i="1"/>
  <c r="K840" i="1"/>
  <c r="J840" i="1"/>
  <c r="I840" i="1"/>
  <c r="H840" i="1"/>
  <c r="F840" i="1"/>
  <c r="O839" i="1"/>
  <c r="N839" i="1"/>
  <c r="M839" i="1"/>
  <c r="L839" i="1"/>
  <c r="K839" i="1"/>
  <c r="J839" i="1"/>
  <c r="I839" i="1"/>
  <c r="G839" i="1" s="1"/>
  <c r="H839" i="1"/>
  <c r="F839" i="1"/>
  <c r="O838" i="1"/>
  <c r="N838" i="1"/>
  <c r="M838" i="1"/>
  <c r="L838" i="1"/>
  <c r="K838" i="1"/>
  <c r="J838" i="1"/>
  <c r="I838" i="1"/>
  <c r="H838" i="1"/>
  <c r="F838" i="1"/>
  <c r="P837" i="1"/>
  <c r="O837" i="1"/>
  <c r="N837" i="1"/>
  <c r="M837" i="1"/>
  <c r="L837" i="1"/>
  <c r="K837" i="1"/>
  <c r="J837" i="1"/>
  <c r="I837" i="1"/>
  <c r="G837" i="1" s="1"/>
  <c r="H837" i="1"/>
  <c r="F837" i="1"/>
  <c r="O836" i="1"/>
  <c r="N836" i="1"/>
  <c r="M836" i="1"/>
  <c r="L836" i="1"/>
  <c r="K836" i="1"/>
  <c r="J836" i="1"/>
  <c r="I836" i="1"/>
  <c r="P836" i="1" s="1"/>
  <c r="H836" i="1"/>
  <c r="F836" i="1"/>
  <c r="O835" i="1"/>
  <c r="N835" i="1"/>
  <c r="M835" i="1"/>
  <c r="L835" i="1"/>
  <c r="K835" i="1"/>
  <c r="J835" i="1"/>
  <c r="I835" i="1"/>
  <c r="G835" i="1" s="1"/>
  <c r="F835" i="1"/>
  <c r="H835" i="1" s="1"/>
  <c r="O834" i="1"/>
  <c r="P834" i="1" s="1"/>
  <c r="N834" i="1"/>
  <c r="M834" i="1"/>
  <c r="L834" i="1"/>
  <c r="K834" i="1"/>
  <c r="J834" i="1"/>
  <c r="I834" i="1"/>
  <c r="G834" i="1" s="1"/>
  <c r="F834" i="1"/>
  <c r="H834" i="1" s="1"/>
  <c r="O833" i="1"/>
  <c r="N833" i="1"/>
  <c r="M833" i="1"/>
  <c r="L833" i="1"/>
  <c r="K833" i="1"/>
  <c r="J833" i="1"/>
  <c r="F833" i="1"/>
  <c r="H833" i="1" s="1"/>
  <c r="O832" i="1"/>
  <c r="N832" i="1"/>
  <c r="M832" i="1"/>
  <c r="L832" i="1"/>
  <c r="K832" i="1"/>
  <c r="J832" i="1"/>
  <c r="F832" i="1"/>
  <c r="O831" i="1"/>
  <c r="N831" i="1"/>
  <c r="M831" i="1"/>
  <c r="L831" i="1"/>
  <c r="K831" i="1"/>
  <c r="J831" i="1"/>
  <c r="F831" i="1"/>
  <c r="O830" i="1"/>
  <c r="N830" i="1"/>
  <c r="M830" i="1"/>
  <c r="L830" i="1"/>
  <c r="K830" i="1"/>
  <c r="J830" i="1"/>
  <c r="F830" i="1"/>
  <c r="O829" i="1"/>
  <c r="N829" i="1"/>
  <c r="M829" i="1"/>
  <c r="L829" i="1"/>
  <c r="K829" i="1"/>
  <c r="J829" i="1"/>
  <c r="H829" i="1"/>
  <c r="G829" i="1" s="1"/>
  <c r="F829" i="1"/>
  <c r="I829" i="1" s="1"/>
  <c r="P829" i="1" s="1"/>
  <c r="O828" i="1"/>
  <c r="N828" i="1"/>
  <c r="M828" i="1"/>
  <c r="L828" i="1"/>
  <c r="K828" i="1"/>
  <c r="J828" i="1"/>
  <c r="H828" i="1"/>
  <c r="F828" i="1"/>
  <c r="I828" i="1" s="1"/>
  <c r="P828" i="1" s="1"/>
  <c r="O827" i="1"/>
  <c r="N827" i="1"/>
  <c r="M827" i="1"/>
  <c r="L827" i="1"/>
  <c r="K827" i="1"/>
  <c r="J827" i="1"/>
  <c r="H827" i="1"/>
  <c r="F827" i="1"/>
  <c r="I827" i="1" s="1"/>
  <c r="O826" i="1"/>
  <c r="N826" i="1"/>
  <c r="M826" i="1"/>
  <c r="L826" i="1"/>
  <c r="K826" i="1"/>
  <c r="J826" i="1"/>
  <c r="H826" i="1"/>
  <c r="F826" i="1"/>
  <c r="I826" i="1" s="1"/>
  <c r="O825" i="1"/>
  <c r="N825" i="1"/>
  <c r="M825" i="1"/>
  <c r="L825" i="1"/>
  <c r="K825" i="1"/>
  <c r="J825" i="1"/>
  <c r="I825" i="1"/>
  <c r="G825" i="1" s="1"/>
  <c r="H825" i="1"/>
  <c r="F825" i="1"/>
  <c r="O824" i="1"/>
  <c r="N824" i="1"/>
  <c r="M824" i="1"/>
  <c r="L824" i="1"/>
  <c r="K824" i="1"/>
  <c r="J824" i="1"/>
  <c r="I824" i="1"/>
  <c r="G824" i="1" s="1"/>
  <c r="H824" i="1"/>
  <c r="F824" i="1"/>
  <c r="O823" i="1"/>
  <c r="N823" i="1"/>
  <c r="M823" i="1"/>
  <c r="L823" i="1"/>
  <c r="K823" i="1"/>
  <c r="J823" i="1"/>
  <c r="I823" i="1"/>
  <c r="P823" i="1" s="1"/>
  <c r="H823" i="1"/>
  <c r="F823" i="1"/>
  <c r="O822" i="1"/>
  <c r="N822" i="1"/>
  <c r="M822" i="1"/>
  <c r="L822" i="1"/>
  <c r="K822" i="1"/>
  <c r="J822" i="1"/>
  <c r="I822" i="1"/>
  <c r="H822" i="1"/>
  <c r="F822" i="1"/>
  <c r="O821" i="1"/>
  <c r="N821" i="1"/>
  <c r="M821" i="1"/>
  <c r="L821" i="1"/>
  <c r="K821" i="1"/>
  <c r="J821" i="1"/>
  <c r="I821" i="1"/>
  <c r="H821" i="1"/>
  <c r="F821" i="1"/>
  <c r="P820" i="1"/>
  <c r="O820" i="1"/>
  <c r="N820" i="1"/>
  <c r="M820" i="1"/>
  <c r="L820" i="1"/>
  <c r="K820" i="1"/>
  <c r="J820" i="1"/>
  <c r="I820" i="1"/>
  <c r="H820" i="1"/>
  <c r="F820" i="1"/>
  <c r="O819" i="1"/>
  <c r="N819" i="1"/>
  <c r="M819" i="1"/>
  <c r="L819" i="1"/>
  <c r="K819" i="1"/>
  <c r="J819" i="1"/>
  <c r="F819" i="1"/>
  <c r="H819" i="1" s="1"/>
  <c r="O818" i="1"/>
  <c r="N818" i="1"/>
  <c r="M818" i="1"/>
  <c r="L818" i="1"/>
  <c r="K818" i="1"/>
  <c r="J818" i="1"/>
  <c r="F818" i="1"/>
  <c r="H818" i="1" s="1"/>
  <c r="O817" i="1"/>
  <c r="N817" i="1"/>
  <c r="M817" i="1"/>
  <c r="L817" i="1"/>
  <c r="K817" i="1"/>
  <c r="J817" i="1"/>
  <c r="F817" i="1"/>
  <c r="H817" i="1" s="1"/>
  <c r="O816" i="1"/>
  <c r="N816" i="1"/>
  <c r="M816" i="1"/>
  <c r="L816" i="1"/>
  <c r="K816" i="1"/>
  <c r="J816" i="1"/>
  <c r="F816" i="1"/>
  <c r="O815" i="1"/>
  <c r="N815" i="1"/>
  <c r="M815" i="1"/>
  <c r="L815" i="1"/>
  <c r="K815" i="1"/>
  <c r="J815" i="1"/>
  <c r="F815" i="1"/>
  <c r="O814" i="1"/>
  <c r="N814" i="1"/>
  <c r="M814" i="1"/>
  <c r="L814" i="1"/>
  <c r="K814" i="1"/>
  <c r="J814" i="1"/>
  <c r="F814" i="1"/>
  <c r="O813" i="1"/>
  <c r="N813" i="1"/>
  <c r="M813" i="1"/>
  <c r="L813" i="1"/>
  <c r="K813" i="1"/>
  <c r="J813" i="1"/>
  <c r="F813" i="1"/>
  <c r="I813" i="1" s="1"/>
  <c r="P813" i="1" s="1"/>
  <c r="O812" i="1"/>
  <c r="N812" i="1"/>
  <c r="M812" i="1"/>
  <c r="L812" i="1"/>
  <c r="K812" i="1"/>
  <c r="J812" i="1"/>
  <c r="H812" i="1"/>
  <c r="G812" i="1"/>
  <c r="F812" i="1"/>
  <c r="I812" i="1" s="1"/>
  <c r="P812" i="1" s="1"/>
  <c r="O811" i="1"/>
  <c r="N811" i="1"/>
  <c r="M811" i="1"/>
  <c r="L811" i="1"/>
  <c r="K811" i="1"/>
  <c r="J811" i="1"/>
  <c r="F811" i="1"/>
  <c r="I811" i="1" s="1"/>
  <c r="P811" i="1" s="1"/>
  <c r="O810" i="1"/>
  <c r="N810" i="1"/>
  <c r="M810" i="1"/>
  <c r="L810" i="1"/>
  <c r="K810" i="1"/>
  <c r="J810" i="1"/>
  <c r="I810" i="1"/>
  <c r="G810" i="1" s="1"/>
  <c r="H810" i="1"/>
  <c r="F810" i="1"/>
  <c r="O809" i="1"/>
  <c r="N809" i="1"/>
  <c r="M809" i="1"/>
  <c r="L809" i="1"/>
  <c r="K809" i="1"/>
  <c r="J809" i="1"/>
  <c r="I809" i="1"/>
  <c r="H809" i="1"/>
  <c r="G809" i="1" s="1"/>
  <c r="F809" i="1"/>
  <c r="O808" i="1"/>
  <c r="N808" i="1"/>
  <c r="M808" i="1"/>
  <c r="L808" i="1"/>
  <c r="K808" i="1"/>
  <c r="J808" i="1"/>
  <c r="I808" i="1"/>
  <c r="H808" i="1"/>
  <c r="G808" i="1"/>
  <c r="F808" i="1"/>
  <c r="O807" i="1"/>
  <c r="N807" i="1"/>
  <c r="M807" i="1"/>
  <c r="L807" i="1"/>
  <c r="K807" i="1"/>
  <c r="J807" i="1"/>
  <c r="I807" i="1"/>
  <c r="G807" i="1" s="1"/>
  <c r="H807" i="1"/>
  <c r="F807" i="1"/>
  <c r="O806" i="1"/>
  <c r="N806" i="1"/>
  <c r="M806" i="1"/>
  <c r="L806" i="1"/>
  <c r="K806" i="1"/>
  <c r="J806" i="1"/>
  <c r="I806" i="1"/>
  <c r="H806" i="1"/>
  <c r="F806" i="1"/>
  <c r="P805" i="1"/>
  <c r="O805" i="1"/>
  <c r="N805" i="1"/>
  <c r="M805" i="1"/>
  <c r="L805" i="1"/>
  <c r="K805" i="1"/>
  <c r="J805" i="1"/>
  <c r="I805" i="1"/>
  <c r="G805" i="1" s="1"/>
  <c r="H805" i="1"/>
  <c r="F805" i="1"/>
  <c r="O804" i="1"/>
  <c r="N804" i="1"/>
  <c r="M804" i="1"/>
  <c r="L804" i="1"/>
  <c r="K804" i="1"/>
  <c r="J804" i="1"/>
  <c r="I804" i="1"/>
  <c r="G804" i="1" s="1"/>
  <c r="H804" i="1"/>
  <c r="F804" i="1"/>
  <c r="O803" i="1"/>
  <c r="N803" i="1"/>
  <c r="M803" i="1"/>
  <c r="L803" i="1"/>
  <c r="K803" i="1"/>
  <c r="J803" i="1"/>
  <c r="I803" i="1"/>
  <c r="G803" i="1" s="1"/>
  <c r="F803" i="1"/>
  <c r="H803" i="1" s="1"/>
  <c r="O802" i="1"/>
  <c r="N802" i="1"/>
  <c r="M802" i="1"/>
  <c r="L802" i="1"/>
  <c r="K802" i="1"/>
  <c r="J802" i="1"/>
  <c r="I802" i="1"/>
  <c r="G802" i="1" s="1"/>
  <c r="F802" i="1"/>
  <c r="H802" i="1" s="1"/>
  <c r="O801" i="1"/>
  <c r="N801" i="1"/>
  <c r="M801" i="1"/>
  <c r="L801" i="1"/>
  <c r="K801" i="1"/>
  <c r="J801" i="1"/>
  <c r="F801" i="1"/>
  <c r="H801" i="1" s="1"/>
  <c r="O800" i="1"/>
  <c r="N800" i="1"/>
  <c r="M800" i="1"/>
  <c r="L800" i="1"/>
  <c r="K800" i="1"/>
  <c r="J800" i="1"/>
  <c r="F800" i="1"/>
  <c r="O799" i="1"/>
  <c r="N799" i="1"/>
  <c r="M799" i="1"/>
  <c r="L799" i="1"/>
  <c r="K799" i="1"/>
  <c r="J799" i="1"/>
  <c r="F799" i="1"/>
  <c r="O798" i="1"/>
  <c r="N798" i="1"/>
  <c r="M798" i="1"/>
  <c r="L798" i="1"/>
  <c r="K798" i="1"/>
  <c r="J798" i="1"/>
  <c r="F798" i="1"/>
  <c r="O797" i="1"/>
  <c r="N797" i="1"/>
  <c r="M797" i="1"/>
  <c r="L797" i="1"/>
  <c r="K797" i="1"/>
  <c r="J797" i="1"/>
  <c r="H797" i="1"/>
  <c r="F797" i="1"/>
  <c r="I797" i="1" s="1"/>
  <c r="G797" i="1" s="1"/>
  <c r="P796" i="1"/>
  <c r="O796" i="1"/>
  <c r="N796" i="1"/>
  <c r="M796" i="1"/>
  <c r="L796" i="1"/>
  <c r="K796" i="1"/>
  <c r="J796" i="1"/>
  <c r="H796" i="1"/>
  <c r="F796" i="1"/>
  <c r="I796" i="1" s="1"/>
  <c r="G796" i="1" s="1"/>
  <c r="O795" i="1"/>
  <c r="N795" i="1"/>
  <c r="M795" i="1"/>
  <c r="L795" i="1"/>
  <c r="K795" i="1"/>
  <c r="J795" i="1"/>
  <c r="H795" i="1"/>
  <c r="F795" i="1"/>
  <c r="I795" i="1" s="1"/>
  <c r="P795" i="1" s="1"/>
  <c r="O794" i="1"/>
  <c r="N794" i="1"/>
  <c r="M794" i="1"/>
  <c r="L794" i="1"/>
  <c r="K794" i="1"/>
  <c r="J794" i="1"/>
  <c r="H794" i="1"/>
  <c r="F794" i="1"/>
  <c r="I794" i="1" s="1"/>
  <c r="O793" i="1"/>
  <c r="N793" i="1"/>
  <c r="M793" i="1"/>
  <c r="L793" i="1"/>
  <c r="K793" i="1"/>
  <c r="J793" i="1"/>
  <c r="I793" i="1"/>
  <c r="H793" i="1"/>
  <c r="G793" i="1"/>
  <c r="F793" i="1"/>
  <c r="O792" i="1"/>
  <c r="N792" i="1"/>
  <c r="M792" i="1"/>
  <c r="L792" i="1"/>
  <c r="K792" i="1"/>
  <c r="J792" i="1"/>
  <c r="I792" i="1"/>
  <c r="G792" i="1" s="1"/>
  <c r="H792" i="1"/>
  <c r="F792" i="1"/>
  <c r="O791" i="1"/>
  <c r="N791" i="1"/>
  <c r="M791" i="1"/>
  <c r="L791" i="1"/>
  <c r="K791" i="1"/>
  <c r="J791" i="1"/>
  <c r="I791" i="1"/>
  <c r="P791" i="1" s="1"/>
  <c r="H791" i="1"/>
  <c r="F791" i="1"/>
  <c r="O790" i="1"/>
  <c r="N790" i="1"/>
  <c r="M790" i="1"/>
  <c r="L790" i="1"/>
  <c r="K790" i="1"/>
  <c r="J790" i="1"/>
  <c r="I790" i="1"/>
  <c r="H790" i="1"/>
  <c r="F790" i="1"/>
  <c r="O789" i="1"/>
  <c r="N789" i="1"/>
  <c r="M789" i="1"/>
  <c r="L789" i="1"/>
  <c r="K789" i="1"/>
  <c r="J789" i="1"/>
  <c r="I789" i="1"/>
  <c r="H789" i="1"/>
  <c r="F789" i="1"/>
  <c r="O788" i="1"/>
  <c r="N788" i="1"/>
  <c r="M788" i="1"/>
  <c r="L788" i="1"/>
  <c r="K788" i="1"/>
  <c r="J788" i="1"/>
  <c r="I788" i="1"/>
  <c r="G788" i="1" s="1"/>
  <c r="H788" i="1"/>
  <c r="F788" i="1"/>
  <c r="O787" i="1"/>
  <c r="N787" i="1"/>
  <c r="M787" i="1"/>
  <c r="L787" i="1"/>
  <c r="K787" i="1"/>
  <c r="J787" i="1"/>
  <c r="F787" i="1"/>
  <c r="H787" i="1" s="1"/>
  <c r="O786" i="1"/>
  <c r="N786" i="1"/>
  <c r="M786" i="1"/>
  <c r="L786" i="1"/>
  <c r="K786" i="1"/>
  <c r="J786" i="1"/>
  <c r="F786" i="1"/>
  <c r="H786" i="1" s="1"/>
  <c r="O785" i="1"/>
  <c r="N785" i="1"/>
  <c r="M785" i="1"/>
  <c r="L785" i="1"/>
  <c r="K785" i="1"/>
  <c r="J785" i="1"/>
  <c r="F785" i="1"/>
  <c r="H785" i="1" s="1"/>
  <c r="O784" i="1"/>
  <c r="N784" i="1"/>
  <c r="M784" i="1"/>
  <c r="L784" i="1"/>
  <c r="K784" i="1"/>
  <c r="J784" i="1"/>
  <c r="F784" i="1"/>
  <c r="O783" i="1"/>
  <c r="N783" i="1"/>
  <c r="M783" i="1"/>
  <c r="L783" i="1"/>
  <c r="K783" i="1"/>
  <c r="J783" i="1"/>
  <c r="F783" i="1"/>
  <c r="O782" i="1"/>
  <c r="N782" i="1"/>
  <c r="M782" i="1"/>
  <c r="L782" i="1"/>
  <c r="K782" i="1"/>
  <c r="J782" i="1"/>
  <c r="F782" i="1"/>
  <c r="O781" i="1"/>
  <c r="N781" i="1"/>
  <c r="M781" i="1"/>
  <c r="L781" i="1"/>
  <c r="K781" i="1"/>
  <c r="J781" i="1"/>
  <c r="H781" i="1"/>
  <c r="F781" i="1"/>
  <c r="I781" i="1" s="1"/>
  <c r="P781" i="1" s="1"/>
  <c r="O780" i="1"/>
  <c r="N780" i="1"/>
  <c r="M780" i="1"/>
  <c r="L780" i="1"/>
  <c r="K780" i="1"/>
  <c r="J780" i="1"/>
  <c r="F780" i="1"/>
  <c r="I780" i="1" s="1"/>
  <c r="P780" i="1" s="1"/>
  <c r="O779" i="1"/>
  <c r="N779" i="1"/>
  <c r="M779" i="1"/>
  <c r="L779" i="1"/>
  <c r="K779" i="1"/>
  <c r="J779" i="1"/>
  <c r="F779" i="1"/>
  <c r="I779" i="1" s="1"/>
  <c r="O778" i="1"/>
  <c r="N778" i="1"/>
  <c r="M778" i="1"/>
  <c r="L778" i="1"/>
  <c r="K778" i="1"/>
  <c r="J778" i="1"/>
  <c r="I778" i="1"/>
  <c r="P778" i="1" s="1"/>
  <c r="H778" i="1"/>
  <c r="F778" i="1"/>
  <c r="O777" i="1"/>
  <c r="N777" i="1"/>
  <c r="M777" i="1"/>
  <c r="L777" i="1"/>
  <c r="K777" i="1"/>
  <c r="J777" i="1"/>
  <c r="I777" i="1"/>
  <c r="H777" i="1"/>
  <c r="G777" i="1" s="1"/>
  <c r="F777" i="1"/>
  <c r="O776" i="1"/>
  <c r="N776" i="1"/>
  <c r="M776" i="1"/>
  <c r="L776" i="1"/>
  <c r="K776" i="1"/>
  <c r="J776" i="1"/>
  <c r="I776" i="1"/>
  <c r="H776" i="1"/>
  <c r="F776" i="1"/>
  <c r="O775" i="1"/>
  <c r="N775" i="1"/>
  <c r="M775" i="1"/>
  <c r="L775" i="1"/>
  <c r="K775" i="1"/>
  <c r="J775" i="1"/>
  <c r="I775" i="1"/>
  <c r="H775" i="1"/>
  <c r="G775" i="1" s="1"/>
  <c r="F775" i="1"/>
  <c r="O774" i="1"/>
  <c r="N774" i="1"/>
  <c r="M774" i="1"/>
  <c r="L774" i="1"/>
  <c r="K774" i="1"/>
  <c r="J774" i="1"/>
  <c r="I774" i="1"/>
  <c r="H774" i="1"/>
  <c r="F774" i="1"/>
  <c r="P773" i="1"/>
  <c r="O773" i="1"/>
  <c r="N773" i="1"/>
  <c r="M773" i="1"/>
  <c r="L773" i="1"/>
  <c r="K773" i="1"/>
  <c r="J773" i="1"/>
  <c r="I773" i="1"/>
  <c r="G773" i="1" s="1"/>
  <c r="H773" i="1"/>
  <c r="F773" i="1"/>
  <c r="O772" i="1"/>
  <c r="N772" i="1"/>
  <c r="M772" i="1"/>
  <c r="L772" i="1"/>
  <c r="K772" i="1"/>
  <c r="J772" i="1"/>
  <c r="I772" i="1"/>
  <c r="G772" i="1" s="1"/>
  <c r="H772" i="1"/>
  <c r="F772" i="1"/>
  <c r="O771" i="1"/>
  <c r="N771" i="1"/>
  <c r="M771" i="1"/>
  <c r="L771" i="1"/>
  <c r="K771" i="1"/>
  <c r="J771" i="1"/>
  <c r="I771" i="1"/>
  <c r="G771" i="1" s="1"/>
  <c r="F771" i="1"/>
  <c r="H771" i="1" s="1"/>
  <c r="O770" i="1"/>
  <c r="N770" i="1"/>
  <c r="M770" i="1"/>
  <c r="L770" i="1"/>
  <c r="K770" i="1"/>
  <c r="J770" i="1"/>
  <c r="I770" i="1"/>
  <c r="G770" i="1" s="1"/>
  <c r="F770" i="1"/>
  <c r="H770" i="1" s="1"/>
  <c r="O769" i="1"/>
  <c r="N769" i="1"/>
  <c r="M769" i="1"/>
  <c r="L769" i="1"/>
  <c r="K769" i="1"/>
  <c r="J769" i="1"/>
  <c r="F769" i="1"/>
  <c r="H769" i="1" s="1"/>
  <c r="O768" i="1"/>
  <c r="N768" i="1"/>
  <c r="M768" i="1"/>
  <c r="L768" i="1"/>
  <c r="K768" i="1"/>
  <c r="J768" i="1"/>
  <c r="F768" i="1"/>
  <c r="O767" i="1"/>
  <c r="N767" i="1"/>
  <c r="M767" i="1"/>
  <c r="L767" i="1"/>
  <c r="K767" i="1"/>
  <c r="J767" i="1"/>
  <c r="F767" i="1"/>
  <c r="O766" i="1"/>
  <c r="N766" i="1"/>
  <c r="M766" i="1"/>
  <c r="L766" i="1"/>
  <c r="K766" i="1"/>
  <c r="J766" i="1"/>
  <c r="F766" i="1"/>
  <c r="O765" i="1"/>
  <c r="N765" i="1"/>
  <c r="M765" i="1"/>
  <c r="L765" i="1"/>
  <c r="K765" i="1"/>
  <c r="J765" i="1"/>
  <c r="H765" i="1"/>
  <c r="F765" i="1"/>
  <c r="I765" i="1" s="1"/>
  <c r="G765" i="1" s="1"/>
  <c r="P764" i="1"/>
  <c r="O764" i="1"/>
  <c r="N764" i="1"/>
  <c r="M764" i="1"/>
  <c r="L764" i="1"/>
  <c r="K764" i="1"/>
  <c r="J764" i="1"/>
  <c r="H764" i="1"/>
  <c r="F764" i="1"/>
  <c r="I764" i="1" s="1"/>
  <c r="O763" i="1"/>
  <c r="N763" i="1"/>
  <c r="M763" i="1"/>
  <c r="L763" i="1"/>
  <c r="K763" i="1"/>
  <c r="J763" i="1"/>
  <c r="F763" i="1"/>
  <c r="I763" i="1" s="1"/>
  <c r="P763" i="1" s="1"/>
  <c r="O762" i="1"/>
  <c r="N762" i="1"/>
  <c r="M762" i="1"/>
  <c r="L762" i="1"/>
  <c r="K762" i="1"/>
  <c r="J762" i="1"/>
  <c r="I762" i="1"/>
  <c r="H762" i="1"/>
  <c r="F762" i="1"/>
  <c r="O761" i="1"/>
  <c r="N761" i="1"/>
  <c r="M761" i="1"/>
  <c r="L761" i="1"/>
  <c r="K761" i="1"/>
  <c r="J761" i="1"/>
  <c r="I761" i="1"/>
  <c r="H761" i="1"/>
  <c r="G761" i="1"/>
  <c r="F761" i="1"/>
  <c r="O760" i="1"/>
  <c r="N760" i="1"/>
  <c r="M760" i="1"/>
  <c r="L760" i="1"/>
  <c r="K760" i="1"/>
  <c r="J760" i="1"/>
  <c r="I760" i="1"/>
  <c r="G760" i="1" s="1"/>
  <c r="H760" i="1"/>
  <c r="F760" i="1"/>
  <c r="O759" i="1"/>
  <c r="N759" i="1"/>
  <c r="M759" i="1"/>
  <c r="L759" i="1"/>
  <c r="K759" i="1"/>
  <c r="J759" i="1"/>
  <c r="I759" i="1"/>
  <c r="H759" i="1"/>
  <c r="F759" i="1"/>
  <c r="O758" i="1"/>
  <c r="N758" i="1"/>
  <c r="M758" i="1"/>
  <c r="L758" i="1"/>
  <c r="K758" i="1"/>
  <c r="J758" i="1"/>
  <c r="I758" i="1"/>
  <c r="H758" i="1"/>
  <c r="F758" i="1"/>
  <c r="O757" i="1"/>
  <c r="N757" i="1"/>
  <c r="M757" i="1"/>
  <c r="L757" i="1"/>
  <c r="K757" i="1"/>
  <c r="J757" i="1"/>
  <c r="I757" i="1"/>
  <c r="H757" i="1"/>
  <c r="F757" i="1"/>
  <c r="O756" i="1"/>
  <c r="N756" i="1"/>
  <c r="M756" i="1"/>
  <c r="L756" i="1"/>
  <c r="K756" i="1"/>
  <c r="J756" i="1"/>
  <c r="I756" i="1"/>
  <c r="H756" i="1"/>
  <c r="F756" i="1"/>
  <c r="O755" i="1"/>
  <c r="N755" i="1"/>
  <c r="M755" i="1"/>
  <c r="L755" i="1"/>
  <c r="K755" i="1"/>
  <c r="J755" i="1"/>
  <c r="F755" i="1"/>
  <c r="H755" i="1" s="1"/>
  <c r="O754" i="1"/>
  <c r="N754" i="1"/>
  <c r="M754" i="1"/>
  <c r="L754" i="1"/>
  <c r="K754" i="1"/>
  <c r="J754" i="1"/>
  <c r="F754" i="1"/>
  <c r="H754" i="1" s="1"/>
  <c r="O753" i="1"/>
  <c r="N753" i="1"/>
  <c r="M753" i="1"/>
  <c r="L753" i="1"/>
  <c r="K753" i="1"/>
  <c r="J753" i="1"/>
  <c r="F753" i="1"/>
  <c r="H753" i="1" s="1"/>
  <c r="O752" i="1"/>
  <c r="N752" i="1"/>
  <c r="M752" i="1"/>
  <c r="L752" i="1"/>
  <c r="K752" i="1"/>
  <c r="J752" i="1"/>
  <c r="F752" i="1"/>
  <c r="O751" i="1"/>
  <c r="N751" i="1"/>
  <c r="M751" i="1"/>
  <c r="L751" i="1"/>
  <c r="K751" i="1"/>
  <c r="J751" i="1"/>
  <c r="F751" i="1"/>
  <c r="O750" i="1"/>
  <c r="N750" i="1"/>
  <c r="M750" i="1"/>
  <c r="L750" i="1"/>
  <c r="K750" i="1"/>
  <c r="J750" i="1"/>
  <c r="F750" i="1"/>
  <c r="O749" i="1"/>
  <c r="N749" i="1"/>
  <c r="M749" i="1"/>
  <c r="L749" i="1"/>
  <c r="K749" i="1"/>
  <c r="J749" i="1"/>
  <c r="F749" i="1"/>
  <c r="I749" i="1" s="1"/>
  <c r="O748" i="1"/>
  <c r="N748" i="1"/>
  <c r="M748" i="1"/>
  <c r="L748" i="1"/>
  <c r="K748" i="1"/>
  <c r="J748" i="1"/>
  <c r="F748" i="1"/>
  <c r="I748" i="1" s="1"/>
  <c r="O747" i="1"/>
  <c r="N747" i="1"/>
  <c r="M747" i="1"/>
  <c r="L747" i="1"/>
  <c r="K747" i="1"/>
  <c r="J747" i="1"/>
  <c r="F747" i="1"/>
  <c r="O746" i="1"/>
  <c r="N746" i="1"/>
  <c r="M746" i="1"/>
  <c r="L746" i="1"/>
  <c r="K746" i="1"/>
  <c r="J746" i="1"/>
  <c r="I746" i="1"/>
  <c r="P746" i="1" s="1"/>
  <c r="H746" i="1"/>
  <c r="F746" i="1"/>
  <c r="O745" i="1"/>
  <c r="N745" i="1"/>
  <c r="M745" i="1"/>
  <c r="L745" i="1"/>
  <c r="K745" i="1"/>
  <c r="J745" i="1"/>
  <c r="I745" i="1"/>
  <c r="H745" i="1"/>
  <c r="G745" i="1" s="1"/>
  <c r="F745" i="1"/>
  <c r="O744" i="1"/>
  <c r="N744" i="1"/>
  <c r="M744" i="1"/>
  <c r="L744" i="1"/>
  <c r="K744" i="1"/>
  <c r="J744" i="1"/>
  <c r="I744" i="1"/>
  <c r="P744" i="1" s="1"/>
  <c r="H744" i="1"/>
  <c r="F744" i="1"/>
  <c r="O743" i="1"/>
  <c r="N743" i="1"/>
  <c r="M743" i="1"/>
  <c r="L743" i="1"/>
  <c r="K743" i="1"/>
  <c r="J743" i="1"/>
  <c r="I743" i="1"/>
  <c r="H743" i="1"/>
  <c r="G743" i="1"/>
  <c r="F743" i="1"/>
  <c r="O742" i="1"/>
  <c r="N742" i="1"/>
  <c r="M742" i="1"/>
  <c r="L742" i="1"/>
  <c r="K742" i="1"/>
  <c r="J742" i="1"/>
  <c r="I742" i="1"/>
  <c r="H742" i="1"/>
  <c r="F742" i="1"/>
  <c r="P741" i="1"/>
  <c r="O741" i="1"/>
  <c r="N741" i="1"/>
  <c r="M741" i="1"/>
  <c r="L741" i="1"/>
  <c r="K741" i="1"/>
  <c r="J741" i="1"/>
  <c r="I741" i="1"/>
  <c r="G741" i="1" s="1"/>
  <c r="H741" i="1"/>
  <c r="F741" i="1"/>
  <c r="O740" i="1"/>
  <c r="N740" i="1"/>
  <c r="M740" i="1"/>
  <c r="L740" i="1"/>
  <c r="K740" i="1"/>
  <c r="J740" i="1"/>
  <c r="I740" i="1"/>
  <c r="G740" i="1" s="1"/>
  <c r="H740" i="1"/>
  <c r="F740" i="1"/>
  <c r="O739" i="1"/>
  <c r="N739" i="1"/>
  <c r="M739" i="1"/>
  <c r="L739" i="1"/>
  <c r="K739" i="1"/>
  <c r="J739" i="1"/>
  <c r="I739" i="1"/>
  <c r="G739" i="1" s="1"/>
  <c r="F739" i="1"/>
  <c r="H739" i="1" s="1"/>
  <c r="O738" i="1"/>
  <c r="N738" i="1"/>
  <c r="M738" i="1"/>
  <c r="L738" i="1"/>
  <c r="K738" i="1"/>
  <c r="J738" i="1"/>
  <c r="F738" i="1"/>
  <c r="H738" i="1" s="1"/>
  <c r="O737" i="1"/>
  <c r="N737" i="1"/>
  <c r="M737" i="1"/>
  <c r="L737" i="1"/>
  <c r="K737" i="1"/>
  <c r="J737" i="1"/>
  <c r="F737" i="1"/>
  <c r="O736" i="1"/>
  <c r="N736" i="1"/>
  <c r="M736" i="1"/>
  <c r="L736" i="1"/>
  <c r="K736" i="1"/>
  <c r="J736" i="1"/>
  <c r="F736" i="1"/>
  <c r="O735" i="1"/>
  <c r="N735" i="1"/>
  <c r="M735" i="1"/>
  <c r="L735" i="1"/>
  <c r="K735" i="1"/>
  <c r="J735" i="1"/>
  <c r="F735" i="1"/>
  <c r="O734" i="1"/>
  <c r="N734" i="1"/>
  <c r="M734" i="1"/>
  <c r="L734" i="1"/>
  <c r="K734" i="1"/>
  <c r="J734" i="1"/>
  <c r="F734" i="1"/>
  <c r="O733" i="1"/>
  <c r="N733" i="1"/>
  <c r="M733" i="1"/>
  <c r="L733" i="1"/>
  <c r="K733" i="1"/>
  <c r="J733" i="1"/>
  <c r="H733" i="1"/>
  <c r="F733" i="1"/>
  <c r="I733" i="1" s="1"/>
  <c r="G733" i="1" s="1"/>
  <c r="O732" i="1"/>
  <c r="N732" i="1"/>
  <c r="M732" i="1"/>
  <c r="L732" i="1"/>
  <c r="K732" i="1"/>
  <c r="J732" i="1"/>
  <c r="F732" i="1"/>
  <c r="I732" i="1" s="1"/>
  <c r="P732" i="1" s="1"/>
  <c r="O731" i="1"/>
  <c r="N731" i="1"/>
  <c r="M731" i="1"/>
  <c r="L731" i="1"/>
  <c r="K731" i="1"/>
  <c r="J731" i="1"/>
  <c r="F731" i="1"/>
  <c r="O730" i="1"/>
  <c r="N730" i="1"/>
  <c r="M730" i="1"/>
  <c r="L730" i="1"/>
  <c r="K730" i="1"/>
  <c r="J730" i="1"/>
  <c r="I730" i="1"/>
  <c r="H730" i="1"/>
  <c r="F730" i="1"/>
  <c r="O729" i="1"/>
  <c r="N729" i="1"/>
  <c r="M729" i="1"/>
  <c r="L729" i="1"/>
  <c r="K729" i="1"/>
  <c r="J729" i="1"/>
  <c r="I729" i="1"/>
  <c r="H729" i="1"/>
  <c r="G729" i="1"/>
  <c r="F729" i="1"/>
  <c r="O728" i="1"/>
  <c r="N728" i="1"/>
  <c r="M728" i="1"/>
  <c r="L728" i="1"/>
  <c r="K728" i="1"/>
  <c r="J728" i="1"/>
  <c r="I728" i="1"/>
  <c r="G728" i="1" s="1"/>
  <c r="H728" i="1"/>
  <c r="F728" i="1"/>
  <c r="O727" i="1"/>
  <c r="N727" i="1"/>
  <c r="M727" i="1"/>
  <c r="L727" i="1"/>
  <c r="K727" i="1"/>
  <c r="J727" i="1"/>
  <c r="I727" i="1"/>
  <c r="P727" i="1" s="1"/>
  <c r="H727" i="1"/>
  <c r="G727" i="1"/>
  <c r="F727" i="1"/>
  <c r="O726" i="1"/>
  <c r="N726" i="1"/>
  <c r="M726" i="1"/>
  <c r="L726" i="1"/>
  <c r="K726" i="1"/>
  <c r="J726" i="1"/>
  <c r="I726" i="1"/>
  <c r="H726" i="1"/>
  <c r="F726" i="1"/>
  <c r="O725" i="1"/>
  <c r="N725" i="1"/>
  <c r="M725" i="1"/>
  <c r="L725" i="1"/>
  <c r="K725" i="1"/>
  <c r="J725" i="1"/>
  <c r="I725" i="1"/>
  <c r="H725" i="1"/>
  <c r="F725" i="1"/>
  <c r="O724" i="1"/>
  <c r="N724" i="1"/>
  <c r="M724" i="1"/>
  <c r="L724" i="1"/>
  <c r="K724" i="1"/>
  <c r="J724" i="1"/>
  <c r="I724" i="1"/>
  <c r="H724" i="1"/>
  <c r="F724" i="1"/>
  <c r="O723" i="1"/>
  <c r="N723" i="1"/>
  <c r="M723" i="1"/>
  <c r="L723" i="1"/>
  <c r="K723" i="1"/>
  <c r="J723" i="1"/>
  <c r="F723" i="1"/>
  <c r="O722" i="1"/>
  <c r="N722" i="1"/>
  <c r="M722" i="1"/>
  <c r="L722" i="1"/>
  <c r="K722" i="1"/>
  <c r="J722" i="1"/>
  <c r="F722" i="1"/>
  <c r="O721" i="1"/>
  <c r="N721" i="1"/>
  <c r="M721" i="1"/>
  <c r="L721" i="1"/>
  <c r="K721" i="1"/>
  <c r="J721" i="1"/>
  <c r="I721" i="1"/>
  <c r="G721" i="1" s="1"/>
  <c r="F721" i="1"/>
  <c r="H721" i="1" s="1"/>
  <c r="O720" i="1"/>
  <c r="N720" i="1"/>
  <c r="M720" i="1"/>
  <c r="L720" i="1"/>
  <c r="K720" i="1"/>
  <c r="J720" i="1"/>
  <c r="F720" i="1"/>
  <c r="O719" i="1"/>
  <c r="N719" i="1"/>
  <c r="M719" i="1"/>
  <c r="L719" i="1"/>
  <c r="K719" i="1"/>
  <c r="J719" i="1"/>
  <c r="F719" i="1"/>
  <c r="O718" i="1"/>
  <c r="N718" i="1"/>
  <c r="M718" i="1"/>
  <c r="L718" i="1"/>
  <c r="K718" i="1"/>
  <c r="J718" i="1"/>
  <c r="F718" i="1"/>
  <c r="O717" i="1"/>
  <c r="N717" i="1"/>
  <c r="M717" i="1"/>
  <c r="L717" i="1"/>
  <c r="K717" i="1"/>
  <c r="J717" i="1"/>
  <c r="H717" i="1"/>
  <c r="F717" i="1"/>
  <c r="I717" i="1" s="1"/>
  <c r="O716" i="1"/>
  <c r="N716" i="1"/>
  <c r="M716" i="1"/>
  <c r="L716" i="1"/>
  <c r="K716" i="1"/>
  <c r="J716" i="1"/>
  <c r="F716" i="1"/>
  <c r="O715" i="1"/>
  <c r="N715" i="1"/>
  <c r="M715" i="1"/>
  <c r="L715" i="1"/>
  <c r="K715" i="1"/>
  <c r="J715" i="1"/>
  <c r="F715" i="1"/>
  <c r="O714" i="1"/>
  <c r="N714" i="1"/>
  <c r="M714" i="1"/>
  <c r="L714" i="1"/>
  <c r="K714" i="1"/>
  <c r="J714" i="1"/>
  <c r="I714" i="1"/>
  <c r="H714" i="1"/>
  <c r="F714" i="1"/>
  <c r="O713" i="1"/>
  <c r="N713" i="1"/>
  <c r="M713" i="1"/>
  <c r="L713" i="1"/>
  <c r="K713" i="1"/>
  <c r="J713" i="1"/>
  <c r="I713" i="1"/>
  <c r="H713" i="1"/>
  <c r="G713" i="1"/>
  <c r="F713" i="1"/>
  <c r="O712" i="1"/>
  <c r="N712" i="1"/>
  <c r="M712" i="1"/>
  <c r="L712" i="1"/>
  <c r="K712" i="1"/>
  <c r="J712" i="1"/>
  <c r="I712" i="1"/>
  <c r="G712" i="1" s="1"/>
  <c r="H712" i="1"/>
  <c r="F712" i="1"/>
  <c r="O711" i="1"/>
  <c r="N711" i="1"/>
  <c r="M711" i="1"/>
  <c r="L711" i="1"/>
  <c r="K711" i="1"/>
  <c r="J711" i="1"/>
  <c r="I711" i="1"/>
  <c r="H711" i="1"/>
  <c r="G711" i="1"/>
  <c r="F711" i="1"/>
  <c r="O710" i="1"/>
  <c r="N710" i="1"/>
  <c r="M710" i="1"/>
  <c r="L710" i="1"/>
  <c r="K710" i="1"/>
  <c r="J710" i="1"/>
  <c r="I710" i="1"/>
  <c r="H710" i="1"/>
  <c r="F710" i="1"/>
  <c r="O709" i="1"/>
  <c r="P709" i="1" s="1"/>
  <c r="N709" i="1"/>
  <c r="M709" i="1"/>
  <c r="L709" i="1"/>
  <c r="K709" i="1"/>
  <c r="J709" i="1"/>
  <c r="I709" i="1"/>
  <c r="G709" i="1" s="1"/>
  <c r="H709" i="1"/>
  <c r="F709" i="1"/>
  <c r="O708" i="1"/>
  <c r="N708" i="1"/>
  <c r="P708" i="1" s="1"/>
  <c r="M708" i="1"/>
  <c r="L708" i="1"/>
  <c r="K708" i="1"/>
  <c r="J708" i="1"/>
  <c r="I708" i="1"/>
  <c r="G708" i="1" s="1"/>
  <c r="H708" i="1"/>
  <c r="F708" i="1"/>
  <c r="P707" i="1"/>
  <c r="O707" i="1"/>
  <c r="N707" i="1"/>
  <c r="M707" i="1"/>
  <c r="L707" i="1"/>
  <c r="K707" i="1"/>
  <c r="J707" i="1"/>
  <c r="F707" i="1"/>
  <c r="I707" i="1" s="1"/>
  <c r="O706" i="1"/>
  <c r="N706" i="1"/>
  <c r="M706" i="1"/>
  <c r="L706" i="1"/>
  <c r="K706" i="1"/>
  <c r="J706" i="1"/>
  <c r="I706" i="1"/>
  <c r="H706" i="1"/>
  <c r="F706" i="1"/>
  <c r="O705" i="1"/>
  <c r="N705" i="1"/>
  <c r="M705" i="1"/>
  <c r="L705" i="1"/>
  <c r="K705" i="1"/>
  <c r="J705" i="1"/>
  <c r="I705" i="1"/>
  <c r="H705" i="1"/>
  <c r="F705" i="1"/>
  <c r="O704" i="1"/>
  <c r="N704" i="1"/>
  <c r="M704" i="1"/>
  <c r="L704" i="1"/>
  <c r="K704" i="1"/>
  <c r="I704" i="1"/>
  <c r="P704" i="1" s="1"/>
  <c r="F704" i="1"/>
  <c r="F703" i="1"/>
  <c r="P702" i="1"/>
  <c r="K702" i="1"/>
  <c r="J702" i="1"/>
  <c r="I702" i="1"/>
  <c r="G702" i="1" s="1"/>
  <c r="H702" i="1"/>
  <c r="F702" i="1"/>
  <c r="N701" i="1"/>
  <c r="K701" i="1"/>
  <c r="J701" i="1"/>
  <c r="F701" i="1"/>
  <c r="K700" i="1"/>
  <c r="J700" i="1"/>
  <c r="I700" i="1"/>
  <c r="P700" i="1" s="1"/>
  <c r="H700" i="1"/>
  <c r="F700" i="1"/>
  <c r="K699" i="1"/>
  <c r="J699" i="1"/>
  <c r="I699" i="1"/>
  <c r="P699" i="1" s="1"/>
  <c r="H699" i="1"/>
  <c r="G699" i="1"/>
  <c r="F699" i="1"/>
  <c r="F698" i="1"/>
  <c r="K698" i="1" s="1"/>
  <c r="K697" i="1"/>
  <c r="F697" i="1"/>
  <c r="F696" i="1"/>
  <c r="K695" i="1"/>
  <c r="F695" i="1"/>
  <c r="H695" i="1" s="1"/>
  <c r="K694" i="1"/>
  <c r="J694" i="1"/>
  <c r="H694" i="1"/>
  <c r="F694" i="1"/>
  <c r="I694" i="1" s="1"/>
  <c r="K693" i="1"/>
  <c r="J693" i="1"/>
  <c r="I693" i="1"/>
  <c r="P693" i="1" s="1"/>
  <c r="H693" i="1"/>
  <c r="G693" i="1"/>
  <c r="F693" i="1"/>
  <c r="F692" i="1"/>
  <c r="I692" i="1" s="1"/>
  <c r="J691" i="1"/>
  <c r="I691" i="1"/>
  <c r="H691" i="1"/>
  <c r="F691" i="1"/>
  <c r="K691" i="1" s="1"/>
  <c r="I690" i="1"/>
  <c r="H690" i="1"/>
  <c r="F690" i="1"/>
  <c r="K690" i="1" s="1"/>
  <c r="F689" i="1"/>
  <c r="K689" i="1" s="1"/>
  <c r="K688" i="1"/>
  <c r="J688" i="1"/>
  <c r="H688" i="1"/>
  <c r="F688" i="1"/>
  <c r="I688" i="1" s="1"/>
  <c r="P688" i="1" s="1"/>
  <c r="I687" i="1"/>
  <c r="H687" i="1"/>
  <c r="F687" i="1"/>
  <c r="J687" i="1" s="1"/>
  <c r="F686" i="1"/>
  <c r="J686" i="1" s="1"/>
  <c r="K685" i="1"/>
  <c r="J685" i="1"/>
  <c r="I685" i="1"/>
  <c r="P685" i="1" s="1"/>
  <c r="F685" i="1"/>
  <c r="H685" i="1" s="1"/>
  <c r="K684" i="1"/>
  <c r="I684" i="1"/>
  <c r="H684" i="1"/>
  <c r="F684" i="1"/>
  <c r="J684" i="1" s="1"/>
  <c r="K683" i="1"/>
  <c r="J683" i="1"/>
  <c r="I683" i="1"/>
  <c r="P683" i="1" s="1"/>
  <c r="H683" i="1"/>
  <c r="G683" i="1" s="1"/>
  <c r="F683" i="1"/>
  <c r="P682" i="1"/>
  <c r="K682" i="1"/>
  <c r="I682" i="1"/>
  <c r="F682" i="1"/>
  <c r="J682" i="1" s="1"/>
  <c r="K681" i="1"/>
  <c r="H681" i="1"/>
  <c r="F681" i="1"/>
  <c r="I680" i="1"/>
  <c r="P680" i="1" s="1"/>
  <c r="F680" i="1"/>
  <c r="I679" i="1"/>
  <c r="F679" i="1"/>
  <c r="K678" i="1"/>
  <c r="J678" i="1"/>
  <c r="H678" i="1"/>
  <c r="G678" i="1" s="1"/>
  <c r="F678" i="1"/>
  <c r="I678" i="1" s="1"/>
  <c r="P678" i="1" s="1"/>
  <c r="K677" i="1"/>
  <c r="J677" i="1"/>
  <c r="I677" i="1"/>
  <c r="P677" i="1" s="1"/>
  <c r="H677" i="1"/>
  <c r="G677" i="1" s="1"/>
  <c r="F677" i="1"/>
  <c r="F676" i="1"/>
  <c r="F675" i="1"/>
  <c r="J674" i="1"/>
  <c r="H674" i="1"/>
  <c r="F674" i="1"/>
  <c r="F673" i="1"/>
  <c r="F672" i="1"/>
  <c r="F671" i="1"/>
  <c r="K670" i="1"/>
  <c r="F670" i="1"/>
  <c r="K669" i="1"/>
  <c r="F669" i="1"/>
  <c r="H669" i="1" s="1"/>
  <c r="K668" i="1"/>
  <c r="I668" i="1"/>
  <c r="P668" i="1" s="1"/>
  <c r="H668" i="1"/>
  <c r="G668" i="1"/>
  <c r="F668" i="1"/>
  <c r="J668" i="1" s="1"/>
  <c r="K667" i="1"/>
  <c r="J667" i="1"/>
  <c r="I667" i="1"/>
  <c r="P667" i="1" s="1"/>
  <c r="H667" i="1"/>
  <c r="G667" i="1"/>
  <c r="F667" i="1"/>
  <c r="F666" i="1"/>
  <c r="F665" i="1"/>
  <c r="J665" i="1" s="1"/>
  <c r="F664" i="1"/>
  <c r="F663" i="1"/>
  <c r="K662" i="1"/>
  <c r="J662" i="1"/>
  <c r="F662" i="1"/>
  <c r="I662" i="1" s="1"/>
  <c r="K661" i="1"/>
  <c r="J661" i="1"/>
  <c r="I661" i="1"/>
  <c r="P661" i="1" s="1"/>
  <c r="H661" i="1"/>
  <c r="F661" i="1"/>
  <c r="I660" i="1"/>
  <c r="H660" i="1"/>
  <c r="F660" i="1"/>
  <c r="K660" i="1" s="1"/>
  <c r="F659" i="1"/>
  <c r="J658" i="1"/>
  <c r="H658" i="1"/>
  <c r="F658" i="1"/>
  <c r="J657" i="1"/>
  <c r="I657" i="1"/>
  <c r="P657" i="1" s="1"/>
  <c r="H657" i="1"/>
  <c r="G657" i="1"/>
  <c r="F657" i="1"/>
  <c r="K657" i="1" s="1"/>
  <c r="K656" i="1"/>
  <c r="F656" i="1"/>
  <c r="K655" i="1"/>
  <c r="I655" i="1"/>
  <c r="H655" i="1"/>
  <c r="F655" i="1"/>
  <c r="J655" i="1" s="1"/>
  <c r="F654" i="1"/>
  <c r="K654" i="1" s="1"/>
  <c r="J653" i="1"/>
  <c r="F653" i="1"/>
  <c r="P652" i="1"/>
  <c r="N652" i="1"/>
  <c r="K652" i="1"/>
  <c r="J652" i="1"/>
  <c r="I652" i="1"/>
  <c r="H652" i="1"/>
  <c r="G652" i="1"/>
  <c r="F652" i="1"/>
  <c r="P651" i="1"/>
  <c r="K651" i="1"/>
  <c r="I651" i="1"/>
  <c r="H651" i="1"/>
  <c r="F651" i="1"/>
  <c r="J651" i="1" s="1"/>
  <c r="K650" i="1"/>
  <c r="I650" i="1"/>
  <c r="P650" i="1" s="1"/>
  <c r="F650" i="1"/>
  <c r="J650" i="1" s="1"/>
  <c r="H649" i="1"/>
  <c r="F649" i="1"/>
  <c r="H648" i="1"/>
  <c r="F648" i="1"/>
  <c r="I648" i="1" s="1"/>
  <c r="K647" i="1"/>
  <c r="J647" i="1"/>
  <c r="I647" i="1"/>
  <c r="P647" i="1" s="1"/>
  <c r="H647" i="1"/>
  <c r="F647" i="1"/>
  <c r="H646" i="1"/>
  <c r="F646" i="1"/>
  <c r="P645" i="1"/>
  <c r="K645" i="1"/>
  <c r="I645" i="1"/>
  <c r="F645" i="1"/>
  <c r="P644" i="1"/>
  <c r="K644" i="1"/>
  <c r="J644" i="1"/>
  <c r="F644" i="1"/>
  <c r="I644" i="1" s="1"/>
  <c r="K643" i="1"/>
  <c r="J643" i="1"/>
  <c r="I643" i="1"/>
  <c r="P643" i="1" s="1"/>
  <c r="H643" i="1"/>
  <c r="F643" i="1"/>
  <c r="J642" i="1"/>
  <c r="I642" i="1"/>
  <c r="G642" i="1" s="1"/>
  <c r="H642" i="1"/>
  <c r="F642" i="1"/>
  <c r="K642" i="1" s="1"/>
  <c r="F641" i="1"/>
  <c r="F640" i="1"/>
  <c r="I640" i="1" s="1"/>
  <c r="K639" i="1"/>
  <c r="J639" i="1"/>
  <c r="I639" i="1"/>
  <c r="P639" i="1" s="1"/>
  <c r="F639" i="1"/>
  <c r="H639" i="1" s="1"/>
  <c r="N638" i="1"/>
  <c r="K638" i="1"/>
  <c r="J638" i="1"/>
  <c r="I638" i="1"/>
  <c r="P638" i="1" s="1"/>
  <c r="H638" i="1"/>
  <c r="G638" i="1" s="1"/>
  <c r="F638" i="1"/>
  <c r="F637" i="1"/>
  <c r="F636" i="1"/>
  <c r="P635" i="1"/>
  <c r="K635" i="1"/>
  <c r="J635" i="1"/>
  <c r="H635" i="1"/>
  <c r="G635" i="1"/>
  <c r="F635" i="1"/>
  <c r="I635" i="1" s="1"/>
  <c r="K634" i="1"/>
  <c r="J634" i="1"/>
  <c r="I634" i="1"/>
  <c r="P634" i="1" s="1"/>
  <c r="H634" i="1"/>
  <c r="F634" i="1"/>
  <c r="J633" i="1"/>
  <c r="H633" i="1"/>
  <c r="F633" i="1"/>
  <c r="K633" i="1" s="1"/>
  <c r="I632" i="1"/>
  <c r="F632" i="1"/>
  <c r="K631" i="1"/>
  <c r="J631" i="1"/>
  <c r="F631" i="1"/>
  <c r="I630" i="1"/>
  <c r="G630" i="1" s="1"/>
  <c r="F630" i="1"/>
  <c r="H630" i="1" s="1"/>
  <c r="K629" i="1"/>
  <c r="J629" i="1"/>
  <c r="I629" i="1"/>
  <c r="P629" i="1" s="1"/>
  <c r="H629" i="1"/>
  <c r="G629" i="1"/>
  <c r="F629" i="1"/>
  <c r="K628" i="1"/>
  <c r="J628" i="1"/>
  <c r="I628" i="1"/>
  <c r="P628" i="1" s="1"/>
  <c r="H628" i="1"/>
  <c r="F628" i="1"/>
  <c r="K627" i="1"/>
  <c r="H627" i="1"/>
  <c r="F627" i="1"/>
  <c r="J627" i="1" s="1"/>
  <c r="H626" i="1"/>
  <c r="F626" i="1"/>
  <c r="I626" i="1" s="1"/>
  <c r="F625" i="1"/>
  <c r="F624" i="1"/>
  <c r="H624" i="1" s="1"/>
  <c r="P623" i="1"/>
  <c r="K623" i="1"/>
  <c r="J623" i="1"/>
  <c r="H623" i="1"/>
  <c r="G623" i="1"/>
  <c r="F623" i="1"/>
  <c r="I623" i="1" s="1"/>
  <c r="H622" i="1"/>
  <c r="F622" i="1"/>
  <c r="K622" i="1" s="1"/>
  <c r="F621" i="1"/>
  <c r="K621" i="1" s="1"/>
  <c r="J620" i="1"/>
  <c r="F620" i="1"/>
  <c r="H620" i="1" s="1"/>
  <c r="F619" i="1"/>
  <c r="F618" i="1"/>
  <c r="K618" i="1" s="1"/>
  <c r="K617" i="1"/>
  <c r="J617" i="1"/>
  <c r="I617" i="1"/>
  <c r="P617" i="1" s="1"/>
  <c r="H617" i="1"/>
  <c r="G617" i="1"/>
  <c r="F617" i="1"/>
  <c r="H616" i="1"/>
  <c r="F616" i="1"/>
  <c r="J616" i="1" s="1"/>
  <c r="K615" i="1"/>
  <c r="H615" i="1"/>
  <c r="G615" i="1" s="1"/>
  <c r="F615" i="1"/>
  <c r="I615" i="1" s="1"/>
  <c r="P615" i="1" s="1"/>
  <c r="F614" i="1"/>
  <c r="K613" i="1"/>
  <c r="J613" i="1"/>
  <c r="I613" i="1"/>
  <c r="P613" i="1" s="1"/>
  <c r="H613" i="1"/>
  <c r="F613" i="1"/>
  <c r="K612" i="1"/>
  <c r="J612" i="1"/>
  <c r="I612" i="1"/>
  <c r="G612" i="1" s="1"/>
  <c r="H612" i="1"/>
  <c r="F612" i="1"/>
  <c r="F611" i="1"/>
  <c r="I611" i="1" s="1"/>
  <c r="F610" i="1"/>
  <c r="K610" i="1" s="1"/>
  <c r="I609" i="1"/>
  <c r="P609" i="1" s="1"/>
  <c r="H609" i="1"/>
  <c r="G609" i="1"/>
  <c r="F609" i="1"/>
  <c r="F608" i="1"/>
  <c r="H608" i="1" s="1"/>
  <c r="F607" i="1"/>
  <c r="K606" i="1"/>
  <c r="H606" i="1"/>
  <c r="F606" i="1"/>
  <c r="J606" i="1" s="1"/>
  <c r="F605" i="1"/>
  <c r="J605" i="1" s="1"/>
  <c r="J604" i="1"/>
  <c r="I604" i="1"/>
  <c r="P604" i="1" s="1"/>
  <c r="H604" i="1"/>
  <c r="G604" i="1"/>
  <c r="F604" i="1"/>
  <c r="K604" i="1" s="1"/>
  <c r="P603" i="1"/>
  <c r="H603" i="1"/>
  <c r="F603" i="1"/>
  <c r="I603" i="1" s="1"/>
  <c r="G603" i="1" s="1"/>
  <c r="K602" i="1"/>
  <c r="J602" i="1"/>
  <c r="F602" i="1"/>
  <c r="P601" i="1"/>
  <c r="K601" i="1"/>
  <c r="J601" i="1"/>
  <c r="I601" i="1"/>
  <c r="G601" i="1" s="1"/>
  <c r="H601" i="1"/>
  <c r="F601" i="1"/>
  <c r="K600" i="1"/>
  <c r="I600" i="1"/>
  <c r="P600" i="1" s="1"/>
  <c r="H600" i="1"/>
  <c r="F600" i="1"/>
  <c r="J600" i="1" s="1"/>
  <c r="K599" i="1"/>
  <c r="H599" i="1"/>
  <c r="F599" i="1"/>
  <c r="J599" i="1" s="1"/>
  <c r="F598" i="1"/>
  <c r="P597" i="1"/>
  <c r="K597" i="1"/>
  <c r="H597" i="1"/>
  <c r="G597" i="1" s="1"/>
  <c r="F597" i="1"/>
  <c r="I597" i="1" s="1"/>
  <c r="K596" i="1"/>
  <c r="J596" i="1"/>
  <c r="I596" i="1"/>
  <c r="G596" i="1" s="1"/>
  <c r="H596" i="1"/>
  <c r="F596" i="1"/>
  <c r="F595" i="1"/>
  <c r="K595" i="1" s="1"/>
  <c r="F594" i="1"/>
  <c r="I594" i="1" s="1"/>
  <c r="J593" i="1"/>
  <c r="I593" i="1"/>
  <c r="P593" i="1" s="1"/>
  <c r="H593" i="1"/>
  <c r="G593" i="1"/>
  <c r="F593" i="1"/>
  <c r="K593" i="1" s="1"/>
  <c r="H592" i="1"/>
  <c r="F592" i="1"/>
  <c r="K592" i="1" s="1"/>
  <c r="F591" i="1"/>
  <c r="F590" i="1"/>
  <c r="H590" i="1" s="1"/>
  <c r="J589" i="1"/>
  <c r="H589" i="1"/>
  <c r="F589" i="1"/>
  <c r="K589" i="1" s="1"/>
  <c r="K588" i="1"/>
  <c r="H588" i="1"/>
  <c r="F588" i="1"/>
  <c r="J588" i="1" s="1"/>
  <c r="H587" i="1"/>
  <c r="F587" i="1"/>
  <c r="K587" i="1" s="1"/>
  <c r="K586" i="1"/>
  <c r="H586" i="1"/>
  <c r="F586" i="1"/>
  <c r="I586" i="1" s="1"/>
  <c r="P586" i="1" s="1"/>
  <c r="J585" i="1"/>
  <c r="H585" i="1"/>
  <c r="F585" i="1"/>
  <c r="I585" i="1" s="1"/>
  <c r="P585" i="1" s="1"/>
  <c r="K584" i="1"/>
  <c r="I584" i="1"/>
  <c r="P584" i="1" s="1"/>
  <c r="H584" i="1"/>
  <c r="F584" i="1"/>
  <c r="J584" i="1" s="1"/>
  <c r="K583" i="1"/>
  <c r="J583" i="1"/>
  <c r="I583" i="1"/>
  <c r="G583" i="1" s="1"/>
  <c r="H583" i="1"/>
  <c r="F583" i="1"/>
  <c r="F582" i="1"/>
  <c r="H582" i="1" s="1"/>
  <c r="I581" i="1"/>
  <c r="P581" i="1" s="1"/>
  <c r="F581" i="1"/>
  <c r="J581" i="1" s="1"/>
  <c r="K580" i="1"/>
  <c r="J580" i="1"/>
  <c r="I580" i="1"/>
  <c r="P580" i="1" s="1"/>
  <c r="H580" i="1"/>
  <c r="F580" i="1"/>
  <c r="F579" i="1"/>
  <c r="H579" i="1" s="1"/>
  <c r="K578" i="1"/>
  <c r="J578" i="1"/>
  <c r="I578" i="1"/>
  <c r="G578" i="1" s="1"/>
  <c r="F578" i="1"/>
  <c r="H578" i="1" s="1"/>
  <c r="P577" i="1"/>
  <c r="J577" i="1"/>
  <c r="I577" i="1"/>
  <c r="H577" i="1"/>
  <c r="G577" i="1"/>
  <c r="F577" i="1"/>
  <c r="K577" i="1" s="1"/>
  <c r="K576" i="1"/>
  <c r="H576" i="1"/>
  <c r="F576" i="1"/>
  <c r="J576" i="1" s="1"/>
  <c r="F575" i="1"/>
  <c r="I575" i="1" s="1"/>
  <c r="P575" i="1" s="1"/>
  <c r="F574" i="1"/>
  <c r="I574" i="1" s="1"/>
  <c r="P574" i="1" s="1"/>
  <c r="J573" i="1"/>
  <c r="F573" i="1"/>
  <c r="I573" i="1" s="1"/>
  <c r="P572" i="1"/>
  <c r="K572" i="1"/>
  <c r="J572" i="1"/>
  <c r="I572" i="1"/>
  <c r="H572" i="1"/>
  <c r="G572" i="1"/>
  <c r="F572" i="1"/>
  <c r="K571" i="1"/>
  <c r="J571" i="1"/>
  <c r="I571" i="1"/>
  <c r="P571" i="1" s="1"/>
  <c r="H571" i="1"/>
  <c r="F571" i="1"/>
  <c r="K570" i="1"/>
  <c r="J570" i="1"/>
  <c r="I570" i="1"/>
  <c r="P570" i="1" s="1"/>
  <c r="H570" i="1"/>
  <c r="F570" i="1"/>
  <c r="P569" i="1"/>
  <c r="K569" i="1"/>
  <c r="I569" i="1"/>
  <c r="H569" i="1"/>
  <c r="G569" i="1" s="1"/>
  <c r="F569" i="1"/>
  <c r="J569" i="1" s="1"/>
  <c r="K568" i="1"/>
  <c r="H568" i="1"/>
  <c r="F568" i="1"/>
  <c r="F567" i="1"/>
  <c r="J567" i="1" s="1"/>
  <c r="P566" i="1"/>
  <c r="K566" i="1"/>
  <c r="J566" i="1"/>
  <c r="I566" i="1"/>
  <c r="G566" i="1" s="1"/>
  <c r="F566" i="1"/>
  <c r="H566" i="1" s="1"/>
  <c r="J565" i="1"/>
  <c r="H565" i="1"/>
  <c r="F565" i="1"/>
  <c r="K565" i="1" s="1"/>
  <c r="K564" i="1"/>
  <c r="J564" i="1"/>
  <c r="I564" i="1"/>
  <c r="P564" i="1" s="1"/>
  <c r="H564" i="1"/>
  <c r="F564" i="1"/>
  <c r="J563" i="1"/>
  <c r="I563" i="1"/>
  <c r="P563" i="1" s="1"/>
  <c r="H563" i="1"/>
  <c r="G563" i="1"/>
  <c r="F563" i="1"/>
  <c r="K563" i="1" s="1"/>
  <c r="F562" i="1"/>
  <c r="J562" i="1" s="1"/>
  <c r="F561" i="1"/>
  <c r="J560" i="1"/>
  <c r="H560" i="1"/>
  <c r="F560" i="1"/>
  <c r="K560" i="1" s="1"/>
  <c r="J559" i="1"/>
  <c r="H559" i="1"/>
  <c r="F559" i="1"/>
  <c r="I559" i="1" s="1"/>
  <c r="P559" i="1" s="1"/>
  <c r="F558" i="1"/>
  <c r="K558" i="1" s="1"/>
  <c r="K557" i="1"/>
  <c r="J557" i="1"/>
  <c r="I557" i="1"/>
  <c r="P557" i="1" s="1"/>
  <c r="F557" i="1"/>
  <c r="H557" i="1" s="1"/>
  <c r="P556" i="1"/>
  <c r="K556" i="1"/>
  <c r="J556" i="1"/>
  <c r="H556" i="1"/>
  <c r="G556" i="1" s="1"/>
  <c r="F556" i="1"/>
  <c r="I556" i="1" s="1"/>
  <c r="I555" i="1"/>
  <c r="P555" i="1" s="1"/>
  <c r="F555" i="1"/>
  <c r="K555" i="1" s="1"/>
  <c r="K554" i="1"/>
  <c r="J554" i="1"/>
  <c r="I554" i="1"/>
  <c r="P554" i="1" s="1"/>
  <c r="H554" i="1"/>
  <c r="G554" i="1"/>
  <c r="F554" i="1"/>
  <c r="F553" i="1"/>
  <c r="K553" i="1" s="1"/>
  <c r="K552" i="1"/>
  <c r="I552" i="1"/>
  <c r="G552" i="1" s="1"/>
  <c r="H552" i="1"/>
  <c r="F552" i="1"/>
  <c r="J552" i="1" s="1"/>
  <c r="P551" i="1"/>
  <c r="K551" i="1"/>
  <c r="I551" i="1"/>
  <c r="G551" i="1" s="1"/>
  <c r="H551" i="1"/>
  <c r="F551" i="1"/>
  <c r="J551" i="1" s="1"/>
  <c r="I550" i="1"/>
  <c r="P550" i="1" s="1"/>
  <c r="F550" i="1"/>
  <c r="H550" i="1" s="1"/>
  <c r="F549" i="1"/>
  <c r="K549" i="1" s="1"/>
  <c r="P548" i="1"/>
  <c r="K548" i="1"/>
  <c r="J548" i="1"/>
  <c r="I548" i="1"/>
  <c r="H548" i="1"/>
  <c r="G548" i="1" s="1"/>
  <c r="F548" i="1"/>
  <c r="P547" i="1"/>
  <c r="K547" i="1"/>
  <c r="J547" i="1"/>
  <c r="I547" i="1"/>
  <c r="G547" i="1" s="1"/>
  <c r="H547" i="1"/>
  <c r="F547" i="1"/>
  <c r="K546" i="1"/>
  <c r="J546" i="1"/>
  <c r="I546" i="1"/>
  <c r="P546" i="1" s="1"/>
  <c r="H546" i="1"/>
  <c r="F546" i="1"/>
  <c r="H545" i="1"/>
  <c r="F545" i="1"/>
  <c r="K545" i="1" s="1"/>
  <c r="F544" i="1"/>
  <c r="I544" i="1" s="1"/>
  <c r="K543" i="1"/>
  <c r="F543" i="1"/>
  <c r="I543" i="1" s="1"/>
  <c r="P543" i="1" s="1"/>
  <c r="K542" i="1"/>
  <c r="J542" i="1"/>
  <c r="I542" i="1"/>
  <c r="G542" i="1" s="1"/>
  <c r="H542" i="1"/>
  <c r="F542" i="1"/>
  <c r="K541" i="1"/>
  <c r="J541" i="1"/>
  <c r="I541" i="1"/>
  <c r="H541" i="1"/>
  <c r="F541" i="1"/>
  <c r="H540" i="1"/>
  <c r="F540" i="1"/>
  <c r="K540" i="1" s="1"/>
  <c r="F539" i="1"/>
  <c r="J539" i="1" s="1"/>
  <c r="P538" i="1"/>
  <c r="K538" i="1"/>
  <c r="J538" i="1"/>
  <c r="I538" i="1"/>
  <c r="H538" i="1"/>
  <c r="G538" i="1" s="1"/>
  <c r="F538" i="1"/>
  <c r="P537" i="1"/>
  <c r="K537" i="1"/>
  <c r="J537" i="1"/>
  <c r="I537" i="1"/>
  <c r="G537" i="1" s="1"/>
  <c r="F537" i="1"/>
  <c r="H537" i="1" s="1"/>
  <c r="K536" i="1"/>
  <c r="J536" i="1"/>
  <c r="I536" i="1"/>
  <c r="P536" i="1" s="1"/>
  <c r="H536" i="1"/>
  <c r="F536" i="1"/>
  <c r="K535" i="1"/>
  <c r="J535" i="1"/>
  <c r="I535" i="1"/>
  <c r="P535" i="1" s="1"/>
  <c r="H535" i="1"/>
  <c r="F535" i="1"/>
  <c r="H534" i="1"/>
  <c r="F534" i="1"/>
  <c r="K534" i="1" s="1"/>
  <c r="J533" i="1"/>
  <c r="I533" i="1"/>
  <c r="P533" i="1" s="1"/>
  <c r="F533" i="1"/>
  <c r="K533" i="1" s="1"/>
  <c r="P532" i="1"/>
  <c r="J532" i="1"/>
  <c r="I532" i="1"/>
  <c r="F532" i="1"/>
  <c r="K532" i="1" s="1"/>
  <c r="J531" i="1"/>
  <c r="F531" i="1"/>
  <c r="K531" i="1" s="1"/>
  <c r="K530" i="1"/>
  <c r="H530" i="1"/>
  <c r="F530" i="1"/>
  <c r="I530" i="1" s="1"/>
  <c r="P530" i="1" s="1"/>
  <c r="J529" i="1"/>
  <c r="I529" i="1"/>
  <c r="P529" i="1" s="1"/>
  <c r="H529" i="1"/>
  <c r="F529" i="1"/>
  <c r="K529" i="1" s="1"/>
  <c r="K528" i="1"/>
  <c r="J528" i="1"/>
  <c r="H528" i="1"/>
  <c r="F528" i="1"/>
  <c r="I528" i="1" s="1"/>
  <c r="F527" i="1"/>
  <c r="J527" i="1" s="1"/>
  <c r="P526" i="1"/>
  <c r="K526" i="1"/>
  <c r="J526" i="1"/>
  <c r="I526" i="1"/>
  <c r="H526" i="1"/>
  <c r="G526" i="1" s="1"/>
  <c r="F526" i="1"/>
  <c r="K525" i="1"/>
  <c r="J525" i="1"/>
  <c r="I525" i="1"/>
  <c r="P525" i="1" s="1"/>
  <c r="H525" i="1"/>
  <c r="F525" i="1"/>
  <c r="K524" i="1"/>
  <c r="J524" i="1"/>
  <c r="I524" i="1"/>
  <c r="P524" i="1" s="1"/>
  <c r="H524" i="1"/>
  <c r="F524" i="1"/>
  <c r="H523" i="1"/>
  <c r="F523" i="1"/>
  <c r="J523" i="1" s="1"/>
  <c r="K522" i="1"/>
  <c r="H522" i="1"/>
  <c r="F522" i="1"/>
  <c r="J522" i="1" s="1"/>
  <c r="K521" i="1"/>
  <c r="J521" i="1"/>
  <c r="I521" i="1"/>
  <c r="P521" i="1" s="1"/>
  <c r="F521" i="1"/>
  <c r="H521" i="1" s="1"/>
  <c r="P520" i="1"/>
  <c r="K520" i="1"/>
  <c r="J520" i="1"/>
  <c r="I520" i="1"/>
  <c r="G520" i="1" s="1"/>
  <c r="H520" i="1"/>
  <c r="F520" i="1"/>
  <c r="K519" i="1"/>
  <c r="J519" i="1"/>
  <c r="I519" i="1"/>
  <c r="P519" i="1" s="1"/>
  <c r="H519" i="1"/>
  <c r="F519" i="1"/>
  <c r="J518" i="1"/>
  <c r="H518" i="1"/>
  <c r="F518" i="1"/>
  <c r="K518" i="1" s="1"/>
  <c r="J517" i="1"/>
  <c r="I517" i="1"/>
  <c r="P517" i="1" s="1"/>
  <c r="H517" i="1"/>
  <c r="F517" i="1"/>
  <c r="K517" i="1" s="1"/>
  <c r="J516" i="1"/>
  <c r="I516" i="1"/>
  <c r="P516" i="1" s="1"/>
  <c r="F516" i="1"/>
  <c r="K516" i="1" s="1"/>
  <c r="F515" i="1"/>
  <c r="J515" i="1" s="1"/>
  <c r="K514" i="1"/>
  <c r="F514" i="1"/>
  <c r="I514" i="1" s="1"/>
  <c r="P514" i="1" s="1"/>
  <c r="K513" i="1"/>
  <c r="J513" i="1"/>
  <c r="I513" i="1"/>
  <c r="G513" i="1" s="1"/>
  <c r="H513" i="1"/>
  <c r="F513" i="1"/>
  <c r="K512" i="1"/>
  <c r="J512" i="1"/>
  <c r="I512" i="1"/>
  <c r="H512" i="1"/>
  <c r="F512" i="1"/>
  <c r="H511" i="1"/>
  <c r="F511" i="1"/>
  <c r="K511" i="1" s="1"/>
  <c r="P510" i="1"/>
  <c r="N510" i="1"/>
  <c r="K510" i="1"/>
  <c r="J510" i="1"/>
  <c r="I510" i="1"/>
  <c r="G510" i="1" s="1"/>
  <c r="H510" i="1"/>
  <c r="F510" i="1"/>
  <c r="J509" i="1"/>
  <c r="I509" i="1"/>
  <c r="P509" i="1" s="1"/>
  <c r="F509" i="1"/>
  <c r="K509" i="1" s="1"/>
  <c r="F508" i="1"/>
  <c r="J508" i="1" s="1"/>
  <c r="J507" i="1"/>
  <c r="F507" i="1"/>
  <c r="K507" i="1" s="1"/>
  <c r="K506" i="1"/>
  <c r="J506" i="1"/>
  <c r="I506" i="1"/>
  <c r="G506" i="1" s="1"/>
  <c r="H506" i="1"/>
  <c r="F506" i="1"/>
  <c r="K505" i="1"/>
  <c r="J505" i="1"/>
  <c r="H505" i="1"/>
  <c r="G505" i="1"/>
  <c r="F505" i="1"/>
  <c r="I505" i="1" s="1"/>
  <c r="P505" i="1" s="1"/>
  <c r="H504" i="1"/>
  <c r="F504" i="1"/>
  <c r="K504" i="1" s="1"/>
  <c r="F503" i="1"/>
  <c r="K503" i="1" s="1"/>
  <c r="P502" i="1"/>
  <c r="K502" i="1"/>
  <c r="J502" i="1"/>
  <c r="I502" i="1"/>
  <c r="H502" i="1"/>
  <c r="G502" i="1" s="1"/>
  <c r="F502" i="1"/>
  <c r="P501" i="1"/>
  <c r="K501" i="1"/>
  <c r="J501" i="1"/>
  <c r="I501" i="1"/>
  <c r="G501" i="1" s="1"/>
  <c r="H501" i="1"/>
  <c r="F501" i="1"/>
  <c r="K500" i="1"/>
  <c r="J500" i="1"/>
  <c r="I500" i="1"/>
  <c r="P500" i="1" s="1"/>
  <c r="H500" i="1"/>
  <c r="F500" i="1"/>
  <c r="I499" i="1"/>
  <c r="P499" i="1" s="1"/>
  <c r="F499" i="1"/>
  <c r="K499" i="1" s="1"/>
  <c r="F498" i="1"/>
  <c r="J498" i="1" s="1"/>
  <c r="F497" i="1"/>
  <c r="K497" i="1" s="1"/>
  <c r="K496" i="1"/>
  <c r="J496" i="1"/>
  <c r="I496" i="1"/>
  <c r="G496" i="1" s="1"/>
  <c r="F496" i="1"/>
  <c r="H496" i="1" s="1"/>
  <c r="I495" i="1"/>
  <c r="P495" i="1" s="1"/>
  <c r="F495" i="1"/>
  <c r="K495" i="1" s="1"/>
  <c r="P494" i="1"/>
  <c r="K494" i="1"/>
  <c r="J494" i="1"/>
  <c r="I494" i="1"/>
  <c r="H494" i="1"/>
  <c r="G494" i="1" s="1"/>
  <c r="F494" i="1"/>
  <c r="J493" i="1"/>
  <c r="I493" i="1"/>
  <c r="P493" i="1" s="1"/>
  <c r="H493" i="1"/>
  <c r="G493" i="1"/>
  <c r="F493" i="1"/>
  <c r="K493" i="1" s="1"/>
  <c r="H492" i="1"/>
  <c r="F492" i="1"/>
  <c r="K492" i="1" s="1"/>
  <c r="F491" i="1"/>
  <c r="K491" i="1" s="1"/>
  <c r="P490" i="1"/>
  <c r="K490" i="1"/>
  <c r="J490" i="1"/>
  <c r="I490" i="1"/>
  <c r="H490" i="1"/>
  <c r="G490" i="1" s="1"/>
  <c r="F490" i="1"/>
  <c r="P489" i="1"/>
  <c r="K489" i="1"/>
  <c r="J489" i="1"/>
  <c r="H489" i="1"/>
  <c r="G489" i="1" s="1"/>
  <c r="F489" i="1"/>
  <c r="I489" i="1" s="1"/>
  <c r="K488" i="1"/>
  <c r="J488" i="1"/>
  <c r="I488" i="1"/>
  <c r="P488" i="1" s="1"/>
  <c r="H488" i="1"/>
  <c r="F488" i="1"/>
  <c r="I487" i="1"/>
  <c r="F487" i="1"/>
  <c r="K487" i="1" s="1"/>
  <c r="K486" i="1"/>
  <c r="F486" i="1"/>
  <c r="J486" i="1" s="1"/>
  <c r="F485" i="1"/>
  <c r="K485" i="1" s="1"/>
  <c r="K484" i="1"/>
  <c r="J484" i="1"/>
  <c r="I484" i="1"/>
  <c r="P484" i="1" s="1"/>
  <c r="H484" i="1"/>
  <c r="F484" i="1"/>
  <c r="I483" i="1"/>
  <c r="P483" i="1" s="1"/>
  <c r="F483" i="1"/>
  <c r="K483" i="1" s="1"/>
  <c r="I482" i="1"/>
  <c r="P482" i="1" s="1"/>
  <c r="F482" i="1"/>
  <c r="J482" i="1" s="1"/>
  <c r="F481" i="1"/>
  <c r="K481" i="1" s="1"/>
  <c r="F480" i="1"/>
  <c r="H480" i="1" s="1"/>
  <c r="K479" i="1"/>
  <c r="J479" i="1"/>
  <c r="I479" i="1"/>
  <c r="F479" i="1"/>
  <c r="H479" i="1" s="1"/>
  <c r="P478" i="1"/>
  <c r="K478" i="1"/>
  <c r="J478" i="1"/>
  <c r="I478" i="1"/>
  <c r="H478" i="1"/>
  <c r="G478" i="1"/>
  <c r="F478" i="1"/>
  <c r="K477" i="1"/>
  <c r="J477" i="1"/>
  <c r="I477" i="1"/>
  <c r="G477" i="1" s="1"/>
  <c r="H477" i="1"/>
  <c r="F477" i="1"/>
  <c r="K476" i="1"/>
  <c r="J476" i="1"/>
  <c r="I476" i="1"/>
  <c r="P476" i="1" s="1"/>
  <c r="H476" i="1"/>
  <c r="F476" i="1"/>
  <c r="F475" i="1"/>
  <c r="K475" i="1" s="1"/>
  <c r="K474" i="1"/>
  <c r="F474" i="1"/>
  <c r="J474" i="1" s="1"/>
  <c r="P473" i="1"/>
  <c r="K473" i="1"/>
  <c r="J473" i="1"/>
  <c r="H473" i="1"/>
  <c r="G473" i="1" s="1"/>
  <c r="F473" i="1"/>
  <c r="I473" i="1" s="1"/>
  <c r="P472" i="1"/>
  <c r="K472" i="1"/>
  <c r="J472" i="1"/>
  <c r="I472" i="1"/>
  <c r="G472" i="1" s="1"/>
  <c r="H472" i="1"/>
  <c r="F472" i="1"/>
  <c r="K471" i="1"/>
  <c r="J471" i="1"/>
  <c r="I471" i="1"/>
  <c r="G471" i="1" s="1"/>
  <c r="H471" i="1"/>
  <c r="F471" i="1"/>
  <c r="I470" i="1"/>
  <c r="P470" i="1" s="1"/>
  <c r="F470" i="1"/>
  <c r="K470" i="1" s="1"/>
  <c r="F469" i="1"/>
  <c r="K469" i="1" s="1"/>
  <c r="F468" i="1"/>
  <c r="K468" i="1" s="1"/>
  <c r="K467" i="1"/>
  <c r="J467" i="1"/>
  <c r="I467" i="1"/>
  <c r="F467" i="1"/>
  <c r="H467" i="1" s="1"/>
  <c r="K466" i="1"/>
  <c r="I466" i="1"/>
  <c r="P466" i="1" s="1"/>
  <c r="F466" i="1"/>
  <c r="J466" i="1" s="1"/>
  <c r="J465" i="1"/>
  <c r="H465" i="1"/>
  <c r="F465" i="1"/>
  <c r="K465" i="1" s="1"/>
  <c r="F464" i="1"/>
  <c r="H464" i="1" s="1"/>
  <c r="J463" i="1"/>
  <c r="F463" i="1"/>
  <c r="K463" i="1" s="1"/>
  <c r="K462" i="1"/>
  <c r="J462" i="1"/>
  <c r="F462" i="1"/>
  <c r="I462" i="1" s="1"/>
  <c r="P461" i="1"/>
  <c r="G461" i="1"/>
  <c r="F461" i="1"/>
  <c r="P460" i="1"/>
  <c r="G460" i="1"/>
  <c r="F460" i="1"/>
  <c r="P459" i="1"/>
  <c r="G459" i="1"/>
  <c r="F459" i="1"/>
  <c r="P458" i="1"/>
  <c r="G458" i="1"/>
  <c r="F458" i="1"/>
  <c r="P457" i="1"/>
  <c r="G457" i="1"/>
  <c r="F457" i="1"/>
  <c r="P456" i="1"/>
  <c r="G456" i="1"/>
  <c r="F456" i="1"/>
  <c r="P455" i="1"/>
  <c r="G455" i="1"/>
  <c r="F455" i="1"/>
  <c r="P454" i="1"/>
  <c r="G454" i="1"/>
  <c r="F454" i="1"/>
  <c r="P453" i="1"/>
  <c r="G453" i="1"/>
  <c r="F453" i="1"/>
  <c r="P452" i="1"/>
  <c r="G452" i="1"/>
  <c r="F452" i="1"/>
  <c r="P451" i="1"/>
  <c r="G451" i="1"/>
  <c r="F451" i="1"/>
  <c r="P450" i="1"/>
  <c r="G450" i="1"/>
  <c r="F450" i="1"/>
  <c r="P449" i="1"/>
  <c r="G449" i="1"/>
  <c r="F449" i="1"/>
  <c r="P448" i="1"/>
  <c r="G448" i="1"/>
  <c r="F448" i="1"/>
  <c r="P447" i="1"/>
  <c r="G447" i="1"/>
  <c r="F447" i="1"/>
  <c r="P446" i="1"/>
  <c r="G446" i="1"/>
  <c r="F446" i="1"/>
  <c r="P445" i="1"/>
  <c r="G445" i="1"/>
  <c r="F445" i="1"/>
  <c r="P444" i="1"/>
  <c r="G444" i="1"/>
  <c r="F444" i="1"/>
  <c r="P443" i="1"/>
  <c r="G443" i="1"/>
  <c r="F443" i="1"/>
  <c r="P442" i="1"/>
  <c r="G442" i="1"/>
  <c r="F442" i="1"/>
  <c r="P441" i="1"/>
  <c r="G441" i="1"/>
  <c r="F441" i="1"/>
  <c r="P440" i="1"/>
  <c r="G440" i="1"/>
  <c r="F440" i="1"/>
  <c r="P439" i="1"/>
  <c r="G439" i="1"/>
  <c r="F439" i="1"/>
  <c r="P438" i="1"/>
  <c r="G438" i="1"/>
  <c r="F438" i="1"/>
  <c r="P437" i="1"/>
  <c r="G437" i="1"/>
  <c r="F437" i="1"/>
  <c r="P436" i="1"/>
  <c r="G436" i="1"/>
  <c r="F436" i="1"/>
  <c r="P435" i="1"/>
  <c r="G435" i="1"/>
  <c r="F435" i="1"/>
  <c r="P434" i="1"/>
  <c r="G434" i="1"/>
  <c r="F434" i="1"/>
  <c r="P433" i="1"/>
  <c r="G433" i="1"/>
  <c r="F433" i="1"/>
  <c r="P432" i="1"/>
  <c r="G432" i="1"/>
  <c r="F432" i="1"/>
  <c r="P431" i="1"/>
  <c r="G431" i="1"/>
  <c r="F431" i="1"/>
  <c r="P430" i="1"/>
  <c r="G430" i="1"/>
  <c r="F430" i="1"/>
  <c r="P429" i="1"/>
  <c r="G429" i="1"/>
  <c r="F429" i="1"/>
  <c r="P428" i="1"/>
  <c r="G428" i="1"/>
  <c r="F428" i="1"/>
  <c r="P427" i="1"/>
  <c r="G427" i="1"/>
  <c r="F427" i="1"/>
  <c r="P426" i="1"/>
  <c r="G426" i="1"/>
  <c r="F426" i="1"/>
  <c r="P425" i="1"/>
  <c r="G425" i="1"/>
  <c r="F425" i="1"/>
  <c r="P424" i="1"/>
  <c r="G424" i="1"/>
  <c r="F424" i="1"/>
  <c r="P423" i="1"/>
  <c r="G423" i="1"/>
  <c r="F423" i="1"/>
  <c r="P422" i="1"/>
  <c r="G422" i="1"/>
  <c r="F422" i="1"/>
  <c r="P421" i="1"/>
  <c r="G421" i="1"/>
  <c r="F421" i="1"/>
  <c r="P420" i="1"/>
  <c r="G420" i="1"/>
  <c r="F420" i="1"/>
  <c r="P419" i="1"/>
  <c r="G419" i="1"/>
  <c r="F419" i="1"/>
  <c r="P418" i="1"/>
  <c r="G418" i="1"/>
  <c r="F418" i="1"/>
  <c r="P417" i="1"/>
  <c r="G417" i="1"/>
  <c r="F417" i="1"/>
  <c r="P416" i="1"/>
  <c r="G416" i="1"/>
  <c r="F416" i="1"/>
  <c r="P415" i="1"/>
  <c r="G415" i="1"/>
  <c r="F415" i="1"/>
  <c r="P414" i="1"/>
  <c r="G414" i="1"/>
  <c r="F414" i="1"/>
  <c r="P413" i="1"/>
  <c r="G413" i="1"/>
  <c r="F413" i="1"/>
  <c r="P412" i="1"/>
  <c r="G412" i="1"/>
  <c r="F412" i="1"/>
  <c r="P411" i="1"/>
  <c r="G411" i="1"/>
  <c r="F411" i="1"/>
  <c r="P410" i="1"/>
  <c r="G410" i="1"/>
  <c r="F410" i="1"/>
  <c r="P409" i="1"/>
  <c r="G409" i="1"/>
  <c r="F409" i="1"/>
  <c r="P408" i="1"/>
  <c r="G408" i="1"/>
  <c r="F408" i="1"/>
  <c r="P407" i="1"/>
  <c r="G407" i="1"/>
  <c r="F407" i="1"/>
  <c r="P406" i="1"/>
  <c r="G406" i="1"/>
  <c r="F406" i="1"/>
  <c r="P405" i="1"/>
  <c r="G405" i="1"/>
  <c r="F405" i="1"/>
  <c r="P404" i="1"/>
  <c r="G404" i="1"/>
  <c r="F404" i="1"/>
  <c r="P403" i="1"/>
  <c r="G403" i="1"/>
  <c r="F403" i="1"/>
  <c r="P402" i="1"/>
  <c r="G402" i="1"/>
  <c r="F402" i="1"/>
  <c r="P401" i="1"/>
  <c r="G401" i="1"/>
  <c r="F401" i="1"/>
  <c r="P400" i="1"/>
  <c r="G400" i="1"/>
  <c r="F400" i="1"/>
  <c r="P399" i="1"/>
  <c r="G399" i="1"/>
  <c r="F399" i="1"/>
  <c r="P398" i="1"/>
  <c r="G398" i="1"/>
  <c r="F398" i="1"/>
  <c r="P397" i="1"/>
  <c r="G397" i="1"/>
  <c r="F397" i="1"/>
  <c r="P396" i="1"/>
  <c r="G396" i="1"/>
  <c r="F396" i="1"/>
  <c r="P395" i="1"/>
  <c r="G395" i="1"/>
  <c r="F395" i="1"/>
  <c r="P394" i="1"/>
  <c r="G394" i="1"/>
  <c r="F394" i="1"/>
  <c r="P393" i="1"/>
  <c r="G393" i="1"/>
  <c r="F393" i="1"/>
  <c r="P392" i="1"/>
  <c r="G392" i="1"/>
  <c r="F392" i="1"/>
  <c r="P391" i="1"/>
  <c r="G391" i="1"/>
  <c r="F391" i="1"/>
  <c r="P390" i="1"/>
  <c r="G390" i="1"/>
  <c r="F390" i="1"/>
  <c r="P389" i="1"/>
  <c r="G389" i="1"/>
  <c r="F389" i="1"/>
  <c r="P388" i="1"/>
  <c r="G388" i="1"/>
  <c r="F388" i="1"/>
  <c r="P387" i="1"/>
  <c r="G387" i="1"/>
  <c r="F387" i="1"/>
  <c r="P386" i="1"/>
  <c r="G386" i="1"/>
  <c r="F386" i="1"/>
  <c r="P385" i="1"/>
  <c r="G385" i="1"/>
  <c r="F385" i="1"/>
  <c r="P384" i="1"/>
  <c r="G384" i="1"/>
  <c r="F384" i="1"/>
  <c r="P383" i="1"/>
  <c r="G383" i="1"/>
  <c r="F383" i="1"/>
  <c r="P382" i="1"/>
  <c r="G382" i="1"/>
  <c r="F382" i="1"/>
  <c r="P381" i="1"/>
  <c r="G381" i="1"/>
  <c r="F381" i="1"/>
  <c r="P380" i="1"/>
  <c r="G380" i="1"/>
  <c r="F380" i="1"/>
  <c r="P379" i="1"/>
  <c r="G379" i="1"/>
  <c r="F379" i="1"/>
  <c r="P378" i="1"/>
  <c r="G378" i="1"/>
  <c r="F378" i="1"/>
  <c r="P377" i="1"/>
  <c r="G377" i="1"/>
  <c r="F377" i="1"/>
  <c r="P376" i="1"/>
  <c r="G376" i="1"/>
  <c r="F376" i="1"/>
  <c r="P375" i="1"/>
  <c r="G375" i="1"/>
  <c r="F375" i="1"/>
  <c r="P374" i="1"/>
  <c r="G374" i="1"/>
  <c r="F374" i="1"/>
  <c r="P373" i="1"/>
  <c r="G373" i="1"/>
  <c r="F373" i="1"/>
  <c r="P372" i="1"/>
  <c r="G372" i="1"/>
  <c r="F372" i="1"/>
  <c r="P371" i="1"/>
  <c r="G371" i="1"/>
  <c r="F371" i="1"/>
  <c r="P370" i="1"/>
  <c r="G370" i="1"/>
  <c r="F370" i="1"/>
  <c r="P369" i="1"/>
  <c r="G369" i="1"/>
  <c r="F369" i="1"/>
  <c r="P368" i="1"/>
  <c r="G368" i="1"/>
  <c r="F368" i="1"/>
  <c r="P367" i="1"/>
  <c r="G367" i="1"/>
  <c r="F367" i="1"/>
  <c r="P366" i="1"/>
  <c r="G366" i="1"/>
  <c r="F366" i="1"/>
  <c r="P365" i="1"/>
  <c r="G365" i="1"/>
  <c r="F365" i="1"/>
  <c r="P364" i="1"/>
  <c r="G364" i="1"/>
  <c r="F364" i="1"/>
  <c r="P363" i="1"/>
  <c r="G363" i="1"/>
  <c r="F363" i="1"/>
  <c r="P362" i="1"/>
  <c r="G362" i="1"/>
  <c r="F362" i="1"/>
  <c r="P361" i="1"/>
  <c r="G361" i="1"/>
  <c r="F361" i="1"/>
  <c r="P360" i="1"/>
  <c r="G360" i="1"/>
  <c r="F360" i="1"/>
  <c r="P359" i="1"/>
  <c r="G359" i="1"/>
  <c r="F359" i="1"/>
  <c r="P358" i="1"/>
  <c r="G358" i="1"/>
  <c r="F358" i="1"/>
  <c r="P357" i="1"/>
  <c r="G357" i="1"/>
  <c r="F357" i="1"/>
  <c r="P356" i="1"/>
  <c r="G356" i="1"/>
  <c r="F356" i="1"/>
  <c r="P355" i="1"/>
  <c r="G355" i="1"/>
  <c r="F355" i="1"/>
  <c r="P354" i="1"/>
  <c r="G354" i="1"/>
  <c r="F354" i="1"/>
  <c r="P353" i="1"/>
  <c r="G353" i="1"/>
  <c r="F353" i="1"/>
  <c r="P352" i="1"/>
  <c r="G352" i="1"/>
  <c r="F352" i="1"/>
  <c r="P351" i="1"/>
  <c r="G351" i="1"/>
  <c r="F351" i="1"/>
  <c r="P350" i="1"/>
  <c r="G350" i="1"/>
  <c r="F350" i="1"/>
  <c r="P349" i="1"/>
  <c r="G349" i="1"/>
  <c r="F349" i="1"/>
  <c r="P348" i="1"/>
  <c r="G348" i="1"/>
  <c r="F348" i="1"/>
  <c r="P347" i="1"/>
  <c r="G347" i="1"/>
  <c r="F347" i="1"/>
  <c r="P346" i="1"/>
  <c r="G346" i="1"/>
  <c r="F346" i="1"/>
  <c r="P345" i="1"/>
  <c r="G345" i="1"/>
  <c r="F345" i="1"/>
  <c r="P344" i="1"/>
  <c r="G344" i="1"/>
  <c r="F344" i="1"/>
  <c r="P343" i="1"/>
  <c r="G343" i="1"/>
  <c r="F343" i="1"/>
  <c r="P342" i="1"/>
  <c r="G342" i="1"/>
  <c r="F342" i="1"/>
  <c r="P341" i="1"/>
  <c r="G341" i="1"/>
  <c r="F341" i="1"/>
  <c r="P340" i="1"/>
  <c r="G340" i="1"/>
  <c r="F340" i="1"/>
  <c r="P339" i="1"/>
  <c r="G339" i="1"/>
  <c r="F339" i="1"/>
  <c r="P338" i="1"/>
  <c r="G338" i="1"/>
  <c r="F338" i="1"/>
  <c r="P337" i="1"/>
  <c r="G337" i="1"/>
  <c r="F337" i="1"/>
  <c r="P336" i="1"/>
  <c r="G336" i="1"/>
  <c r="F336" i="1"/>
  <c r="P335" i="1"/>
  <c r="G335" i="1"/>
  <c r="F335" i="1"/>
  <c r="P334" i="1"/>
  <c r="G334" i="1"/>
  <c r="F334" i="1"/>
  <c r="P333" i="1"/>
  <c r="G333" i="1"/>
  <c r="F333" i="1"/>
  <c r="P332" i="1"/>
  <c r="G332" i="1"/>
  <c r="F332" i="1"/>
  <c r="P331" i="1"/>
  <c r="G331" i="1"/>
  <c r="F331" i="1"/>
  <c r="P330" i="1"/>
  <c r="G330" i="1"/>
  <c r="F330" i="1"/>
  <c r="P329" i="1"/>
  <c r="G329" i="1"/>
  <c r="F329" i="1"/>
  <c r="P328" i="1"/>
  <c r="G328" i="1"/>
  <c r="F328" i="1"/>
  <c r="P327" i="1"/>
  <c r="G327" i="1"/>
  <c r="F327" i="1"/>
  <c r="P326" i="1"/>
  <c r="G326" i="1"/>
  <c r="F326" i="1"/>
  <c r="P325" i="1"/>
  <c r="G325" i="1"/>
  <c r="F325" i="1"/>
  <c r="P324" i="1"/>
  <c r="G324" i="1"/>
  <c r="F324" i="1"/>
  <c r="P323" i="1"/>
  <c r="G323" i="1"/>
  <c r="F323" i="1"/>
  <c r="P322" i="1"/>
  <c r="G322" i="1"/>
  <c r="F322" i="1"/>
  <c r="P321" i="1"/>
  <c r="G321" i="1"/>
  <c r="F321" i="1"/>
  <c r="P320" i="1"/>
  <c r="G320" i="1"/>
  <c r="F320" i="1"/>
  <c r="P319" i="1"/>
  <c r="G319" i="1"/>
  <c r="F319" i="1"/>
  <c r="P318" i="1"/>
  <c r="G318" i="1"/>
  <c r="F318" i="1"/>
  <c r="P317" i="1"/>
  <c r="G317" i="1"/>
  <c r="F317" i="1"/>
  <c r="P316" i="1"/>
  <c r="G316" i="1"/>
  <c r="F316" i="1"/>
  <c r="P315" i="1"/>
  <c r="G315" i="1"/>
  <c r="F315" i="1"/>
  <c r="P314" i="1"/>
  <c r="G314" i="1"/>
  <c r="F314" i="1"/>
  <c r="P313" i="1"/>
  <c r="G313" i="1"/>
  <c r="F313" i="1"/>
  <c r="P312" i="1"/>
  <c r="G312" i="1"/>
  <c r="F312" i="1"/>
  <c r="P311" i="1"/>
  <c r="G311" i="1"/>
  <c r="F311" i="1"/>
  <c r="P310" i="1"/>
  <c r="G310" i="1"/>
  <c r="F310" i="1"/>
  <c r="P309" i="1"/>
  <c r="G309" i="1"/>
  <c r="F309" i="1"/>
  <c r="P308" i="1"/>
  <c r="G308" i="1"/>
  <c r="F308" i="1"/>
  <c r="P307" i="1"/>
  <c r="G307" i="1"/>
  <c r="F307" i="1"/>
  <c r="P306" i="1"/>
  <c r="G306" i="1"/>
  <c r="F306" i="1"/>
  <c r="P305" i="1"/>
  <c r="G305" i="1"/>
  <c r="F305" i="1"/>
  <c r="P304" i="1"/>
  <c r="G304" i="1"/>
  <c r="F304" i="1"/>
  <c r="P303" i="1"/>
  <c r="G303" i="1"/>
  <c r="F303" i="1"/>
  <c r="P302" i="1"/>
  <c r="G302" i="1"/>
  <c r="F302" i="1"/>
  <c r="P301" i="1"/>
  <c r="G301" i="1"/>
  <c r="F301" i="1"/>
  <c r="P300" i="1"/>
  <c r="G300" i="1"/>
  <c r="F300" i="1"/>
  <c r="P299" i="1"/>
  <c r="G299" i="1"/>
  <c r="F299" i="1"/>
  <c r="P298" i="1"/>
  <c r="G298" i="1"/>
  <c r="F298" i="1"/>
  <c r="P297" i="1"/>
  <c r="G297" i="1"/>
  <c r="F297" i="1"/>
  <c r="P296" i="1"/>
  <c r="G296" i="1"/>
  <c r="F296" i="1"/>
  <c r="P295" i="1"/>
  <c r="G295" i="1"/>
  <c r="F295" i="1"/>
  <c r="P294" i="1"/>
  <c r="G294" i="1"/>
  <c r="F294" i="1"/>
  <c r="P293" i="1"/>
  <c r="G293" i="1"/>
  <c r="F293" i="1"/>
  <c r="P292" i="1"/>
  <c r="G292" i="1"/>
  <c r="F292" i="1"/>
  <c r="P291" i="1"/>
  <c r="G291" i="1"/>
  <c r="F291" i="1"/>
  <c r="P290" i="1"/>
  <c r="G290" i="1"/>
  <c r="F290" i="1"/>
  <c r="P289" i="1"/>
  <c r="G289" i="1"/>
  <c r="F289" i="1"/>
  <c r="P288" i="1"/>
  <c r="G288" i="1"/>
  <c r="F288" i="1"/>
  <c r="P287" i="1"/>
  <c r="G287" i="1"/>
  <c r="F287" i="1"/>
  <c r="P286" i="1"/>
  <c r="G286" i="1"/>
  <c r="F286" i="1"/>
  <c r="P285" i="1"/>
  <c r="G285" i="1"/>
  <c r="F285" i="1"/>
  <c r="P284" i="1"/>
  <c r="G284" i="1"/>
  <c r="F284" i="1"/>
  <c r="P283" i="1"/>
  <c r="G283" i="1"/>
  <c r="F283" i="1"/>
  <c r="P282" i="1"/>
  <c r="G282" i="1"/>
  <c r="F282" i="1"/>
  <c r="P281" i="1"/>
  <c r="G281" i="1"/>
  <c r="F281" i="1"/>
  <c r="P280" i="1"/>
  <c r="G280" i="1"/>
  <c r="F280" i="1"/>
  <c r="P279" i="1"/>
  <c r="G279" i="1"/>
  <c r="F279" i="1"/>
  <c r="P278" i="1"/>
  <c r="G278" i="1"/>
  <c r="F278" i="1"/>
  <c r="P277" i="1"/>
  <c r="G277" i="1"/>
  <c r="F277" i="1"/>
  <c r="P276" i="1"/>
  <c r="G276" i="1"/>
  <c r="F276" i="1"/>
  <c r="P275" i="1"/>
  <c r="G275" i="1"/>
  <c r="F275" i="1"/>
  <c r="P274" i="1"/>
  <c r="G274" i="1"/>
  <c r="F274" i="1"/>
  <c r="P273" i="1"/>
  <c r="G273" i="1"/>
  <c r="F273" i="1"/>
  <c r="P272" i="1"/>
  <c r="G272" i="1"/>
  <c r="F272" i="1"/>
  <c r="P271" i="1"/>
  <c r="G271" i="1"/>
  <c r="F271" i="1"/>
  <c r="P270" i="1"/>
  <c r="G270" i="1"/>
  <c r="F270" i="1"/>
  <c r="P269" i="1"/>
  <c r="G269" i="1"/>
  <c r="F269" i="1"/>
  <c r="P268" i="1"/>
  <c r="G268" i="1"/>
  <c r="F268" i="1"/>
  <c r="P267" i="1"/>
  <c r="G267" i="1"/>
  <c r="F267" i="1"/>
  <c r="P266" i="1"/>
  <c r="G266" i="1"/>
  <c r="F266" i="1"/>
  <c r="P265" i="1"/>
  <c r="G265" i="1"/>
  <c r="F265" i="1"/>
  <c r="P264" i="1"/>
  <c r="G264" i="1"/>
  <c r="F264" i="1"/>
  <c r="P263" i="1"/>
  <c r="G263" i="1"/>
  <c r="F263" i="1"/>
  <c r="P262" i="1"/>
  <c r="G262" i="1"/>
  <c r="F262" i="1"/>
  <c r="P261" i="1"/>
  <c r="G261" i="1"/>
  <c r="F261" i="1"/>
  <c r="P260" i="1"/>
  <c r="G260" i="1"/>
  <c r="F260" i="1"/>
  <c r="P259" i="1"/>
  <c r="G259" i="1"/>
  <c r="F259" i="1"/>
  <c r="P258" i="1"/>
  <c r="G258" i="1"/>
  <c r="F258" i="1"/>
  <c r="P257" i="1"/>
  <c r="G257" i="1"/>
  <c r="F257" i="1"/>
  <c r="P256" i="1"/>
  <c r="G256" i="1"/>
  <c r="F256" i="1"/>
  <c r="P255" i="1"/>
  <c r="G255" i="1"/>
  <c r="F255" i="1"/>
  <c r="P254" i="1"/>
  <c r="G254" i="1"/>
  <c r="F254" i="1"/>
  <c r="P253" i="1"/>
  <c r="G253" i="1"/>
  <c r="F253" i="1"/>
  <c r="P252" i="1"/>
  <c r="G252" i="1"/>
  <c r="F252" i="1"/>
  <c r="P251" i="1"/>
  <c r="G251" i="1"/>
  <c r="F251" i="1"/>
  <c r="P250" i="1"/>
  <c r="G250" i="1"/>
  <c r="F250" i="1"/>
  <c r="P249" i="1"/>
  <c r="G249" i="1"/>
  <c r="F249" i="1"/>
  <c r="P248" i="1"/>
  <c r="G248" i="1"/>
  <c r="F248" i="1"/>
  <c r="P247" i="1"/>
  <c r="G247" i="1"/>
  <c r="F247" i="1"/>
  <c r="P246" i="1"/>
  <c r="G246" i="1"/>
  <c r="F246" i="1"/>
  <c r="P245" i="1"/>
  <c r="G245" i="1"/>
  <c r="F245" i="1"/>
  <c r="P244" i="1"/>
  <c r="G244" i="1"/>
  <c r="F244" i="1"/>
  <c r="P243" i="1"/>
  <c r="G243" i="1"/>
  <c r="F243" i="1"/>
  <c r="P242" i="1"/>
  <c r="G242" i="1"/>
  <c r="F242" i="1"/>
  <c r="P241" i="1"/>
  <c r="G241" i="1"/>
  <c r="F241" i="1"/>
  <c r="P240" i="1"/>
  <c r="G240" i="1"/>
  <c r="F240" i="1"/>
  <c r="P239" i="1"/>
  <c r="G239" i="1"/>
  <c r="F239" i="1"/>
  <c r="P238" i="1"/>
  <c r="G238" i="1"/>
  <c r="F238" i="1"/>
  <c r="P237" i="1"/>
  <c r="G237" i="1"/>
  <c r="F237" i="1"/>
  <c r="P236" i="1"/>
  <c r="G236" i="1"/>
  <c r="F236" i="1"/>
  <c r="P235" i="1"/>
  <c r="G235" i="1"/>
  <c r="F235" i="1"/>
  <c r="P234" i="1"/>
  <c r="G234" i="1"/>
  <c r="F234" i="1"/>
  <c r="P233" i="1"/>
  <c r="G233" i="1"/>
  <c r="F233" i="1"/>
  <c r="P232" i="1"/>
  <c r="G232" i="1"/>
  <c r="F232" i="1"/>
  <c r="P231" i="1"/>
  <c r="G231" i="1"/>
  <c r="F231" i="1"/>
  <c r="P230" i="1"/>
  <c r="G230" i="1"/>
  <c r="F230" i="1"/>
  <c r="P229" i="1"/>
  <c r="G229" i="1"/>
  <c r="F229" i="1"/>
  <c r="P228" i="1"/>
  <c r="G228" i="1"/>
  <c r="F228" i="1"/>
  <c r="P227" i="1"/>
  <c r="G227" i="1"/>
  <c r="F227" i="1"/>
  <c r="P226" i="1"/>
  <c r="G226" i="1"/>
  <c r="F226" i="1"/>
  <c r="P225" i="1"/>
  <c r="G225" i="1"/>
  <c r="F225" i="1"/>
  <c r="P224" i="1"/>
  <c r="G224" i="1"/>
  <c r="F224" i="1"/>
  <c r="P223" i="1"/>
  <c r="G223" i="1"/>
  <c r="F223" i="1"/>
  <c r="P222" i="1"/>
  <c r="G222" i="1"/>
  <c r="F222" i="1"/>
  <c r="P221" i="1"/>
  <c r="G221" i="1"/>
  <c r="F221" i="1"/>
  <c r="P220" i="1"/>
  <c r="G220" i="1"/>
  <c r="F220" i="1"/>
  <c r="P219" i="1"/>
  <c r="G219" i="1"/>
  <c r="F219" i="1"/>
  <c r="P218" i="1"/>
  <c r="G218" i="1"/>
  <c r="F218" i="1"/>
  <c r="P217" i="1"/>
  <c r="G217" i="1"/>
  <c r="F217" i="1"/>
  <c r="P216" i="1"/>
  <c r="G216" i="1"/>
  <c r="F216" i="1"/>
  <c r="P215" i="1"/>
  <c r="G215" i="1"/>
  <c r="F215" i="1"/>
  <c r="P214" i="1"/>
  <c r="G214" i="1"/>
  <c r="F214" i="1"/>
  <c r="P213" i="1"/>
  <c r="G213" i="1"/>
  <c r="F213" i="1"/>
  <c r="P212" i="1"/>
  <c r="G212" i="1"/>
  <c r="F212" i="1"/>
  <c r="P211" i="1"/>
  <c r="G211" i="1"/>
  <c r="F211" i="1"/>
  <c r="P210" i="1"/>
  <c r="G210" i="1"/>
  <c r="F210" i="1"/>
  <c r="P209" i="1"/>
  <c r="G209" i="1"/>
  <c r="F209" i="1"/>
  <c r="P208" i="1"/>
  <c r="G208" i="1"/>
  <c r="F208" i="1"/>
  <c r="P207" i="1"/>
  <c r="G207" i="1"/>
  <c r="F207" i="1"/>
  <c r="P206" i="1"/>
  <c r="G206" i="1"/>
  <c r="F206" i="1"/>
  <c r="P205" i="1"/>
  <c r="G205" i="1"/>
  <c r="F205" i="1"/>
  <c r="P204" i="1"/>
  <c r="G204" i="1"/>
  <c r="F204" i="1"/>
  <c r="P203" i="1"/>
  <c r="G203" i="1"/>
  <c r="F203" i="1"/>
  <c r="P202" i="1"/>
  <c r="G202" i="1"/>
  <c r="F202" i="1"/>
  <c r="P201" i="1"/>
  <c r="G201" i="1"/>
  <c r="F201" i="1"/>
  <c r="P200" i="1"/>
  <c r="G200" i="1"/>
  <c r="F200" i="1"/>
  <c r="P199" i="1"/>
  <c r="G199" i="1"/>
  <c r="F199" i="1"/>
  <c r="P198" i="1"/>
  <c r="G198" i="1"/>
  <c r="F198" i="1"/>
  <c r="P197" i="1"/>
  <c r="G197" i="1"/>
  <c r="F197" i="1"/>
  <c r="P196" i="1"/>
  <c r="G196" i="1"/>
  <c r="F196" i="1"/>
  <c r="P195" i="1"/>
  <c r="G195" i="1"/>
  <c r="F195" i="1"/>
  <c r="P194" i="1"/>
  <c r="G194" i="1"/>
  <c r="F194" i="1"/>
  <c r="P193" i="1"/>
  <c r="G193" i="1"/>
  <c r="F193" i="1"/>
  <c r="P192" i="1"/>
  <c r="G192" i="1"/>
  <c r="F192" i="1"/>
  <c r="P191" i="1"/>
  <c r="G191" i="1"/>
  <c r="F191" i="1"/>
  <c r="P190" i="1"/>
  <c r="G190" i="1"/>
  <c r="F190" i="1"/>
  <c r="P189" i="1"/>
  <c r="G189" i="1"/>
  <c r="F189" i="1"/>
  <c r="P188" i="1"/>
  <c r="G188" i="1"/>
  <c r="F188" i="1"/>
  <c r="P187" i="1"/>
  <c r="G187" i="1"/>
  <c r="F187" i="1"/>
  <c r="P186" i="1"/>
  <c r="G186" i="1"/>
  <c r="F186" i="1"/>
  <c r="P185" i="1"/>
  <c r="G185" i="1"/>
  <c r="F185" i="1"/>
  <c r="P184" i="1"/>
  <c r="G184" i="1"/>
  <c r="F184" i="1"/>
  <c r="P183" i="1"/>
  <c r="G183" i="1"/>
  <c r="F183" i="1"/>
  <c r="P182" i="1"/>
  <c r="G182" i="1"/>
  <c r="F182" i="1"/>
  <c r="P181" i="1"/>
  <c r="G181" i="1"/>
  <c r="F181" i="1"/>
  <c r="P180" i="1"/>
  <c r="G180" i="1"/>
  <c r="F180" i="1"/>
  <c r="P179" i="1"/>
  <c r="G179" i="1"/>
  <c r="F179" i="1"/>
  <c r="P178" i="1"/>
  <c r="G178" i="1"/>
  <c r="F178" i="1"/>
  <c r="P177" i="1"/>
  <c r="G177" i="1"/>
  <c r="F177" i="1"/>
  <c r="P176" i="1"/>
  <c r="G176" i="1"/>
  <c r="F176" i="1"/>
  <c r="P175" i="1"/>
  <c r="G175" i="1"/>
  <c r="F175" i="1"/>
  <c r="P174" i="1"/>
  <c r="G174" i="1"/>
  <c r="F174" i="1"/>
  <c r="P173" i="1"/>
  <c r="G173" i="1"/>
  <c r="F173" i="1"/>
  <c r="P172" i="1"/>
  <c r="G172" i="1"/>
  <c r="F172" i="1"/>
  <c r="P171" i="1"/>
  <c r="G171" i="1"/>
  <c r="F171" i="1"/>
  <c r="P170" i="1"/>
  <c r="G170" i="1"/>
  <c r="F170" i="1"/>
  <c r="P169" i="1"/>
  <c r="G169" i="1"/>
  <c r="F169" i="1"/>
  <c r="P168" i="1"/>
  <c r="G168" i="1"/>
  <c r="F168" i="1"/>
  <c r="P167" i="1"/>
  <c r="G167" i="1"/>
  <c r="F167" i="1"/>
  <c r="P166" i="1"/>
  <c r="G166" i="1"/>
  <c r="F166" i="1"/>
  <c r="P165" i="1"/>
  <c r="G165" i="1"/>
  <c r="F165" i="1"/>
  <c r="P164" i="1"/>
  <c r="G164" i="1"/>
  <c r="F164" i="1"/>
  <c r="P163" i="1"/>
  <c r="G163" i="1"/>
  <c r="F163" i="1"/>
  <c r="P162" i="1"/>
  <c r="G162" i="1"/>
  <c r="F162" i="1"/>
  <c r="P161" i="1"/>
  <c r="G161" i="1"/>
  <c r="F161" i="1"/>
  <c r="P160" i="1"/>
  <c r="G160" i="1"/>
  <c r="F160" i="1"/>
  <c r="P159" i="1"/>
  <c r="G159" i="1"/>
  <c r="F159" i="1"/>
  <c r="P158" i="1"/>
  <c r="G158" i="1"/>
  <c r="F158" i="1"/>
  <c r="P157" i="1"/>
  <c r="G157" i="1"/>
  <c r="F157" i="1"/>
  <c r="P156" i="1"/>
  <c r="G156" i="1"/>
  <c r="F156" i="1"/>
  <c r="P155" i="1"/>
  <c r="G155" i="1"/>
  <c r="F155" i="1"/>
  <c r="P154" i="1"/>
  <c r="G154" i="1"/>
  <c r="F154" i="1"/>
  <c r="P153" i="1"/>
  <c r="G153" i="1"/>
  <c r="F153" i="1"/>
  <c r="P152" i="1"/>
  <c r="G152" i="1"/>
  <c r="F152" i="1"/>
  <c r="P151" i="1"/>
  <c r="G151" i="1"/>
  <c r="F151" i="1"/>
  <c r="P150" i="1"/>
  <c r="G150" i="1"/>
  <c r="F150" i="1"/>
  <c r="P149" i="1"/>
  <c r="G149" i="1"/>
  <c r="F149" i="1"/>
  <c r="P148" i="1"/>
  <c r="G148" i="1"/>
  <c r="F148" i="1"/>
  <c r="P147" i="1"/>
  <c r="G147" i="1"/>
  <c r="F147" i="1"/>
  <c r="P146" i="1"/>
  <c r="G146" i="1"/>
  <c r="F146" i="1"/>
  <c r="P145" i="1"/>
  <c r="G145" i="1"/>
  <c r="F145" i="1"/>
  <c r="P144" i="1"/>
  <c r="G144" i="1"/>
  <c r="F144" i="1"/>
  <c r="P143" i="1"/>
  <c r="G143" i="1"/>
  <c r="F143" i="1"/>
  <c r="P142" i="1"/>
  <c r="G142" i="1"/>
  <c r="F142" i="1"/>
  <c r="P141" i="1"/>
  <c r="G141" i="1"/>
  <c r="F141" i="1"/>
  <c r="P140" i="1"/>
  <c r="G140" i="1"/>
  <c r="F140" i="1"/>
  <c r="P139" i="1"/>
  <c r="G139" i="1"/>
  <c r="F139" i="1"/>
  <c r="P138" i="1"/>
  <c r="G138" i="1"/>
  <c r="F138" i="1"/>
  <c r="P137" i="1"/>
  <c r="G137" i="1"/>
  <c r="F137" i="1"/>
  <c r="P136" i="1"/>
  <c r="G136" i="1"/>
  <c r="F136" i="1"/>
  <c r="P135" i="1"/>
  <c r="G135" i="1"/>
  <c r="F135" i="1"/>
  <c r="P134" i="1"/>
  <c r="G134" i="1"/>
  <c r="F134" i="1"/>
  <c r="P133" i="1"/>
  <c r="G133" i="1"/>
  <c r="F133" i="1"/>
  <c r="P132" i="1"/>
  <c r="G132" i="1"/>
  <c r="F132" i="1"/>
  <c r="P131" i="1"/>
  <c r="G131" i="1"/>
  <c r="F131" i="1"/>
  <c r="P130" i="1"/>
  <c r="G130" i="1"/>
  <c r="F130" i="1"/>
  <c r="P129" i="1"/>
  <c r="G129" i="1"/>
  <c r="F129" i="1"/>
  <c r="P128" i="1"/>
  <c r="G128" i="1"/>
  <c r="F128" i="1"/>
  <c r="P127" i="1"/>
  <c r="G127" i="1"/>
  <c r="F127" i="1"/>
  <c r="P126" i="1"/>
  <c r="G126" i="1"/>
  <c r="F126" i="1"/>
  <c r="P125" i="1"/>
  <c r="G125" i="1"/>
  <c r="F125" i="1"/>
  <c r="P124" i="1"/>
  <c r="G124" i="1"/>
  <c r="F124" i="1"/>
  <c r="P123" i="1"/>
  <c r="G123" i="1"/>
  <c r="F123" i="1"/>
  <c r="P122" i="1"/>
  <c r="G122" i="1"/>
  <c r="F122" i="1"/>
  <c r="P121" i="1"/>
  <c r="G121" i="1"/>
  <c r="F121" i="1"/>
  <c r="P120" i="1"/>
  <c r="G120" i="1"/>
  <c r="F120" i="1"/>
  <c r="P119" i="1"/>
  <c r="G119" i="1"/>
  <c r="F119" i="1"/>
  <c r="P118" i="1"/>
  <c r="G118" i="1"/>
  <c r="F118" i="1"/>
  <c r="P117" i="1"/>
  <c r="G117" i="1"/>
  <c r="F117" i="1"/>
  <c r="P116" i="1"/>
  <c r="G116" i="1"/>
  <c r="F116" i="1"/>
  <c r="P115" i="1"/>
  <c r="G115" i="1"/>
  <c r="F115" i="1"/>
  <c r="P114" i="1"/>
  <c r="G114" i="1"/>
  <c r="F114" i="1"/>
  <c r="P113" i="1"/>
  <c r="G113" i="1"/>
  <c r="F113" i="1"/>
  <c r="P112" i="1"/>
  <c r="G112" i="1"/>
  <c r="F112" i="1"/>
  <c r="P111" i="1"/>
  <c r="G111" i="1"/>
  <c r="F111" i="1"/>
  <c r="P110" i="1"/>
  <c r="G110" i="1"/>
  <c r="F110" i="1"/>
  <c r="P109" i="1"/>
  <c r="G109" i="1"/>
  <c r="F109" i="1"/>
  <c r="P108" i="1"/>
  <c r="G108" i="1"/>
  <c r="F108" i="1"/>
  <c r="P107" i="1"/>
  <c r="G107" i="1"/>
  <c r="F107" i="1"/>
  <c r="P106" i="1"/>
  <c r="G106" i="1"/>
  <c r="F106" i="1"/>
  <c r="P105" i="1"/>
  <c r="G105" i="1"/>
  <c r="F105" i="1"/>
  <c r="P104" i="1"/>
  <c r="G104" i="1"/>
  <c r="F104" i="1"/>
  <c r="P103" i="1"/>
  <c r="G103" i="1"/>
  <c r="F103" i="1"/>
  <c r="P102" i="1"/>
  <c r="G102" i="1"/>
  <c r="F102" i="1"/>
  <c r="P101" i="1"/>
  <c r="G101" i="1"/>
  <c r="F101" i="1"/>
  <c r="P100" i="1"/>
  <c r="G100" i="1"/>
  <c r="F100" i="1"/>
  <c r="P99" i="1"/>
  <c r="G99" i="1"/>
  <c r="F99" i="1"/>
  <c r="P98" i="1"/>
  <c r="G98" i="1"/>
  <c r="F98" i="1"/>
  <c r="P97" i="1"/>
  <c r="G97" i="1"/>
  <c r="F97" i="1"/>
  <c r="P96" i="1"/>
  <c r="G96" i="1"/>
  <c r="F96" i="1"/>
  <c r="P95" i="1"/>
  <c r="G95" i="1"/>
  <c r="F95" i="1"/>
  <c r="P94" i="1"/>
  <c r="G94" i="1"/>
  <c r="F94" i="1"/>
  <c r="P93" i="1"/>
  <c r="G93" i="1"/>
  <c r="F93" i="1"/>
  <c r="P92" i="1"/>
  <c r="G92" i="1"/>
  <c r="F92" i="1"/>
  <c r="P91" i="1"/>
  <c r="G91" i="1"/>
  <c r="F91" i="1"/>
  <c r="P90" i="1"/>
  <c r="G90" i="1"/>
  <c r="F90" i="1"/>
  <c r="P89" i="1"/>
  <c r="G89" i="1"/>
  <c r="F89" i="1"/>
  <c r="P88" i="1"/>
  <c r="G88" i="1"/>
  <c r="F88" i="1"/>
  <c r="P87" i="1"/>
  <c r="G87" i="1"/>
  <c r="F87" i="1"/>
  <c r="P86" i="1"/>
  <c r="G86" i="1"/>
  <c r="F86" i="1"/>
  <c r="P85" i="1"/>
  <c r="G85" i="1"/>
  <c r="F85" i="1"/>
  <c r="P84" i="1"/>
  <c r="G84" i="1"/>
  <c r="F84" i="1"/>
  <c r="P83" i="1"/>
  <c r="G83" i="1"/>
  <c r="F83" i="1"/>
  <c r="P82" i="1"/>
  <c r="G82" i="1"/>
  <c r="F82" i="1"/>
  <c r="P81" i="1"/>
  <c r="G81" i="1"/>
  <c r="F81" i="1"/>
  <c r="P80" i="1"/>
  <c r="G80" i="1"/>
  <c r="F80" i="1"/>
  <c r="P79" i="1"/>
  <c r="G79" i="1"/>
  <c r="F79" i="1"/>
  <c r="P78" i="1"/>
  <c r="G78" i="1"/>
  <c r="F78" i="1"/>
  <c r="P77" i="1"/>
  <c r="G77" i="1"/>
  <c r="F77" i="1"/>
  <c r="P76" i="1"/>
  <c r="G76" i="1"/>
  <c r="F76" i="1"/>
  <c r="P75" i="1"/>
  <c r="G75" i="1"/>
  <c r="F75" i="1"/>
  <c r="P74" i="1"/>
  <c r="G74" i="1"/>
  <c r="F74" i="1"/>
  <c r="P73" i="1"/>
  <c r="G73" i="1"/>
  <c r="F73" i="1"/>
  <c r="P72" i="1"/>
  <c r="G72" i="1"/>
  <c r="F72" i="1"/>
  <c r="P71" i="1"/>
  <c r="G71" i="1"/>
  <c r="F71" i="1"/>
  <c r="P70" i="1"/>
  <c r="G70" i="1"/>
  <c r="F70" i="1"/>
  <c r="P69" i="1"/>
  <c r="G69" i="1"/>
  <c r="F69" i="1"/>
  <c r="P68" i="1"/>
  <c r="G68" i="1"/>
  <c r="F68" i="1"/>
  <c r="P67" i="1"/>
  <c r="G67" i="1"/>
  <c r="F67" i="1"/>
  <c r="P66" i="1"/>
  <c r="G66" i="1"/>
  <c r="F66" i="1"/>
  <c r="P65" i="1"/>
  <c r="G65" i="1"/>
  <c r="F65" i="1"/>
  <c r="P64" i="1"/>
  <c r="G64" i="1"/>
  <c r="F64" i="1"/>
  <c r="P63" i="1"/>
  <c r="G63" i="1"/>
  <c r="F63" i="1"/>
  <c r="P62" i="1"/>
  <c r="G62" i="1"/>
  <c r="F62" i="1"/>
  <c r="P61" i="1"/>
  <c r="G61" i="1"/>
  <c r="F61" i="1"/>
  <c r="P60" i="1"/>
  <c r="G60" i="1"/>
  <c r="F60" i="1"/>
  <c r="P59" i="1"/>
  <c r="G59" i="1"/>
  <c r="F59" i="1"/>
  <c r="P58" i="1"/>
  <c r="G58" i="1"/>
  <c r="F58" i="1"/>
  <c r="P57" i="1"/>
  <c r="G57" i="1"/>
  <c r="F57" i="1"/>
  <c r="P56" i="1"/>
  <c r="G56" i="1"/>
  <c r="F56" i="1"/>
  <c r="P55" i="1"/>
  <c r="G55" i="1"/>
  <c r="F55" i="1"/>
  <c r="P54" i="1"/>
  <c r="G54" i="1"/>
  <c r="F54" i="1"/>
  <c r="P53" i="1"/>
  <c r="G53" i="1"/>
  <c r="F53" i="1"/>
  <c r="P52" i="1"/>
  <c r="G52" i="1"/>
  <c r="F52" i="1"/>
  <c r="P51" i="1"/>
  <c r="G51" i="1"/>
  <c r="F51" i="1"/>
  <c r="P50" i="1"/>
  <c r="G50" i="1"/>
  <c r="F50" i="1"/>
  <c r="P49" i="1"/>
  <c r="G49" i="1"/>
  <c r="F49" i="1"/>
  <c r="P48" i="1"/>
  <c r="G48" i="1"/>
  <c r="F48" i="1"/>
  <c r="P47" i="1"/>
  <c r="G47" i="1"/>
  <c r="F47" i="1"/>
  <c r="P46" i="1"/>
  <c r="G46" i="1"/>
  <c r="F46" i="1"/>
  <c r="P45" i="1"/>
  <c r="G45" i="1"/>
  <c r="F45" i="1"/>
  <c r="P44" i="1"/>
  <c r="G44" i="1"/>
  <c r="F44" i="1"/>
  <c r="P43" i="1"/>
  <c r="G43" i="1"/>
  <c r="F43" i="1"/>
  <c r="P42" i="1"/>
  <c r="G42" i="1"/>
  <c r="F42" i="1"/>
  <c r="P41" i="1"/>
  <c r="G41" i="1"/>
  <c r="F41" i="1"/>
  <c r="P40" i="1"/>
  <c r="G40" i="1"/>
  <c r="F40" i="1"/>
  <c r="P39" i="1"/>
  <c r="G39" i="1"/>
  <c r="F39" i="1"/>
  <c r="P38" i="1"/>
  <c r="G38" i="1"/>
  <c r="F38" i="1"/>
  <c r="P37" i="1"/>
  <c r="G37" i="1"/>
  <c r="F37" i="1"/>
  <c r="P36" i="1"/>
  <c r="G36" i="1"/>
  <c r="F36" i="1"/>
  <c r="P35" i="1"/>
  <c r="G35" i="1"/>
  <c r="F35" i="1"/>
  <c r="P34" i="1"/>
  <c r="G34" i="1"/>
  <c r="F34" i="1"/>
  <c r="P33" i="1"/>
  <c r="G33" i="1"/>
  <c r="F33" i="1"/>
  <c r="P32" i="1"/>
  <c r="G32" i="1"/>
  <c r="F32" i="1"/>
  <c r="P31" i="1"/>
  <c r="G31" i="1"/>
  <c r="F31" i="1"/>
  <c r="P30" i="1"/>
  <c r="G30" i="1"/>
  <c r="F30" i="1"/>
  <c r="P29" i="1"/>
  <c r="G29" i="1"/>
  <c r="F29" i="1"/>
  <c r="P28" i="1"/>
  <c r="G28" i="1"/>
  <c r="F28" i="1"/>
  <c r="P27" i="1"/>
  <c r="G27" i="1"/>
  <c r="F27" i="1"/>
  <c r="P26" i="1"/>
  <c r="G26" i="1"/>
  <c r="F26" i="1"/>
  <c r="P25" i="1"/>
  <c r="G25" i="1"/>
  <c r="F25" i="1"/>
  <c r="P24" i="1"/>
  <c r="G24" i="1"/>
  <c r="F24" i="1"/>
  <c r="P23" i="1"/>
  <c r="G23" i="1"/>
  <c r="F23" i="1"/>
  <c r="P22" i="1"/>
  <c r="G22" i="1"/>
  <c r="F22" i="1"/>
  <c r="P21" i="1"/>
  <c r="G21" i="1"/>
  <c r="F21" i="1"/>
  <c r="P20" i="1"/>
  <c r="G20" i="1"/>
  <c r="F20" i="1"/>
  <c r="P19" i="1"/>
  <c r="G19" i="1"/>
  <c r="F19" i="1"/>
  <c r="P18" i="1"/>
  <c r="G18" i="1"/>
  <c r="F18" i="1"/>
  <c r="P17" i="1"/>
  <c r="G17" i="1"/>
  <c r="F17" i="1"/>
  <c r="P16" i="1"/>
  <c r="G16" i="1"/>
  <c r="F16" i="1"/>
  <c r="P15" i="1"/>
  <c r="G15" i="1"/>
  <c r="F15" i="1"/>
  <c r="P14" i="1"/>
  <c r="G14" i="1"/>
  <c r="F14" i="1"/>
  <c r="P13" i="1"/>
  <c r="G13" i="1"/>
  <c r="F13" i="1"/>
  <c r="P12" i="1"/>
  <c r="G12" i="1"/>
  <c r="F12" i="1"/>
  <c r="P11" i="1"/>
  <c r="G11" i="1"/>
  <c r="F11" i="1"/>
  <c r="P10" i="1"/>
  <c r="G10" i="1"/>
  <c r="F10" i="1"/>
  <c r="P9" i="1"/>
  <c r="G9" i="1"/>
  <c r="F9" i="1"/>
  <c r="P8" i="1"/>
  <c r="G8" i="1"/>
  <c r="F8" i="1"/>
  <c r="P7" i="1"/>
  <c r="G7" i="1"/>
  <c r="F7" i="1"/>
  <c r="P6" i="1"/>
  <c r="G6" i="1"/>
  <c r="F6" i="1"/>
  <c r="P5" i="1"/>
  <c r="G5" i="1"/>
  <c r="F5" i="1"/>
  <c r="P4" i="1"/>
  <c r="G4" i="1"/>
  <c r="F4" i="1"/>
  <c r="P3" i="1"/>
  <c r="G3" i="1"/>
  <c r="F3" i="1"/>
  <c r="P2" i="1"/>
  <c r="G2" i="1"/>
  <c r="F2" i="1"/>
  <c r="P611" i="1" l="1"/>
  <c r="P594" i="1"/>
  <c r="G479" i="1"/>
  <c r="G528" i="1"/>
  <c r="P528" i="1"/>
  <c r="P626" i="1"/>
  <c r="G626" i="1"/>
  <c r="G467" i="1"/>
  <c r="P462" i="1"/>
  <c r="K508" i="1"/>
  <c r="K515" i="1"/>
  <c r="K527" i="1"/>
  <c r="G530" i="1"/>
  <c r="P544" i="1"/>
  <c r="K562" i="1"/>
  <c r="K567" i="1"/>
  <c r="K575" i="1"/>
  <c r="G586" i="1"/>
  <c r="J594" i="1"/>
  <c r="K605" i="1"/>
  <c r="K608" i="1"/>
  <c r="J611" i="1"/>
  <c r="H614" i="1"/>
  <c r="J614" i="1"/>
  <c r="I614" i="1"/>
  <c r="K664" i="1"/>
  <c r="J664" i="1"/>
  <c r="P691" i="1"/>
  <c r="G691" i="1"/>
  <c r="H722" i="1"/>
  <c r="I722" i="1"/>
  <c r="G535" i="1"/>
  <c r="K594" i="1"/>
  <c r="G600" i="1"/>
  <c r="K611" i="1"/>
  <c r="P632" i="1"/>
  <c r="G660" i="1"/>
  <c r="P660" i="1"/>
  <c r="H664" i="1"/>
  <c r="K673" i="1"/>
  <c r="I673" i="1"/>
  <c r="H673" i="1"/>
  <c r="I465" i="1"/>
  <c r="P467" i="1"/>
  <c r="H470" i="1"/>
  <c r="G470" i="1" s="1"/>
  <c r="P479" i="1"/>
  <c r="H482" i="1"/>
  <c r="G482" i="1" s="1"/>
  <c r="H487" i="1"/>
  <c r="P496" i="1"/>
  <c r="H499" i="1"/>
  <c r="G499" i="1" s="1"/>
  <c r="I518" i="1"/>
  <c r="J530" i="1"/>
  <c r="G550" i="1"/>
  <c r="P552" i="1"/>
  <c r="H555" i="1"/>
  <c r="G555" i="1" s="1"/>
  <c r="I560" i="1"/>
  <c r="I565" i="1"/>
  <c r="J568" i="1"/>
  <c r="I568" i="1"/>
  <c r="H573" i="1"/>
  <c r="G573" i="1" s="1"/>
  <c r="P578" i="1"/>
  <c r="H581" i="1"/>
  <c r="G581" i="1" s="1"/>
  <c r="P583" i="1"/>
  <c r="J586" i="1"/>
  <c r="I589" i="1"/>
  <c r="J597" i="1"/>
  <c r="K609" i="1"/>
  <c r="J609" i="1"/>
  <c r="K614" i="1"/>
  <c r="I620" i="1"/>
  <c r="J636" i="1"/>
  <c r="I636" i="1"/>
  <c r="H636" i="1"/>
  <c r="G639" i="1"/>
  <c r="P642" i="1"/>
  <c r="K646" i="1"/>
  <c r="J646" i="1"/>
  <c r="J660" i="1"/>
  <c r="I664" i="1"/>
  <c r="J673" i="1"/>
  <c r="G487" i="1"/>
  <c r="H463" i="1"/>
  <c r="J470" i="1"/>
  <c r="I475" i="1"/>
  <c r="P477" i="1"/>
  <c r="K482" i="1"/>
  <c r="J487" i="1"/>
  <c r="I492" i="1"/>
  <c r="J499" i="1"/>
  <c r="I504" i="1"/>
  <c r="P506" i="1"/>
  <c r="H509" i="1"/>
  <c r="G509" i="1" s="1"/>
  <c r="I511" i="1"/>
  <c r="P513" i="1"/>
  <c r="H516" i="1"/>
  <c r="G516" i="1" s="1"/>
  <c r="I523" i="1"/>
  <c r="H533" i="1"/>
  <c r="G533" i="1" s="1"/>
  <c r="I540" i="1"/>
  <c r="P542" i="1"/>
  <c r="I545" i="1"/>
  <c r="J550" i="1"/>
  <c r="J555" i="1"/>
  <c r="G571" i="1"/>
  <c r="K573" i="1"/>
  <c r="I576" i="1"/>
  <c r="K581" i="1"/>
  <c r="G584" i="1"/>
  <c r="I592" i="1"/>
  <c r="H595" i="1"/>
  <c r="J603" i="1"/>
  <c r="I606" i="1"/>
  <c r="K620" i="1"/>
  <c r="I633" i="1"/>
  <c r="K636" i="1"/>
  <c r="G643" i="1"/>
  <c r="I646" i="1"/>
  <c r="H650" i="1"/>
  <c r="G650" i="1" s="1"/>
  <c r="H653" i="1"/>
  <c r="K653" i="1"/>
  <c r="I653" i="1"/>
  <c r="G661" i="1"/>
  <c r="H665" i="1"/>
  <c r="I463" i="1"/>
  <c r="H468" i="1"/>
  <c r="J475" i="1"/>
  <c r="I480" i="1"/>
  <c r="H485" i="1"/>
  <c r="J492" i="1"/>
  <c r="H497" i="1"/>
  <c r="J504" i="1"/>
  <c r="J511" i="1"/>
  <c r="G521" i="1"/>
  <c r="K523" i="1"/>
  <c r="J540" i="1"/>
  <c r="J545" i="1"/>
  <c r="K550" i="1"/>
  <c r="H553" i="1"/>
  <c r="H558" i="1"/>
  <c r="P573" i="1"/>
  <c r="I579" i="1"/>
  <c r="J592" i="1"/>
  <c r="I595" i="1"/>
  <c r="H598" i="1"/>
  <c r="J598" i="1"/>
  <c r="K603" i="1"/>
  <c r="I665" i="1"/>
  <c r="J595" i="1"/>
  <c r="K637" i="1"/>
  <c r="J637" i="1"/>
  <c r="G647" i="1"/>
  <c r="K665" i="1"/>
  <c r="J480" i="1"/>
  <c r="I485" i="1"/>
  <c r="P487" i="1"/>
  <c r="I553" i="1"/>
  <c r="I558" i="1"/>
  <c r="K561" i="1"/>
  <c r="H561" i="1"/>
  <c r="J468" i="1"/>
  <c r="K480" i="1"/>
  <c r="J485" i="1"/>
  <c r="J497" i="1"/>
  <c r="H507" i="1"/>
  <c r="H514" i="1"/>
  <c r="G514" i="1" s="1"/>
  <c r="G519" i="1"/>
  <c r="H531" i="1"/>
  <c r="H543" i="1"/>
  <c r="G543" i="1" s="1"/>
  <c r="J553" i="1"/>
  <c r="J558" i="1"/>
  <c r="K579" i="1"/>
  <c r="I587" i="1"/>
  <c r="I598" i="1"/>
  <c r="J615" i="1"/>
  <c r="H618" i="1"/>
  <c r="H621" i="1"/>
  <c r="I624" i="1"/>
  <c r="I627" i="1"/>
  <c r="J630" i="1"/>
  <c r="G634" i="1"/>
  <c r="H637" i="1"/>
  <c r="H640" i="1"/>
  <c r="G640" i="1" s="1"/>
  <c r="H654" i="1"/>
  <c r="I468" i="1"/>
  <c r="I497" i="1"/>
  <c r="J579" i="1"/>
  <c r="H466" i="1"/>
  <c r="G466" i="1" s="1"/>
  <c r="G476" i="1"/>
  <c r="H483" i="1"/>
  <c r="G483" i="1" s="1"/>
  <c r="G488" i="1"/>
  <c r="H495" i="1"/>
  <c r="G495" i="1" s="1"/>
  <c r="G500" i="1"/>
  <c r="I507" i="1"/>
  <c r="J514" i="1"/>
  <c r="G524" i="1"/>
  <c r="I531" i="1"/>
  <c r="G536" i="1"/>
  <c r="J543" i="1"/>
  <c r="G546" i="1"/>
  <c r="I561" i="1"/>
  <c r="H574" i="1"/>
  <c r="G574" i="1" s="1"/>
  <c r="I582" i="1"/>
  <c r="J587" i="1"/>
  <c r="I590" i="1"/>
  <c r="K598" i="1"/>
  <c r="I607" i="1"/>
  <c r="H607" i="1"/>
  <c r="H610" i="1"/>
  <c r="P612" i="1"/>
  <c r="I618" i="1"/>
  <c r="I621" i="1"/>
  <c r="J624" i="1"/>
  <c r="K630" i="1"/>
  <c r="I637" i="1"/>
  <c r="J640" i="1"/>
  <c r="I654" i="1"/>
  <c r="K666" i="1"/>
  <c r="J666" i="1"/>
  <c r="I666" i="1"/>
  <c r="H666" i="1"/>
  <c r="J675" i="1"/>
  <c r="I675" i="1"/>
  <c r="H675" i="1"/>
  <c r="G517" i="1"/>
  <c r="G529" i="1"/>
  <c r="J561" i="1"/>
  <c r="G564" i="1"/>
  <c r="J574" i="1"/>
  <c r="J582" i="1"/>
  <c r="J590" i="1"/>
  <c r="J607" i="1"/>
  <c r="I610" i="1"/>
  <c r="J618" i="1"/>
  <c r="J621" i="1"/>
  <c r="K624" i="1"/>
  <c r="P630" i="1"/>
  <c r="K640" i="1"/>
  <c r="G651" i="1"/>
  <c r="J654" i="1"/>
  <c r="J670" i="1"/>
  <c r="I670" i="1"/>
  <c r="K675" i="1"/>
  <c r="P679" i="1"/>
  <c r="J483" i="1"/>
  <c r="J495" i="1"/>
  <c r="G512" i="1"/>
  <c r="G541" i="1"/>
  <c r="G559" i="1"/>
  <c r="K574" i="1"/>
  <c r="G580" i="1"/>
  <c r="K582" i="1"/>
  <c r="G585" i="1"/>
  <c r="K590" i="1"/>
  <c r="K607" i="1"/>
  <c r="J610" i="1"/>
  <c r="G613" i="1"/>
  <c r="G628" i="1"/>
  <c r="I631" i="1"/>
  <c r="H631" i="1"/>
  <c r="P640" i="1"/>
  <c r="H662" i="1"/>
  <c r="G662" i="1" s="1"/>
  <c r="H670" i="1"/>
  <c r="K680" i="1"/>
  <c r="J680" i="1"/>
  <c r="H680" i="1"/>
  <c r="G680" i="1" s="1"/>
  <c r="H737" i="1"/>
  <c r="I737" i="1"/>
  <c r="I464" i="1"/>
  <c r="H469" i="1"/>
  <c r="I619" i="1"/>
  <c r="H619" i="1"/>
  <c r="K625" i="1"/>
  <c r="I625" i="1"/>
  <c r="J641" i="1"/>
  <c r="K641" i="1"/>
  <c r="I641" i="1"/>
  <c r="H641" i="1"/>
  <c r="P648" i="1"/>
  <c r="G648" i="1"/>
  <c r="K659" i="1"/>
  <c r="I659" i="1"/>
  <c r="I676" i="1"/>
  <c r="J676" i="1"/>
  <c r="H676" i="1"/>
  <c r="H481" i="1"/>
  <c r="H498" i="1"/>
  <c r="I534" i="1"/>
  <c r="I591" i="1"/>
  <c r="H591" i="1"/>
  <c r="H625" i="1"/>
  <c r="H659" i="1"/>
  <c r="J671" i="1"/>
  <c r="K671" i="1"/>
  <c r="K676" i="1"/>
  <c r="G684" i="1"/>
  <c r="J464" i="1"/>
  <c r="I469" i="1"/>
  <c r="P471" i="1"/>
  <c r="H474" i="1"/>
  <c r="I481" i="1"/>
  <c r="H486" i="1"/>
  <c r="H503" i="1"/>
  <c r="H462" i="1"/>
  <c r="G462" i="1" s="1"/>
  <c r="K464" i="1"/>
  <c r="J469" i="1"/>
  <c r="I474" i="1"/>
  <c r="J481" i="1"/>
  <c r="I486" i="1"/>
  <c r="H491" i="1"/>
  <c r="I498" i="1"/>
  <c r="I503" i="1"/>
  <c r="H508" i="1"/>
  <c r="P512" i="1"/>
  <c r="H515" i="1"/>
  <c r="I522" i="1"/>
  <c r="H527" i="1"/>
  <c r="J534" i="1"/>
  <c r="H539" i="1"/>
  <c r="P541" i="1"/>
  <c r="H544" i="1"/>
  <c r="G544" i="1" s="1"/>
  <c r="I549" i="1"/>
  <c r="K559" i="1"/>
  <c r="H562" i="1"/>
  <c r="H567" i="1"/>
  <c r="K585" i="1"/>
  <c r="I588" i="1"/>
  <c r="I599" i="1"/>
  <c r="I602" i="1"/>
  <c r="H602" i="1"/>
  <c r="H605" i="1"/>
  <c r="I616" i="1"/>
  <c r="J619" i="1"/>
  <c r="I622" i="1"/>
  <c r="J625" i="1"/>
  <c r="J645" i="1"/>
  <c r="H645" i="1"/>
  <c r="G645" i="1" s="1"/>
  <c r="J648" i="1"/>
  <c r="P655" i="1"/>
  <c r="G655" i="1"/>
  <c r="J659" i="1"/>
  <c r="P662" i="1"/>
  <c r="H671" i="1"/>
  <c r="G690" i="1"/>
  <c r="H475" i="1"/>
  <c r="H549" i="1"/>
  <c r="G484" i="1"/>
  <c r="I491" i="1"/>
  <c r="K498" i="1"/>
  <c r="J503" i="1"/>
  <c r="I508" i="1"/>
  <c r="I515" i="1"/>
  <c r="I527" i="1"/>
  <c r="H532" i="1"/>
  <c r="G532" i="1" s="1"/>
  <c r="I539" i="1"/>
  <c r="J544" i="1"/>
  <c r="J549" i="1"/>
  <c r="I562" i="1"/>
  <c r="I567" i="1"/>
  <c r="G570" i="1"/>
  <c r="H575" i="1"/>
  <c r="G575" i="1" s="1"/>
  <c r="J591" i="1"/>
  <c r="H594" i="1"/>
  <c r="G594" i="1" s="1"/>
  <c r="P596" i="1"/>
  <c r="I605" i="1"/>
  <c r="I608" i="1"/>
  <c r="H611" i="1"/>
  <c r="G611" i="1" s="1"/>
  <c r="K616" i="1"/>
  <c r="K619" i="1"/>
  <c r="J622" i="1"/>
  <c r="J632" i="1"/>
  <c r="K632" i="1"/>
  <c r="H632" i="1"/>
  <c r="G632" i="1" s="1"/>
  <c r="K648" i="1"/>
  <c r="H663" i="1"/>
  <c r="J663" i="1"/>
  <c r="K663" i="1"/>
  <c r="I663" i="1"/>
  <c r="I671" i="1"/>
  <c r="J491" i="1"/>
  <c r="G525" i="1"/>
  <c r="K539" i="1"/>
  <c r="K544" i="1"/>
  <c r="G557" i="1"/>
  <c r="J575" i="1"/>
  <c r="K591" i="1"/>
  <c r="J608" i="1"/>
  <c r="K626" i="1"/>
  <c r="J626" i="1"/>
  <c r="K649" i="1"/>
  <c r="J649" i="1"/>
  <c r="I649" i="1"/>
  <c r="I656" i="1"/>
  <c r="J656" i="1"/>
  <c r="H656" i="1"/>
  <c r="I672" i="1"/>
  <c r="K672" i="1"/>
  <c r="J672" i="1"/>
  <c r="H672" i="1"/>
  <c r="K696" i="1"/>
  <c r="H696" i="1"/>
  <c r="J696" i="1"/>
  <c r="I696" i="1"/>
  <c r="I731" i="1"/>
  <c r="H731" i="1"/>
  <c r="G687" i="1"/>
  <c r="G706" i="1"/>
  <c r="P706" i="1"/>
  <c r="G724" i="1"/>
  <c r="P724" i="1"/>
  <c r="P826" i="1"/>
  <c r="G826" i="1"/>
  <c r="H679" i="1"/>
  <c r="G679" i="1" s="1"/>
  <c r="J679" i="1"/>
  <c r="K687" i="1"/>
  <c r="J690" i="1"/>
  <c r="G744" i="1"/>
  <c r="G756" i="1"/>
  <c r="P756" i="1"/>
  <c r="H682" i="1"/>
  <c r="G682" i="1" s="1"/>
  <c r="P684" i="1"/>
  <c r="P687" i="1"/>
  <c r="P690" i="1"/>
  <c r="G726" i="1"/>
  <c r="P726" i="1"/>
  <c r="J697" i="1"/>
  <c r="I697" i="1"/>
  <c r="P842" i="1"/>
  <c r="K674" i="1"/>
  <c r="I674" i="1"/>
  <c r="K679" i="1"/>
  <c r="G685" i="1"/>
  <c r="G688" i="1"/>
  <c r="P694" i="1"/>
  <c r="G694" i="1"/>
  <c r="H697" i="1"/>
  <c r="G700" i="1"/>
  <c r="I715" i="1"/>
  <c r="H715" i="1"/>
  <c r="P717" i="1"/>
  <c r="G717" i="1"/>
  <c r="G764" i="1"/>
  <c r="G705" i="1"/>
  <c r="P705" i="1"/>
  <c r="G710" i="1"/>
  <c r="P710" i="1"/>
  <c r="H723" i="1"/>
  <c r="I723" i="1"/>
  <c r="I766" i="1"/>
  <c r="H766" i="1"/>
  <c r="I703" i="1"/>
  <c r="K703" i="1"/>
  <c r="H707" i="1"/>
  <c r="G707" i="1" s="1"/>
  <c r="P730" i="1"/>
  <c r="G730" i="1"/>
  <c r="G732" i="1"/>
  <c r="G762" i="1"/>
  <c r="H732" i="1"/>
  <c r="I734" i="1"/>
  <c r="H734" i="1"/>
  <c r="I738" i="1"/>
  <c r="P739" i="1"/>
  <c r="H686" i="1"/>
  <c r="H689" i="1"/>
  <c r="H692" i="1"/>
  <c r="G692" i="1" s="1"/>
  <c r="H698" i="1"/>
  <c r="H703" i="1"/>
  <c r="P749" i="1"/>
  <c r="P776" i="1"/>
  <c r="G776" i="1"/>
  <c r="P794" i="1"/>
  <c r="G794" i="1"/>
  <c r="K658" i="1"/>
  <c r="I658" i="1"/>
  <c r="I669" i="1"/>
  <c r="I686" i="1"/>
  <c r="I689" i="1"/>
  <c r="J692" i="1"/>
  <c r="I695" i="1"/>
  <c r="I698" i="1"/>
  <c r="H701" i="1"/>
  <c r="I701" i="1"/>
  <c r="J703" i="1"/>
  <c r="P712" i="1"/>
  <c r="H749" i="1"/>
  <c r="G749" i="1" s="1"/>
  <c r="H644" i="1"/>
  <c r="G644" i="1" s="1"/>
  <c r="J669" i="1"/>
  <c r="J681" i="1"/>
  <c r="I681" i="1"/>
  <c r="K686" i="1"/>
  <c r="J689" i="1"/>
  <c r="K692" i="1"/>
  <c r="J695" i="1"/>
  <c r="J698" i="1"/>
  <c r="I747" i="1"/>
  <c r="H747" i="1"/>
  <c r="P759" i="1"/>
  <c r="G759" i="1"/>
  <c r="P692" i="1"/>
  <c r="H704" i="1"/>
  <c r="J704" i="1"/>
  <c r="I716" i="1"/>
  <c r="H716" i="1"/>
  <c r="I718" i="1"/>
  <c r="H718" i="1"/>
  <c r="G704" i="1"/>
  <c r="P714" i="1"/>
  <c r="G714" i="1"/>
  <c r="P721" i="1"/>
  <c r="P713" i="1"/>
  <c r="I720" i="1"/>
  <c r="H720" i="1"/>
  <c r="G725" i="1"/>
  <c r="P745" i="1"/>
  <c r="I752" i="1"/>
  <c r="H752" i="1"/>
  <c r="G757" i="1"/>
  <c r="P777" i="1"/>
  <c r="I784" i="1"/>
  <c r="H784" i="1"/>
  <c r="G789" i="1"/>
  <c r="P809" i="1"/>
  <c r="I816" i="1"/>
  <c r="H816" i="1"/>
  <c r="G821" i="1"/>
  <c r="G843" i="1"/>
  <c r="P859" i="1"/>
  <c r="P779" i="1"/>
  <c r="P879" i="1"/>
  <c r="P897" i="1"/>
  <c r="G742" i="1"/>
  <c r="P742" i="1"/>
  <c r="P762" i="1"/>
  <c r="I769" i="1"/>
  <c r="P770" i="1"/>
  <c r="G774" i="1"/>
  <c r="P774" i="1"/>
  <c r="G791" i="1"/>
  <c r="I801" i="1"/>
  <c r="P802" i="1"/>
  <c r="G806" i="1"/>
  <c r="P806" i="1"/>
  <c r="G823" i="1"/>
  <c r="I833" i="1"/>
  <c r="G838" i="1"/>
  <c r="P838" i="1"/>
  <c r="P861" i="1"/>
  <c r="P913" i="1"/>
  <c r="P748" i="1"/>
  <c r="I754" i="1"/>
  <c r="H779" i="1"/>
  <c r="G779" i="1" s="1"/>
  <c r="I786" i="1"/>
  <c r="H811" i="1"/>
  <c r="G811" i="1" s="1"/>
  <c r="I818" i="1"/>
  <c r="G828" i="1"/>
  <c r="G845" i="1"/>
  <c r="I847" i="1"/>
  <c r="H847" i="1"/>
  <c r="I863" i="1"/>
  <c r="H863" i="1"/>
  <c r="G870" i="1"/>
  <c r="P870" i="1"/>
  <c r="P895" i="1"/>
  <c r="P929" i="1"/>
  <c r="G854" i="1"/>
  <c r="P854" i="1"/>
  <c r="P891" i="1"/>
  <c r="G891" i="1"/>
  <c r="G893" i="1"/>
  <c r="P893" i="1"/>
  <c r="P911" i="1"/>
  <c r="P945" i="1"/>
  <c r="P733" i="1"/>
  <c r="P740" i="1"/>
  <c r="P765" i="1"/>
  <c r="P772" i="1"/>
  <c r="G781" i="1"/>
  <c r="P797" i="1"/>
  <c r="P804" i="1"/>
  <c r="P840" i="1"/>
  <c r="G840" i="1"/>
  <c r="I865" i="1"/>
  <c r="H865" i="1"/>
  <c r="H867" i="1"/>
  <c r="I867" i="1"/>
  <c r="P872" i="1"/>
  <c r="G872" i="1"/>
  <c r="P907" i="1"/>
  <c r="G907" i="1"/>
  <c r="G909" i="1"/>
  <c r="P909" i="1"/>
  <c r="P927" i="1"/>
  <c r="I798" i="1"/>
  <c r="H798" i="1"/>
  <c r="P808" i="1"/>
  <c r="H813" i="1"/>
  <c r="G813" i="1" s="1"/>
  <c r="G820" i="1"/>
  <c r="I830" i="1"/>
  <c r="H830" i="1"/>
  <c r="H851" i="1"/>
  <c r="I851" i="1"/>
  <c r="P856" i="1"/>
  <c r="G856" i="1"/>
  <c r="P868" i="1"/>
  <c r="P923" i="1"/>
  <c r="G923" i="1"/>
  <c r="G925" i="1"/>
  <c r="P925" i="1"/>
  <c r="P943" i="1"/>
  <c r="I719" i="1"/>
  <c r="H719" i="1"/>
  <c r="P725" i="1"/>
  <c r="I751" i="1"/>
  <c r="H751" i="1"/>
  <c r="P757" i="1"/>
  <c r="I783" i="1"/>
  <c r="H783" i="1"/>
  <c r="P789" i="1"/>
  <c r="I815" i="1"/>
  <c r="H815" i="1"/>
  <c r="P821" i="1"/>
  <c r="H842" i="1"/>
  <c r="G842" i="1" s="1"/>
  <c r="P852" i="1"/>
  <c r="G858" i="1"/>
  <c r="P876" i="1"/>
  <c r="P939" i="1"/>
  <c r="G939" i="1"/>
  <c r="G941" i="1"/>
  <c r="P941" i="1"/>
  <c r="P729" i="1"/>
  <c r="I736" i="1"/>
  <c r="H736" i="1"/>
  <c r="G746" i="1"/>
  <c r="P761" i="1"/>
  <c r="I768" i="1"/>
  <c r="H768" i="1"/>
  <c r="G778" i="1"/>
  <c r="P793" i="1"/>
  <c r="I800" i="1"/>
  <c r="H800" i="1"/>
  <c r="P825" i="1"/>
  <c r="I832" i="1"/>
  <c r="H832" i="1"/>
  <c r="P874" i="1"/>
  <c r="G876" i="1"/>
  <c r="I880" i="1"/>
  <c r="H880" i="1"/>
  <c r="P898" i="1"/>
  <c r="P827" i="1"/>
  <c r="P860" i="1"/>
  <c r="P878" i="1"/>
  <c r="P914" i="1"/>
  <c r="P955" i="1"/>
  <c r="I753" i="1"/>
  <c r="G758" i="1"/>
  <c r="P758" i="1"/>
  <c r="I785" i="1"/>
  <c r="G790" i="1"/>
  <c r="P790" i="1"/>
  <c r="G795" i="1"/>
  <c r="P810" i="1"/>
  <c r="I817" i="1"/>
  <c r="G822" i="1"/>
  <c r="P822" i="1"/>
  <c r="G827" i="1"/>
  <c r="G860" i="1"/>
  <c r="P896" i="1"/>
  <c r="P930" i="1"/>
  <c r="H763" i="1"/>
  <c r="G763" i="1" s="1"/>
  <c r="P771" i="1"/>
  <c r="P803" i="1"/>
  <c r="P835" i="1"/>
  <c r="I846" i="1"/>
  <c r="H846" i="1"/>
  <c r="I862" i="1"/>
  <c r="H862" i="1"/>
  <c r="P912" i="1"/>
  <c r="P946" i="1"/>
  <c r="P711" i="1"/>
  <c r="P743" i="1"/>
  <c r="H748" i="1"/>
  <c r="G748" i="1" s="1"/>
  <c r="I755" i="1"/>
  <c r="P775" i="1"/>
  <c r="H780" i="1"/>
  <c r="G780" i="1" s="1"/>
  <c r="I787" i="1"/>
  <c r="P807" i="1"/>
  <c r="I819" i="1"/>
  <c r="P839" i="1"/>
  <c r="I848" i="1"/>
  <c r="H848" i="1"/>
  <c r="I864" i="1"/>
  <c r="H864" i="1"/>
  <c r="G871" i="1"/>
  <c r="P871" i="1"/>
  <c r="P892" i="1"/>
  <c r="G892" i="1"/>
  <c r="P894" i="1"/>
  <c r="P928" i="1"/>
  <c r="P788" i="1"/>
  <c r="P849" i="1"/>
  <c r="G855" i="1"/>
  <c r="P855" i="1"/>
  <c r="I866" i="1"/>
  <c r="H866" i="1"/>
  <c r="P882" i="1"/>
  <c r="P908" i="1"/>
  <c r="G908" i="1"/>
  <c r="P910" i="1"/>
  <c r="P944" i="1"/>
  <c r="P728" i="1"/>
  <c r="I750" i="1"/>
  <c r="H750" i="1"/>
  <c r="P760" i="1"/>
  <c r="I782" i="1"/>
  <c r="H782" i="1"/>
  <c r="P792" i="1"/>
  <c r="I814" i="1"/>
  <c r="H814" i="1"/>
  <c r="P824" i="1"/>
  <c r="G836" i="1"/>
  <c r="P841" i="1"/>
  <c r="G841" i="1"/>
  <c r="I850" i="1"/>
  <c r="H850" i="1"/>
  <c r="P873" i="1"/>
  <c r="G873" i="1"/>
  <c r="P924" i="1"/>
  <c r="G924" i="1"/>
  <c r="P926" i="1"/>
  <c r="I735" i="1"/>
  <c r="H735" i="1"/>
  <c r="I767" i="1"/>
  <c r="H767" i="1"/>
  <c r="I799" i="1"/>
  <c r="H799" i="1"/>
  <c r="I831" i="1"/>
  <c r="H831" i="1"/>
  <c r="P857" i="1"/>
  <c r="G857" i="1"/>
  <c r="P875" i="1"/>
  <c r="G875" i="1"/>
  <c r="P881" i="1"/>
  <c r="P940" i="1"/>
  <c r="G940" i="1"/>
  <c r="P942" i="1"/>
  <c r="I883" i="1"/>
  <c r="G889" i="1"/>
  <c r="I899" i="1"/>
  <c r="G905" i="1"/>
  <c r="I915" i="1"/>
  <c r="G921" i="1"/>
  <c r="I931" i="1"/>
  <c r="G937" i="1"/>
  <c r="I947" i="1"/>
  <c r="G953" i="1"/>
  <c r="H879" i="1"/>
  <c r="G879" i="1" s="1"/>
  <c r="P887" i="1"/>
  <c r="H895" i="1"/>
  <c r="G895" i="1" s="1"/>
  <c r="P903" i="1"/>
  <c r="H911" i="1"/>
  <c r="G911" i="1" s="1"/>
  <c r="P919" i="1"/>
  <c r="H927" i="1"/>
  <c r="G927" i="1" s="1"/>
  <c r="P935" i="1"/>
  <c r="H943" i="1"/>
  <c r="G943" i="1" s="1"/>
  <c r="P951" i="1"/>
  <c r="H882" i="1"/>
  <c r="G882" i="1" s="1"/>
  <c r="P890" i="1"/>
  <c r="H898" i="1"/>
  <c r="G898" i="1" s="1"/>
  <c r="P906" i="1"/>
  <c r="H914" i="1"/>
  <c r="G914" i="1" s="1"/>
  <c r="P922" i="1"/>
  <c r="H930" i="1"/>
  <c r="G930" i="1" s="1"/>
  <c r="P938" i="1"/>
  <c r="H946" i="1"/>
  <c r="G946" i="1" s="1"/>
  <c r="P954" i="1"/>
  <c r="G888" i="1"/>
  <c r="G904" i="1"/>
  <c r="G920" i="1"/>
  <c r="G936" i="1"/>
  <c r="G952" i="1"/>
  <c r="H955" i="1"/>
  <c r="G955" i="1" s="1"/>
  <c r="H878" i="1"/>
  <c r="G878" i="1" s="1"/>
  <c r="P886" i="1"/>
  <c r="H894" i="1"/>
  <c r="G894" i="1" s="1"/>
  <c r="P902" i="1"/>
  <c r="H910" i="1"/>
  <c r="G910" i="1" s="1"/>
  <c r="P918" i="1"/>
  <c r="H926" i="1"/>
  <c r="G926" i="1" s="1"/>
  <c r="P934" i="1"/>
  <c r="H942" i="1"/>
  <c r="G942" i="1" s="1"/>
  <c r="P950" i="1"/>
  <c r="H881" i="1"/>
  <c r="G881" i="1" s="1"/>
  <c r="H897" i="1"/>
  <c r="G897" i="1" s="1"/>
  <c r="H913" i="1"/>
  <c r="G913" i="1" s="1"/>
  <c r="H929" i="1"/>
  <c r="G929" i="1" s="1"/>
  <c r="H945" i="1"/>
  <c r="G945" i="1" s="1"/>
  <c r="H896" i="1"/>
  <c r="G896" i="1" s="1"/>
  <c r="H912" i="1"/>
  <c r="G912" i="1" s="1"/>
  <c r="H928" i="1"/>
  <c r="G928" i="1" s="1"/>
  <c r="H944" i="1"/>
  <c r="G944" i="1" s="1"/>
  <c r="G883" i="1" l="1"/>
  <c r="P883" i="1"/>
  <c r="P767" i="1"/>
  <c r="G767" i="1"/>
  <c r="G814" i="1"/>
  <c r="P814" i="1"/>
  <c r="G866" i="1"/>
  <c r="P866" i="1"/>
  <c r="G848" i="1"/>
  <c r="P848" i="1"/>
  <c r="P862" i="1"/>
  <c r="G862" i="1"/>
  <c r="G817" i="1"/>
  <c r="P817" i="1"/>
  <c r="P784" i="1"/>
  <c r="G784" i="1"/>
  <c r="G672" i="1"/>
  <c r="P672" i="1"/>
  <c r="G491" i="1"/>
  <c r="P491" i="1"/>
  <c r="P616" i="1"/>
  <c r="G616" i="1"/>
  <c r="P481" i="1"/>
  <c r="G481" i="1"/>
  <c r="P464" i="1"/>
  <c r="G464" i="1"/>
  <c r="P614" i="1"/>
  <c r="G614" i="1"/>
  <c r="G719" i="1"/>
  <c r="P719" i="1"/>
  <c r="G899" i="1"/>
  <c r="P899" i="1"/>
  <c r="P716" i="1"/>
  <c r="G716" i="1"/>
  <c r="G697" i="1"/>
  <c r="P697" i="1"/>
  <c r="P671" i="1"/>
  <c r="G671" i="1"/>
  <c r="G522" i="1"/>
  <c r="P522" i="1"/>
  <c r="G737" i="1"/>
  <c r="P737" i="1"/>
  <c r="G675" i="1"/>
  <c r="P675" i="1"/>
  <c r="G607" i="1"/>
  <c r="P607" i="1"/>
  <c r="G665" i="1"/>
  <c r="P665" i="1"/>
  <c r="P540" i="1"/>
  <c r="G540" i="1"/>
  <c r="P518" i="1"/>
  <c r="G518" i="1"/>
  <c r="P735" i="1"/>
  <c r="G735" i="1"/>
  <c r="G819" i="1"/>
  <c r="P819" i="1"/>
  <c r="P846" i="1"/>
  <c r="G846" i="1"/>
  <c r="P783" i="1"/>
  <c r="G783" i="1"/>
  <c r="G663" i="1"/>
  <c r="P663" i="1"/>
  <c r="G676" i="1"/>
  <c r="P676" i="1"/>
  <c r="P598" i="1"/>
  <c r="G598" i="1"/>
  <c r="G633" i="1"/>
  <c r="P633" i="1"/>
  <c r="G782" i="1"/>
  <c r="P782" i="1"/>
  <c r="P736" i="1"/>
  <c r="G736" i="1"/>
  <c r="G851" i="1"/>
  <c r="P851" i="1"/>
  <c r="P863" i="1"/>
  <c r="G863" i="1"/>
  <c r="G833" i="1"/>
  <c r="P833" i="1"/>
  <c r="P656" i="1"/>
  <c r="G656" i="1"/>
  <c r="P602" i="1"/>
  <c r="G602" i="1"/>
  <c r="P469" i="1"/>
  <c r="G469" i="1"/>
  <c r="G659" i="1"/>
  <c r="P659" i="1"/>
  <c r="P590" i="1"/>
  <c r="G590" i="1"/>
  <c r="P587" i="1"/>
  <c r="G587" i="1"/>
  <c r="P523" i="1"/>
  <c r="G523" i="1"/>
  <c r="G589" i="1"/>
  <c r="P589" i="1"/>
  <c r="G880" i="1"/>
  <c r="P880" i="1"/>
  <c r="G867" i="1"/>
  <c r="P867" i="1"/>
  <c r="P752" i="1"/>
  <c r="G752" i="1"/>
  <c r="P715" i="1"/>
  <c r="G715" i="1"/>
  <c r="G649" i="1"/>
  <c r="P649" i="1"/>
  <c r="P599" i="1"/>
  <c r="G599" i="1"/>
  <c r="G666" i="1"/>
  <c r="P666" i="1"/>
  <c r="P606" i="1"/>
  <c r="G606" i="1"/>
  <c r="G787" i="1"/>
  <c r="P787" i="1"/>
  <c r="G785" i="1"/>
  <c r="P785" i="1"/>
  <c r="P751" i="1"/>
  <c r="G751" i="1"/>
  <c r="P847" i="1"/>
  <c r="G847" i="1"/>
  <c r="G701" i="1"/>
  <c r="P701" i="1"/>
  <c r="G567" i="1"/>
  <c r="P567" i="1"/>
  <c r="P588" i="1"/>
  <c r="G588" i="1"/>
  <c r="G503" i="1"/>
  <c r="P503" i="1"/>
  <c r="P582" i="1"/>
  <c r="G582" i="1"/>
  <c r="G595" i="1"/>
  <c r="P595" i="1"/>
  <c r="P480" i="1"/>
  <c r="G480" i="1"/>
  <c r="G664" i="1"/>
  <c r="P664" i="1"/>
  <c r="G750" i="1"/>
  <c r="P750" i="1"/>
  <c r="P830" i="1"/>
  <c r="G830" i="1"/>
  <c r="P703" i="1"/>
  <c r="G703" i="1"/>
  <c r="G562" i="1"/>
  <c r="P562" i="1"/>
  <c r="P498" i="1"/>
  <c r="G498" i="1"/>
  <c r="P610" i="1"/>
  <c r="G610" i="1"/>
  <c r="P497" i="1"/>
  <c r="G497" i="1"/>
  <c r="P558" i="1"/>
  <c r="G558" i="1"/>
  <c r="P511" i="1"/>
  <c r="G511" i="1"/>
  <c r="G755" i="1"/>
  <c r="P755" i="1"/>
  <c r="G865" i="1"/>
  <c r="P865" i="1"/>
  <c r="P698" i="1"/>
  <c r="G698" i="1"/>
  <c r="G654" i="1"/>
  <c r="P654" i="1"/>
  <c r="P561" i="1"/>
  <c r="G561" i="1"/>
  <c r="P468" i="1"/>
  <c r="G468" i="1"/>
  <c r="P553" i="1"/>
  <c r="G553" i="1"/>
  <c r="P579" i="1"/>
  <c r="G579" i="1"/>
  <c r="P592" i="1"/>
  <c r="G592" i="1"/>
  <c r="G818" i="1"/>
  <c r="P818" i="1"/>
  <c r="P720" i="1"/>
  <c r="G720" i="1"/>
  <c r="P747" i="1"/>
  <c r="G747" i="1"/>
  <c r="P695" i="1"/>
  <c r="G695" i="1"/>
  <c r="P766" i="1"/>
  <c r="G766" i="1"/>
  <c r="P731" i="1"/>
  <c r="G731" i="1"/>
  <c r="G486" i="1"/>
  <c r="P486" i="1"/>
  <c r="P641" i="1"/>
  <c r="G641" i="1"/>
  <c r="P463" i="1"/>
  <c r="G463" i="1"/>
  <c r="G947" i="1"/>
  <c r="P947" i="1"/>
  <c r="G753" i="1"/>
  <c r="P753" i="1"/>
  <c r="G801" i="1"/>
  <c r="P801" i="1"/>
  <c r="G723" i="1"/>
  <c r="P723" i="1"/>
  <c r="P696" i="1"/>
  <c r="G696" i="1"/>
  <c r="G539" i="1"/>
  <c r="P539" i="1"/>
  <c r="G637" i="1"/>
  <c r="P637" i="1"/>
  <c r="P485" i="1"/>
  <c r="G485" i="1"/>
  <c r="P504" i="1"/>
  <c r="G504" i="1"/>
  <c r="P568" i="1"/>
  <c r="G568" i="1"/>
  <c r="P465" i="1"/>
  <c r="G465" i="1"/>
  <c r="G931" i="1"/>
  <c r="P931" i="1"/>
  <c r="G850" i="1"/>
  <c r="P850" i="1"/>
  <c r="G786" i="1"/>
  <c r="P786" i="1"/>
  <c r="P689" i="1"/>
  <c r="G689" i="1"/>
  <c r="G474" i="1"/>
  <c r="P474" i="1"/>
  <c r="G631" i="1"/>
  <c r="P631" i="1"/>
  <c r="P576" i="1"/>
  <c r="G576" i="1"/>
  <c r="G722" i="1"/>
  <c r="P722" i="1"/>
  <c r="G800" i="1"/>
  <c r="P800" i="1"/>
  <c r="P798" i="1"/>
  <c r="G798" i="1"/>
  <c r="G686" i="1"/>
  <c r="P686" i="1"/>
  <c r="G738" i="1"/>
  <c r="P738" i="1"/>
  <c r="G527" i="1"/>
  <c r="P527" i="1"/>
  <c r="G549" i="1"/>
  <c r="P549" i="1"/>
  <c r="G625" i="1"/>
  <c r="P625" i="1"/>
  <c r="G670" i="1"/>
  <c r="P670" i="1"/>
  <c r="P531" i="1"/>
  <c r="G531" i="1"/>
  <c r="P653" i="1"/>
  <c r="G653" i="1"/>
  <c r="P492" i="1"/>
  <c r="G492" i="1"/>
  <c r="P565" i="1"/>
  <c r="G565" i="1"/>
  <c r="G832" i="1"/>
  <c r="P832" i="1"/>
  <c r="G915" i="1"/>
  <c r="P915" i="1"/>
  <c r="P831" i="1"/>
  <c r="G831" i="1"/>
  <c r="G754" i="1"/>
  <c r="P754" i="1"/>
  <c r="P816" i="1"/>
  <c r="G816" i="1"/>
  <c r="G669" i="1"/>
  <c r="P669" i="1"/>
  <c r="P674" i="1"/>
  <c r="G674" i="1"/>
  <c r="G515" i="1"/>
  <c r="P515" i="1"/>
  <c r="G591" i="1"/>
  <c r="P591" i="1"/>
  <c r="G621" i="1"/>
  <c r="P621" i="1"/>
  <c r="P636" i="1"/>
  <c r="G636" i="1"/>
  <c r="P560" i="1"/>
  <c r="G560" i="1"/>
  <c r="P673" i="1"/>
  <c r="G673" i="1"/>
  <c r="G658" i="1"/>
  <c r="P658" i="1"/>
  <c r="P734" i="1"/>
  <c r="G734" i="1"/>
  <c r="G508" i="1"/>
  <c r="P508" i="1"/>
  <c r="P534" i="1"/>
  <c r="G534" i="1"/>
  <c r="P618" i="1"/>
  <c r="G618" i="1"/>
  <c r="P627" i="1"/>
  <c r="G627" i="1"/>
  <c r="P799" i="1"/>
  <c r="G799" i="1"/>
  <c r="G864" i="1"/>
  <c r="P864" i="1"/>
  <c r="G681" i="1"/>
  <c r="P681" i="1"/>
  <c r="G608" i="1"/>
  <c r="P608" i="1"/>
  <c r="P622" i="1"/>
  <c r="G622" i="1"/>
  <c r="P619" i="1"/>
  <c r="G619" i="1"/>
  <c r="P507" i="1"/>
  <c r="G507" i="1"/>
  <c r="G624" i="1"/>
  <c r="P624" i="1"/>
  <c r="P620" i="1"/>
  <c r="G620" i="1"/>
  <c r="G768" i="1"/>
  <c r="P768" i="1"/>
  <c r="P815" i="1"/>
  <c r="G815" i="1"/>
  <c r="G769" i="1"/>
  <c r="P769" i="1"/>
  <c r="G718" i="1"/>
  <c r="P718" i="1"/>
  <c r="G605" i="1"/>
  <c r="P605" i="1"/>
  <c r="G646" i="1"/>
  <c r="P646" i="1"/>
  <c r="P545" i="1"/>
  <c r="G545" i="1"/>
  <c r="P475" i="1"/>
  <c r="G4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Wang</author>
  </authors>
  <commentList>
    <comment ref="N530" authorId="0" shapeId="0" xr:uid="{A1D210AA-41AF-4EFB-9197-DBBE61F91D48}">
      <text>
        <r>
          <rPr>
            <b/>
            <sz val="9"/>
            <color indexed="81"/>
            <rFont val="宋体"/>
            <family val="3"/>
            <charset val="134"/>
          </rPr>
          <t>Kyle Wang:</t>
        </r>
        <r>
          <rPr>
            <sz val="9"/>
            <color indexed="81"/>
            <rFont val="宋体"/>
            <family val="3"/>
            <charset val="134"/>
          </rPr>
          <t xml:space="preserve">
修车250元
</t>
        </r>
      </text>
    </comment>
    <comment ref="N610" authorId="0" shapeId="0" xr:uid="{8B4300B0-0137-4B2D-8F58-5B8BE471B53B}">
      <text>
        <r>
          <rPr>
            <b/>
            <sz val="9"/>
            <color indexed="81"/>
            <rFont val="宋体"/>
            <family val="3"/>
            <charset val="134"/>
          </rPr>
          <t>Kyle Wang:</t>
        </r>
        <r>
          <rPr>
            <sz val="9"/>
            <color indexed="81"/>
            <rFont val="宋体"/>
            <family val="3"/>
            <charset val="134"/>
          </rPr>
          <t xml:space="preserve">
下水道150
换胎798
补胎20
换线15</t>
        </r>
      </text>
    </comment>
  </commentList>
</comments>
</file>

<file path=xl/sharedStrings.xml><?xml version="1.0" encoding="utf-8"?>
<sst xmlns="http://schemas.openxmlformats.org/spreadsheetml/2006/main" count="2903" uniqueCount="69">
  <si>
    <t>业务机构</t>
  </si>
  <si>
    <t>业务机构名称</t>
  </si>
  <si>
    <t>门店类型</t>
    <phoneticPr fontId="0" type="noConversion"/>
  </si>
  <si>
    <t>会计年</t>
  </si>
  <si>
    <t>会计月</t>
    <phoneticPr fontId="0" type="noConversion"/>
  </si>
  <si>
    <t>匹配列</t>
  </si>
  <si>
    <t>毛利率</t>
  </si>
  <si>
    <t>实收</t>
  </si>
  <si>
    <t>毛利额</t>
  </si>
  <si>
    <t>防疫物资实收</t>
  </si>
  <si>
    <t>防疫物资利润</t>
  </si>
  <si>
    <t>月租</t>
  </si>
  <si>
    <t>取暖费</t>
  </si>
  <si>
    <t>办公费</t>
  </si>
  <si>
    <t>员工工资</t>
  </si>
  <si>
    <t>利润</t>
  </si>
  <si>
    <t>爱心药店</t>
  </si>
  <si>
    <t>直营</t>
    <phoneticPr fontId="0" type="noConversion"/>
  </si>
  <si>
    <t>01</t>
  </si>
  <si>
    <t>百姓大药房</t>
    <phoneticPr fontId="0" type="noConversion"/>
  </si>
  <si>
    <t>加盟</t>
    <phoneticPr fontId="0" type="noConversion"/>
  </si>
  <si>
    <t>01</t>
    <phoneticPr fontId="0" type="noConversion"/>
  </si>
  <si>
    <t>博康大药房</t>
    <phoneticPr fontId="0" type="noConversion"/>
  </si>
  <si>
    <t>华瑞大药房</t>
    <phoneticPr fontId="0" type="noConversion"/>
  </si>
  <si>
    <t>华宇大药房</t>
    <phoneticPr fontId="0" type="noConversion"/>
  </si>
  <si>
    <t>华雨大药房</t>
    <phoneticPr fontId="0" type="noConversion"/>
  </si>
  <si>
    <t>平安药店</t>
  </si>
  <si>
    <t>平价大药房</t>
  </si>
  <si>
    <t>通达药店</t>
  </si>
  <si>
    <t>同仁大药房</t>
  </si>
  <si>
    <t>万合大药房</t>
  </si>
  <si>
    <t>为民药店</t>
  </si>
  <si>
    <t>新特药大药房</t>
  </si>
  <si>
    <t>春天药店</t>
  </si>
  <si>
    <t>春雨药店</t>
  </si>
  <si>
    <t>阳光药店</t>
  </si>
  <si>
    <t>安康大药房</t>
  </si>
  <si>
    <t>仁心药店</t>
  </si>
  <si>
    <t>02</t>
  </si>
  <si>
    <t>02</t>
    <phoneticPr fontId="0" type="noConversion"/>
  </si>
  <si>
    <t>03</t>
  </si>
  <si>
    <t>03</t>
    <phoneticPr fontId="0" type="noConversion"/>
  </si>
  <si>
    <t>04</t>
  </si>
  <si>
    <t>04</t>
    <phoneticPr fontId="0" type="noConversion"/>
  </si>
  <si>
    <t>05</t>
  </si>
  <si>
    <t>05</t>
    <phoneticPr fontId="0" type="noConversion"/>
  </si>
  <si>
    <t>缘客隆店</t>
  </si>
  <si>
    <t>06</t>
  </si>
  <si>
    <t>07</t>
  </si>
  <si>
    <t>08</t>
  </si>
  <si>
    <t>09</t>
  </si>
  <si>
    <t>10</t>
  </si>
  <si>
    <t>11</t>
  </si>
  <si>
    <t>康佳药店</t>
  </si>
  <si>
    <t>12</t>
  </si>
  <si>
    <t>尚康销售中心</t>
    <phoneticPr fontId="0" type="noConversion"/>
  </si>
  <si>
    <t>心脑康大药房</t>
    <phoneticPr fontId="0" type="noConversion"/>
  </si>
  <si>
    <t>豪盛嘉苑店</t>
  </si>
  <si>
    <t>二十一分店</t>
  </si>
  <si>
    <t>(All)</t>
  </si>
  <si>
    <t>Row Labels</t>
  </si>
  <si>
    <t>Grand Total</t>
  </si>
  <si>
    <t>Sum of 毛利额</t>
  </si>
  <si>
    <t>Column Labels</t>
  </si>
  <si>
    <t>门店类型</t>
  </si>
  <si>
    <t>直营</t>
  </si>
  <si>
    <t>Total Sum of 毛利额</t>
  </si>
  <si>
    <t>Total Sum of 利润</t>
  </si>
  <si>
    <t>Sum of 利润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</si>
</sst>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¥&quot;* #,##0.00_ ;_ &quot;¥&quot;* \-#,##0.00_ ;_ &quot;¥&quot;* &quot;-&quot;??_ ;_ @_ "/>
    <numFmt numFmtId="165" formatCode="_ [$¥-804]* #,##0.00_ ;_ [$¥-804]* \-#,##0.00_ ;_ [$¥-804]* &quot;-&quot;??_ ;_ @_ "/>
  </numFmts>
  <fonts count="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164" fontId="2" fillId="0" borderId="1" xfId="1" applyNumberFormat="1" applyFont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4" fillId="0" borderId="0" xfId="1" applyNumberFormat="1" applyFont="1" applyAlignment="1">
      <alignment horizontal="right" vertical="center"/>
    </xf>
    <xf numFmtId="165" fontId="3" fillId="0" borderId="0" xfId="1" applyNumberFormat="1" applyFont="1" applyAlignment="1">
      <alignment horizontal="right"/>
    </xf>
    <xf numFmtId="165" fontId="3" fillId="0" borderId="0" xfId="1" quotePrefix="1" applyNumberFormat="1" applyFont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2">
    <cellStyle name="Normal" xfId="0" builtinId="0"/>
    <cellStyle name="常规 2" xfId="1" xr:uid="{2C9514EA-0678-4DC0-987C-B98B91FDC7B4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65" formatCode="_ [$¥-804]* #,##0.00_ ;_ [$¥-804]* \-#,##0.00_ ;_ [$¥-804]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65" formatCode="_ [$¥-804]* #,##0.00_ ;_ [$¥-804]* \-#,##0.00_ ;_ [$¥-804]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65" formatCode="_ [$¥-804]* #,##0.00_ ;_ [$¥-804]* \-#,##0.00_ ;_ [$¥-804]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65" formatCode="_ [$¥-804]* #,##0.00_ ;_ [$¥-804]* \-#,##0.00_ ;_ [$¥-804]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65" formatCode="_ [$¥-804]* #,##0.00_ ;_ [$¥-804]* \-#,##0.00_ ;_ [$¥-804]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65" formatCode="_ [$¥-804]* #,##0.00_ ;_ [$¥-804]* \-#,##0.00_ ;_ [$¥-804]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65" formatCode="_ [$¥-804]* #,##0.00_ ;_ [$¥-804]* \-#,##0.00_ ;_ [$¥-804]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65" formatCode="_ [$¥-804]* #,##0.00_ ;_ [$¥-804]* \-#,##0.00_ ;_ [$¥-804]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65" formatCode="_ [$¥-804]* #,##0.00_ ;_ [$¥-804]* \-#,##0.00_ ;_ [$¥-804]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auto="1"/>
        </left>
        <top style="thin">
          <color auto="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numFmt numFmtId="164" formatCode="_ &quot;¥&quot;* #,##0.00_ ;_ &quot;¥&quot;* \-#,##0.00_ ;_ &quot;¥&quot;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[clean_data.xlsx]Sheet2!PivotTable1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Sheet2!$B$4:$B$6</c:f>
              <c:strCache>
                <c:ptCount val="1"/>
                <c:pt idx="0">
                  <c:v>2022 - Sum of 毛利额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Sheet2!$A$7:$A$19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Sheet2!$B$7:$B$19</c:f>
              <c:numCache>
                <c:formatCode>General</c:formatCode>
                <c:ptCount val="12"/>
                <c:pt idx="0">
                  <c:v>500850.20000000007</c:v>
                </c:pt>
                <c:pt idx="1">
                  <c:v>389654.51</c:v>
                </c:pt>
                <c:pt idx="2">
                  <c:v>603631.49</c:v>
                </c:pt>
                <c:pt idx="3">
                  <c:v>491273.25999999995</c:v>
                </c:pt>
                <c:pt idx="4">
                  <c:v>486596.31</c:v>
                </c:pt>
                <c:pt idx="5">
                  <c:v>493361.29000000004</c:v>
                </c:pt>
                <c:pt idx="6">
                  <c:v>479163.43</c:v>
                </c:pt>
                <c:pt idx="7">
                  <c:v>574539.64999999991</c:v>
                </c:pt>
                <c:pt idx="8">
                  <c:v>564327.87</c:v>
                </c:pt>
                <c:pt idx="9">
                  <c:v>566376.9</c:v>
                </c:pt>
                <c:pt idx="10">
                  <c:v>544300.51</c:v>
                </c:pt>
                <c:pt idx="11">
                  <c:v>883963.97000000009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80-4E8C-8753-292B744023A0}"/>
            </c:ext>
          </c:extLst>
        </c:ser>
        <c:ser>
          <c:idx val="1"/>
          <c:order val="1"/>
          <c:tx>
            <c:strRef>
              <c:f>Sheet2!$C$4:$C$6</c:f>
              <c:strCache>
                <c:ptCount val="1"/>
                <c:pt idx="0">
                  <c:v>2022 - Sum of 利润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Sheet2!$A$7:$A$19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Sheet2!$C$7:$C$19</c:f>
              <c:numCache>
                <c:formatCode>General</c:formatCode>
                <c:ptCount val="12"/>
                <c:pt idx="0">
                  <c:v>328589.29999999993</c:v>
                </c:pt>
                <c:pt idx="1">
                  <c:v>228591.52729999999</c:v>
                </c:pt>
                <c:pt idx="2">
                  <c:v>414481.64234999998</c:v>
                </c:pt>
                <c:pt idx="3">
                  <c:v>309225.48084999999</c:v>
                </c:pt>
                <c:pt idx="4">
                  <c:v>317904.99165000004</c:v>
                </c:pt>
                <c:pt idx="5">
                  <c:v>318044.67499999999</c:v>
                </c:pt>
                <c:pt idx="6">
                  <c:v>311021.37505000003</c:v>
                </c:pt>
                <c:pt idx="7">
                  <c:v>403630.81025000004</c:v>
                </c:pt>
                <c:pt idx="8">
                  <c:v>385945.99075</c:v>
                </c:pt>
                <c:pt idx="9">
                  <c:v>386991.87389999995</c:v>
                </c:pt>
                <c:pt idx="10">
                  <c:v>366102.60831400001</c:v>
                </c:pt>
                <c:pt idx="11">
                  <c:v>679174.19444854849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080-4E8C-8753-292B744023A0}"/>
            </c:ext>
          </c:extLst>
        </c:ser>
        <c:ser>
          <c:idx val="2"/>
          <c:order val="2"/>
          <c:tx>
            <c:strRef>
              <c:f>Sheet2!$D$4:$D$6</c:f>
              <c:strCache>
                <c:ptCount val="1"/>
                <c:pt idx="0">
                  <c:v>2023 - Sum of 毛利额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Sheet2!$A$7:$A$19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Sheet2!$D$7:$D$19</c:f>
              <c:numCache>
                <c:formatCode>General</c:formatCode>
                <c:ptCount val="12"/>
                <c:pt idx="0">
                  <c:v>577718.88</c:v>
                </c:pt>
                <c:pt idx="1">
                  <c:v>509194.61000000004</c:v>
                </c:pt>
                <c:pt idx="2">
                  <c:v>646281.36</c:v>
                </c:pt>
                <c:pt idx="3">
                  <c:v>510680.61</c:v>
                </c:pt>
                <c:pt idx="4">
                  <c:v>547902.1</c:v>
                </c:pt>
                <c:pt idx="5">
                  <c:v>477011.40999999992</c:v>
                </c:pt>
                <c:pt idx="6">
                  <c:v>482940.65999999992</c:v>
                </c:pt>
                <c:pt idx="7">
                  <c:v>568519.96000000008</c:v>
                </c:pt>
                <c:pt idx="8">
                  <c:v>564633.41</c:v>
                </c:pt>
                <c:pt idx="9">
                  <c:v>510834.40000000008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A080-4E8C-8753-292B744023A0}"/>
            </c:ext>
          </c:extLst>
        </c:ser>
        <c:ser>
          <c:idx val="3"/>
          <c:order val="3"/>
          <c:tx>
            <c:strRef>
              <c:f>Sheet2!$E$4:$E$6</c:f>
              <c:strCache>
                <c:ptCount val="1"/>
                <c:pt idx="0">
                  <c:v>2023 - Sum of 利润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Sheet2!$A$7:$A$19</c:f>
              <c:strCache>
                <c:ptCount val="12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Sheet2!$E$7:$E$19</c:f>
              <c:numCache>
                <c:formatCode>General</c:formatCode>
                <c:ptCount val="12"/>
                <c:pt idx="0">
                  <c:v>402655.21000000008</c:v>
                </c:pt>
                <c:pt idx="1">
                  <c:v>327800.86</c:v>
                </c:pt>
                <c:pt idx="2">
                  <c:v>447911.12</c:v>
                </c:pt>
                <c:pt idx="3">
                  <c:v>326225.91000000003</c:v>
                </c:pt>
                <c:pt idx="4">
                  <c:v>368776.80000000005</c:v>
                </c:pt>
                <c:pt idx="5">
                  <c:v>305764.19999999995</c:v>
                </c:pt>
                <c:pt idx="6">
                  <c:v>316886.94</c:v>
                </c:pt>
                <c:pt idx="7">
                  <c:v>391641.47000000003</c:v>
                </c:pt>
                <c:pt idx="8">
                  <c:v>377950.77</c:v>
                </c:pt>
                <c:pt idx="9">
                  <c:v>458669.74000000005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A080-4E8C-8753-292B74402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299872"/>
        <c:axId val="353912656"/>
      </c:lineChart>
      <c:catAx>
        <c:axId val="44829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912656"/>
        <c:crosses val="autoZero"/>
        <c:auto val="1"/>
        <c:lblAlgn val="ctr"/>
        <c:lblOffset val="100"/>
        <c:noMultiLvlLbl val="0"/>
      </c:catAx>
      <c:valAx>
        <c:axId val="35391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9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2</xdr:row>
      <xdr:rowOff>33336</xdr:rowOff>
    </xdr:from>
    <xdr:to>
      <xdr:col>15</xdr:col>
      <xdr:colOff>151574</xdr:colOff>
      <xdr:row>26</xdr:row>
      <xdr:rowOff>69336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BC3EAC-D9F1-FD50-C88D-A007F0E36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38d2f609991f0aac/&#25991;&#26723;/2023&#24180;&#25968;&#25454;&#20998;&#26512;v1.xlsx" TargetMode="External"/><Relationship Id="rId1" Type="http://schemas.openxmlformats.org/officeDocument/2006/relationships/externalLinkPath" Target="https://d.docs.live.net/38d2f609991f0aac/&#25991;&#26723;/2023&#24180;&#25968;&#25454;&#20998;&#26512;v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&#30334;&#22995;\&#24037;&#36164;&#20462;&#25913;\2023&#30452;&#33829;&#24215;&#26376;&#36153;&#29992;.xlsx" TargetMode="External"/><Relationship Id="rId1" Type="http://schemas.openxmlformats.org/officeDocument/2006/relationships/externalLinkPath" Target="/&#30334;&#22995;/&#24037;&#36164;&#20462;&#25913;/2023&#30452;&#33829;&#24215;&#26376;&#36153;&#299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销售横排"/>
      <sheetName val="销售横排透视表"/>
      <sheetName val="Sheet7"/>
      <sheetName val="2020"/>
      <sheetName val="2021"/>
      <sheetName val="2022"/>
      <sheetName val="2023"/>
      <sheetName val="formula"/>
      <sheetName val="2022db"/>
      <sheetName val="2023db"/>
      <sheetName val="客流"/>
      <sheetName val="客流分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E1" t="str">
            <v>实际销售定位符</v>
          </cell>
          <cell r="M1" t="str">
            <v>实收金额</v>
          </cell>
          <cell r="R1" t="str">
            <v>含税毛利额</v>
          </cell>
        </row>
        <row r="2">
          <cell r="E2" t="str">
            <v>配送2205</v>
          </cell>
          <cell r="M2">
            <v>0</v>
          </cell>
          <cell r="R2">
            <v>0</v>
          </cell>
        </row>
        <row r="3">
          <cell r="E3" t="str">
            <v>配送2205F</v>
          </cell>
          <cell r="M3">
            <v>0</v>
          </cell>
          <cell r="R3">
            <v>0</v>
          </cell>
        </row>
        <row r="4">
          <cell r="E4" t="str">
            <v>配送2211</v>
          </cell>
          <cell r="M4">
            <v>24.5</v>
          </cell>
          <cell r="R4">
            <v>17.010000000000002</v>
          </cell>
        </row>
        <row r="5">
          <cell r="E5" t="str">
            <v>爱心2201</v>
          </cell>
          <cell r="M5">
            <v>42727.76</v>
          </cell>
          <cell r="R5">
            <v>20495.72</v>
          </cell>
        </row>
        <row r="6">
          <cell r="E6" t="str">
            <v>爱心2201</v>
          </cell>
          <cell r="M6">
            <v>30613.95</v>
          </cell>
          <cell r="R6">
            <v>11384.06</v>
          </cell>
        </row>
        <row r="7">
          <cell r="E7" t="str">
            <v>爱心2202</v>
          </cell>
          <cell r="M7">
            <v>10209.24</v>
          </cell>
          <cell r="R7">
            <v>4336.5200000000004</v>
          </cell>
        </row>
        <row r="8">
          <cell r="E8" t="str">
            <v>爱心2202</v>
          </cell>
          <cell r="M8">
            <v>33378.18</v>
          </cell>
          <cell r="R8">
            <v>15342.74</v>
          </cell>
        </row>
        <row r="9">
          <cell r="E9" t="str">
            <v>爱心2202</v>
          </cell>
          <cell r="M9">
            <v>13721.82</v>
          </cell>
          <cell r="R9">
            <v>5193.8</v>
          </cell>
        </row>
        <row r="10">
          <cell r="E10" t="str">
            <v>爱心2203</v>
          </cell>
          <cell r="M10">
            <v>246.7</v>
          </cell>
          <cell r="R10">
            <v>99.23</v>
          </cell>
        </row>
        <row r="11">
          <cell r="E11" t="str">
            <v>爱心2203</v>
          </cell>
          <cell r="M11">
            <v>48935.22</v>
          </cell>
          <cell r="R11">
            <v>21507.51</v>
          </cell>
        </row>
        <row r="12">
          <cell r="E12" t="str">
            <v>爱心2203</v>
          </cell>
          <cell r="M12">
            <v>63511.86</v>
          </cell>
          <cell r="R12">
            <v>30711.65</v>
          </cell>
        </row>
        <row r="13">
          <cell r="E13" t="str">
            <v>爱心2204</v>
          </cell>
          <cell r="M13">
            <v>36077.82</v>
          </cell>
          <cell r="R13">
            <v>16401.96</v>
          </cell>
        </row>
        <row r="14">
          <cell r="E14" t="str">
            <v>爱心2204</v>
          </cell>
          <cell r="M14">
            <v>50194.19</v>
          </cell>
          <cell r="R14">
            <v>23274.62</v>
          </cell>
        </row>
        <row r="15">
          <cell r="E15" t="str">
            <v>爱心2205</v>
          </cell>
          <cell r="M15">
            <v>38312.81</v>
          </cell>
          <cell r="R15">
            <v>16978.18</v>
          </cell>
        </row>
        <row r="16">
          <cell r="E16" t="str">
            <v>爱心2205</v>
          </cell>
          <cell r="M16">
            <v>50963.73</v>
          </cell>
          <cell r="R16">
            <v>22884.97</v>
          </cell>
        </row>
        <row r="17">
          <cell r="E17" t="str">
            <v>爱心2206</v>
          </cell>
          <cell r="M17">
            <v>37620.980000000003</v>
          </cell>
          <cell r="R17">
            <v>17627.14</v>
          </cell>
        </row>
        <row r="18">
          <cell r="E18" t="str">
            <v>爱心2206</v>
          </cell>
          <cell r="M18">
            <v>47354.79</v>
          </cell>
          <cell r="R18">
            <v>22464.89</v>
          </cell>
        </row>
        <row r="19">
          <cell r="E19" t="str">
            <v>爱心2207</v>
          </cell>
          <cell r="M19">
            <v>6338.13</v>
          </cell>
          <cell r="R19">
            <v>2602.86</v>
          </cell>
        </row>
        <row r="20">
          <cell r="E20" t="str">
            <v>爱心2207</v>
          </cell>
          <cell r="M20">
            <v>37874.74</v>
          </cell>
          <cell r="R20">
            <v>18301.29</v>
          </cell>
        </row>
        <row r="21">
          <cell r="E21" t="str">
            <v>爱心2207</v>
          </cell>
          <cell r="M21">
            <v>34901.49</v>
          </cell>
          <cell r="R21">
            <v>17536.62</v>
          </cell>
        </row>
        <row r="22">
          <cell r="E22" t="str">
            <v>爱心2208</v>
          </cell>
          <cell r="M22">
            <v>46684.27</v>
          </cell>
          <cell r="R22">
            <v>22370.78</v>
          </cell>
        </row>
        <row r="23">
          <cell r="E23" t="str">
            <v>爱心2208</v>
          </cell>
          <cell r="M23">
            <v>41698.660000000003</v>
          </cell>
          <cell r="R23">
            <v>20034.05</v>
          </cell>
        </row>
        <row r="24">
          <cell r="E24" t="str">
            <v>爱心2208</v>
          </cell>
          <cell r="M24">
            <v>7704.6</v>
          </cell>
          <cell r="R24">
            <v>3328.12</v>
          </cell>
        </row>
        <row r="25">
          <cell r="E25" t="str">
            <v>爱心2209</v>
          </cell>
          <cell r="M25">
            <v>42428.84</v>
          </cell>
          <cell r="R25">
            <v>19605.93</v>
          </cell>
        </row>
        <row r="26">
          <cell r="E26" t="str">
            <v>爱心2209</v>
          </cell>
          <cell r="M26">
            <v>59061.95</v>
          </cell>
          <cell r="R26">
            <v>29732.02</v>
          </cell>
        </row>
        <row r="27">
          <cell r="E27" t="str">
            <v>爱心2209</v>
          </cell>
          <cell r="M27">
            <v>3131.4</v>
          </cell>
          <cell r="R27">
            <v>1620.83</v>
          </cell>
        </row>
        <row r="28">
          <cell r="E28" t="str">
            <v>爱心2210</v>
          </cell>
          <cell r="M28">
            <v>50286.879999999997</v>
          </cell>
          <cell r="R28">
            <v>23298.61</v>
          </cell>
        </row>
        <row r="29">
          <cell r="E29" t="str">
            <v>爱心2210</v>
          </cell>
          <cell r="M29">
            <v>34422.75</v>
          </cell>
          <cell r="R29">
            <v>16343.7</v>
          </cell>
        </row>
        <row r="30">
          <cell r="E30" t="str">
            <v>爱心2210</v>
          </cell>
          <cell r="M30">
            <v>117</v>
          </cell>
          <cell r="R30">
            <v>50.1</v>
          </cell>
        </row>
        <row r="31">
          <cell r="E31" t="str">
            <v>爱心2211</v>
          </cell>
          <cell r="M31">
            <v>41078.199999999997</v>
          </cell>
          <cell r="R31">
            <v>18387.89</v>
          </cell>
        </row>
        <row r="32">
          <cell r="E32" t="str">
            <v>爱心2211</v>
          </cell>
          <cell r="M32">
            <v>47449.05</v>
          </cell>
          <cell r="R32">
            <v>21593.29</v>
          </cell>
        </row>
        <row r="33">
          <cell r="E33" t="str">
            <v>爱心2212</v>
          </cell>
          <cell r="M33">
            <v>83904.56</v>
          </cell>
          <cell r="R33">
            <v>36874.519999999997</v>
          </cell>
        </row>
        <row r="34">
          <cell r="E34" t="str">
            <v>爱心2212</v>
          </cell>
          <cell r="M34">
            <v>49990.25</v>
          </cell>
          <cell r="R34">
            <v>23245.58</v>
          </cell>
        </row>
        <row r="35">
          <cell r="E35" t="str">
            <v>爱心2212</v>
          </cell>
          <cell r="M35">
            <v>6738.23</v>
          </cell>
          <cell r="R35">
            <v>2371.13</v>
          </cell>
        </row>
        <row r="36">
          <cell r="E36" t="str">
            <v>爱心2212</v>
          </cell>
          <cell r="M36">
            <v>9511.7000000000007</v>
          </cell>
          <cell r="R36">
            <v>4353.46</v>
          </cell>
        </row>
        <row r="37">
          <cell r="E37" t="str">
            <v>爱心2212</v>
          </cell>
          <cell r="M37">
            <v>5671.8</v>
          </cell>
          <cell r="R37">
            <v>2617.7600000000002</v>
          </cell>
        </row>
        <row r="38">
          <cell r="E38" t="str">
            <v>百姓2201</v>
          </cell>
          <cell r="M38">
            <v>26916.31</v>
          </cell>
          <cell r="R38">
            <v>10128.83</v>
          </cell>
        </row>
        <row r="39">
          <cell r="E39" t="str">
            <v>百姓2201</v>
          </cell>
          <cell r="M39">
            <v>56257.66</v>
          </cell>
          <cell r="R39">
            <v>26516.14</v>
          </cell>
        </row>
        <row r="40">
          <cell r="E40" t="str">
            <v>百姓2201</v>
          </cell>
          <cell r="M40">
            <v>38944.449999999997</v>
          </cell>
          <cell r="R40">
            <v>17002.71</v>
          </cell>
        </row>
        <row r="41">
          <cell r="E41" t="str">
            <v>百姓2201</v>
          </cell>
          <cell r="M41">
            <v>47482.77</v>
          </cell>
          <cell r="R41">
            <v>20810.099999999999</v>
          </cell>
        </row>
        <row r="42">
          <cell r="E42" t="str">
            <v>百姓2202</v>
          </cell>
          <cell r="M42">
            <v>46784.55</v>
          </cell>
          <cell r="R42">
            <v>22381.11</v>
          </cell>
        </row>
        <row r="43">
          <cell r="E43" t="str">
            <v>百姓2202</v>
          </cell>
          <cell r="M43">
            <v>34960.75</v>
          </cell>
          <cell r="R43">
            <v>15397.69</v>
          </cell>
        </row>
        <row r="44">
          <cell r="E44" t="str">
            <v>百姓2202</v>
          </cell>
          <cell r="M44">
            <v>35192.9</v>
          </cell>
          <cell r="R44">
            <v>16169.8</v>
          </cell>
        </row>
        <row r="45">
          <cell r="E45" t="str">
            <v>百姓2202F</v>
          </cell>
          <cell r="M45">
            <v>5815.5</v>
          </cell>
          <cell r="R45">
            <v>3380.22</v>
          </cell>
        </row>
        <row r="46">
          <cell r="E46" t="str">
            <v>百姓2203</v>
          </cell>
          <cell r="M46">
            <v>55303.99</v>
          </cell>
          <cell r="R46">
            <v>26626.36</v>
          </cell>
        </row>
        <row r="47">
          <cell r="E47" t="str">
            <v>百姓2203</v>
          </cell>
          <cell r="M47">
            <v>48299.18</v>
          </cell>
          <cell r="R47">
            <v>21514.84</v>
          </cell>
        </row>
        <row r="48">
          <cell r="E48" t="str">
            <v>百姓2203</v>
          </cell>
          <cell r="M48">
            <v>62497.8</v>
          </cell>
          <cell r="R48">
            <v>29534.02</v>
          </cell>
        </row>
        <row r="49">
          <cell r="E49" t="str">
            <v>百姓2204</v>
          </cell>
          <cell r="M49">
            <v>47695.82</v>
          </cell>
          <cell r="R49">
            <v>22614.35</v>
          </cell>
        </row>
        <row r="50">
          <cell r="E50" t="str">
            <v>百姓2204</v>
          </cell>
          <cell r="M50">
            <v>48670.32</v>
          </cell>
          <cell r="R50">
            <v>22397.27</v>
          </cell>
        </row>
        <row r="51">
          <cell r="E51" t="str">
            <v>百姓2204</v>
          </cell>
          <cell r="M51">
            <v>50849.599999999999</v>
          </cell>
          <cell r="R51">
            <v>23444.81</v>
          </cell>
        </row>
        <row r="52">
          <cell r="E52" t="str">
            <v>百姓2205</v>
          </cell>
          <cell r="M52">
            <v>0</v>
          </cell>
          <cell r="R52">
            <v>0</v>
          </cell>
        </row>
        <row r="53">
          <cell r="E53" t="str">
            <v>百姓2205</v>
          </cell>
          <cell r="M53">
            <v>58818.43</v>
          </cell>
          <cell r="R53">
            <v>27834.33</v>
          </cell>
        </row>
        <row r="54">
          <cell r="E54" t="str">
            <v>百姓2205</v>
          </cell>
          <cell r="M54">
            <v>42979.3</v>
          </cell>
          <cell r="R54">
            <v>20425.810000000001</v>
          </cell>
        </row>
        <row r="55">
          <cell r="E55" t="str">
            <v>百姓2205</v>
          </cell>
          <cell r="M55">
            <v>47499.35</v>
          </cell>
          <cell r="R55">
            <v>21165.67</v>
          </cell>
        </row>
        <row r="56">
          <cell r="E56" t="str">
            <v>百姓2205</v>
          </cell>
          <cell r="M56">
            <v>9.9</v>
          </cell>
          <cell r="R56">
            <v>4.7</v>
          </cell>
        </row>
        <row r="57">
          <cell r="E57" t="str">
            <v>百姓2206</v>
          </cell>
          <cell r="M57">
            <v>65756.67</v>
          </cell>
          <cell r="R57">
            <v>31996.89</v>
          </cell>
        </row>
        <row r="58">
          <cell r="E58" t="str">
            <v>百姓2206</v>
          </cell>
          <cell r="M58">
            <v>996</v>
          </cell>
          <cell r="R58">
            <v>605.38</v>
          </cell>
        </row>
        <row r="59">
          <cell r="E59" t="str">
            <v>百姓2206</v>
          </cell>
          <cell r="M59">
            <v>53439.9</v>
          </cell>
          <cell r="R59">
            <v>24728.04</v>
          </cell>
        </row>
        <row r="60">
          <cell r="E60" t="str">
            <v>百姓2206</v>
          </cell>
          <cell r="M60">
            <v>22580.11</v>
          </cell>
          <cell r="R60">
            <v>10239.549999999999</v>
          </cell>
        </row>
        <row r="61">
          <cell r="E61" t="str">
            <v>百姓2206</v>
          </cell>
          <cell r="M61">
            <v>4346.28</v>
          </cell>
          <cell r="R61">
            <v>1648.43</v>
          </cell>
        </row>
        <row r="62">
          <cell r="E62" t="str">
            <v>百姓2206F</v>
          </cell>
          <cell r="M62">
            <v>100</v>
          </cell>
          <cell r="R62">
            <v>45</v>
          </cell>
        </row>
        <row r="63">
          <cell r="E63" t="str">
            <v>百姓2207</v>
          </cell>
          <cell r="M63">
            <v>47173.59</v>
          </cell>
          <cell r="R63">
            <v>23193.74</v>
          </cell>
        </row>
        <row r="64">
          <cell r="E64" t="str">
            <v>百姓2207</v>
          </cell>
          <cell r="M64">
            <v>52053.02</v>
          </cell>
          <cell r="R64">
            <v>24677.16</v>
          </cell>
        </row>
        <row r="65">
          <cell r="E65" t="str">
            <v>百姓2207</v>
          </cell>
          <cell r="M65">
            <v>23</v>
          </cell>
          <cell r="R65">
            <v>5.61</v>
          </cell>
        </row>
        <row r="66">
          <cell r="E66" t="str">
            <v>百姓2207</v>
          </cell>
          <cell r="M66">
            <v>45284.1</v>
          </cell>
          <cell r="R66">
            <v>21156.79</v>
          </cell>
        </row>
        <row r="67">
          <cell r="E67" t="str">
            <v>百姓2207</v>
          </cell>
          <cell r="M67">
            <v>10</v>
          </cell>
          <cell r="R67">
            <v>5.14</v>
          </cell>
        </row>
        <row r="68">
          <cell r="E68" t="str">
            <v>百姓2208</v>
          </cell>
          <cell r="M68">
            <v>48875.34</v>
          </cell>
          <cell r="R68">
            <v>23169.599999999999</v>
          </cell>
        </row>
        <row r="69">
          <cell r="E69" t="str">
            <v>百姓2208</v>
          </cell>
          <cell r="M69">
            <v>41381.07</v>
          </cell>
          <cell r="R69">
            <v>19369.53</v>
          </cell>
        </row>
        <row r="70">
          <cell r="E70" t="str">
            <v>百姓2208</v>
          </cell>
          <cell r="M70">
            <v>55707.32</v>
          </cell>
          <cell r="R70">
            <v>27257.54</v>
          </cell>
        </row>
        <row r="71">
          <cell r="E71" t="str">
            <v>百姓2208</v>
          </cell>
          <cell r="M71">
            <v>16034.18</v>
          </cell>
          <cell r="R71">
            <v>7508.84</v>
          </cell>
        </row>
        <row r="72">
          <cell r="E72" t="str">
            <v>百姓2208</v>
          </cell>
          <cell r="M72">
            <v>822.2</v>
          </cell>
          <cell r="R72">
            <v>350.9</v>
          </cell>
        </row>
        <row r="73">
          <cell r="E73" t="str">
            <v>百姓2209</v>
          </cell>
          <cell r="M73">
            <v>49761.760000000002</v>
          </cell>
          <cell r="R73">
            <v>25057.61</v>
          </cell>
        </row>
        <row r="74">
          <cell r="E74" t="str">
            <v>百姓2209</v>
          </cell>
          <cell r="M74">
            <v>5641</v>
          </cell>
          <cell r="R74">
            <v>1456.14</v>
          </cell>
        </row>
        <row r="75">
          <cell r="E75" t="str">
            <v>百姓2209</v>
          </cell>
          <cell r="M75">
            <v>40389.919999999998</v>
          </cell>
          <cell r="R75">
            <v>20173.86</v>
          </cell>
        </row>
        <row r="76">
          <cell r="E76" t="str">
            <v>百姓2209</v>
          </cell>
          <cell r="M76">
            <v>43816.75</v>
          </cell>
          <cell r="R76">
            <v>21978.89</v>
          </cell>
        </row>
        <row r="77">
          <cell r="E77" t="str">
            <v>百姓2209</v>
          </cell>
          <cell r="M77">
            <v>31424.57</v>
          </cell>
          <cell r="R77">
            <v>14325.83</v>
          </cell>
        </row>
        <row r="78">
          <cell r="E78" t="str">
            <v>百姓2210</v>
          </cell>
          <cell r="M78">
            <v>41432.83</v>
          </cell>
          <cell r="R78">
            <v>20044.97</v>
          </cell>
        </row>
        <row r="79">
          <cell r="E79" t="str">
            <v>百姓2210</v>
          </cell>
          <cell r="M79">
            <v>32072.9</v>
          </cell>
          <cell r="R79">
            <v>14235.44</v>
          </cell>
        </row>
        <row r="80">
          <cell r="E80" t="str">
            <v>百姓2210</v>
          </cell>
          <cell r="M80">
            <v>825</v>
          </cell>
          <cell r="R80">
            <v>259.47000000000003</v>
          </cell>
        </row>
        <row r="81">
          <cell r="E81" t="str">
            <v>百姓2210</v>
          </cell>
          <cell r="M81">
            <v>31716.65</v>
          </cell>
          <cell r="R81">
            <v>14550.96</v>
          </cell>
        </row>
        <row r="82">
          <cell r="E82" t="str">
            <v>百姓2210</v>
          </cell>
          <cell r="M82">
            <v>47155.71</v>
          </cell>
          <cell r="R82">
            <v>23503.05</v>
          </cell>
        </row>
        <row r="83">
          <cell r="E83" t="str">
            <v>百姓2211</v>
          </cell>
          <cell r="M83">
            <v>41828.639999999999</v>
          </cell>
          <cell r="R83">
            <v>19864.09</v>
          </cell>
        </row>
        <row r="84">
          <cell r="E84" t="str">
            <v>百姓2211</v>
          </cell>
          <cell r="M84">
            <v>33707.21</v>
          </cell>
          <cell r="R84">
            <v>15939.13</v>
          </cell>
        </row>
        <row r="85">
          <cell r="E85" t="str">
            <v>百姓2211</v>
          </cell>
          <cell r="M85">
            <v>33773.99</v>
          </cell>
          <cell r="R85">
            <v>15842.66</v>
          </cell>
        </row>
        <row r="86">
          <cell r="E86" t="str">
            <v>百姓2211</v>
          </cell>
          <cell r="M86">
            <v>31627.58</v>
          </cell>
          <cell r="R86">
            <v>13629.76</v>
          </cell>
        </row>
        <row r="87">
          <cell r="E87" t="str">
            <v>百姓2212</v>
          </cell>
          <cell r="M87">
            <v>56844.62</v>
          </cell>
          <cell r="R87">
            <v>25909.25</v>
          </cell>
        </row>
        <row r="88">
          <cell r="E88" t="str">
            <v>百姓2212</v>
          </cell>
          <cell r="M88">
            <v>77898.67</v>
          </cell>
          <cell r="R88">
            <v>37482.33</v>
          </cell>
        </row>
        <row r="89">
          <cell r="E89" t="str">
            <v>百姓2212</v>
          </cell>
          <cell r="M89">
            <v>56172.06</v>
          </cell>
          <cell r="R89">
            <v>27382.17</v>
          </cell>
        </row>
        <row r="90">
          <cell r="E90" t="str">
            <v>百姓2212</v>
          </cell>
          <cell r="M90">
            <v>897.6</v>
          </cell>
          <cell r="R90">
            <v>508.64</v>
          </cell>
        </row>
        <row r="91">
          <cell r="E91" t="str">
            <v>百姓2212</v>
          </cell>
          <cell r="M91">
            <v>89772.49</v>
          </cell>
          <cell r="R91">
            <v>42051.7</v>
          </cell>
        </row>
        <row r="92">
          <cell r="E92" t="str">
            <v>博康2201</v>
          </cell>
          <cell r="M92">
            <v>96806.67</v>
          </cell>
          <cell r="R92">
            <v>40446.480000000003</v>
          </cell>
        </row>
        <row r="93">
          <cell r="E93" t="str">
            <v>博康2202</v>
          </cell>
          <cell r="M93">
            <v>83875.75</v>
          </cell>
          <cell r="R93">
            <v>36948.31</v>
          </cell>
        </row>
        <row r="94">
          <cell r="E94" t="str">
            <v>博康2203</v>
          </cell>
          <cell r="M94">
            <v>127665.89</v>
          </cell>
          <cell r="R94">
            <v>54438.55</v>
          </cell>
        </row>
        <row r="95">
          <cell r="E95" t="str">
            <v>博康2204</v>
          </cell>
          <cell r="M95">
            <v>90647.45</v>
          </cell>
          <cell r="R95">
            <v>38887.71</v>
          </cell>
        </row>
        <row r="96">
          <cell r="E96" t="str">
            <v>博康2205</v>
          </cell>
          <cell r="M96">
            <v>92683.56</v>
          </cell>
          <cell r="R96">
            <v>39623.279999999999</v>
          </cell>
        </row>
        <row r="97">
          <cell r="E97" t="str">
            <v>博康2206</v>
          </cell>
          <cell r="M97">
            <v>16</v>
          </cell>
          <cell r="R97">
            <v>9.9700000000000006</v>
          </cell>
        </row>
        <row r="98">
          <cell r="E98" t="str">
            <v>博康2206</v>
          </cell>
          <cell r="M98">
            <v>98467.95</v>
          </cell>
          <cell r="R98">
            <v>43218.21</v>
          </cell>
        </row>
        <row r="99">
          <cell r="E99" t="str">
            <v>博康2207</v>
          </cell>
          <cell r="M99">
            <v>88135.75</v>
          </cell>
          <cell r="R99">
            <v>38125.19</v>
          </cell>
        </row>
        <row r="100">
          <cell r="E100" t="str">
            <v>博康2208</v>
          </cell>
          <cell r="M100">
            <v>114346.28</v>
          </cell>
          <cell r="R100">
            <v>53860.58</v>
          </cell>
        </row>
        <row r="101">
          <cell r="E101" t="str">
            <v>博康2209</v>
          </cell>
          <cell r="M101">
            <v>113608.34</v>
          </cell>
          <cell r="R101">
            <v>53195.1</v>
          </cell>
        </row>
        <row r="102">
          <cell r="E102" t="str">
            <v>博康2210</v>
          </cell>
          <cell r="M102">
            <v>106466.17</v>
          </cell>
          <cell r="R102">
            <v>49423.68</v>
          </cell>
        </row>
        <row r="103">
          <cell r="E103" t="str">
            <v>博康2211</v>
          </cell>
          <cell r="M103">
            <v>78990.69</v>
          </cell>
          <cell r="R103">
            <v>35998.29</v>
          </cell>
        </row>
        <row r="104">
          <cell r="E104" t="str">
            <v>博康2212</v>
          </cell>
          <cell r="M104">
            <v>189409.64</v>
          </cell>
          <cell r="R104">
            <v>92749.71</v>
          </cell>
        </row>
        <row r="105">
          <cell r="E105" t="str">
            <v>华瑞2201</v>
          </cell>
          <cell r="M105">
            <v>54050.47</v>
          </cell>
          <cell r="R105">
            <v>21658.43</v>
          </cell>
        </row>
        <row r="106">
          <cell r="E106" t="str">
            <v>华瑞2201</v>
          </cell>
          <cell r="M106">
            <v>49368.02</v>
          </cell>
          <cell r="R106">
            <v>23146.81</v>
          </cell>
        </row>
        <row r="107">
          <cell r="E107" t="str">
            <v>华瑞2202</v>
          </cell>
          <cell r="M107">
            <v>37319.57</v>
          </cell>
          <cell r="R107">
            <v>17516.88</v>
          </cell>
        </row>
        <row r="108">
          <cell r="E108" t="str">
            <v>华瑞2202</v>
          </cell>
          <cell r="M108">
            <v>52102.92</v>
          </cell>
          <cell r="R108">
            <v>24644.47</v>
          </cell>
        </row>
        <row r="109">
          <cell r="E109" t="str">
            <v>华瑞2203</v>
          </cell>
          <cell r="M109">
            <v>60535.26</v>
          </cell>
          <cell r="R109">
            <v>27017.68</v>
          </cell>
        </row>
        <row r="110">
          <cell r="E110" t="str">
            <v>华瑞2203</v>
          </cell>
          <cell r="M110">
            <v>71601.39</v>
          </cell>
          <cell r="R110">
            <v>33612.25</v>
          </cell>
        </row>
        <row r="111">
          <cell r="E111" t="str">
            <v>华瑞2204</v>
          </cell>
          <cell r="M111">
            <v>48751.25</v>
          </cell>
          <cell r="R111">
            <v>20590.189999999999</v>
          </cell>
        </row>
        <row r="112">
          <cell r="E112" t="str">
            <v>华瑞2204</v>
          </cell>
          <cell r="M112">
            <v>55054.49</v>
          </cell>
          <cell r="R112">
            <v>25930.01</v>
          </cell>
        </row>
        <row r="113">
          <cell r="E113" t="str">
            <v>华瑞2205</v>
          </cell>
          <cell r="M113">
            <v>43081.279999999999</v>
          </cell>
          <cell r="R113">
            <v>18529.55</v>
          </cell>
        </row>
        <row r="114">
          <cell r="E114" t="str">
            <v>华瑞2205</v>
          </cell>
          <cell r="M114">
            <v>47527.71</v>
          </cell>
          <cell r="R114">
            <v>22250.82</v>
          </cell>
        </row>
        <row r="115">
          <cell r="E115" t="str">
            <v>华瑞2206</v>
          </cell>
          <cell r="M115">
            <v>44780.29</v>
          </cell>
          <cell r="R115">
            <v>19787.41</v>
          </cell>
        </row>
        <row r="116">
          <cell r="E116" t="str">
            <v>华瑞2206</v>
          </cell>
          <cell r="M116">
            <v>52005.58</v>
          </cell>
          <cell r="R116">
            <v>23007.97</v>
          </cell>
        </row>
        <row r="117">
          <cell r="E117" t="str">
            <v>华瑞2207</v>
          </cell>
          <cell r="M117">
            <v>8439.41</v>
          </cell>
          <cell r="R117">
            <v>3316.15</v>
          </cell>
        </row>
        <row r="118">
          <cell r="E118" t="str">
            <v>华瑞2207</v>
          </cell>
          <cell r="M118">
            <v>45658.7</v>
          </cell>
          <cell r="R118">
            <v>20156.37</v>
          </cell>
        </row>
        <row r="119">
          <cell r="E119" t="str">
            <v>华瑞2207</v>
          </cell>
          <cell r="M119">
            <v>39773.26</v>
          </cell>
          <cell r="R119">
            <v>17470.98</v>
          </cell>
        </row>
        <row r="120">
          <cell r="E120" t="str">
            <v>华瑞2208</v>
          </cell>
          <cell r="M120">
            <v>42961.24</v>
          </cell>
          <cell r="R120">
            <v>18936.099999999999</v>
          </cell>
        </row>
        <row r="121">
          <cell r="E121" t="str">
            <v>华瑞2208</v>
          </cell>
          <cell r="M121">
            <v>6031.17</v>
          </cell>
          <cell r="R121">
            <v>2760.04</v>
          </cell>
        </row>
        <row r="122">
          <cell r="E122" t="str">
            <v>华瑞2208</v>
          </cell>
          <cell r="M122">
            <v>52850.8</v>
          </cell>
          <cell r="R122">
            <v>23582.41</v>
          </cell>
        </row>
        <row r="123">
          <cell r="E123" t="str">
            <v>华瑞2209</v>
          </cell>
          <cell r="M123">
            <v>55674.85</v>
          </cell>
          <cell r="R123">
            <v>24238.44</v>
          </cell>
        </row>
        <row r="124">
          <cell r="E124" t="str">
            <v>华瑞2209</v>
          </cell>
          <cell r="M124">
            <v>28496.63</v>
          </cell>
          <cell r="R124">
            <v>12380.73</v>
          </cell>
        </row>
        <row r="125">
          <cell r="E125" t="str">
            <v>华瑞2209</v>
          </cell>
          <cell r="M125">
            <v>22855.8</v>
          </cell>
          <cell r="R125">
            <v>10699.86</v>
          </cell>
        </row>
        <row r="126">
          <cell r="E126" t="str">
            <v>华瑞2210</v>
          </cell>
          <cell r="M126">
            <v>62633.43</v>
          </cell>
          <cell r="R126">
            <v>28942.43</v>
          </cell>
        </row>
        <row r="127">
          <cell r="E127" t="str">
            <v>华瑞2210</v>
          </cell>
          <cell r="M127">
            <v>48029.35</v>
          </cell>
          <cell r="R127">
            <v>22140.27</v>
          </cell>
        </row>
        <row r="128">
          <cell r="E128" t="str">
            <v>华瑞2211</v>
          </cell>
          <cell r="M128">
            <v>61300.29</v>
          </cell>
          <cell r="R128">
            <v>27099.64</v>
          </cell>
        </row>
        <row r="129">
          <cell r="E129" t="str">
            <v>华瑞2211</v>
          </cell>
          <cell r="M129">
            <v>55244.79</v>
          </cell>
          <cell r="R129">
            <v>22953.37</v>
          </cell>
        </row>
        <row r="130">
          <cell r="E130" t="str">
            <v>华瑞2212</v>
          </cell>
          <cell r="M130">
            <v>153590.70000000001</v>
          </cell>
          <cell r="R130">
            <v>70010.98</v>
          </cell>
        </row>
        <row r="131">
          <cell r="E131" t="str">
            <v>华瑞2212</v>
          </cell>
          <cell r="M131">
            <v>69314.460000000006</v>
          </cell>
          <cell r="R131">
            <v>31635.17</v>
          </cell>
        </row>
        <row r="132">
          <cell r="E132" t="str">
            <v>华宇2201</v>
          </cell>
          <cell r="M132">
            <v>22404.76</v>
          </cell>
          <cell r="R132">
            <v>7639.24</v>
          </cell>
        </row>
        <row r="133">
          <cell r="E133" t="str">
            <v>华宇2201</v>
          </cell>
          <cell r="M133">
            <v>28855.67</v>
          </cell>
          <cell r="R133">
            <v>11299.52</v>
          </cell>
        </row>
        <row r="134">
          <cell r="E134" t="str">
            <v>华宇2201</v>
          </cell>
          <cell r="M134">
            <v>23417.58</v>
          </cell>
          <cell r="R134">
            <v>8472.9500000000007</v>
          </cell>
        </row>
        <row r="135">
          <cell r="E135" t="str">
            <v>华宇2201</v>
          </cell>
          <cell r="M135">
            <v>19401.38</v>
          </cell>
          <cell r="R135">
            <v>7644.84</v>
          </cell>
        </row>
        <row r="136">
          <cell r="E136" t="str">
            <v>华宇2202</v>
          </cell>
          <cell r="M136">
            <v>24125.96</v>
          </cell>
          <cell r="R136">
            <v>6820.36</v>
          </cell>
        </row>
        <row r="137">
          <cell r="E137" t="str">
            <v>华宇2202</v>
          </cell>
          <cell r="M137">
            <v>28791.5</v>
          </cell>
          <cell r="R137">
            <v>12455.06</v>
          </cell>
        </row>
        <row r="138">
          <cell r="E138" t="str">
            <v>华宇2202</v>
          </cell>
          <cell r="M138">
            <v>25661.59</v>
          </cell>
          <cell r="R138">
            <v>10694.35</v>
          </cell>
        </row>
        <row r="139">
          <cell r="E139" t="str">
            <v>华宇2203</v>
          </cell>
          <cell r="M139">
            <v>34172.31</v>
          </cell>
          <cell r="R139">
            <v>12562.2</v>
          </cell>
        </row>
        <row r="140">
          <cell r="E140" t="str">
            <v>华宇2203</v>
          </cell>
          <cell r="M140">
            <v>35090.47</v>
          </cell>
          <cell r="R140">
            <v>13706.5</v>
          </cell>
        </row>
        <row r="141">
          <cell r="E141" t="str">
            <v>华宇2203</v>
          </cell>
          <cell r="M141">
            <v>44904.65</v>
          </cell>
          <cell r="R141">
            <v>17501.59</v>
          </cell>
        </row>
        <row r="142">
          <cell r="E142" t="str">
            <v>华宇2203</v>
          </cell>
          <cell r="M142">
            <v>-21</v>
          </cell>
          <cell r="R142">
            <v>-5.5</v>
          </cell>
        </row>
        <row r="143">
          <cell r="E143" t="str">
            <v>华宇2204</v>
          </cell>
          <cell r="M143">
            <v>37882.06</v>
          </cell>
          <cell r="R143">
            <v>13289.29</v>
          </cell>
        </row>
        <row r="144">
          <cell r="E144" t="str">
            <v>华宇2204</v>
          </cell>
          <cell r="M144">
            <v>40865.29</v>
          </cell>
          <cell r="R144">
            <v>15842.99</v>
          </cell>
        </row>
        <row r="145">
          <cell r="E145" t="str">
            <v>华宇2204</v>
          </cell>
          <cell r="M145">
            <v>33644.720000000001</v>
          </cell>
          <cell r="R145">
            <v>13153.12</v>
          </cell>
        </row>
        <row r="146">
          <cell r="E146" t="str">
            <v>华宇2204F</v>
          </cell>
          <cell r="M146">
            <v>83</v>
          </cell>
          <cell r="R146">
            <v>39.799999999999997</v>
          </cell>
        </row>
        <row r="147">
          <cell r="E147" t="str">
            <v>华宇2205</v>
          </cell>
          <cell r="M147">
            <v>37982.46</v>
          </cell>
          <cell r="R147">
            <v>12565.71</v>
          </cell>
        </row>
        <row r="148">
          <cell r="E148" t="str">
            <v>华宇2205</v>
          </cell>
          <cell r="M148">
            <v>31321.5</v>
          </cell>
          <cell r="R148">
            <v>12659.87</v>
          </cell>
        </row>
        <row r="149">
          <cell r="E149" t="str">
            <v>华宇2205</v>
          </cell>
          <cell r="M149">
            <v>28047.69</v>
          </cell>
          <cell r="R149">
            <v>11508.95</v>
          </cell>
        </row>
        <row r="150">
          <cell r="E150" t="str">
            <v>华宇2206</v>
          </cell>
          <cell r="M150">
            <v>28147.279999999999</v>
          </cell>
          <cell r="R150">
            <v>10968.28</v>
          </cell>
        </row>
        <row r="151">
          <cell r="E151" t="str">
            <v>华宇2206</v>
          </cell>
          <cell r="M151">
            <v>36518.120000000003</v>
          </cell>
          <cell r="R151">
            <v>14663.77</v>
          </cell>
        </row>
        <row r="152">
          <cell r="E152" t="str">
            <v>华宇2206</v>
          </cell>
          <cell r="M152">
            <v>28415.3</v>
          </cell>
          <cell r="R152">
            <v>11471.31</v>
          </cell>
        </row>
        <row r="153">
          <cell r="E153" t="str">
            <v>华宇2206F</v>
          </cell>
          <cell r="M153">
            <v>490</v>
          </cell>
          <cell r="R153">
            <v>207</v>
          </cell>
        </row>
        <row r="154">
          <cell r="E154" t="str">
            <v>华宇2207</v>
          </cell>
          <cell r="M154">
            <v>5402.69</v>
          </cell>
          <cell r="R154">
            <v>1744.43</v>
          </cell>
        </row>
        <row r="155">
          <cell r="E155" t="str">
            <v>华宇2207</v>
          </cell>
          <cell r="M155">
            <v>45680.3</v>
          </cell>
          <cell r="R155">
            <v>18480.38</v>
          </cell>
        </row>
        <row r="156">
          <cell r="E156" t="str">
            <v>华宇2207</v>
          </cell>
          <cell r="M156">
            <v>45498.33</v>
          </cell>
          <cell r="R156">
            <v>18121.830000000002</v>
          </cell>
        </row>
        <row r="157">
          <cell r="E157" t="str">
            <v>华宇2208</v>
          </cell>
          <cell r="M157">
            <v>58688.52</v>
          </cell>
          <cell r="R157">
            <v>23836.6</v>
          </cell>
        </row>
        <row r="158">
          <cell r="E158" t="str">
            <v>华宇2208</v>
          </cell>
          <cell r="M158">
            <v>52848.38</v>
          </cell>
          <cell r="R158">
            <v>21493.94</v>
          </cell>
        </row>
        <row r="159">
          <cell r="E159" t="str">
            <v>华宇2208</v>
          </cell>
          <cell r="M159">
            <v>49.98</v>
          </cell>
          <cell r="R159">
            <v>38.99</v>
          </cell>
        </row>
        <row r="160">
          <cell r="E160" t="str">
            <v>华宇2209</v>
          </cell>
          <cell r="M160">
            <v>10492.59</v>
          </cell>
          <cell r="R160">
            <v>3767.33</v>
          </cell>
        </row>
        <row r="161">
          <cell r="E161" t="str">
            <v>华宇2209</v>
          </cell>
          <cell r="M161">
            <v>52508.44</v>
          </cell>
          <cell r="R161">
            <v>21414.17</v>
          </cell>
        </row>
        <row r="162">
          <cell r="E162" t="str">
            <v>华宇2209</v>
          </cell>
          <cell r="M162">
            <v>42618.73</v>
          </cell>
          <cell r="R162">
            <v>18791.849999999999</v>
          </cell>
        </row>
        <row r="163">
          <cell r="E163" t="str">
            <v>华宇2210</v>
          </cell>
          <cell r="M163">
            <v>42679.07</v>
          </cell>
          <cell r="R163">
            <v>19481.38</v>
          </cell>
        </row>
        <row r="164">
          <cell r="E164" t="str">
            <v>华宇2210</v>
          </cell>
          <cell r="M164">
            <v>37588.65</v>
          </cell>
          <cell r="R164">
            <v>17124.53</v>
          </cell>
        </row>
        <row r="165">
          <cell r="E165" t="str">
            <v>华宇2210</v>
          </cell>
          <cell r="M165">
            <v>18914.89</v>
          </cell>
          <cell r="R165">
            <v>7976.96</v>
          </cell>
        </row>
        <row r="166">
          <cell r="E166" t="str">
            <v>华宇2211</v>
          </cell>
          <cell r="M166">
            <v>34494.11</v>
          </cell>
          <cell r="R166">
            <v>13525.38</v>
          </cell>
        </row>
        <row r="167">
          <cell r="E167" t="str">
            <v>华宇2211</v>
          </cell>
          <cell r="M167">
            <v>40281.14</v>
          </cell>
          <cell r="R167">
            <v>15573.03</v>
          </cell>
        </row>
        <row r="168">
          <cell r="E168" t="str">
            <v>华宇2211</v>
          </cell>
          <cell r="M168">
            <v>39172.6</v>
          </cell>
          <cell r="R168">
            <v>15408.13</v>
          </cell>
        </row>
        <row r="169">
          <cell r="E169" t="str">
            <v>华宇2212</v>
          </cell>
          <cell r="M169">
            <v>178.43</v>
          </cell>
          <cell r="R169">
            <v>106.27</v>
          </cell>
        </row>
        <row r="170">
          <cell r="E170" t="str">
            <v>华宇2212</v>
          </cell>
          <cell r="M170">
            <v>43433.58</v>
          </cell>
          <cell r="R170">
            <v>18272.78</v>
          </cell>
        </row>
        <row r="171">
          <cell r="E171" t="str">
            <v>华宇2212</v>
          </cell>
          <cell r="M171">
            <v>68462.399999999994</v>
          </cell>
          <cell r="R171">
            <v>27362.16</v>
          </cell>
        </row>
        <row r="172">
          <cell r="E172" t="str">
            <v>华宇2212</v>
          </cell>
          <cell r="M172">
            <v>69499.460000000006</v>
          </cell>
          <cell r="R172">
            <v>27047.89</v>
          </cell>
        </row>
        <row r="173">
          <cell r="E173" t="str">
            <v>华雨2201</v>
          </cell>
          <cell r="M173">
            <v>53043.9</v>
          </cell>
          <cell r="R173">
            <v>29665.68</v>
          </cell>
        </row>
        <row r="174">
          <cell r="E174" t="str">
            <v>华雨2202</v>
          </cell>
          <cell r="M174">
            <v>46075.9</v>
          </cell>
          <cell r="R174">
            <v>26537.39</v>
          </cell>
        </row>
        <row r="175">
          <cell r="E175" t="str">
            <v>华雨2203</v>
          </cell>
          <cell r="M175">
            <v>56617.8</v>
          </cell>
          <cell r="R175">
            <v>32027.3</v>
          </cell>
        </row>
        <row r="176">
          <cell r="E176" t="str">
            <v>华雨2204</v>
          </cell>
          <cell r="M176">
            <v>49147.6</v>
          </cell>
          <cell r="R176">
            <v>28402.959999999999</v>
          </cell>
        </row>
        <row r="177">
          <cell r="E177" t="str">
            <v>华雨2204F</v>
          </cell>
          <cell r="M177">
            <v>303</v>
          </cell>
          <cell r="R177">
            <v>103.16</v>
          </cell>
        </row>
        <row r="178">
          <cell r="E178" t="str">
            <v>华雨2205</v>
          </cell>
          <cell r="M178">
            <v>45045</v>
          </cell>
          <cell r="R178">
            <v>26205.59</v>
          </cell>
        </row>
        <row r="179">
          <cell r="E179" t="str">
            <v>华雨2206</v>
          </cell>
          <cell r="M179">
            <v>45077.7</v>
          </cell>
          <cell r="R179">
            <v>26845.98</v>
          </cell>
        </row>
        <row r="180">
          <cell r="E180" t="str">
            <v>华雨2207</v>
          </cell>
          <cell r="M180">
            <v>41677.800000000003</v>
          </cell>
          <cell r="R180">
            <v>24989.13</v>
          </cell>
        </row>
        <row r="181">
          <cell r="E181" t="str">
            <v>华雨2208</v>
          </cell>
          <cell r="M181">
            <v>53316.4</v>
          </cell>
          <cell r="R181">
            <v>31871.46</v>
          </cell>
        </row>
        <row r="182">
          <cell r="E182" t="str">
            <v>华雨2209</v>
          </cell>
          <cell r="M182">
            <v>50112.1</v>
          </cell>
          <cell r="R182">
            <v>30068.55</v>
          </cell>
        </row>
        <row r="183">
          <cell r="E183" t="str">
            <v>华雨2210</v>
          </cell>
          <cell r="M183">
            <v>53168.2</v>
          </cell>
          <cell r="R183">
            <v>30776.92</v>
          </cell>
        </row>
        <row r="184">
          <cell r="E184" t="str">
            <v>华雨2211</v>
          </cell>
          <cell r="M184">
            <v>51355.7</v>
          </cell>
          <cell r="R184">
            <v>31372.89</v>
          </cell>
        </row>
        <row r="185">
          <cell r="E185" t="str">
            <v>华雨2212</v>
          </cell>
          <cell r="M185">
            <v>118770.46</v>
          </cell>
          <cell r="R185">
            <v>66968.59</v>
          </cell>
        </row>
        <row r="186">
          <cell r="E186" t="str">
            <v>平安2201</v>
          </cell>
          <cell r="M186">
            <v>32306.09</v>
          </cell>
          <cell r="R186">
            <v>13798.03</v>
          </cell>
        </row>
        <row r="187">
          <cell r="E187" t="str">
            <v>平安2201</v>
          </cell>
          <cell r="M187">
            <v>30751.7</v>
          </cell>
          <cell r="R187">
            <v>11484.53</v>
          </cell>
        </row>
        <row r="188">
          <cell r="E188" t="str">
            <v>平安2201F</v>
          </cell>
          <cell r="M188">
            <v>2000</v>
          </cell>
          <cell r="R188">
            <v>195.4</v>
          </cell>
        </row>
        <row r="189">
          <cell r="E189" t="str">
            <v>平安2202</v>
          </cell>
          <cell r="M189">
            <v>27250.87</v>
          </cell>
          <cell r="R189">
            <v>11698.2</v>
          </cell>
        </row>
        <row r="190">
          <cell r="E190" t="str">
            <v>平安2202</v>
          </cell>
          <cell r="M190">
            <v>29405.42</v>
          </cell>
          <cell r="R190">
            <v>10811.62</v>
          </cell>
        </row>
        <row r="191">
          <cell r="E191" t="str">
            <v>平安2203</v>
          </cell>
          <cell r="M191">
            <v>40869.599999999999</v>
          </cell>
          <cell r="R191">
            <v>17182.28</v>
          </cell>
        </row>
        <row r="192">
          <cell r="E192" t="str">
            <v>平安2203F</v>
          </cell>
          <cell r="M192">
            <v>273684</v>
          </cell>
          <cell r="R192">
            <v>106556.62</v>
          </cell>
        </row>
        <row r="193">
          <cell r="E193" t="str">
            <v>平安2203</v>
          </cell>
          <cell r="M193">
            <v>44790.07</v>
          </cell>
          <cell r="R193">
            <v>16323.55</v>
          </cell>
        </row>
        <row r="194">
          <cell r="E194" t="str">
            <v>平安2204</v>
          </cell>
          <cell r="M194">
            <v>36274.639999999999</v>
          </cell>
          <cell r="R194">
            <v>14497.45</v>
          </cell>
        </row>
        <row r="195">
          <cell r="E195" t="str">
            <v>平安2204</v>
          </cell>
          <cell r="M195">
            <v>36140.36</v>
          </cell>
          <cell r="R195">
            <v>13871.07</v>
          </cell>
        </row>
        <row r="196">
          <cell r="E196" t="str">
            <v>平安2205</v>
          </cell>
          <cell r="M196">
            <v>37521.879999999997</v>
          </cell>
          <cell r="R196">
            <v>15025.13</v>
          </cell>
        </row>
        <row r="197">
          <cell r="E197" t="str">
            <v>平安2205</v>
          </cell>
          <cell r="M197">
            <v>36705.230000000003</v>
          </cell>
          <cell r="R197">
            <v>14993.73</v>
          </cell>
        </row>
        <row r="198">
          <cell r="E198" t="str">
            <v>平安2205F</v>
          </cell>
          <cell r="M198">
            <v>33</v>
          </cell>
          <cell r="R198">
            <v>5.7</v>
          </cell>
        </row>
        <row r="199">
          <cell r="E199" t="str">
            <v>平安2206</v>
          </cell>
          <cell r="M199">
            <v>36413.050000000003</v>
          </cell>
          <cell r="R199">
            <v>15255.67</v>
          </cell>
        </row>
        <row r="200">
          <cell r="E200" t="str">
            <v>平安2206</v>
          </cell>
          <cell r="M200">
            <v>26475.52</v>
          </cell>
          <cell r="R200">
            <v>10045.86</v>
          </cell>
        </row>
        <row r="201">
          <cell r="E201" t="str">
            <v>平安2206</v>
          </cell>
          <cell r="M201">
            <v>10087.1</v>
          </cell>
          <cell r="R201">
            <v>4311.38</v>
          </cell>
        </row>
        <row r="202">
          <cell r="E202" t="str">
            <v>平安2206F</v>
          </cell>
          <cell r="M202">
            <v>99200</v>
          </cell>
          <cell r="R202">
            <v>33548</v>
          </cell>
        </row>
        <row r="203">
          <cell r="E203" t="str">
            <v>平安2207</v>
          </cell>
          <cell r="M203">
            <v>36472.199999999997</v>
          </cell>
          <cell r="R203">
            <v>13656.72</v>
          </cell>
        </row>
        <row r="204">
          <cell r="E204" t="str">
            <v>平安2207</v>
          </cell>
          <cell r="M204">
            <v>37473.620000000003</v>
          </cell>
          <cell r="R204">
            <v>15536.24</v>
          </cell>
        </row>
        <row r="205">
          <cell r="E205" t="str">
            <v>平安2208F</v>
          </cell>
          <cell r="M205">
            <v>604</v>
          </cell>
          <cell r="R205">
            <v>261</v>
          </cell>
        </row>
        <row r="206">
          <cell r="E206" t="str">
            <v>平安2208</v>
          </cell>
          <cell r="M206">
            <v>35055.129999999997</v>
          </cell>
          <cell r="R206">
            <v>13780.36</v>
          </cell>
        </row>
        <row r="207">
          <cell r="E207" t="str">
            <v>平安2208</v>
          </cell>
          <cell r="M207">
            <v>50222.75</v>
          </cell>
          <cell r="R207">
            <v>19235.55</v>
          </cell>
        </row>
        <row r="208">
          <cell r="E208" t="str">
            <v>平安2209</v>
          </cell>
          <cell r="M208">
            <v>42001.82</v>
          </cell>
          <cell r="R208">
            <v>17904.62</v>
          </cell>
        </row>
        <row r="209">
          <cell r="E209" t="str">
            <v>平安2209</v>
          </cell>
          <cell r="M209">
            <v>38815.97</v>
          </cell>
          <cell r="R209">
            <v>15473.69</v>
          </cell>
        </row>
        <row r="210">
          <cell r="E210" t="str">
            <v>平安2209F</v>
          </cell>
          <cell r="M210">
            <v>88550</v>
          </cell>
          <cell r="R210">
            <v>20607</v>
          </cell>
        </row>
        <row r="211">
          <cell r="E211" t="str">
            <v>平安2210F</v>
          </cell>
          <cell r="M211">
            <v>51575</v>
          </cell>
          <cell r="R211">
            <v>18682.25</v>
          </cell>
        </row>
        <row r="212">
          <cell r="E212" t="str">
            <v>平安2210</v>
          </cell>
          <cell r="M212">
            <v>30254.639999999999</v>
          </cell>
          <cell r="R212">
            <v>11175.38</v>
          </cell>
        </row>
        <row r="213">
          <cell r="E213" t="str">
            <v>平安2210</v>
          </cell>
          <cell r="M213">
            <v>7287.34</v>
          </cell>
          <cell r="R213">
            <v>3071.58</v>
          </cell>
        </row>
        <row r="214">
          <cell r="E214" t="str">
            <v>平安2210</v>
          </cell>
          <cell r="M214">
            <v>37761.99</v>
          </cell>
          <cell r="R214">
            <v>16010.44</v>
          </cell>
        </row>
        <row r="215">
          <cell r="E215" t="str">
            <v>平安2211F</v>
          </cell>
          <cell r="M215">
            <v>4165</v>
          </cell>
          <cell r="R215">
            <v>1682.16</v>
          </cell>
        </row>
        <row r="216">
          <cell r="E216" t="str">
            <v>平安2211</v>
          </cell>
          <cell r="M216">
            <v>37167.910000000003</v>
          </cell>
          <cell r="R216">
            <v>14917.76</v>
          </cell>
        </row>
        <row r="217">
          <cell r="E217" t="str">
            <v>平安2211</v>
          </cell>
          <cell r="M217">
            <v>33834.879999999997</v>
          </cell>
          <cell r="R217">
            <v>11866.46</v>
          </cell>
        </row>
        <row r="218">
          <cell r="E218" t="str">
            <v>平安2211</v>
          </cell>
          <cell r="M218">
            <v>100</v>
          </cell>
          <cell r="R218">
            <v>43.19</v>
          </cell>
        </row>
        <row r="219">
          <cell r="E219" t="str">
            <v>平安2212</v>
          </cell>
          <cell r="M219">
            <v>2976.5</v>
          </cell>
          <cell r="R219">
            <v>1205.3499999999999</v>
          </cell>
        </row>
        <row r="220">
          <cell r="E220" t="str">
            <v>平安2212</v>
          </cell>
          <cell r="M220">
            <v>65071.13</v>
          </cell>
          <cell r="R220">
            <v>25518.67</v>
          </cell>
        </row>
        <row r="221">
          <cell r="E221" t="str">
            <v>平安2212</v>
          </cell>
          <cell r="M221">
            <v>41915.230000000003</v>
          </cell>
          <cell r="R221">
            <v>19152.12</v>
          </cell>
        </row>
        <row r="222">
          <cell r="E222" t="str">
            <v>平安2212F</v>
          </cell>
          <cell r="M222">
            <v>119124.8</v>
          </cell>
          <cell r="R222">
            <v>37319.82</v>
          </cell>
        </row>
        <row r="223">
          <cell r="E223" t="str">
            <v>平价2201</v>
          </cell>
          <cell r="M223">
            <v>47523.43</v>
          </cell>
          <cell r="R223">
            <v>19817.57</v>
          </cell>
        </row>
        <row r="224">
          <cell r="E224" t="str">
            <v>平价2201</v>
          </cell>
          <cell r="M224">
            <v>42413.14</v>
          </cell>
          <cell r="R224">
            <v>18018.95</v>
          </cell>
        </row>
        <row r="225">
          <cell r="E225" t="str">
            <v>平价2201</v>
          </cell>
          <cell r="M225">
            <v>44759.98</v>
          </cell>
          <cell r="R225">
            <v>18475.64</v>
          </cell>
        </row>
        <row r="226">
          <cell r="E226" t="str">
            <v>平价2201</v>
          </cell>
          <cell r="M226">
            <v>37103</v>
          </cell>
          <cell r="R226">
            <v>14245.47</v>
          </cell>
        </row>
        <row r="227">
          <cell r="E227" t="str">
            <v>平价2202</v>
          </cell>
          <cell r="M227">
            <v>37276.57</v>
          </cell>
          <cell r="R227">
            <v>15756.65</v>
          </cell>
        </row>
        <row r="228">
          <cell r="E228" t="str">
            <v>平价2202</v>
          </cell>
          <cell r="M228">
            <v>32094.95</v>
          </cell>
          <cell r="R228">
            <v>13218.2</v>
          </cell>
        </row>
        <row r="229">
          <cell r="E229" t="str">
            <v>平价2202</v>
          </cell>
          <cell r="M229">
            <v>9382.9</v>
          </cell>
          <cell r="R229">
            <v>4006.79</v>
          </cell>
        </row>
        <row r="230">
          <cell r="E230" t="str">
            <v>平价2202</v>
          </cell>
          <cell r="M230">
            <v>36526.230000000003</v>
          </cell>
          <cell r="R230">
            <v>15029.35</v>
          </cell>
        </row>
        <row r="231">
          <cell r="E231" t="str">
            <v>平价2202</v>
          </cell>
          <cell r="M231">
            <v>6384.35</v>
          </cell>
          <cell r="R231">
            <v>2518.9499999999998</v>
          </cell>
        </row>
        <row r="232">
          <cell r="E232" t="str">
            <v>平价2202F</v>
          </cell>
          <cell r="M232">
            <v>440</v>
          </cell>
          <cell r="R232">
            <v>200.7</v>
          </cell>
        </row>
        <row r="233">
          <cell r="E233" t="str">
            <v>平价2202</v>
          </cell>
          <cell r="M233">
            <v>28465.61</v>
          </cell>
          <cell r="R233">
            <v>11507.5</v>
          </cell>
        </row>
        <row r="234">
          <cell r="E234" t="str">
            <v>平价2203</v>
          </cell>
          <cell r="M234">
            <v>64381.42</v>
          </cell>
          <cell r="R234">
            <v>26880.36</v>
          </cell>
        </row>
        <row r="235">
          <cell r="E235" t="str">
            <v>平价2203</v>
          </cell>
          <cell r="M235">
            <v>67888.91</v>
          </cell>
          <cell r="R235">
            <v>27888.99</v>
          </cell>
        </row>
        <row r="236">
          <cell r="E236" t="str">
            <v>平价2203</v>
          </cell>
          <cell r="M236">
            <v>-55</v>
          </cell>
          <cell r="R236">
            <v>-7.9</v>
          </cell>
        </row>
        <row r="237">
          <cell r="E237" t="str">
            <v>平价2203</v>
          </cell>
          <cell r="M237">
            <v>56859.1</v>
          </cell>
          <cell r="R237">
            <v>22664.86</v>
          </cell>
        </row>
        <row r="238">
          <cell r="E238" t="str">
            <v>平价2203</v>
          </cell>
          <cell r="M238">
            <v>-55.5</v>
          </cell>
          <cell r="R238">
            <v>-2.97</v>
          </cell>
        </row>
        <row r="239">
          <cell r="E239" t="str">
            <v>平价2203</v>
          </cell>
          <cell r="M239">
            <v>49158.83</v>
          </cell>
          <cell r="R239">
            <v>21086.95</v>
          </cell>
        </row>
        <row r="240">
          <cell r="E240" t="str">
            <v>平价2203F</v>
          </cell>
          <cell r="M240">
            <v>346</v>
          </cell>
          <cell r="R240">
            <v>-49.55</v>
          </cell>
        </row>
        <row r="241">
          <cell r="E241" t="str">
            <v>平价2204F</v>
          </cell>
          <cell r="M241">
            <v>4.5</v>
          </cell>
          <cell r="R241">
            <v>0.75</v>
          </cell>
        </row>
        <row r="242">
          <cell r="E242" t="str">
            <v>平价2204</v>
          </cell>
          <cell r="M242">
            <v>55692.93</v>
          </cell>
          <cell r="R242">
            <v>20862</v>
          </cell>
        </row>
        <row r="243">
          <cell r="E243" t="str">
            <v>平价2204</v>
          </cell>
          <cell r="M243">
            <v>51710.080000000002</v>
          </cell>
          <cell r="R243">
            <v>21004.54</v>
          </cell>
        </row>
        <row r="244">
          <cell r="E244" t="str">
            <v>平价2204</v>
          </cell>
          <cell r="M244">
            <v>43693.95</v>
          </cell>
          <cell r="R244">
            <v>18194.28</v>
          </cell>
        </row>
        <row r="245">
          <cell r="E245" t="str">
            <v>平价2204</v>
          </cell>
          <cell r="M245">
            <v>39</v>
          </cell>
          <cell r="R245">
            <v>18.64</v>
          </cell>
        </row>
        <row r="246">
          <cell r="E246" t="str">
            <v>平价2204</v>
          </cell>
          <cell r="M246">
            <v>-186</v>
          </cell>
          <cell r="R246">
            <v>12.56</v>
          </cell>
        </row>
        <row r="247">
          <cell r="E247" t="str">
            <v>平价2204F</v>
          </cell>
          <cell r="M247">
            <v>128</v>
          </cell>
          <cell r="R247">
            <v>51.2</v>
          </cell>
        </row>
        <row r="248">
          <cell r="E248" t="str">
            <v>平价2204</v>
          </cell>
          <cell r="M248">
            <v>40809.4</v>
          </cell>
          <cell r="R248">
            <v>16435.77</v>
          </cell>
        </row>
        <row r="249">
          <cell r="E249" t="str">
            <v>平价2204F</v>
          </cell>
          <cell r="M249">
            <v>3</v>
          </cell>
          <cell r="R249">
            <v>3</v>
          </cell>
        </row>
        <row r="250">
          <cell r="E250" t="str">
            <v>平价2205</v>
          </cell>
          <cell r="M250">
            <v>56653.35</v>
          </cell>
          <cell r="R250">
            <v>24184.49</v>
          </cell>
        </row>
        <row r="251">
          <cell r="E251" t="str">
            <v>平价2205</v>
          </cell>
          <cell r="M251">
            <v>56848.88</v>
          </cell>
          <cell r="R251">
            <v>23732.82</v>
          </cell>
        </row>
        <row r="252">
          <cell r="E252" t="str">
            <v>平价2205</v>
          </cell>
          <cell r="M252">
            <v>51864.66</v>
          </cell>
          <cell r="R252">
            <v>20235.13</v>
          </cell>
        </row>
        <row r="253">
          <cell r="E253" t="str">
            <v>平价2205</v>
          </cell>
          <cell r="M253">
            <v>25610.03</v>
          </cell>
          <cell r="R253">
            <v>10355.23</v>
          </cell>
        </row>
        <row r="254">
          <cell r="E254" t="str">
            <v>平价2205</v>
          </cell>
          <cell r="M254">
            <v>13415.92</v>
          </cell>
          <cell r="R254">
            <v>5074.54</v>
          </cell>
        </row>
        <row r="255">
          <cell r="E255" t="str">
            <v>平价2205</v>
          </cell>
          <cell r="M255">
            <v>621.32000000000005</v>
          </cell>
          <cell r="R255">
            <v>146.13999999999999</v>
          </cell>
        </row>
        <row r="256">
          <cell r="E256" t="str">
            <v>平价2205</v>
          </cell>
          <cell r="M256">
            <v>192</v>
          </cell>
          <cell r="R256">
            <v>8.33</v>
          </cell>
        </row>
        <row r="257">
          <cell r="E257" t="str">
            <v>平价2206F</v>
          </cell>
          <cell r="M257">
            <v>-30</v>
          </cell>
          <cell r="R257">
            <v>-21.6</v>
          </cell>
        </row>
        <row r="258">
          <cell r="E258" t="str">
            <v>平价2206</v>
          </cell>
          <cell r="M258">
            <v>53185.96</v>
          </cell>
          <cell r="R258">
            <v>21061</v>
          </cell>
        </row>
        <row r="259">
          <cell r="E259" t="str">
            <v>平价2206</v>
          </cell>
          <cell r="M259">
            <v>52690.68</v>
          </cell>
          <cell r="R259">
            <v>22091.27</v>
          </cell>
        </row>
        <row r="260">
          <cell r="E260" t="str">
            <v>平价2206</v>
          </cell>
          <cell r="M260">
            <v>42874.57</v>
          </cell>
          <cell r="R260">
            <v>18238.330000000002</v>
          </cell>
        </row>
        <row r="261">
          <cell r="E261" t="str">
            <v>平价2206</v>
          </cell>
          <cell r="M261">
            <v>33842.68</v>
          </cell>
          <cell r="R261">
            <v>12881.16</v>
          </cell>
        </row>
        <row r="262">
          <cell r="E262" t="str">
            <v>平价2206</v>
          </cell>
          <cell r="M262">
            <v>-21</v>
          </cell>
          <cell r="R262">
            <v>-6.43</v>
          </cell>
        </row>
        <row r="263">
          <cell r="E263" t="str">
            <v>平价2206F</v>
          </cell>
          <cell r="M263">
            <v>-28</v>
          </cell>
          <cell r="R263">
            <v>-13.66</v>
          </cell>
        </row>
        <row r="264">
          <cell r="E264" t="str">
            <v>平价2206</v>
          </cell>
          <cell r="M264">
            <v>-43</v>
          </cell>
          <cell r="R264">
            <v>-3.12</v>
          </cell>
        </row>
        <row r="265">
          <cell r="E265" t="str">
            <v>平价2206</v>
          </cell>
          <cell r="M265">
            <v>2442.31</v>
          </cell>
          <cell r="R265">
            <v>980.66</v>
          </cell>
        </row>
        <row r="266">
          <cell r="E266" t="str">
            <v>平价2206F</v>
          </cell>
          <cell r="M266">
            <v>117</v>
          </cell>
          <cell r="R266">
            <v>50.1</v>
          </cell>
        </row>
        <row r="267">
          <cell r="E267" t="str">
            <v>平价2207</v>
          </cell>
          <cell r="M267">
            <v>39818.43</v>
          </cell>
          <cell r="R267">
            <v>16869.82</v>
          </cell>
        </row>
        <row r="268">
          <cell r="E268" t="str">
            <v>平价2207</v>
          </cell>
          <cell r="M268">
            <v>27495.439999999999</v>
          </cell>
          <cell r="R268">
            <v>12000.84</v>
          </cell>
        </row>
        <row r="269">
          <cell r="E269" t="str">
            <v>平价2207</v>
          </cell>
          <cell r="M269">
            <v>-90</v>
          </cell>
          <cell r="R269">
            <v>-9.36</v>
          </cell>
        </row>
        <row r="270">
          <cell r="E270" t="str">
            <v>平价2207</v>
          </cell>
          <cell r="M270">
            <v>31290.36</v>
          </cell>
          <cell r="R270">
            <v>12891.37</v>
          </cell>
        </row>
        <row r="271">
          <cell r="E271" t="str">
            <v>平价2207</v>
          </cell>
          <cell r="M271">
            <v>43322.62</v>
          </cell>
          <cell r="R271">
            <v>18722.939999999999</v>
          </cell>
        </row>
        <row r="272">
          <cell r="E272" t="str">
            <v>平价2207</v>
          </cell>
          <cell r="M272">
            <v>20627.419999999998</v>
          </cell>
          <cell r="R272">
            <v>8718.7099999999991</v>
          </cell>
        </row>
        <row r="273">
          <cell r="E273" t="str">
            <v>平价2208</v>
          </cell>
          <cell r="M273">
            <v>46457.760000000002</v>
          </cell>
          <cell r="R273">
            <v>18747.830000000002</v>
          </cell>
        </row>
        <row r="274">
          <cell r="E274" t="str">
            <v>平价2208</v>
          </cell>
          <cell r="M274">
            <v>-25</v>
          </cell>
          <cell r="R274">
            <v>-6.62</v>
          </cell>
        </row>
        <row r="275">
          <cell r="E275" t="str">
            <v>平价2208</v>
          </cell>
          <cell r="M275">
            <v>59385.59</v>
          </cell>
          <cell r="R275">
            <v>26192.58</v>
          </cell>
        </row>
        <row r="276">
          <cell r="E276" t="str">
            <v>平价2208</v>
          </cell>
          <cell r="M276">
            <v>57927.21</v>
          </cell>
          <cell r="R276">
            <v>26431.73</v>
          </cell>
        </row>
        <row r="277">
          <cell r="E277" t="str">
            <v>平价2208</v>
          </cell>
          <cell r="M277">
            <v>38264.43</v>
          </cell>
          <cell r="R277">
            <v>15102.63</v>
          </cell>
        </row>
        <row r="278">
          <cell r="E278" t="str">
            <v>平价2208</v>
          </cell>
          <cell r="M278">
            <v>1160</v>
          </cell>
          <cell r="R278">
            <v>483.36</v>
          </cell>
        </row>
        <row r="279">
          <cell r="E279" t="str">
            <v>平价2209</v>
          </cell>
          <cell r="M279">
            <v>55089.41</v>
          </cell>
          <cell r="R279">
            <v>23736.37</v>
          </cell>
        </row>
        <row r="280">
          <cell r="E280" t="str">
            <v>平价2209</v>
          </cell>
          <cell r="M280">
            <v>60454.83</v>
          </cell>
          <cell r="R280">
            <v>26136.29</v>
          </cell>
        </row>
        <row r="281">
          <cell r="E281" t="str">
            <v>平价2209</v>
          </cell>
          <cell r="M281">
            <v>46927.54</v>
          </cell>
          <cell r="R281">
            <v>19022.169999999998</v>
          </cell>
        </row>
        <row r="282">
          <cell r="E282" t="str">
            <v>平价2209</v>
          </cell>
          <cell r="M282">
            <v>40430.33</v>
          </cell>
          <cell r="R282">
            <v>16055.05</v>
          </cell>
        </row>
        <row r="283">
          <cell r="E283" t="str">
            <v>平价2209</v>
          </cell>
          <cell r="M283">
            <v>-106</v>
          </cell>
          <cell r="R283">
            <v>-11.99</v>
          </cell>
        </row>
        <row r="284">
          <cell r="E284" t="str">
            <v>平价2209</v>
          </cell>
          <cell r="M284">
            <v>-28</v>
          </cell>
          <cell r="R284">
            <v>-13.82</v>
          </cell>
        </row>
        <row r="285">
          <cell r="E285" t="str">
            <v>平价2210</v>
          </cell>
          <cell r="M285">
            <v>56767.55</v>
          </cell>
          <cell r="R285">
            <v>23252.47</v>
          </cell>
        </row>
        <row r="286">
          <cell r="E286" t="str">
            <v>平价2210</v>
          </cell>
          <cell r="M286">
            <v>49470.51</v>
          </cell>
          <cell r="R286">
            <v>18475.13</v>
          </cell>
        </row>
        <row r="287">
          <cell r="E287" t="str">
            <v>平价2210</v>
          </cell>
          <cell r="M287">
            <v>-54</v>
          </cell>
          <cell r="R287">
            <v>-0.22</v>
          </cell>
        </row>
        <row r="288">
          <cell r="E288" t="str">
            <v>平价2210</v>
          </cell>
          <cell r="M288">
            <v>21528.05</v>
          </cell>
          <cell r="R288">
            <v>8306.14</v>
          </cell>
        </row>
        <row r="289">
          <cell r="E289" t="str">
            <v>平价2210</v>
          </cell>
          <cell r="M289">
            <v>66603.3</v>
          </cell>
          <cell r="R289">
            <v>26508.23</v>
          </cell>
        </row>
        <row r="290">
          <cell r="E290" t="str">
            <v>平价2210</v>
          </cell>
          <cell r="M290">
            <v>2940.5</v>
          </cell>
          <cell r="R290">
            <v>1332.83</v>
          </cell>
        </row>
        <row r="291">
          <cell r="E291" t="str">
            <v>平价2211</v>
          </cell>
          <cell r="M291">
            <v>-94.5</v>
          </cell>
          <cell r="R291">
            <v>-22.83</v>
          </cell>
        </row>
        <row r="292">
          <cell r="E292" t="str">
            <v>平价2211</v>
          </cell>
          <cell r="M292">
            <v>38459.980000000003</v>
          </cell>
          <cell r="R292">
            <v>13730.58</v>
          </cell>
        </row>
        <row r="293">
          <cell r="E293" t="str">
            <v>平价2211</v>
          </cell>
          <cell r="M293">
            <v>180.62</v>
          </cell>
          <cell r="R293">
            <v>110.11</v>
          </cell>
        </row>
        <row r="294">
          <cell r="E294" t="str">
            <v>平价2211</v>
          </cell>
          <cell r="M294">
            <v>47987.61</v>
          </cell>
          <cell r="R294">
            <v>17932.259999999998</v>
          </cell>
        </row>
        <row r="295">
          <cell r="E295" t="str">
            <v>平价2211</v>
          </cell>
          <cell r="M295">
            <v>71800.38</v>
          </cell>
          <cell r="R295">
            <v>28661.14</v>
          </cell>
        </row>
        <row r="296">
          <cell r="E296" t="str">
            <v>平价2211</v>
          </cell>
          <cell r="M296">
            <v>59584.58</v>
          </cell>
          <cell r="R296">
            <v>24684.27</v>
          </cell>
        </row>
        <row r="297">
          <cell r="E297" t="str">
            <v>平价2212</v>
          </cell>
          <cell r="M297">
            <v>85467.74</v>
          </cell>
          <cell r="R297">
            <v>35191.919999999998</v>
          </cell>
        </row>
        <row r="298">
          <cell r="E298" t="str">
            <v>平价2212</v>
          </cell>
          <cell r="M298">
            <v>21993.22</v>
          </cell>
          <cell r="R298">
            <v>6887.58</v>
          </cell>
        </row>
        <row r="299">
          <cell r="E299" t="str">
            <v>平价2212</v>
          </cell>
          <cell r="M299">
            <v>3880.61</v>
          </cell>
          <cell r="R299">
            <v>1674.13</v>
          </cell>
        </row>
        <row r="300">
          <cell r="E300" t="str">
            <v>平价2212</v>
          </cell>
          <cell r="M300">
            <v>1163.4000000000001</v>
          </cell>
          <cell r="R300">
            <v>481.45</v>
          </cell>
        </row>
        <row r="301">
          <cell r="E301" t="str">
            <v>平价2212</v>
          </cell>
          <cell r="M301">
            <v>0</v>
          </cell>
          <cell r="R301">
            <v>0</v>
          </cell>
        </row>
        <row r="302">
          <cell r="E302" t="str">
            <v>平价2212</v>
          </cell>
          <cell r="M302">
            <v>-66</v>
          </cell>
          <cell r="R302">
            <v>-10.92</v>
          </cell>
        </row>
        <row r="303">
          <cell r="E303" t="str">
            <v>平价2212</v>
          </cell>
          <cell r="M303">
            <v>93120.89</v>
          </cell>
          <cell r="R303">
            <v>39242.39</v>
          </cell>
        </row>
        <row r="304">
          <cell r="E304" t="str">
            <v>平价2212</v>
          </cell>
          <cell r="M304">
            <v>16158.04</v>
          </cell>
          <cell r="R304">
            <v>5190.45</v>
          </cell>
        </row>
        <row r="305">
          <cell r="E305" t="str">
            <v>平价2212</v>
          </cell>
          <cell r="M305">
            <v>1732.5</v>
          </cell>
          <cell r="R305">
            <v>732.06</v>
          </cell>
        </row>
        <row r="306">
          <cell r="E306" t="str">
            <v>平价2212</v>
          </cell>
          <cell r="M306">
            <v>5</v>
          </cell>
          <cell r="R306">
            <v>0.8</v>
          </cell>
        </row>
        <row r="307">
          <cell r="E307" t="str">
            <v>平价2212F</v>
          </cell>
          <cell r="M307">
            <v>4800</v>
          </cell>
          <cell r="R307">
            <v>-12</v>
          </cell>
        </row>
        <row r="308">
          <cell r="E308" t="str">
            <v>平价2212</v>
          </cell>
          <cell r="M308">
            <v>64886.12</v>
          </cell>
          <cell r="R308">
            <v>24345.57</v>
          </cell>
        </row>
        <row r="309">
          <cell r="E309" t="str">
            <v>平价2212</v>
          </cell>
          <cell r="M309">
            <v>43645.02</v>
          </cell>
          <cell r="R309">
            <v>17613.21</v>
          </cell>
        </row>
        <row r="310">
          <cell r="E310" t="str">
            <v>同仁2201</v>
          </cell>
          <cell r="M310">
            <v>37517.22</v>
          </cell>
          <cell r="R310">
            <v>15495.67</v>
          </cell>
        </row>
        <row r="311">
          <cell r="E311" t="str">
            <v>同仁2201</v>
          </cell>
          <cell r="M311">
            <v>43949.91</v>
          </cell>
          <cell r="R311">
            <v>18948.78</v>
          </cell>
        </row>
        <row r="312">
          <cell r="E312" t="str">
            <v>同仁2202</v>
          </cell>
          <cell r="M312">
            <v>25134.9</v>
          </cell>
          <cell r="R312">
            <v>10684.4</v>
          </cell>
        </row>
        <row r="313">
          <cell r="E313" t="str">
            <v>同仁2202</v>
          </cell>
          <cell r="M313">
            <v>32556.28</v>
          </cell>
          <cell r="R313">
            <v>12921.46</v>
          </cell>
        </row>
        <row r="314">
          <cell r="E314" t="str">
            <v>同仁2203</v>
          </cell>
          <cell r="M314">
            <v>34155.18</v>
          </cell>
          <cell r="R314">
            <v>13312.92</v>
          </cell>
        </row>
        <row r="315">
          <cell r="E315" t="str">
            <v>同仁2203</v>
          </cell>
          <cell r="M315">
            <v>46684.87</v>
          </cell>
          <cell r="R315">
            <v>19732.830000000002</v>
          </cell>
        </row>
        <row r="316">
          <cell r="E316" t="str">
            <v>同仁2204</v>
          </cell>
          <cell r="M316">
            <v>1834</v>
          </cell>
          <cell r="R316">
            <v>585.85</v>
          </cell>
        </row>
        <row r="317">
          <cell r="E317" t="str">
            <v>同仁2204</v>
          </cell>
          <cell r="M317">
            <v>25343.09</v>
          </cell>
          <cell r="R317">
            <v>10085.39</v>
          </cell>
        </row>
        <row r="318">
          <cell r="E318" t="str">
            <v>同仁2204</v>
          </cell>
          <cell r="M318">
            <v>27059.13</v>
          </cell>
          <cell r="R318">
            <v>11051.17</v>
          </cell>
        </row>
        <row r="319">
          <cell r="E319" t="str">
            <v>同仁2204F</v>
          </cell>
          <cell r="M319">
            <v>188</v>
          </cell>
          <cell r="R319">
            <v>70</v>
          </cell>
        </row>
        <row r="320">
          <cell r="E320" t="str">
            <v>同仁2205</v>
          </cell>
          <cell r="M320">
            <v>13216.41</v>
          </cell>
          <cell r="R320">
            <v>5064.34</v>
          </cell>
        </row>
        <row r="321">
          <cell r="E321" t="str">
            <v>同仁2205</v>
          </cell>
          <cell r="M321">
            <v>29109.35</v>
          </cell>
          <cell r="R321">
            <v>11007.78</v>
          </cell>
        </row>
        <row r="322">
          <cell r="E322" t="str">
            <v>同仁2206</v>
          </cell>
          <cell r="M322">
            <v>19487.8</v>
          </cell>
          <cell r="R322">
            <v>7317.67</v>
          </cell>
        </row>
        <row r="323">
          <cell r="E323" t="str">
            <v>同仁2206</v>
          </cell>
          <cell r="M323">
            <v>35919.360000000001</v>
          </cell>
          <cell r="R323">
            <v>14146.2</v>
          </cell>
        </row>
        <row r="324">
          <cell r="E324" t="str">
            <v>同仁2207</v>
          </cell>
          <cell r="M324">
            <v>2022.78</v>
          </cell>
          <cell r="R324">
            <v>956.5</v>
          </cell>
        </row>
        <row r="325">
          <cell r="E325" t="str">
            <v>同仁2207</v>
          </cell>
          <cell r="M325">
            <v>6026.85</v>
          </cell>
          <cell r="R325">
            <v>2430.56</v>
          </cell>
        </row>
        <row r="326">
          <cell r="E326" t="str">
            <v>同仁2208</v>
          </cell>
          <cell r="M326">
            <v>5224.3100000000004</v>
          </cell>
          <cell r="R326">
            <v>2260.5100000000002</v>
          </cell>
        </row>
        <row r="327">
          <cell r="E327" t="str">
            <v>同仁2208</v>
          </cell>
          <cell r="M327">
            <v>28624.9</v>
          </cell>
          <cell r="R327">
            <v>10690.66</v>
          </cell>
        </row>
        <row r="328">
          <cell r="E328" t="str">
            <v>同仁2208</v>
          </cell>
          <cell r="M328">
            <v>23781.919999999998</v>
          </cell>
          <cell r="R328">
            <v>8961.93</v>
          </cell>
        </row>
        <row r="329">
          <cell r="E329" t="str">
            <v>同仁2209</v>
          </cell>
          <cell r="M329">
            <v>27529.18</v>
          </cell>
          <cell r="R329">
            <v>10262.83</v>
          </cell>
        </row>
        <row r="330">
          <cell r="E330" t="str">
            <v>同仁2209</v>
          </cell>
          <cell r="M330">
            <v>30384.39</v>
          </cell>
          <cell r="R330">
            <v>11461.68</v>
          </cell>
        </row>
        <row r="331">
          <cell r="E331" t="str">
            <v>同仁2209</v>
          </cell>
          <cell r="M331">
            <v>-24.25</v>
          </cell>
          <cell r="R331">
            <v>-12.59</v>
          </cell>
        </row>
        <row r="332">
          <cell r="E332" t="str">
            <v>同仁2210</v>
          </cell>
          <cell r="M332">
            <v>1751</v>
          </cell>
          <cell r="R332">
            <v>672.33</v>
          </cell>
        </row>
        <row r="333">
          <cell r="E333" t="str">
            <v>同仁2210</v>
          </cell>
          <cell r="M333">
            <v>26475.3</v>
          </cell>
          <cell r="R333">
            <v>10717.73</v>
          </cell>
        </row>
        <row r="334">
          <cell r="E334" t="str">
            <v>同仁2210</v>
          </cell>
          <cell r="M334">
            <v>34583.81</v>
          </cell>
          <cell r="R334">
            <v>14827.63</v>
          </cell>
        </row>
        <row r="335">
          <cell r="E335" t="str">
            <v>同仁2210</v>
          </cell>
          <cell r="M335">
            <v>-28</v>
          </cell>
          <cell r="R335">
            <v>-2.74</v>
          </cell>
        </row>
        <row r="336">
          <cell r="E336" t="str">
            <v>同仁2211</v>
          </cell>
          <cell r="M336">
            <v>14841.77</v>
          </cell>
          <cell r="R336">
            <v>5672.66</v>
          </cell>
        </row>
        <row r="337">
          <cell r="E337" t="str">
            <v>同仁2211</v>
          </cell>
          <cell r="M337">
            <v>2834.49</v>
          </cell>
          <cell r="R337">
            <v>1121.6600000000001</v>
          </cell>
        </row>
        <row r="338">
          <cell r="E338" t="str">
            <v>同仁2211</v>
          </cell>
          <cell r="M338">
            <v>0</v>
          </cell>
          <cell r="R338">
            <v>0</v>
          </cell>
        </row>
        <row r="339">
          <cell r="E339" t="str">
            <v>同仁2211</v>
          </cell>
          <cell r="M339">
            <v>-24</v>
          </cell>
          <cell r="R339">
            <v>-0.48</v>
          </cell>
        </row>
        <row r="340">
          <cell r="E340" t="str">
            <v>同仁2211</v>
          </cell>
          <cell r="M340">
            <v>32526.05</v>
          </cell>
          <cell r="R340">
            <v>13216.88</v>
          </cell>
        </row>
        <row r="341">
          <cell r="E341" t="str">
            <v>同仁2212F</v>
          </cell>
          <cell r="M341">
            <v>67</v>
          </cell>
          <cell r="R341">
            <v>10.47</v>
          </cell>
        </row>
        <row r="342">
          <cell r="E342" t="str">
            <v>同仁2212</v>
          </cell>
          <cell r="M342">
            <v>5640.83</v>
          </cell>
          <cell r="R342">
            <v>2654.28</v>
          </cell>
        </row>
        <row r="343">
          <cell r="E343" t="str">
            <v>同仁2212</v>
          </cell>
          <cell r="M343">
            <v>12591.23</v>
          </cell>
          <cell r="R343">
            <v>5396.32</v>
          </cell>
        </row>
        <row r="344">
          <cell r="E344" t="str">
            <v>同仁2212</v>
          </cell>
          <cell r="M344">
            <v>62141.51</v>
          </cell>
          <cell r="R344">
            <v>26730.33</v>
          </cell>
        </row>
        <row r="345">
          <cell r="E345" t="str">
            <v>万合2201</v>
          </cell>
          <cell r="M345">
            <v>125992.11</v>
          </cell>
          <cell r="R345">
            <v>29840.03</v>
          </cell>
        </row>
        <row r="346">
          <cell r="E346" t="str">
            <v>万合2201</v>
          </cell>
          <cell r="M346">
            <v>118397.27</v>
          </cell>
          <cell r="R346">
            <v>27895.35</v>
          </cell>
        </row>
        <row r="347">
          <cell r="E347" t="str">
            <v>万合2201</v>
          </cell>
          <cell r="M347">
            <v>86613.15</v>
          </cell>
          <cell r="R347">
            <v>19020.05</v>
          </cell>
        </row>
        <row r="348">
          <cell r="E348" t="str">
            <v>万合2201</v>
          </cell>
          <cell r="M348">
            <v>106218.36</v>
          </cell>
          <cell r="R348">
            <v>26296.9</v>
          </cell>
        </row>
        <row r="349">
          <cell r="E349" t="str">
            <v>万合2202</v>
          </cell>
          <cell r="M349">
            <v>79656.62</v>
          </cell>
          <cell r="R349">
            <v>22209.21</v>
          </cell>
        </row>
        <row r="350">
          <cell r="E350" t="str">
            <v>万合2202</v>
          </cell>
          <cell r="M350">
            <v>89666.13</v>
          </cell>
          <cell r="R350">
            <v>20821.150000000001</v>
          </cell>
        </row>
        <row r="351">
          <cell r="E351" t="str">
            <v>万合2202</v>
          </cell>
          <cell r="M351">
            <v>71995.259999999995</v>
          </cell>
          <cell r="R351">
            <v>16823.150000000001</v>
          </cell>
        </row>
        <row r="352">
          <cell r="E352" t="str">
            <v>万合2202F</v>
          </cell>
          <cell r="M352">
            <v>0</v>
          </cell>
          <cell r="R352">
            <v>0</v>
          </cell>
        </row>
        <row r="353">
          <cell r="E353" t="str">
            <v>万合2202F</v>
          </cell>
          <cell r="M353">
            <v>2.5</v>
          </cell>
          <cell r="R353">
            <v>1.03</v>
          </cell>
        </row>
        <row r="354">
          <cell r="E354" t="str">
            <v>万合2202</v>
          </cell>
          <cell r="M354">
            <v>993.25</v>
          </cell>
          <cell r="R354">
            <v>247.39</v>
          </cell>
        </row>
        <row r="355">
          <cell r="E355" t="str">
            <v>万合2202</v>
          </cell>
          <cell r="M355">
            <v>45040.639999999999</v>
          </cell>
          <cell r="R355">
            <v>11814.29</v>
          </cell>
        </row>
        <row r="356">
          <cell r="E356" t="str">
            <v>万合2203</v>
          </cell>
          <cell r="M356">
            <v>114726.96</v>
          </cell>
          <cell r="R356">
            <v>29131.68</v>
          </cell>
        </row>
        <row r="357">
          <cell r="E357" t="str">
            <v>万合2203</v>
          </cell>
          <cell r="M357">
            <v>95038.56</v>
          </cell>
          <cell r="R357">
            <v>25826.5</v>
          </cell>
        </row>
        <row r="358">
          <cell r="E358" t="str">
            <v>万合2203</v>
          </cell>
          <cell r="M358">
            <v>87708.35</v>
          </cell>
          <cell r="R358">
            <v>22077.66</v>
          </cell>
        </row>
        <row r="359">
          <cell r="E359" t="str">
            <v>万合2203F</v>
          </cell>
          <cell r="M359">
            <v>0</v>
          </cell>
          <cell r="R359">
            <v>0</v>
          </cell>
        </row>
        <row r="360">
          <cell r="E360" t="str">
            <v>万合2203</v>
          </cell>
          <cell r="M360">
            <v>46.5</v>
          </cell>
          <cell r="R360">
            <v>23.17</v>
          </cell>
        </row>
        <row r="361">
          <cell r="E361" t="str">
            <v>万合2203</v>
          </cell>
          <cell r="M361">
            <v>91626.48</v>
          </cell>
          <cell r="R361">
            <v>24234.37</v>
          </cell>
        </row>
        <row r="362">
          <cell r="E362" t="str">
            <v>万合2203F</v>
          </cell>
          <cell r="M362">
            <v>780</v>
          </cell>
          <cell r="R362">
            <v>311.69</v>
          </cell>
        </row>
        <row r="363">
          <cell r="E363" t="str">
            <v>万合2204F</v>
          </cell>
          <cell r="M363">
            <v>0</v>
          </cell>
          <cell r="R363">
            <v>0</v>
          </cell>
        </row>
        <row r="364">
          <cell r="E364" t="str">
            <v>万合2204</v>
          </cell>
          <cell r="M364">
            <v>97442.87</v>
          </cell>
          <cell r="R364">
            <v>23448.1</v>
          </cell>
        </row>
        <row r="365">
          <cell r="E365" t="str">
            <v>万合2204</v>
          </cell>
          <cell r="M365">
            <v>109504.59</v>
          </cell>
          <cell r="R365">
            <v>24090.75</v>
          </cell>
        </row>
        <row r="366">
          <cell r="E366" t="str">
            <v>万合2204</v>
          </cell>
          <cell r="M366">
            <v>66249.98</v>
          </cell>
          <cell r="R366">
            <v>16226.71</v>
          </cell>
        </row>
        <row r="367">
          <cell r="E367" t="str">
            <v>万合2204F</v>
          </cell>
          <cell r="M367">
            <v>633</v>
          </cell>
          <cell r="R367">
            <v>379.36</v>
          </cell>
        </row>
        <row r="368">
          <cell r="E368" t="str">
            <v>万合2204F</v>
          </cell>
          <cell r="M368">
            <v>0</v>
          </cell>
          <cell r="R368">
            <v>0</v>
          </cell>
        </row>
        <row r="369">
          <cell r="E369" t="str">
            <v>万合2204</v>
          </cell>
          <cell r="M369">
            <v>76447.94</v>
          </cell>
          <cell r="R369">
            <v>15862.79</v>
          </cell>
        </row>
        <row r="370">
          <cell r="E370" t="str">
            <v>万合2204</v>
          </cell>
          <cell r="M370">
            <v>8124.4</v>
          </cell>
          <cell r="R370">
            <v>1403.62</v>
          </cell>
        </row>
        <row r="371">
          <cell r="E371" t="str">
            <v>万合2205F</v>
          </cell>
          <cell r="M371">
            <v>0</v>
          </cell>
          <cell r="R371">
            <v>0</v>
          </cell>
        </row>
        <row r="372">
          <cell r="E372" t="str">
            <v>万合2205F</v>
          </cell>
          <cell r="M372">
            <v>0</v>
          </cell>
          <cell r="R372">
            <v>0</v>
          </cell>
        </row>
        <row r="373">
          <cell r="E373" t="str">
            <v>万合2205</v>
          </cell>
          <cell r="M373">
            <v>30710.48</v>
          </cell>
          <cell r="R373">
            <v>5781.56</v>
          </cell>
        </row>
        <row r="374">
          <cell r="E374" t="str">
            <v>万合2205</v>
          </cell>
          <cell r="M374">
            <v>114320.65</v>
          </cell>
          <cell r="R374">
            <v>28747.37</v>
          </cell>
        </row>
        <row r="375">
          <cell r="E375" t="str">
            <v>万合2205</v>
          </cell>
          <cell r="M375">
            <v>73861.61</v>
          </cell>
          <cell r="R375">
            <v>20695.45</v>
          </cell>
        </row>
        <row r="376">
          <cell r="E376" t="str">
            <v>万合2205F</v>
          </cell>
          <cell r="M376">
            <v>11.4</v>
          </cell>
          <cell r="R376">
            <v>0.55000000000000004</v>
          </cell>
        </row>
        <row r="377">
          <cell r="E377" t="str">
            <v>万合2205F</v>
          </cell>
          <cell r="M377">
            <v>2</v>
          </cell>
          <cell r="R377">
            <v>0.99</v>
          </cell>
        </row>
        <row r="378">
          <cell r="E378" t="str">
            <v>万合2205</v>
          </cell>
          <cell r="M378">
            <v>65813.36</v>
          </cell>
          <cell r="R378">
            <v>17663.79</v>
          </cell>
        </row>
        <row r="379">
          <cell r="E379" t="str">
            <v>万合2205</v>
          </cell>
          <cell r="M379">
            <v>77954.25</v>
          </cell>
          <cell r="R379">
            <v>19194.740000000002</v>
          </cell>
        </row>
        <row r="380">
          <cell r="E380" t="str">
            <v>万合2206</v>
          </cell>
          <cell r="M380">
            <v>47766.77</v>
          </cell>
          <cell r="R380">
            <v>14813.58</v>
          </cell>
        </row>
        <row r="381">
          <cell r="E381" t="str">
            <v>万合2206</v>
          </cell>
          <cell r="M381">
            <v>90509.9</v>
          </cell>
          <cell r="R381">
            <v>24950.99</v>
          </cell>
        </row>
        <row r="382">
          <cell r="E382" t="str">
            <v>万合2206</v>
          </cell>
          <cell r="M382">
            <v>73001.320000000007</v>
          </cell>
          <cell r="R382">
            <v>20692.28</v>
          </cell>
        </row>
        <row r="383">
          <cell r="E383" t="str">
            <v>万合2206F</v>
          </cell>
          <cell r="M383">
            <v>15.4</v>
          </cell>
          <cell r="R383">
            <v>6.24</v>
          </cell>
        </row>
        <row r="384">
          <cell r="E384" t="str">
            <v>万合2206F</v>
          </cell>
          <cell r="M384">
            <v>150</v>
          </cell>
          <cell r="R384">
            <v>33.33</v>
          </cell>
        </row>
        <row r="385">
          <cell r="E385" t="str">
            <v>万合2206F</v>
          </cell>
          <cell r="M385">
            <v>0</v>
          </cell>
          <cell r="R385">
            <v>0</v>
          </cell>
        </row>
        <row r="386">
          <cell r="E386" t="str">
            <v>万合2206</v>
          </cell>
          <cell r="M386">
            <v>64666.5</v>
          </cell>
          <cell r="R386">
            <v>16232.71</v>
          </cell>
        </row>
        <row r="387">
          <cell r="E387" t="str">
            <v>万合2206</v>
          </cell>
          <cell r="M387">
            <v>70403.899999999994</v>
          </cell>
          <cell r="R387">
            <v>20307.2</v>
          </cell>
        </row>
        <row r="388">
          <cell r="E388" t="str">
            <v>万合2207</v>
          </cell>
          <cell r="M388">
            <v>85094.14</v>
          </cell>
          <cell r="R388">
            <v>26563.759999999998</v>
          </cell>
        </row>
        <row r="389">
          <cell r="E389" t="str">
            <v>万合2207</v>
          </cell>
          <cell r="M389">
            <v>0</v>
          </cell>
          <cell r="R389">
            <v>0</v>
          </cell>
        </row>
        <row r="390">
          <cell r="E390" t="str">
            <v>万合2207</v>
          </cell>
          <cell r="M390">
            <v>76688.240000000005</v>
          </cell>
          <cell r="R390">
            <v>23396.92</v>
          </cell>
        </row>
        <row r="391">
          <cell r="E391" t="str">
            <v>万合2207</v>
          </cell>
          <cell r="M391">
            <v>25714.22</v>
          </cell>
          <cell r="R391">
            <v>7272.34</v>
          </cell>
        </row>
        <row r="392">
          <cell r="E392" t="str">
            <v>万合2207</v>
          </cell>
          <cell r="M392">
            <v>72518.62</v>
          </cell>
          <cell r="R392">
            <v>23437.279999999999</v>
          </cell>
        </row>
        <row r="393">
          <cell r="E393" t="str">
            <v>万合2207</v>
          </cell>
          <cell r="M393">
            <v>66996.62</v>
          </cell>
          <cell r="R393">
            <v>19365.669999999998</v>
          </cell>
        </row>
        <row r="394">
          <cell r="E394" t="str">
            <v>万合2207</v>
          </cell>
          <cell r="M394">
            <v>1</v>
          </cell>
          <cell r="R394">
            <v>0.2</v>
          </cell>
        </row>
        <row r="395">
          <cell r="E395" t="str">
            <v>万合2208</v>
          </cell>
          <cell r="M395">
            <v>19</v>
          </cell>
          <cell r="R395">
            <v>9.9600000000000009</v>
          </cell>
        </row>
        <row r="396">
          <cell r="E396" t="str">
            <v>万合2208</v>
          </cell>
          <cell r="M396">
            <v>116866.97</v>
          </cell>
          <cell r="R396">
            <v>38169.589999999997</v>
          </cell>
        </row>
        <row r="397">
          <cell r="E397" t="str">
            <v>万合2208</v>
          </cell>
          <cell r="M397">
            <v>80981.850000000006</v>
          </cell>
          <cell r="R397">
            <v>22650.5</v>
          </cell>
        </row>
        <row r="398">
          <cell r="E398" t="str">
            <v>万合2208</v>
          </cell>
          <cell r="M398">
            <v>76189.27</v>
          </cell>
          <cell r="R398">
            <v>23134.560000000001</v>
          </cell>
        </row>
        <row r="399">
          <cell r="E399" t="str">
            <v>万合2208</v>
          </cell>
          <cell r="M399">
            <v>83848.990000000005</v>
          </cell>
          <cell r="R399">
            <v>24956.51</v>
          </cell>
        </row>
        <row r="400">
          <cell r="E400" t="str">
            <v>万合2208</v>
          </cell>
          <cell r="M400">
            <v>-10</v>
          </cell>
          <cell r="R400">
            <v>-4.12</v>
          </cell>
        </row>
        <row r="401">
          <cell r="E401" t="str">
            <v>万合2209</v>
          </cell>
          <cell r="M401">
            <v>122745.96</v>
          </cell>
          <cell r="R401">
            <v>35226.74</v>
          </cell>
        </row>
        <row r="402">
          <cell r="E402" t="str">
            <v>万合2209</v>
          </cell>
          <cell r="M402">
            <v>66381.820000000007</v>
          </cell>
          <cell r="R402">
            <v>21196.560000000001</v>
          </cell>
        </row>
        <row r="403">
          <cell r="E403" t="str">
            <v>万合2209</v>
          </cell>
          <cell r="M403">
            <v>85522.57</v>
          </cell>
          <cell r="R403">
            <v>23345.97</v>
          </cell>
        </row>
        <row r="404">
          <cell r="E404" t="str">
            <v>万合2209</v>
          </cell>
          <cell r="M404">
            <v>25</v>
          </cell>
          <cell r="R404">
            <v>10.88</v>
          </cell>
        </row>
        <row r="405">
          <cell r="E405" t="str">
            <v>万合2209</v>
          </cell>
          <cell r="M405">
            <v>-10</v>
          </cell>
          <cell r="R405">
            <v>-2.13</v>
          </cell>
        </row>
        <row r="406">
          <cell r="E406" t="str">
            <v>万合2209</v>
          </cell>
          <cell r="M406">
            <v>74864.45</v>
          </cell>
          <cell r="R406">
            <v>21755.14</v>
          </cell>
        </row>
        <row r="407">
          <cell r="E407" t="str">
            <v>万合2209</v>
          </cell>
          <cell r="M407">
            <v>2829</v>
          </cell>
          <cell r="R407">
            <v>740.34</v>
          </cell>
        </row>
        <row r="408">
          <cell r="E408" t="str">
            <v>万合2210</v>
          </cell>
          <cell r="M408">
            <v>4</v>
          </cell>
          <cell r="R408">
            <v>2.08</v>
          </cell>
        </row>
        <row r="409">
          <cell r="E409" t="str">
            <v>万合2210</v>
          </cell>
          <cell r="M409">
            <v>121749.67</v>
          </cell>
          <cell r="R409">
            <v>38188.47</v>
          </cell>
        </row>
        <row r="410">
          <cell r="E410" t="str">
            <v>万合2210</v>
          </cell>
          <cell r="M410">
            <v>49.5</v>
          </cell>
          <cell r="R410">
            <v>9.9600000000000009</v>
          </cell>
        </row>
        <row r="411">
          <cell r="E411" t="str">
            <v>万合2210</v>
          </cell>
          <cell r="M411">
            <v>6163.36</v>
          </cell>
          <cell r="R411">
            <v>2198.84</v>
          </cell>
        </row>
        <row r="412">
          <cell r="E412" t="str">
            <v>万合2210</v>
          </cell>
          <cell r="M412">
            <v>69737.55</v>
          </cell>
          <cell r="R412">
            <v>19356.12</v>
          </cell>
        </row>
        <row r="413">
          <cell r="E413" t="str">
            <v>万合2210</v>
          </cell>
          <cell r="M413">
            <v>107221.35</v>
          </cell>
          <cell r="R413">
            <v>32544.73</v>
          </cell>
        </row>
        <row r="414">
          <cell r="E414" t="str">
            <v>万合2210</v>
          </cell>
          <cell r="M414">
            <v>86546.5</v>
          </cell>
          <cell r="R414">
            <v>25658.59</v>
          </cell>
        </row>
        <row r="415">
          <cell r="E415" t="str">
            <v>万合2211</v>
          </cell>
          <cell r="M415">
            <v>79640.800000000003</v>
          </cell>
          <cell r="R415">
            <v>22968.97</v>
          </cell>
        </row>
        <row r="416">
          <cell r="E416" t="str">
            <v>万合2211</v>
          </cell>
          <cell r="M416">
            <v>71058.12</v>
          </cell>
          <cell r="R416">
            <v>20457.919999999998</v>
          </cell>
        </row>
        <row r="417">
          <cell r="E417" t="str">
            <v>万合2211</v>
          </cell>
          <cell r="M417">
            <v>80815.820000000007</v>
          </cell>
          <cell r="R417">
            <v>22858.3</v>
          </cell>
        </row>
        <row r="418">
          <cell r="E418" t="str">
            <v>万合2211</v>
          </cell>
          <cell r="M418">
            <v>0</v>
          </cell>
          <cell r="R418">
            <v>0</v>
          </cell>
        </row>
        <row r="419">
          <cell r="E419" t="str">
            <v>万合2211</v>
          </cell>
          <cell r="M419">
            <v>87546.81</v>
          </cell>
          <cell r="R419">
            <v>26666.400000000001</v>
          </cell>
        </row>
        <row r="420">
          <cell r="E420" t="str">
            <v>万合2211</v>
          </cell>
          <cell r="M420">
            <v>6.5</v>
          </cell>
          <cell r="R420">
            <v>4.16</v>
          </cell>
        </row>
        <row r="421">
          <cell r="E421" t="str">
            <v>万合2212</v>
          </cell>
          <cell r="M421">
            <v>0</v>
          </cell>
          <cell r="R421">
            <v>0</v>
          </cell>
        </row>
        <row r="422">
          <cell r="E422" t="str">
            <v>万合2212</v>
          </cell>
          <cell r="M422">
            <v>5.5</v>
          </cell>
          <cell r="R422">
            <v>3.52</v>
          </cell>
        </row>
        <row r="423">
          <cell r="E423" t="str">
            <v>万合2212</v>
          </cell>
          <cell r="M423">
            <v>5231.7299999999996</v>
          </cell>
          <cell r="R423">
            <v>1820.15</v>
          </cell>
        </row>
        <row r="424">
          <cell r="E424" t="str">
            <v>万合2212</v>
          </cell>
          <cell r="M424">
            <v>0</v>
          </cell>
          <cell r="R424">
            <v>0</v>
          </cell>
        </row>
        <row r="425">
          <cell r="E425" t="str">
            <v>万合2212</v>
          </cell>
          <cell r="M425">
            <v>149308.10999999999</v>
          </cell>
          <cell r="R425">
            <v>49178.239999999998</v>
          </cell>
        </row>
        <row r="426">
          <cell r="E426" t="str">
            <v>万合2212</v>
          </cell>
          <cell r="M426">
            <v>66850.960000000006</v>
          </cell>
          <cell r="R426">
            <v>20130.990000000002</v>
          </cell>
        </row>
        <row r="427">
          <cell r="E427" t="str">
            <v>万合2212</v>
          </cell>
          <cell r="M427">
            <v>139280.79</v>
          </cell>
          <cell r="R427">
            <v>48864.57</v>
          </cell>
        </row>
        <row r="428">
          <cell r="E428" t="str">
            <v>万合2212</v>
          </cell>
          <cell r="M428">
            <v>87786.75</v>
          </cell>
          <cell r="R428">
            <v>28206.25</v>
          </cell>
        </row>
        <row r="429">
          <cell r="E429" t="str">
            <v>万合2212</v>
          </cell>
          <cell r="M429">
            <v>4</v>
          </cell>
          <cell r="R429">
            <v>2.08</v>
          </cell>
        </row>
        <row r="430">
          <cell r="E430" t="str">
            <v>为民2201</v>
          </cell>
          <cell r="M430">
            <v>33646.199999999997</v>
          </cell>
          <cell r="R430">
            <v>15108.81</v>
          </cell>
        </row>
        <row r="431">
          <cell r="E431" t="str">
            <v>为民2201</v>
          </cell>
          <cell r="M431">
            <v>40231.68</v>
          </cell>
          <cell r="R431">
            <v>17108.490000000002</v>
          </cell>
        </row>
        <row r="432">
          <cell r="E432" t="str">
            <v>为民2202</v>
          </cell>
          <cell r="M432">
            <v>28680.65</v>
          </cell>
          <cell r="R432">
            <v>12813.45</v>
          </cell>
        </row>
        <row r="433">
          <cell r="E433" t="str">
            <v>为民2202</v>
          </cell>
          <cell r="M433">
            <v>31698.46</v>
          </cell>
          <cell r="R433">
            <v>12405.71</v>
          </cell>
        </row>
        <row r="434">
          <cell r="E434" t="str">
            <v>为民2203</v>
          </cell>
          <cell r="M434">
            <v>43503.75</v>
          </cell>
          <cell r="R434">
            <v>21138.97</v>
          </cell>
        </row>
        <row r="435">
          <cell r="E435" t="str">
            <v>为民2203</v>
          </cell>
          <cell r="M435">
            <v>44015.95</v>
          </cell>
          <cell r="R435">
            <v>19948.849999999999</v>
          </cell>
        </row>
        <row r="436">
          <cell r="E436" t="str">
            <v>为民2204</v>
          </cell>
          <cell r="M436">
            <v>40686.68</v>
          </cell>
          <cell r="R436">
            <v>17948.419999999998</v>
          </cell>
        </row>
        <row r="437">
          <cell r="E437" t="str">
            <v>为民2204</v>
          </cell>
          <cell r="M437">
            <v>42340.32</v>
          </cell>
          <cell r="R437">
            <v>17833.78</v>
          </cell>
        </row>
        <row r="438">
          <cell r="E438" t="str">
            <v>为民2205</v>
          </cell>
          <cell r="M438">
            <v>33579.589999999997</v>
          </cell>
          <cell r="R438">
            <v>14541.3</v>
          </cell>
        </row>
        <row r="439">
          <cell r="E439" t="str">
            <v>为民2205</v>
          </cell>
          <cell r="M439">
            <v>35860.82</v>
          </cell>
          <cell r="R439">
            <v>16058.81</v>
          </cell>
        </row>
        <row r="440">
          <cell r="E440" t="str">
            <v>为民2206</v>
          </cell>
          <cell r="M440">
            <v>35650.29</v>
          </cell>
          <cell r="R440">
            <v>15980.43</v>
          </cell>
        </row>
        <row r="441">
          <cell r="E441" t="str">
            <v>为民2206</v>
          </cell>
          <cell r="M441">
            <v>35109.89</v>
          </cell>
          <cell r="R441">
            <v>16580.580000000002</v>
          </cell>
        </row>
        <row r="442">
          <cell r="E442" t="str">
            <v>为民2207</v>
          </cell>
          <cell r="M442">
            <v>31208.65</v>
          </cell>
          <cell r="R442">
            <v>15225.01</v>
          </cell>
        </row>
        <row r="443">
          <cell r="E443" t="str">
            <v>为民2207</v>
          </cell>
          <cell r="M443">
            <v>30901.05</v>
          </cell>
          <cell r="R443">
            <v>13584.96</v>
          </cell>
        </row>
        <row r="444">
          <cell r="E444" t="str">
            <v>为民2208</v>
          </cell>
          <cell r="M444">
            <v>29396.83</v>
          </cell>
          <cell r="R444">
            <v>13831.17</v>
          </cell>
        </row>
        <row r="445">
          <cell r="E445" t="str">
            <v>为民2208</v>
          </cell>
          <cell r="M445">
            <v>33039.339999999997</v>
          </cell>
          <cell r="R445">
            <v>15113.99</v>
          </cell>
        </row>
        <row r="446">
          <cell r="E446" t="str">
            <v>为民2208F</v>
          </cell>
          <cell r="M446">
            <v>1200</v>
          </cell>
          <cell r="R446">
            <v>446.76</v>
          </cell>
        </row>
        <row r="447">
          <cell r="E447" t="str">
            <v>为民2209</v>
          </cell>
          <cell r="M447">
            <v>28113.66</v>
          </cell>
          <cell r="R447">
            <v>12913.45</v>
          </cell>
        </row>
        <row r="448">
          <cell r="E448" t="str">
            <v>为民2209</v>
          </cell>
          <cell r="M448">
            <v>34350.870000000003</v>
          </cell>
          <cell r="R448">
            <v>14906.42</v>
          </cell>
        </row>
        <row r="449">
          <cell r="E449" t="str">
            <v>为民2210</v>
          </cell>
          <cell r="M449">
            <v>34718.99</v>
          </cell>
          <cell r="R449">
            <v>15875.92</v>
          </cell>
        </row>
        <row r="450">
          <cell r="E450" t="str">
            <v>为民2210</v>
          </cell>
          <cell r="M450">
            <v>34489.72</v>
          </cell>
          <cell r="R450">
            <v>14503.13</v>
          </cell>
        </row>
        <row r="451">
          <cell r="E451" t="str">
            <v>为民2211</v>
          </cell>
          <cell r="M451">
            <v>31563.43</v>
          </cell>
          <cell r="R451">
            <v>13481.03</v>
          </cell>
        </row>
        <row r="452">
          <cell r="E452" t="str">
            <v>为民2211</v>
          </cell>
          <cell r="M452">
            <v>36234.49</v>
          </cell>
          <cell r="R452">
            <v>15724.01</v>
          </cell>
        </row>
        <row r="453">
          <cell r="E453" t="str">
            <v>为民2212</v>
          </cell>
          <cell r="M453">
            <v>54545.38</v>
          </cell>
          <cell r="R453">
            <v>23593.24</v>
          </cell>
        </row>
        <row r="454">
          <cell r="E454" t="str">
            <v>为民2212</v>
          </cell>
          <cell r="M454">
            <v>47302.11</v>
          </cell>
          <cell r="R454">
            <v>21776.1</v>
          </cell>
        </row>
        <row r="455">
          <cell r="E455" t="str">
            <v>心脑2201</v>
          </cell>
          <cell r="M455">
            <v>57731.09</v>
          </cell>
          <cell r="R455">
            <v>23122.85</v>
          </cell>
        </row>
        <row r="456">
          <cell r="E456" t="str">
            <v>心脑2202</v>
          </cell>
          <cell r="M456">
            <v>42012.25</v>
          </cell>
          <cell r="R456">
            <v>18309.87</v>
          </cell>
        </row>
        <row r="457">
          <cell r="E457" t="str">
            <v>心脑2203</v>
          </cell>
          <cell r="M457">
            <v>55886.75</v>
          </cell>
          <cell r="R457">
            <v>21333.48</v>
          </cell>
        </row>
        <row r="458">
          <cell r="E458" t="str">
            <v>心脑2203</v>
          </cell>
          <cell r="M458">
            <v>69</v>
          </cell>
          <cell r="R458">
            <v>16.170000000000002</v>
          </cell>
        </row>
        <row r="459">
          <cell r="E459" t="str">
            <v>心脑2204</v>
          </cell>
          <cell r="M459">
            <v>46549.73</v>
          </cell>
          <cell r="R459">
            <v>18659.240000000002</v>
          </cell>
        </row>
        <row r="460">
          <cell r="E460" t="str">
            <v>心脑2204</v>
          </cell>
          <cell r="M460">
            <v>2348.5</v>
          </cell>
          <cell r="R460">
            <v>895.31</v>
          </cell>
        </row>
        <row r="461">
          <cell r="E461" t="str">
            <v>心脑2205</v>
          </cell>
          <cell r="M461">
            <v>28969.46</v>
          </cell>
          <cell r="R461">
            <v>11990.57</v>
          </cell>
        </row>
        <row r="462">
          <cell r="E462" t="str">
            <v>心脑2205</v>
          </cell>
          <cell r="M462">
            <v>25471.77</v>
          </cell>
          <cell r="R462">
            <v>10417.9</v>
          </cell>
        </row>
        <row r="463">
          <cell r="E463" t="str">
            <v>心脑2206</v>
          </cell>
          <cell r="M463">
            <v>37285.46</v>
          </cell>
          <cell r="R463">
            <v>16474.509999999998</v>
          </cell>
        </row>
        <row r="464">
          <cell r="E464" t="str">
            <v>心脑2206</v>
          </cell>
          <cell r="M464">
            <v>33619.32</v>
          </cell>
          <cell r="R464">
            <v>14721.16</v>
          </cell>
        </row>
        <row r="465">
          <cell r="E465" t="str">
            <v>心脑2207</v>
          </cell>
          <cell r="M465">
            <v>28753.07</v>
          </cell>
          <cell r="R465">
            <v>12770.33</v>
          </cell>
        </row>
        <row r="466">
          <cell r="E466" t="str">
            <v>心脑2207</v>
          </cell>
          <cell r="M466">
            <v>26063.57</v>
          </cell>
          <cell r="R466">
            <v>12016.43</v>
          </cell>
        </row>
        <row r="467">
          <cell r="E467" t="str">
            <v>心脑2208</v>
          </cell>
          <cell r="M467">
            <v>26136.59</v>
          </cell>
          <cell r="R467">
            <v>11718.8</v>
          </cell>
        </row>
        <row r="468">
          <cell r="E468" t="str">
            <v>心脑2208</v>
          </cell>
          <cell r="M468">
            <v>32071.439999999999</v>
          </cell>
          <cell r="R468">
            <v>14067.77</v>
          </cell>
        </row>
        <row r="469">
          <cell r="E469" t="str">
            <v>心脑2209</v>
          </cell>
          <cell r="M469">
            <v>33062.82</v>
          </cell>
          <cell r="R469">
            <v>15267.9</v>
          </cell>
        </row>
        <row r="470">
          <cell r="E470" t="str">
            <v>心脑2209</v>
          </cell>
          <cell r="M470">
            <v>28647.31</v>
          </cell>
          <cell r="R470">
            <v>11982.13</v>
          </cell>
        </row>
        <row r="471">
          <cell r="E471" t="str">
            <v>心脑2210</v>
          </cell>
          <cell r="M471">
            <v>34972.839999999997</v>
          </cell>
          <cell r="R471">
            <v>15655.68</v>
          </cell>
        </row>
        <row r="472">
          <cell r="E472" t="str">
            <v>心脑2210</v>
          </cell>
          <cell r="M472">
            <v>30403.9</v>
          </cell>
          <cell r="R472">
            <v>12796.63</v>
          </cell>
        </row>
        <row r="473">
          <cell r="E473" t="str">
            <v>心脑2211</v>
          </cell>
          <cell r="M473">
            <v>30561.119999999999</v>
          </cell>
          <cell r="R473">
            <v>11586.77</v>
          </cell>
        </row>
        <row r="474">
          <cell r="E474" t="str">
            <v>心脑2211</v>
          </cell>
          <cell r="M474">
            <v>35504.199999999997</v>
          </cell>
          <cell r="R474">
            <v>16102.61</v>
          </cell>
        </row>
        <row r="475">
          <cell r="E475" t="str">
            <v>心脑2212</v>
          </cell>
          <cell r="M475">
            <v>53811.74</v>
          </cell>
          <cell r="R475">
            <v>23369.21</v>
          </cell>
        </row>
        <row r="476">
          <cell r="E476" t="str">
            <v>心脑2212</v>
          </cell>
          <cell r="M476">
            <v>60134.99</v>
          </cell>
          <cell r="R476">
            <v>28855.26</v>
          </cell>
        </row>
        <row r="477">
          <cell r="E477" t="str">
            <v>新特2201</v>
          </cell>
          <cell r="M477">
            <v>40227.32</v>
          </cell>
          <cell r="R477">
            <v>14237.73</v>
          </cell>
        </row>
        <row r="478">
          <cell r="E478" t="str">
            <v>新特2201</v>
          </cell>
          <cell r="M478">
            <v>47744.05</v>
          </cell>
          <cell r="R478">
            <v>18206.169999999998</v>
          </cell>
        </row>
        <row r="479">
          <cell r="E479" t="str">
            <v>新特2202</v>
          </cell>
          <cell r="M479">
            <v>24890.22</v>
          </cell>
          <cell r="R479">
            <v>9140.7800000000007</v>
          </cell>
        </row>
        <row r="480">
          <cell r="E480" t="str">
            <v>新特2202</v>
          </cell>
          <cell r="M480">
            <v>40842.269999999997</v>
          </cell>
          <cell r="R480">
            <v>17123.29</v>
          </cell>
        </row>
        <row r="481">
          <cell r="E481" t="str">
            <v>新特2202</v>
          </cell>
          <cell r="M481">
            <v>6198.04</v>
          </cell>
          <cell r="R481">
            <v>2483.77</v>
          </cell>
        </row>
        <row r="482">
          <cell r="E482" t="str">
            <v>新特2202</v>
          </cell>
          <cell r="M482">
            <v>12013.38</v>
          </cell>
          <cell r="R482">
            <v>4988.6400000000003</v>
          </cell>
        </row>
        <row r="483">
          <cell r="E483" t="str">
            <v>新特2203</v>
          </cell>
          <cell r="M483">
            <v>55694.38</v>
          </cell>
          <cell r="R483">
            <v>21139.13</v>
          </cell>
        </row>
        <row r="484">
          <cell r="E484" t="str">
            <v>新特2203</v>
          </cell>
          <cell r="M484">
            <v>75718.570000000007</v>
          </cell>
          <cell r="R484">
            <v>29334.19</v>
          </cell>
        </row>
        <row r="485">
          <cell r="E485" t="str">
            <v>新特2203</v>
          </cell>
          <cell r="M485">
            <v>-193</v>
          </cell>
          <cell r="R485">
            <v>-50.02</v>
          </cell>
        </row>
        <row r="486">
          <cell r="E486" t="str">
            <v>新特2204</v>
          </cell>
          <cell r="M486">
            <v>52541.04</v>
          </cell>
          <cell r="R486">
            <v>17638.509999999998</v>
          </cell>
        </row>
        <row r="487">
          <cell r="E487" t="str">
            <v>新特2204</v>
          </cell>
          <cell r="M487">
            <v>67411.81</v>
          </cell>
          <cell r="R487">
            <v>26458.91</v>
          </cell>
        </row>
        <row r="488">
          <cell r="E488" t="str">
            <v>新特2204</v>
          </cell>
          <cell r="M488">
            <v>606</v>
          </cell>
          <cell r="R488">
            <v>238.19</v>
          </cell>
        </row>
        <row r="489">
          <cell r="E489" t="str">
            <v>新特2204F</v>
          </cell>
          <cell r="M489">
            <v>230.5</v>
          </cell>
          <cell r="R489">
            <v>118.15</v>
          </cell>
        </row>
        <row r="490">
          <cell r="E490" t="str">
            <v>新特2205</v>
          </cell>
          <cell r="M490">
            <v>49423.13</v>
          </cell>
          <cell r="R490">
            <v>18652.310000000001</v>
          </cell>
        </row>
        <row r="491">
          <cell r="E491" t="str">
            <v>新特2205</v>
          </cell>
          <cell r="M491">
            <v>61506.14</v>
          </cell>
          <cell r="R491">
            <v>24625.25</v>
          </cell>
        </row>
        <row r="492">
          <cell r="E492" t="str">
            <v>新特2205</v>
          </cell>
          <cell r="M492">
            <v>5190.7</v>
          </cell>
          <cell r="R492">
            <v>2166.4699999999998</v>
          </cell>
        </row>
        <row r="493">
          <cell r="E493" t="str">
            <v>新特2206</v>
          </cell>
          <cell r="M493">
            <v>49824.65</v>
          </cell>
          <cell r="R493">
            <v>20646.3</v>
          </cell>
        </row>
        <row r="494">
          <cell r="E494" t="str">
            <v>新特2206</v>
          </cell>
          <cell r="M494">
            <v>55479.45</v>
          </cell>
          <cell r="R494">
            <v>22964.21</v>
          </cell>
        </row>
        <row r="495">
          <cell r="E495" t="str">
            <v>新特2206F</v>
          </cell>
          <cell r="M495">
            <v>147</v>
          </cell>
          <cell r="R495">
            <v>62.1</v>
          </cell>
        </row>
        <row r="496">
          <cell r="E496" t="str">
            <v>新特2207</v>
          </cell>
          <cell r="M496">
            <v>50918.47</v>
          </cell>
          <cell r="R496">
            <v>20704.759999999998</v>
          </cell>
        </row>
        <row r="497">
          <cell r="E497" t="str">
            <v>新特2207</v>
          </cell>
          <cell r="M497">
            <v>3991</v>
          </cell>
          <cell r="R497">
            <v>1748.21</v>
          </cell>
        </row>
        <row r="498">
          <cell r="E498" t="str">
            <v>新特2207</v>
          </cell>
          <cell r="M498">
            <v>70412.88</v>
          </cell>
          <cell r="R498">
            <v>28753.61</v>
          </cell>
        </row>
        <row r="499">
          <cell r="E499" t="str">
            <v>新特2208</v>
          </cell>
          <cell r="M499">
            <v>68255.45</v>
          </cell>
          <cell r="R499">
            <v>28858.34</v>
          </cell>
        </row>
        <row r="500">
          <cell r="E500" t="str">
            <v>新特2208</v>
          </cell>
          <cell r="M500">
            <v>4309.32</v>
          </cell>
          <cell r="R500">
            <v>1725.59</v>
          </cell>
        </row>
        <row r="501">
          <cell r="E501" t="str">
            <v>新特2208</v>
          </cell>
          <cell r="M501">
            <v>59220.45</v>
          </cell>
          <cell r="R501">
            <v>24617.119999999999</v>
          </cell>
        </row>
        <row r="502">
          <cell r="E502" t="str">
            <v>新特2209</v>
          </cell>
          <cell r="M502">
            <v>49349.47</v>
          </cell>
          <cell r="R502">
            <v>19983.82</v>
          </cell>
        </row>
        <row r="503">
          <cell r="E503" t="str">
            <v>新特2209</v>
          </cell>
          <cell r="M503">
            <v>80885.06</v>
          </cell>
          <cell r="R503">
            <v>33100.76</v>
          </cell>
        </row>
        <row r="504">
          <cell r="E504" t="str">
            <v>新特2209</v>
          </cell>
          <cell r="M504">
            <v>629</v>
          </cell>
          <cell r="R504">
            <v>317.89999999999998</v>
          </cell>
        </row>
        <row r="505">
          <cell r="E505" t="str">
            <v>新特2210</v>
          </cell>
          <cell r="M505">
            <v>2583.36</v>
          </cell>
          <cell r="R505">
            <v>1026.01</v>
          </cell>
        </row>
        <row r="506">
          <cell r="E506" t="str">
            <v>新特2210</v>
          </cell>
          <cell r="M506">
            <v>69388.490000000005</v>
          </cell>
          <cell r="R506">
            <v>28502.400000000001</v>
          </cell>
        </row>
        <row r="507">
          <cell r="E507" t="str">
            <v>新特2210</v>
          </cell>
          <cell r="M507">
            <v>11514.41</v>
          </cell>
          <cell r="R507">
            <v>5310.83</v>
          </cell>
        </row>
        <row r="508">
          <cell r="E508" t="str">
            <v>新特2210</v>
          </cell>
          <cell r="M508">
            <v>39418.83</v>
          </cell>
          <cell r="R508">
            <v>17366.54</v>
          </cell>
        </row>
        <row r="509">
          <cell r="E509" t="str">
            <v>新特2211</v>
          </cell>
          <cell r="M509">
            <v>53858.05</v>
          </cell>
          <cell r="R509">
            <v>22549.62</v>
          </cell>
        </row>
        <row r="510">
          <cell r="E510" t="str">
            <v>新特2211</v>
          </cell>
          <cell r="M510">
            <v>4706.8999999999996</v>
          </cell>
          <cell r="R510">
            <v>2083.34</v>
          </cell>
        </row>
        <row r="511">
          <cell r="E511" t="str">
            <v>新特2211</v>
          </cell>
          <cell r="M511">
            <v>75904.98</v>
          </cell>
          <cell r="R511">
            <v>32248.46</v>
          </cell>
        </row>
        <row r="512">
          <cell r="E512" t="str">
            <v>新特2212</v>
          </cell>
          <cell r="M512">
            <v>80742.17</v>
          </cell>
          <cell r="R512">
            <v>37197.93</v>
          </cell>
        </row>
        <row r="513">
          <cell r="E513" t="str">
            <v>新特2212</v>
          </cell>
          <cell r="M513">
            <v>80617.38</v>
          </cell>
          <cell r="R513">
            <v>34957.9</v>
          </cell>
        </row>
        <row r="514">
          <cell r="E514" t="str">
            <v>新特2212</v>
          </cell>
          <cell r="M514">
            <v>5530.4</v>
          </cell>
          <cell r="R514">
            <v>1685.52</v>
          </cell>
        </row>
        <row r="515">
          <cell r="E515" t="str">
            <v>春天2201</v>
          </cell>
          <cell r="M515">
            <v>40034.42</v>
          </cell>
          <cell r="R515">
            <v>16474.47</v>
          </cell>
        </row>
        <row r="516">
          <cell r="E516" t="str">
            <v>春天2201</v>
          </cell>
          <cell r="M516">
            <v>45316.88</v>
          </cell>
          <cell r="R516">
            <v>19076.169999999998</v>
          </cell>
        </row>
        <row r="517">
          <cell r="E517" t="str">
            <v>春天2202</v>
          </cell>
          <cell r="M517">
            <v>32168.66</v>
          </cell>
          <cell r="R517">
            <v>12329.21</v>
          </cell>
        </row>
        <row r="518">
          <cell r="E518" t="str">
            <v>春天2202</v>
          </cell>
          <cell r="M518">
            <v>39265.730000000003</v>
          </cell>
          <cell r="R518">
            <v>15703.07</v>
          </cell>
        </row>
        <row r="519">
          <cell r="E519" t="str">
            <v>春天2203</v>
          </cell>
          <cell r="M519">
            <v>41077.660000000003</v>
          </cell>
          <cell r="R519">
            <v>16947.419999999998</v>
          </cell>
        </row>
        <row r="520">
          <cell r="E520" t="str">
            <v>春天2203</v>
          </cell>
          <cell r="M520">
            <v>43729.77</v>
          </cell>
          <cell r="R520">
            <v>18979.16</v>
          </cell>
        </row>
        <row r="521">
          <cell r="E521" t="str">
            <v>春天2204</v>
          </cell>
          <cell r="M521">
            <v>34096.730000000003</v>
          </cell>
          <cell r="R521">
            <v>13899.05</v>
          </cell>
        </row>
        <row r="522">
          <cell r="E522" t="str">
            <v>春天2204</v>
          </cell>
          <cell r="M522">
            <v>38126.769999999997</v>
          </cell>
          <cell r="R522">
            <v>16816.82</v>
          </cell>
        </row>
        <row r="523">
          <cell r="E523" t="str">
            <v>春天2205</v>
          </cell>
          <cell r="M523">
            <v>29655.4</v>
          </cell>
          <cell r="R523">
            <v>11680.49</v>
          </cell>
        </row>
        <row r="524">
          <cell r="E524" t="str">
            <v>春天2205</v>
          </cell>
          <cell r="M524">
            <v>35356.480000000003</v>
          </cell>
          <cell r="R524">
            <v>15272.41</v>
          </cell>
        </row>
        <row r="525">
          <cell r="E525" t="str">
            <v>春天2206</v>
          </cell>
          <cell r="M525">
            <v>32228.86</v>
          </cell>
          <cell r="R525">
            <v>12727.65</v>
          </cell>
        </row>
        <row r="526">
          <cell r="E526" t="str">
            <v>春天2206</v>
          </cell>
          <cell r="M526">
            <v>36388.589999999997</v>
          </cell>
          <cell r="R526">
            <v>15782.49</v>
          </cell>
        </row>
        <row r="527">
          <cell r="E527" t="str">
            <v>春天2206F</v>
          </cell>
          <cell r="M527">
            <v>159000</v>
          </cell>
          <cell r="R527">
            <v>40500</v>
          </cell>
        </row>
        <row r="528">
          <cell r="E528" t="str">
            <v>春天2207</v>
          </cell>
          <cell r="M528">
            <v>35641.980000000003</v>
          </cell>
          <cell r="R528">
            <v>16784.64</v>
          </cell>
        </row>
        <row r="529">
          <cell r="E529" t="str">
            <v>春天2207</v>
          </cell>
          <cell r="M529">
            <v>-45</v>
          </cell>
          <cell r="R529">
            <v>-10.02</v>
          </cell>
        </row>
        <row r="530">
          <cell r="E530" t="str">
            <v>春天2207</v>
          </cell>
          <cell r="M530">
            <v>31271.22</v>
          </cell>
          <cell r="R530">
            <v>13797.49</v>
          </cell>
        </row>
        <row r="531">
          <cell r="E531" t="str">
            <v>春天2208</v>
          </cell>
          <cell r="M531">
            <v>37693.480000000003</v>
          </cell>
          <cell r="R531">
            <v>16632</v>
          </cell>
        </row>
        <row r="532">
          <cell r="E532" t="str">
            <v>春天2208</v>
          </cell>
          <cell r="M532">
            <v>39431.99</v>
          </cell>
          <cell r="R532">
            <v>18315.37</v>
          </cell>
        </row>
        <row r="533">
          <cell r="E533" t="str">
            <v>春天2209</v>
          </cell>
          <cell r="M533">
            <v>36958.83</v>
          </cell>
          <cell r="R533">
            <v>16068.68</v>
          </cell>
        </row>
        <row r="534">
          <cell r="E534" t="str">
            <v>春天2209</v>
          </cell>
          <cell r="M534">
            <v>40890.46</v>
          </cell>
          <cell r="R534">
            <v>17932.13</v>
          </cell>
        </row>
        <row r="535">
          <cell r="E535" t="str">
            <v>春天2210</v>
          </cell>
          <cell r="M535">
            <v>48235.360000000001</v>
          </cell>
          <cell r="R535">
            <v>21088.82</v>
          </cell>
        </row>
        <row r="536">
          <cell r="E536" t="str">
            <v>春天2210</v>
          </cell>
          <cell r="M536">
            <v>35421.19</v>
          </cell>
          <cell r="R536">
            <v>13389.65</v>
          </cell>
        </row>
        <row r="537">
          <cell r="E537" t="str">
            <v>春天2211</v>
          </cell>
          <cell r="M537">
            <v>45782.59</v>
          </cell>
          <cell r="R537">
            <v>19689.400000000001</v>
          </cell>
        </row>
        <row r="538">
          <cell r="E538" t="str">
            <v>春天2211</v>
          </cell>
          <cell r="M538">
            <v>37622.68</v>
          </cell>
          <cell r="R538">
            <v>16323.38</v>
          </cell>
        </row>
        <row r="539">
          <cell r="E539" t="str">
            <v>春天2212</v>
          </cell>
          <cell r="M539">
            <v>53052.3</v>
          </cell>
          <cell r="R539">
            <v>22716.81</v>
          </cell>
        </row>
        <row r="540">
          <cell r="E540" t="str">
            <v>春天2212</v>
          </cell>
          <cell r="M540">
            <v>68681.02</v>
          </cell>
          <cell r="R540">
            <v>30696.82</v>
          </cell>
        </row>
        <row r="541">
          <cell r="E541" t="str">
            <v>春天2212</v>
          </cell>
          <cell r="M541">
            <v>18808.12</v>
          </cell>
          <cell r="R541">
            <v>6645.65</v>
          </cell>
        </row>
        <row r="542">
          <cell r="E542" t="str">
            <v>春雨2201</v>
          </cell>
          <cell r="M542">
            <v>35297.120000000003</v>
          </cell>
          <cell r="R542">
            <v>14087.33</v>
          </cell>
        </row>
        <row r="543">
          <cell r="E543" t="str">
            <v>春雨2201</v>
          </cell>
          <cell r="M543">
            <v>44812.78</v>
          </cell>
          <cell r="R543">
            <v>16761.3</v>
          </cell>
        </row>
        <row r="544">
          <cell r="E544" t="str">
            <v>春雨2202</v>
          </cell>
          <cell r="M544">
            <v>29810.23</v>
          </cell>
          <cell r="R544">
            <v>13215.34</v>
          </cell>
        </row>
        <row r="545">
          <cell r="E545" t="str">
            <v>春雨2202F</v>
          </cell>
          <cell r="M545">
            <v>207</v>
          </cell>
          <cell r="R545">
            <v>103.33</v>
          </cell>
        </row>
        <row r="546">
          <cell r="E546" t="str">
            <v>春雨2202</v>
          </cell>
          <cell r="M546">
            <v>27593.64</v>
          </cell>
          <cell r="R546">
            <v>10799.51</v>
          </cell>
        </row>
        <row r="547">
          <cell r="E547" t="str">
            <v>春雨2203</v>
          </cell>
          <cell r="M547">
            <v>47890.06</v>
          </cell>
          <cell r="R547">
            <v>19531.97</v>
          </cell>
        </row>
        <row r="548">
          <cell r="E548" t="str">
            <v>春雨2203F</v>
          </cell>
          <cell r="M548">
            <v>2632</v>
          </cell>
          <cell r="R548">
            <v>632.4</v>
          </cell>
        </row>
        <row r="549">
          <cell r="E549" t="str">
            <v>春雨2203</v>
          </cell>
          <cell r="M549">
            <v>50756.959999999999</v>
          </cell>
          <cell r="R549">
            <v>19325.400000000001</v>
          </cell>
        </row>
        <row r="550">
          <cell r="E550" t="str">
            <v>春雨2204</v>
          </cell>
          <cell r="M550">
            <v>33391.870000000003</v>
          </cell>
          <cell r="R550">
            <v>13315.25</v>
          </cell>
        </row>
        <row r="551">
          <cell r="E551" t="str">
            <v>春雨2204F</v>
          </cell>
          <cell r="M551">
            <v>9474.5</v>
          </cell>
          <cell r="R551">
            <v>2571.3000000000002</v>
          </cell>
        </row>
        <row r="552">
          <cell r="E552" t="str">
            <v>春雨2204</v>
          </cell>
          <cell r="M552">
            <v>45752.42</v>
          </cell>
          <cell r="R552">
            <v>19196.66</v>
          </cell>
        </row>
        <row r="553">
          <cell r="E553" t="str">
            <v>春雨2205</v>
          </cell>
          <cell r="M553">
            <v>38400.410000000003</v>
          </cell>
          <cell r="R553">
            <v>16511.63</v>
          </cell>
        </row>
        <row r="554">
          <cell r="E554" t="str">
            <v>春雨2205</v>
          </cell>
          <cell r="M554">
            <v>34479.79</v>
          </cell>
          <cell r="R554">
            <v>13746.66</v>
          </cell>
        </row>
        <row r="555">
          <cell r="E555" t="str">
            <v>春雨2205F</v>
          </cell>
          <cell r="M555">
            <v>4870</v>
          </cell>
          <cell r="R555">
            <v>1393.88</v>
          </cell>
        </row>
        <row r="556">
          <cell r="E556" t="str">
            <v>春雨2206</v>
          </cell>
          <cell r="M556">
            <v>36235.71</v>
          </cell>
          <cell r="R556">
            <v>15624.39</v>
          </cell>
        </row>
        <row r="557">
          <cell r="E557" t="str">
            <v>春雨2206</v>
          </cell>
          <cell r="M557">
            <v>39979.18</v>
          </cell>
          <cell r="R557">
            <v>15009.57</v>
          </cell>
        </row>
        <row r="558">
          <cell r="E558" t="str">
            <v>春雨2207</v>
          </cell>
          <cell r="M558">
            <v>40241.129999999997</v>
          </cell>
          <cell r="R558">
            <v>16917.8</v>
          </cell>
        </row>
        <row r="559">
          <cell r="E559" t="str">
            <v>春雨2207</v>
          </cell>
          <cell r="M559">
            <v>32808.14</v>
          </cell>
          <cell r="R559">
            <v>14015.62</v>
          </cell>
        </row>
        <row r="560">
          <cell r="E560" t="str">
            <v>春雨2207F</v>
          </cell>
          <cell r="M560">
            <v>2499.1999999999998</v>
          </cell>
          <cell r="R560">
            <v>927.21</v>
          </cell>
        </row>
        <row r="561">
          <cell r="E561" t="str">
            <v>春雨2208</v>
          </cell>
          <cell r="M561">
            <v>51382.02</v>
          </cell>
          <cell r="R561">
            <v>20091.43</v>
          </cell>
        </row>
        <row r="562">
          <cell r="E562" t="str">
            <v>春雨2208</v>
          </cell>
          <cell r="M562">
            <v>39692.25</v>
          </cell>
          <cell r="R562">
            <v>16656.330000000002</v>
          </cell>
        </row>
        <row r="563">
          <cell r="E563" t="str">
            <v>春雨2208F</v>
          </cell>
          <cell r="M563">
            <v>481.3</v>
          </cell>
          <cell r="R563">
            <v>247.56</v>
          </cell>
        </row>
        <row r="564">
          <cell r="E564" t="str">
            <v>春雨2208F</v>
          </cell>
          <cell r="M564">
            <v>1142</v>
          </cell>
          <cell r="R564">
            <v>502.6</v>
          </cell>
        </row>
        <row r="565">
          <cell r="E565" t="str">
            <v>春雨2209</v>
          </cell>
          <cell r="M565">
            <v>47772.35</v>
          </cell>
          <cell r="R565">
            <v>20477.59</v>
          </cell>
        </row>
        <row r="566">
          <cell r="E566" t="str">
            <v>春雨2209F</v>
          </cell>
          <cell r="M566">
            <v>816</v>
          </cell>
          <cell r="R566">
            <v>33.76</v>
          </cell>
        </row>
        <row r="567">
          <cell r="E567" t="str">
            <v>春雨2209</v>
          </cell>
          <cell r="M567">
            <v>44117.65</v>
          </cell>
          <cell r="R567">
            <v>17297.03</v>
          </cell>
        </row>
        <row r="568">
          <cell r="E568" t="str">
            <v>春雨2209F</v>
          </cell>
          <cell r="M568">
            <v>1245</v>
          </cell>
          <cell r="R568">
            <v>746.82</v>
          </cell>
        </row>
        <row r="569">
          <cell r="E569" t="str">
            <v>春雨2210</v>
          </cell>
          <cell r="M569">
            <v>51495.13</v>
          </cell>
          <cell r="R569">
            <v>22693.99</v>
          </cell>
        </row>
        <row r="570">
          <cell r="E570" t="str">
            <v>春雨2210F</v>
          </cell>
          <cell r="M570">
            <v>1980</v>
          </cell>
          <cell r="R570">
            <v>1158.5</v>
          </cell>
        </row>
        <row r="571">
          <cell r="E571" t="str">
            <v>春雨2210F</v>
          </cell>
          <cell r="M571">
            <v>1240</v>
          </cell>
          <cell r="R571">
            <v>280.62</v>
          </cell>
        </row>
        <row r="572">
          <cell r="E572" t="str">
            <v>春雨2210</v>
          </cell>
          <cell r="M572">
            <v>40489.94</v>
          </cell>
          <cell r="R572">
            <v>14298.8</v>
          </cell>
        </row>
        <row r="573">
          <cell r="E573" t="str">
            <v>春雨2211</v>
          </cell>
          <cell r="M573">
            <v>43584.73</v>
          </cell>
          <cell r="R573">
            <v>17116.59</v>
          </cell>
        </row>
        <row r="574">
          <cell r="E574" t="str">
            <v>春雨2211</v>
          </cell>
          <cell r="M574">
            <v>42658.400000000001</v>
          </cell>
          <cell r="R574">
            <v>17710.099999999999</v>
          </cell>
        </row>
        <row r="575">
          <cell r="E575" t="str">
            <v>春雨2212</v>
          </cell>
          <cell r="M575">
            <v>70310.2</v>
          </cell>
          <cell r="R575">
            <v>25777.51</v>
          </cell>
        </row>
        <row r="576">
          <cell r="E576" t="str">
            <v>春雨2212F</v>
          </cell>
          <cell r="M576">
            <v>732.5</v>
          </cell>
          <cell r="R576">
            <v>216.92</v>
          </cell>
        </row>
        <row r="577">
          <cell r="E577" t="str">
            <v>春雨2212</v>
          </cell>
          <cell r="M577">
            <v>63660.17</v>
          </cell>
          <cell r="R577">
            <v>26284.9</v>
          </cell>
        </row>
        <row r="578">
          <cell r="E578" t="str">
            <v>阳光2201</v>
          </cell>
          <cell r="M578">
            <v>24796.400000000001</v>
          </cell>
          <cell r="R578">
            <v>9752.4</v>
          </cell>
        </row>
        <row r="579">
          <cell r="E579" t="str">
            <v>阳光2201</v>
          </cell>
          <cell r="M579">
            <v>38231.15</v>
          </cell>
          <cell r="R579">
            <v>16524.919999999998</v>
          </cell>
        </row>
        <row r="580">
          <cell r="E580" t="str">
            <v>阳光2202</v>
          </cell>
          <cell r="M580">
            <v>27722.93</v>
          </cell>
          <cell r="R580">
            <v>10748.09</v>
          </cell>
        </row>
        <row r="581">
          <cell r="E581" t="str">
            <v>阳光2202</v>
          </cell>
          <cell r="M581">
            <v>4133</v>
          </cell>
          <cell r="R581">
            <v>2002.87</v>
          </cell>
        </row>
        <row r="582">
          <cell r="E582" t="str">
            <v>阳光2202</v>
          </cell>
          <cell r="M582">
            <v>19956.919999999998</v>
          </cell>
          <cell r="R582">
            <v>7755.24</v>
          </cell>
        </row>
        <row r="583">
          <cell r="E583" t="str">
            <v>阳光2203</v>
          </cell>
          <cell r="M583">
            <v>37368.620000000003</v>
          </cell>
          <cell r="R583">
            <v>14707.49</v>
          </cell>
        </row>
        <row r="584">
          <cell r="E584" t="str">
            <v>阳光2203</v>
          </cell>
          <cell r="M584">
            <v>44071.42</v>
          </cell>
          <cell r="R584">
            <v>18207.07</v>
          </cell>
        </row>
        <row r="585">
          <cell r="E585" t="str">
            <v>阳光2204</v>
          </cell>
          <cell r="M585">
            <v>30270.9</v>
          </cell>
          <cell r="R585">
            <v>10888.83</v>
          </cell>
        </row>
        <row r="586">
          <cell r="E586" t="str">
            <v>阳光2204</v>
          </cell>
          <cell r="M586">
            <v>1813.3</v>
          </cell>
          <cell r="R586">
            <v>734.7</v>
          </cell>
        </row>
        <row r="587">
          <cell r="E587" t="str">
            <v>阳光2204F</v>
          </cell>
          <cell r="M587">
            <v>199</v>
          </cell>
          <cell r="R587">
            <v>73.63</v>
          </cell>
        </row>
        <row r="588">
          <cell r="E588" t="str">
            <v>阳光2204</v>
          </cell>
          <cell r="M588">
            <v>37854.660000000003</v>
          </cell>
          <cell r="R588">
            <v>14134.6</v>
          </cell>
        </row>
        <row r="589">
          <cell r="E589" t="str">
            <v>阳光2205</v>
          </cell>
          <cell r="M589">
            <v>32681.919999999998</v>
          </cell>
          <cell r="R589">
            <v>12253.15</v>
          </cell>
        </row>
        <row r="590">
          <cell r="E590" t="str">
            <v>阳光2205</v>
          </cell>
          <cell r="M590">
            <v>41271.370000000003</v>
          </cell>
          <cell r="R590">
            <v>17432.23</v>
          </cell>
        </row>
        <row r="591">
          <cell r="E591" t="str">
            <v>阳光2206</v>
          </cell>
          <cell r="M591">
            <v>28239.49</v>
          </cell>
          <cell r="R591">
            <v>11076.63</v>
          </cell>
        </row>
        <row r="592">
          <cell r="E592" t="str">
            <v>阳光2206</v>
          </cell>
          <cell r="M592">
            <v>35975.96</v>
          </cell>
          <cell r="R592">
            <v>14676.42</v>
          </cell>
        </row>
        <row r="593">
          <cell r="E593" t="str">
            <v>阳光2206F</v>
          </cell>
          <cell r="M593">
            <v>159000</v>
          </cell>
          <cell r="R593">
            <v>40500</v>
          </cell>
        </row>
        <row r="594">
          <cell r="E594" t="str">
            <v>阳光2207</v>
          </cell>
          <cell r="M594">
            <v>32487.97</v>
          </cell>
          <cell r="R594">
            <v>13959.31</v>
          </cell>
        </row>
        <row r="595">
          <cell r="E595" t="str">
            <v>阳光2207</v>
          </cell>
          <cell r="M595">
            <v>26942.13</v>
          </cell>
          <cell r="R595">
            <v>10532.27</v>
          </cell>
        </row>
        <row r="596">
          <cell r="E596" t="str">
            <v>阳光2208</v>
          </cell>
          <cell r="M596">
            <v>29591.93</v>
          </cell>
          <cell r="R596">
            <v>11468.36</v>
          </cell>
        </row>
        <row r="597">
          <cell r="E597" t="str">
            <v>阳光2208</v>
          </cell>
          <cell r="M597">
            <v>38850.910000000003</v>
          </cell>
          <cell r="R597">
            <v>15981.74</v>
          </cell>
        </row>
        <row r="598">
          <cell r="E598" t="str">
            <v>阳光2209</v>
          </cell>
          <cell r="M598">
            <v>14274.06</v>
          </cell>
          <cell r="R598">
            <v>5420.85</v>
          </cell>
        </row>
        <row r="599">
          <cell r="E599" t="str">
            <v>阳光2209</v>
          </cell>
          <cell r="M599">
            <v>12735.94</v>
          </cell>
          <cell r="R599">
            <v>5060.54</v>
          </cell>
        </row>
        <row r="600">
          <cell r="E600" t="str">
            <v>阳光2209</v>
          </cell>
          <cell r="M600">
            <v>31283.54</v>
          </cell>
          <cell r="R600">
            <v>12465.55</v>
          </cell>
        </row>
        <row r="601">
          <cell r="E601" t="str">
            <v>阳光2209</v>
          </cell>
          <cell r="M601">
            <v>7398.97</v>
          </cell>
          <cell r="R601">
            <v>3060.63</v>
          </cell>
        </row>
        <row r="602">
          <cell r="E602" t="str">
            <v>阳光2210</v>
          </cell>
          <cell r="M602">
            <v>3727.29</v>
          </cell>
          <cell r="R602">
            <v>1963.07</v>
          </cell>
        </row>
        <row r="603">
          <cell r="E603" t="str">
            <v>阳光2210</v>
          </cell>
          <cell r="M603">
            <v>47549.94</v>
          </cell>
          <cell r="R603">
            <v>20400.43</v>
          </cell>
        </row>
        <row r="604">
          <cell r="E604" t="str">
            <v>阳光2210</v>
          </cell>
          <cell r="M604">
            <v>21359.89</v>
          </cell>
          <cell r="R604">
            <v>7846.94</v>
          </cell>
        </row>
        <row r="605">
          <cell r="E605" t="str">
            <v>阳光2211</v>
          </cell>
          <cell r="M605">
            <v>43305.46</v>
          </cell>
          <cell r="R605">
            <v>18414.03</v>
          </cell>
        </row>
        <row r="606">
          <cell r="E606" t="str">
            <v>阳光2211</v>
          </cell>
          <cell r="M606">
            <v>29104.62</v>
          </cell>
          <cell r="R606">
            <v>11388.08</v>
          </cell>
        </row>
        <row r="607">
          <cell r="E607" t="str">
            <v>阳光2212</v>
          </cell>
          <cell r="M607">
            <v>33682.33</v>
          </cell>
          <cell r="R607">
            <v>13397.98</v>
          </cell>
        </row>
        <row r="608">
          <cell r="E608" t="str">
            <v>阳光2212</v>
          </cell>
          <cell r="M608">
            <v>91977.36</v>
          </cell>
          <cell r="R608">
            <v>37802.699999999997</v>
          </cell>
        </row>
        <row r="609">
          <cell r="E609" t="str">
            <v>安康2201</v>
          </cell>
          <cell r="M609">
            <v>25243.97</v>
          </cell>
          <cell r="R609">
            <v>9608.08</v>
          </cell>
        </row>
        <row r="610">
          <cell r="E610" t="str">
            <v>安康2201</v>
          </cell>
          <cell r="M610">
            <v>11103.26</v>
          </cell>
          <cell r="R610">
            <v>4376.03</v>
          </cell>
        </row>
        <row r="611">
          <cell r="E611" t="str">
            <v>安康2201</v>
          </cell>
          <cell r="M611">
            <v>26990.6</v>
          </cell>
          <cell r="R611">
            <v>10047.94</v>
          </cell>
        </row>
        <row r="612">
          <cell r="E612" t="str">
            <v>安康2202</v>
          </cell>
          <cell r="M612">
            <v>11241.06</v>
          </cell>
          <cell r="R612">
            <v>4693.2299999999996</v>
          </cell>
        </row>
        <row r="613">
          <cell r="E613" t="str">
            <v>安康2202</v>
          </cell>
          <cell r="M613">
            <v>12515.73</v>
          </cell>
          <cell r="R613">
            <v>4745.83</v>
          </cell>
        </row>
        <row r="614">
          <cell r="E614" t="str">
            <v>安康2202</v>
          </cell>
          <cell r="M614">
            <v>20007.3</v>
          </cell>
          <cell r="R614">
            <v>7155.95</v>
          </cell>
        </row>
        <row r="615">
          <cell r="E615" t="str">
            <v>安康2203</v>
          </cell>
          <cell r="M615">
            <v>47549.94</v>
          </cell>
          <cell r="R615">
            <v>19197.63</v>
          </cell>
        </row>
        <row r="616">
          <cell r="E616" t="str">
            <v>安康2203</v>
          </cell>
          <cell r="M616">
            <v>-393</v>
          </cell>
          <cell r="R616">
            <v>-4.7300000000000004</v>
          </cell>
        </row>
        <row r="617">
          <cell r="E617" t="str">
            <v>安康2203</v>
          </cell>
          <cell r="M617">
            <v>32845.46</v>
          </cell>
          <cell r="R617">
            <v>12549.34</v>
          </cell>
        </row>
        <row r="618">
          <cell r="E618" t="str">
            <v>安康2204</v>
          </cell>
          <cell r="M618">
            <v>45463.61</v>
          </cell>
          <cell r="R618">
            <v>18313.34</v>
          </cell>
        </row>
        <row r="619">
          <cell r="E619" t="str">
            <v>安康2204</v>
          </cell>
          <cell r="M619">
            <v>-66</v>
          </cell>
          <cell r="R619">
            <v>-46.01</v>
          </cell>
        </row>
        <row r="620">
          <cell r="E620" t="str">
            <v>安康2204</v>
          </cell>
          <cell r="M620">
            <v>26725.82</v>
          </cell>
          <cell r="R620">
            <v>10552.33</v>
          </cell>
        </row>
        <row r="621">
          <cell r="E621" t="str">
            <v>安康2205</v>
          </cell>
          <cell r="M621">
            <v>40035.11</v>
          </cell>
          <cell r="R621">
            <v>17324.28</v>
          </cell>
        </row>
        <row r="622">
          <cell r="E622" t="str">
            <v>安康2205</v>
          </cell>
          <cell r="M622">
            <v>-115</v>
          </cell>
          <cell r="R622">
            <v>-55.27</v>
          </cell>
        </row>
        <row r="623">
          <cell r="E623" t="str">
            <v>安康2205</v>
          </cell>
          <cell r="M623">
            <v>19418.07</v>
          </cell>
          <cell r="R623">
            <v>7438.17</v>
          </cell>
        </row>
        <row r="624">
          <cell r="E624" t="str">
            <v>安康2206</v>
          </cell>
          <cell r="M624">
            <v>35401.97</v>
          </cell>
          <cell r="R624">
            <v>15638.36</v>
          </cell>
        </row>
        <row r="625">
          <cell r="E625" t="str">
            <v>安康2206</v>
          </cell>
          <cell r="M625">
            <v>22372.21</v>
          </cell>
          <cell r="R625">
            <v>9111.68</v>
          </cell>
        </row>
        <row r="626">
          <cell r="E626" t="str">
            <v>安康2207</v>
          </cell>
          <cell r="M626">
            <v>35887.9</v>
          </cell>
          <cell r="R626">
            <v>16551.04</v>
          </cell>
        </row>
        <row r="627">
          <cell r="E627" t="str">
            <v>安康2207</v>
          </cell>
          <cell r="M627">
            <v>26578.99</v>
          </cell>
          <cell r="R627">
            <v>9674.7800000000007</v>
          </cell>
        </row>
        <row r="628">
          <cell r="E628" t="str">
            <v>安康2207</v>
          </cell>
          <cell r="M628">
            <v>-50</v>
          </cell>
          <cell r="R628">
            <v>-24.13</v>
          </cell>
        </row>
        <row r="629">
          <cell r="E629" t="str">
            <v>安康2208</v>
          </cell>
          <cell r="M629">
            <v>33118.120000000003</v>
          </cell>
          <cell r="R629">
            <v>12826.04</v>
          </cell>
        </row>
        <row r="630">
          <cell r="E630" t="str">
            <v>安康2208</v>
          </cell>
          <cell r="M630">
            <v>-90</v>
          </cell>
          <cell r="R630">
            <v>-8.1</v>
          </cell>
        </row>
        <row r="631">
          <cell r="E631" t="str">
            <v>安康2208</v>
          </cell>
          <cell r="M631">
            <v>32973.69</v>
          </cell>
          <cell r="R631">
            <v>13604.93</v>
          </cell>
        </row>
        <row r="632">
          <cell r="E632" t="str">
            <v>安康2209</v>
          </cell>
          <cell r="M632">
            <v>36033.85</v>
          </cell>
          <cell r="R632">
            <v>13482.94</v>
          </cell>
        </row>
        <row r="633">
          <cell r="E633" t="str">
            <v>安康2209</v>
          </cell>
          <cell r="M633">
            <v>2185.6</v>
          </cell>
          <cell r="R633">
            <v>720.35</v>
          </cell>
        </row>
        <row r="634">
          <cell r="E634" t="str">
            <v>安康2209</v>
          </cell>
          <cell r="M634">
            <v>60</v>
          </cell>
          <cell r="R634">
            <v>42.6</v>
          </cell>
        </row>
        <row r="635">
          <cell r="E635" t="str">
            <v>安康2209</v>
          </cell>
          <cell r="M635">
            <v>27687.48</v>
          </cell>
          <cell r="R635">
            <v>10906.24</v>
          </cell>
        </row>
        <row r="636">
          <cell r="E636" t="str">
            <v>安康2210</v>
          </cell>
          <cell r="M636">
            <v>31767.79</v>
          </cell>
          <cell r="R636">
            <v>13049.06</v>
          </cell>
        </row>
        <row r="637">
          <cell r="E637" t="str">
            <v>安康2210</v>
          </cell>
          <cell r="M637">
            <v>25913.38</v>
          </cell>
          <cell r="R637">
            <v>9877.16</v>
          </cell>
        </row>
        <row r="638">
          <cell r="E638" t="str">
            <v>安康2210</v>
          </cell>
          <cell r="M638">
            <v>-22</v>
          </cell>
          <cell r="R638">
            <v>-2.11</v>
          </cell>
        </row>
        <row r="639">
          <cell r="E639" t="str">
            <v>安康2211</v>
          </cell>
          <cell r="M639">
            <v>-52</v>
          </cell>
          <cell r="R639">
            <v>-6.24</v>
          </cell>
        </row>
        <row r="640">
          <cell r="E640" t="str">
            <v>安康2211</v>
          </cell>
          <cell r="M640">
            <v>28696.86</v>
          </cell>
          <cell r="R640">
            <v>10894.08</v>
          </cell>
        </row>
        <row r="641">
          <cell r="E641" t="str">
            <v>安康2211</v>
          </cell>
          <cell r="M641">
            <v>34873.589999999997</v>
          </cell>
          <cell r="R641">
            <v>15698.35</v>
          </cell>
        </row>
        <row r="642">
          <cell r="E642" t="str">
            <v>安康2212</v>
          </cell>
          <cell r="M642">
            <v>28933.62</v>
          </cell>
          <cell r="R642">
            <v>12595.19</v>
          </cell>
        </row>
        <row r="643">
          <cell r="E643" t="str">
            <v>安康2212</v>
          </cell>
          <cell r="M643">
            <v>59353.84</v>
          </cell>
          <cell r="R643">
            <v>25844.92</v>
          </cell>
        </row>
        <row r="644">
          <cell r="E644" t="str">
            <v>安康2212F</v>
          </cell>
          <cell r="M644">
            <v>42</v>
          </cell>
          <cell r="R644">
            <v>4.5</v>
          </cell>
        </row>
        <row r="645">
          <cell r="E645" t="str">
            <v>安康2212</v>
          </cell>
          <cell r="M645">
            <v>-430</v>
          </cell>
          <cell r="R645">
            <v>-45</v>
          </cell>
        </row>
        <row r="646">
          <cell r="E646" t="str">
            <v>仁心2201F</v>
          </cell>
          <cell r="M646">
            <v>33400</v>
          </cell>
          <cell r="R646">
            <v>11748</v>
          </cell>
        </row>
        <row r="647">
          <cell r="E647" t="str">
            <v>仁心2201</v>
          </cell>
          <cell r="M647">
            <v>29562.91</v>
          </cell>
          <cell r="R647">
            <v>10429.69</v>
          </cell>
        </row>
        <row r="648">
          <cell r="E648" t="str">
            <v>仁心2201</v>
          </cell>
          <cell r="M648">
            <v>30001.79</v>
          </cell>
          <cell r="R648">
            <v>13392.15</v>
          </cell>
        </row>
        <row r="649">
          <cell r="E649" t="str">
            <v>仁心2202</v>
          </cell>
          <cell r="M649">
            <v>22458.51</v>
          </cell>
          <cell r="R649">
            <v>9305.2000000000007</v>
          </cell>
        </row>
        <row r="650">
          <cell r="E650" t="str">
            <v>仁心2202F</v>
          </cell>
          <cell r="M650">
            <v>69587.100000000006</v>
          </cell>
          <cell r="R650">
            <v>36318.1</v>
          </cell>
        </row>
        <row r="651">
          <cell r="E651" t="str">
            <v>仁心2202</v>
          </cell>
          <cell r="M651">
            <v>24737.42</v>
          </cell>
          <cell r="R651">
            <v>10125.66</v>
          </cell>
        </row>
        <row r="652">
          <cell r="E652" t="str">
            <v>仁心2203F</v>
          </cell>
          <cell r="M652">
            <v>83140</v>
          </cell>
          <cell r="R652">
            <v>26718.58</v>
          </cell>
        </row>
        <row r="653">
          <cell r="E653" t="str">
            <v>仁心2203</v>
          </cell>
          <cell r="M653">
            <v>18420.77</v>
          </cell>
          <cell r="R653">
            <v>6884.25</v>
          </cell>
        </row>
        <row r="654">
          <cell r="E654" t="str">
            <v>仁心2203</v>
          </cell>
          <cell r="M654">
            <v>8210.49</v>
          </cell>
          <cell r="R654">
            <v>3410.08</v>
          </cell>
        </row>
        <row r="655">
          <cell r="E655" t="str">
            <v>仁心2203</v>
          </cell>
          <cell r="M655">
            <v>38525.07</v>
          </cell>
          <cell r="R655">
            <v>15672.17</v>
          </cell>
        </row>
        <row r="656">
          <cell r="E656" t="str">
            <v>仁心2204F</v>
          </cell>
          <cell r="M656">
            <v>0</v>
          </cell>
          <cell r="R656">
            <v>0</v>
          </cell>
        </row>
        <row r="657">
          <cell r="E657" t="str">
            <v>仁心2204F</v>
          </cell>
          <cell r="M657">
            <v>1848</v>
          </cell>
          <cell r="R657">
            <v>1223</v>
          </cell>
        </row>
        <row r="658">
          <cell r="E658" t="str">
            <v>仁心2204</v>
          </cell>
          <cell r="M658">
            <v>22701.68</v>
          </cell>
          <cell r="R658">
            <v>9787.18</v>
          </cell>
        </row>
        <row r="659">
          <cell r="E659" t="str">
            <v>仁心2204</v>
          </cell>
          <cell r="M659">
            <v>33385.440000000002</v>
          </cell>
          <cell r="R659">
            <v>14298.12</v>
          </cell>
        </row>
        <row r="660">
          <cell r="E660" t="str">
            <v>仁心2204F</v>
          </cell>
          <cell r="M660">
            <v>113700</v>
          </cell>
          <cell r="R660">
            <v>21240</v>
          </cell>
        </row>
        <row r="661">
          <cell r="E661" t="str">
            <v>仁心2205F</v>
          </cell>
          <cell r="M661">
            <v>357</v>
          </cell>
          <cell r="R661">
            <v>71.17</v>
          </cell>
        </row>
        <row r="662">
          <cell r="E662" t="str">
            <v>仁心2205</v>
          </cell>
          <cell r="M662">
            <v>18902.03</v>
          </cell>
          <cell r="R662">
            <v>8040.82</v>
          </cell>
        </row>
        <row r="663">
          <cell r="E663" t="str">
            <v>仁心2205</v>
          </cell>
          <cell r="M663">
            <v>30361.98</v>
          </cell>
          <cell r="R663">
            <v>12651.76</v>
          </cell>
        </row>
        <row r="664">
          <cell r="E664" t="str">
            <v>仁心2206</v>
          </cell>
          <cell r="M664">
            <v>22698.560000000001</v>
          </cell>
          <cell r="R664">
            <v>9626.42</v>
          </cell>
        </row>
        <row r="665">
          <cell r="E665" t="str">
            <v>仁心2206</v>
          </cell>
          <cell r="M665">
            <v>34828.33</v>
          </cell>
          <cell r="R665">
            <v>15086.13</v>
          </cell>
        </row>
        <row r="666">
          <cell r="E666" t="str">
            <v>仁心2207</v>
          </cell>
          <cell r="M666">
            <v>16413.12</v>
          </cell>
          <cell r="R666">
            <v>7655.65</v>
          </cell>
        </row>
        <row r="667">
          <cell r="E667" t="str">
            <v>仁心2207</v>
          </cell>
          <cell r="M667">
            <v>28657.85</v>
          </cell>
          <cell r="R667">
            <v>13013.22</v>
          </cell>
        </row>
        <row r="668">
          <cell r="E668" t="str">
            <v>仁心2207</v>
          </cell>
          <cell r="M668">
            <v>3765.62</v>
          </cell>
          <cell r="R668">
            <v>1791.68</v>
          </cell>
        </row>
        <row r="669">
          <cell r="E669" t="str">
            <v>仁心2207</v>
          </cell>
          <cell r="M669">
            <v>-28</v>
          </cell>
          <cell r="R669">
            <v>-21.7</v>
          </cell>
        </row>
        <row r="670">
          <cell r="E670" t="str">
            <v>仁心2207F</v>
          </cell>
          <cell r="M670">
            <v>94250</v>
          </cell>
          <cell r="R670">
            <v>40270.449999999997</v>
          </cell>
        </row>
        <row r="671">
          <cell r="E671" t="str">
            <v>仁心2208</v>
          </cell>
          <cell r="M671">
            <v>25770.97</v>
          </cell>
          <cell r="R671">
            <v>11557.9</v>
          </cell>
        </row>
        <row r="672">
          <cell r="E672" t="str">
            <v>仁心2208</v>
          </cell>
          <cell r="M672">
            <v>36326.14</v>
          </cell>
          <cell r="R672">
            <v>15654.47</v>
          </cell>
        </row>
        <row r="673">
          <cell r="E673" t="str">
            <v>仁心2209</v>
          </cell>
          <cell r="M673">
            <v>27037.63</v>
          </cell>
          <cell r="R673">
            <v>12455.54</v>
          </cell>
        </row>
        <row r="674">
          <cell r="E674" t="str">
            <v>仁心2209</v>
          </cell>
          <cell r="M674">
            <v>-22</v>
          </cell>
          <cell r="R674">
            <v>-16</v>
          </cell>
        </row>
        <row r="675">
          <cell r="E675" t="str">
            <v>仁心2209</v>
          </cell>
          <cell r="M675">
            <v>36302.57</v>
          </cell>
          <cell r="R675">
            <v>16502.689999999999</v>
          </cell>
        </row>
        <row r="676">
          <cell r="E676" t="str">
            <v>仁心2210</v>
          </cell>
          <cell r="M676">
            <v>26297.040000000001</v>
          </cell>
          <cell r="R676">
            <v>11244.9</v>
          </cell>
        </row>
        <row r="677">
          <cell r="E677" t="str">
            <v>仁心2210</v>
          </cell>
          <cell r="M677">
            <v>33184.89</v>
          </cell>
          <cell r="R677">
            <v>15511.73</v>
          </cell>
        </row>
        <row r="678">
          <cell r="E678" t="str">
            <v>仁心2210</v>
          </cell>
          <cell r="M678">
            <v>-44</v>
          </cell>
          <cell r="R678">
            <v>-5.16</v>
          </cell>
        </row>
        <row r="679">
          <cell r="E679" t="str">
            <v>仁心2211</v>
          </cell>
          <cell r="M679">
            <v>34177.17</v>
          </cell>
          <cell r="R679">
            <v>13637.74</v>
          </cell>
        </row>
        <row r="680">
          <cell r="E680" t="str">
            <v>仁心2211</v>
          </cell>
          <cell r="M680">
            <v>30213.74</v>
          </cell>
          <cell r="R680">
            <v>13254.86</v>
          </cell>
        </row>
        <row r="681">
          <cell r="E681" t="str">
            <v>仁心2212</v>
          </cell>
          <cell r="M681">
            <v>85124.19</v>
          </cell>
          <cell r="R681">
            <v>37463.94</v>
          </cell>
        </row>
        <row r="682">
          <cell r="E682" t="str">
            <v>仁心2212</v>
          </cell>
          <cell r="M682">
            <v>2343.71</v>
          </cell>
          <cell r="R682">
            <v>1323.85</v>
          </cell>
        </row>
        <row r="683">
          <cell r="E683" t="str">
            <v>仁心2212</v>
          </cell>
          <cell r="M683">
            <v>42836.79</v>
          </cell>
          <cell r="R683">
            <v>18321.43</v>
          </cell>
        </row>
        <row r="684">
          <cell r="E684" t="str">
            <v>缘客2201</v>
          </cell>
          <cell r="M684">
            <v>8391.3799999999992</v>
          </cell>
          <cell r="R684">
            <v>3121.86</v>
          </cell>
        </row>
        <row r="685">
          <cell r="E685" t="str">
            <v>缘客2201</v>
          </cell>
          <cell r="M685">
            <v>9993.93</v>
          </cell>
          <cell r="R685">
            <v>3727.88</v>
          </cell>
        </row>
        <row r="686">
          <cell r="E686" t="str">
            <v>康佳2201</v>
          </cell>
          <cell r="M686">
            <v>16211.85</v>
          </cell>
          <cell r="R686">
            <v>5700.04</v>
          </cell>
        </row>
        <row r="687">
          <cell r="E687" t="str">
            <v>康佳2201</v>
          </cell>
          <cell r="M687">
            <v>25443.95</v>
          </cell>
          <cell r="R687">
            <v>10055.98</v>
          </cell>
        </row>
        <row r="688">
          <cell r="E688" t="str">
            <v>康佳2202F</v>
          </cell>
          <cell r="M688">
            <v>54000</v>
          </cell>
          <cell r="R688">
            <v>0</v>
          </cell>
        </row>
        <row r="689">
          <cell r="E689" t="str">
            <v>康佳2202</v>
          </cell>
          <cell r="M689">
            <v>11545.4</v>
          </cell>
          <cell r="R689">
            <v>4748.21</v>
          </cell>
        </row>
        <row r="690">
          <cell r="E690" t="str">
            <v>康佳2202</v>
          </cell>
          <cell r="M690">
            <v>21538.41</v>
          </cell>
          <cell r="R690">
            <v>8481.18</v>
          </cell>
        </row>
        <row r="691">
          <cell r="E691" t="str">
            <v>康佳2203F</v>
          </cell>
          <cell r="M691">
            <v>241319</v>
          </cell>
          <cell r="R691">
            <v>137718.31</v>
          </cell>
        </row>
        <row r="692">
          <cell r="E692" t="str">
            <v>康佳2203</v>
          </cell>
          <cell r="M692">
            <v>21755.26</v>
          </cell>
          <cell r="R692">
            <v>8026.26</v>
          </cell>
        </row>
        <row r="693">
          <cell r="E693" t="str">
            <v>康佳2203</v>
          </cell>
          <cell r="M693">
            <v>26042.75</v>
          </cell>
          <cell r="R693">
            <v>10513.37</v>
          </cell>
        </row>
        <row r="694">
          <cell r="E694" t="str">
            <v>康佳2204</v>
          </cell>
          <cell r="M694">
            <v>1020</v>
          </cell>
          <cell r="R694">
            <v>370.58</v>
          </cell>
        </row>
        <row r="695">
          <cell r="E695" t="str">
            <v>康佳2204</v>
          </cell>
          <cell r="M695">
            <v>19125.03</v>
          </cell>
          <cell r="R695">
            <v>6787.28</v>
          </cell>
        </row>
        <row r="696">
          <cell r="E696" t="str">
            <v>康佳2204</v>
          </cell>
          <cell r="M696">
            <v>29069.5</v>
          </cell>
          <cell r="R696">
            <v>11350.76</v>
          </cell>
        </row>
        <row r="697">
          <cell r="E697" t="str">
            <v>康佳2204F</v>
          </cell>
          <cell r="M697">
            <v>100400</v>
          </cell>
          <cell r="R697">
            <v>50864.4</v>
          </cell>
        </row>
        <row r="698">
          <cell r="E698" t="str">
            <v>康佳2205</v>
          </cell>
          <cell r="M698">
            <v>16845.45</v>
          </cell>
          <cell r="R698">
            <v>6232.3</v>
          </cell>
        </row>
        <row r="699">
          <cell r="E699" t="str">
            <v>康佳2205</v>
          </cell>
          <cell r="M699">
            <v>25808.12</v>
          </cell>
          <cell r="R699">
            <v>9287.48</v>
          </cell>
        </row>
        <row r="700">
          <cell r="E700" t="str">
            <v>康佳2206</v>
          </cell>
          <cell r="M700">
            <v>18090.75</v>
          </cell>
          <cell r="R700">
            <v>7486.52</v>
          </cell>
        </row>
        <row r="701">
          <cell r="E701" t="str">
            <v>康佳2206</v>
          </cell>
          <cell r="M701">
            <v>29178.04</v>
          </cell>
          <cell r="R701">
            <v>11700.52</v>
          </cell>
        </row>
        <row r="702">
          <cell r="E702" t="str">
            <v>康佳2207</v>
          </cell>
          <cell r="M702">
            <v>23727.02</v>
          </cell>
          <cell r="R702">
            <v>10508.91</v>
          </cell>
        </row>
        <row r="703">
          <cell r="E703" t="str">
            <v>康佳2207</v>
          </cell>
          <cell r="M703">
            <v>19616.88</v>
          </cell>
          <cell r="R703">
            <v>8580.09</v>
          </cell>
        </row>
        <row r="704">
          <cell r="E704" t="str">
            <v>康佳2208</v>
          </cell>
          <cell r="M704">
            <v>33236.629999999997</v>
          </cell>
          <cell r="R704">
            <v>13019.91</v>
          </cell>
        </row>
        <row r="705">
          <cell r="E705" t="str">
            <v>康佳2208</v>
          </cell>
          <cell r="M705">
            <v>19828.63</v>
          </cell>
          <cell r="R705">
            <v>8600.7099999999991</v>
          </cell>
        </row>
        <row r="706">
          <cell r="E706" t="str">
            <v>康佳2209</v>
          </cell>
          <cell r="M706">
            <v>19428.37</v>
          </cell>
          <cell r="R706">
            <v>7956.45</v>
          </cell>
        </row>
        <row r="707">
          <cell r="E707" t="str">
            <v>康佳2209</v>
          </cell>
          <cell r="M707">
            <v>24767.94</v>
          </cell>
          <cell r="R707">
            <v>9455.8700000000008</v>
          </cell>
        </row>
        <row r="708">
          <cell r="E708" t="str">
            <v>康佳2210</v>
          </cell>
          <cell r="M708">
            <v>35090.730000000003</v>
          </cell>
          <cell r="R708">
            <v>13136.62</v>
          </cell>
        </row>
        <row r="709">
          <cell r="E709" t="str">
            <v>康佳2210</v>
          </cell>
          <cell r="M709">
            <v>20850.28</v>
          </cell>
          <cell r="R709">
            <v>9633.81</v>
          </cell>
        </row>
        <row r="710">
          <cell r="E710" t="str">
            <v>康佳2211</v>
          </cell>
          <cell r="M710">
            <v>22016.79</v>
          </cell>
          <cell r="R710">
            <v>8410.56</v>
          </cell>
        </row>
        <row r="711">
          <cell r="E711" t="str">
            <v>康佳2211</v>
          </cell>
          <cell r="M711">
            <v>27272.58</v>
          </cell>
          <cell r="R711">
            <v>10871.82</v>
          </cell>
        </row>
        <row r="712">
          <cell r="E712" t="str">
            <v>康佳2212</v>
          </cell>
          <cell r="M712">
            <v>55804.45</v>
          </cell>
          <cell r="R712">
            <v>23995.040000000001</v>
          </cell>
        </row>
        <row r="713">
          <cell r="E713" t="str">
            <v>康佳2212</v>
          </cell>
          <cell r="M713">
            <v>27003.63</v>
          </cell>
          <cell r="R713">
            <v>9871.2000000000007</v>
          </cell>
        </row>
        <row r="714">
          <cell r="E714" t="str">
            <v>豪盛2207</v>
          </cell>
          <cell r="M714">
            <v>5310.45</v>
          </cell>
          <cell r="R714">
            <v>2521.79</v>
          </cell>
        </row>
        <row r="715">
          <cell r="E715" t="str">
            <v>豪盛2207</v>
          </cell>
          <cell r="M715">
            <v>6018.94</v>
          </cell>
          <cell r="R715">
            <v>2647.16</v>
          </cell>
        </row>
        <row r="716">
          <cell r="E716" t="str">
            <v>豪盛2208</v>
          </cell>
          <cell r="M716">
            <v>26977.8</v>
          </cell>
          <cell r="R716">
            <v>11537.99</v>
          </cell>
        </row>
        <row r="717">
          <cell r="E717" t="str">
            <v>豪盛2208</v>
          </cell>
          <cell r="M717">
            <v>19480.41</v>
          </cell>
          <cell r="R717">
            <v>7923.89</v>
          </cell>
        </row>
        <row r="718">
          <cell r="E718" t="str">
            <v>豪盛2208</v>
          </cell>
          <cell r="M718">
            <v>0</v>
          </cell>
          <cell r="R718">
            <v>0</v>
          </cell>
        </row>
        <row r="719">
          <cell r="E719" t="str">
            <v>豪盛2209</v>
          </cell>
          <cell r="M719">
            <v>24103</v>
          </cell>
          <cell r="R719">
            <v>10284.32</v>
          </cell>
        </row>
        <row r="720">
          <cell r="E720" t="str">
            <v>豪盛2209</v>
          </cell>
          <cell r="M720">
            <v>24333.119999999999</v>
          </cell>
          <cell r="R720">
            <v>10284.94</v>
          </cell>
        </row>
        <row r="721">
          <cell r="E721" t="str">
            <v>豪盛2210</v>
          </cell>
          <cell r="M721">
            <v>17817.830000000002</v>
          </cell>
          <cell r="R721">
            <v>7941.1</v>
          </cell>
        </row>
        <row r="722">
          <cell r="E722" t="str">
            <v>豪盛2210</v>
          </cell>
          <cell r="M722">
            <v>18687.16</v>
          </cell>
          <cell r="R722">
            <v>8451.99</v>
          </cell>
        </row>
        <row r="723">
          <cell r="E723" t="str">
            <v>豪盛2210</v>
          </cell>
          <cell r="M723">
            <v>2952.22</v>
          </cell>
          <cell r="R723">
            <v>1273.1400000000001</v>
          </cell>
        </row>
        <row r="724">
          <cell r="E724" t="str">
            <v>豪盛2211</v>
          </cell>
          <cell r="M724">
            <v>20138.21</v>
          </cell>
          <cell r="R724">
            <v>8521.8799999999992</v>
          </cell>
        </row>
        <row r="725">
          <cell r="E725" t="str">
            <v>豪盛2211</v>
          </cell>
          <cell r="M725">
            <v>27598.959999999999</v>
          </cell>
          <cell r="R725">
            <v>11418.83</v>
          </cell>
        </row>
        <row r="726">
          <cell r="E726" t="str">
            <v>豪盛2211</v>
          </cell>
          <cell r="M726">
            <v>0</v>
          </cell>
          <cell r="R726">
            <v>0</v>
          </cell>
        </row>
        <row r="727">
          <cell r="E727" t="str">
            <v>豪盛2212</v>
          </cell>
          <cell r="M727">
            <v>25067.97</v>
          </cell>
          <cell r="R727">
            <v>11172.71</v>
          </cell>
        </row>
        <row r="728">
          <cell r="E728" t="str">
            <v>豪盛2212</v>
          </cell>
          <cell r="M728">
            <v>4576.6000000000004</v>
          </cell>
          <cell r="R728">
            <v>1048.3800000000001</v>
          </cell>
        </row>
        <row r="729">
          <cell r="E729" t="str">
            <v>豪盛2212</v>
          </cell>
          <cell r="M729">
            <v>45106.09</v>
          </cell>
          <cell r="R729">
            <v>19365.560000000001</v>
          </cell>
        </row>
        <row r="730">
          <cell r="E730" t="str">
            <v>二十2212</v>
          </cell>
          <cell r="M730">
            <v>19958.21</v>
          </cell>
          <cell r="R730">
            <v>6882.42</v>
          </cell>
        </row>
        <row r="731">
          <cell r="E731" t="str">
            <v>二十2212</v>
          </cell>
          <cell r="M731">
            <v>8908.89</v>
          </cell>
          <cell r="R731">
            <v>3917.31</v>
          </cell>
        </row>
        <row r="732">
          <cell r="E732" t="str">
            <v>尚康2201</v>
          </cell>
          <cell r="M732">
            <v>19</v>
          </cell>
          <cell r="R732">
            <v>3.25</v>
          </cell>
        </row>
        <row r="733">
          <cell r="E733" t="str">
            <v>尚康2201</v>
          </cell>
          <cell r="M733">
            <v>99</v>
          </cell>
          <cell r="R733">
            <v>50</v>
          </cell>
        </row>
        <row r="734">
          <cell r="E734" t="str">
            <v>尚康2201</v>
          </cell>
          <cell r="M734">
            <v>628.79999999999995</v>
          </cell>
          <cell r="R734">
            <v>512</v>
          </cell>
        </row>
        <row r="735">
          <cell r="E735" t="str">
            <v>尚康2201</v>
          </cell>
          <cell r="M735">
            <v>200</v>
          </cell>
          <cell r="R735">
            <v>77.5</v>
          </cell>
        </row>
        <row r="736">
          <cell r="E736" t="str">
            <v>尚康2201</v>
          </cell>
          <cell r="M736">
            <v>249</v>
          </cell>
          <cell r="R736">
            <v>100.25</v>
          </cell>
        </row>
        <row r="737">
          <cell r="E737" t="str">
            <v>尚康2201</v>
          </cell>
          <cell r="M737">
            <v>3880.92</v>
          </cell>
          <cell r="R737">
            <v>3632.12</v>
          </cell>
        </row>
        <row r="738">
          <cell r="E738" t="str">
            <v>尚康2201</v>
          </cell>
          <cell r="M738">
            <v>78.8</v>
          </cell>
          <cell r="R738">
            <v>54.2</v>
          </cell>
        </row>
        <row r="739">
          <cell r="E739" t="str">
            <v>尚康2201</v>
          </cell>
          <cell r="M739">
            <v>58</v>
          </cell>
          <cell r="R739">
            <v>38.200000000000003</v>
          </cell>
        </row>
        <row r="740">
          <cell r="E740" t="str">
            <v>尚康2201</v>
          </cell>
          <cell r="M740">
            <v>19</v>
          </cell>
          <cell r="R740">
            <v>3.25</v>
          </cell>
        </row>
        <row r="741">
          <cell r="E741" t="str">
            <v>尚康2201</v>
          </cell>
          <cell r="M741">
            <v>136.9</v>
          </cell>
          <cell r="R741">
            <v>76.900000000000006</v>
          </cell>
        </row>
        <row r="742">
          <cell r="E742" t="str">
            <v>尚康2201F</v>
          </cell>
          <cell r="M742">
            <v>86</v>
          </cell>
          <cell r="R742">
            <v>39</v>
          </cell>
        </row>
        <row r="743">
          <cell r="E743" t="str">
            <v>尚康2201</v>
          </cell>
          <cell r="M743">
            <v>249</v>
          </cell>
          <cell r="R743">
            <v>91.5</v>
          </cell>
        </row>
        <row r="744">
          <cell r="E744" t="str">
            <v>尚康2201</v>
          </cell>
          <cell r="M744">
            <v>68</v>
          </cell>
          <cell r="R744">
            <v>10.25</v>
          </cell>
        </row>
        <row r="745">
          <cell r="E745" t="str">
            <v>尚康2201</v>
          </cell>
          <cell r="M745">
            <v>48.7</v>
          </cell>
          <cell r="R745">
            <v>21.25</v>
          </cell>
        </row>
        <row r="746">
          <cell r="E746" t="str">
            <v>尚康2201</v>
          </cell>
          <cell r="M746">
            <v>29</v>
          </cell>
          <cell r="R746">
            <v>19.100000000000001</v>
          </cell>
        </row>
        <row r="747">
          <cell r="E747" t="str">
            <v>尚康2201</v>
          </cell>
          <cell r="M747">
            <v>234</v>
          </cell>
          <cell r="R747">
            <v>60.75</v>
          </cell>
        </row>
        <row r="748">
          <cell r="E748" t="str">
            <v>尚康2201</v>
          </cell>
          <cell r="M748">
            <v>9.9</v>
          </cell>
          <cell r="R748">
            <v>6</v>
          </cell>
        </row>
        <row r="749">
          <cell r="E749" t="str">
            <v>尚康2201</v>
          </cell>
          <cell r="M749">
            <v>2059.6999999999998</v>
          </cell>
          <cell r="R749">
            <v>1311.43</v>
          </cell>
        </row>
        <row r="750">
          <cell r="E750" t="str">
            <v>尚康2201</v>
          </cell>
          <cell r="M750">
            <v>77.900000000000006</v>
          </cell>
          <cell r="R750">
            <v>46.39</v>
          </cell>
        </row>
        <row r="751">
          <cell r="E751" t="str">
            <v>尚康2201</v>
          </cell>
          <cell r="M751">
            <v>483</v>
          </cell>
          <cell r="R751">
            <v>169.57</v>
          </cell>
        </row>
        <row r="752">
          <cell r="E752" t="str">
            <v>尚康2201</v>
          </cell>
          <cell r="M752">
            <v>333</v>
          </cell>
          <cell r="R752">
            <v>191.95</v>
          </cell>
        </row>
        <row r="753">
          <cell r="E753" t="str">
            <v>尚康2201</v>
          </cell>
          <cell r="M753">
            <v>147</v>
          </cell>
          <cell r="R753">
            <v>68.25</v>
          </cell>
        </row>
        <row r="754">
          <cell r="E754" t="str">
            <v>尚康2201</v>
          </cell>
          <cell r="M754">
            <v>280</v>
          </cell>
          <cell r="R754">
            <v>182.9</v>
          </cell>
        </row>
        <row r="755">
          <cell r="E755" t="str">
            <v>尚康2201</v>
          </cell>
          <cell r="M755">
            <v>1318</v>
          </cell>
          <cell r="R755">
            <v>853.15</v>
          </cell>
        </row>
        <row r="756">
          <cell r="E756" t="str">
            <v>尚康2201</v>
          </cell>
          <cell r="M756">
            <v>19</v>
          </cell>
          <cell r="R756">
            <v>3.25</v>
          </cell>
        </row>
        <row r="757">
          <cell r="E757" t="str">
            <v>尚康2201</v>
          </cell>
          <cell r="M757">
            <v>514</v>
          </cell>
          <cell r="R757">
            <v>249.35</v>
          </cell>
        </row>
        <row r="758">
          <cell r="E758" t="str">
            <v>尚康2201</v>
          </cell>
          <cell r="M758">
            <v>19</v>
          </cell>
          <cell r="R758">
            <v>3.25</v>
          </cell>
        </row>
        <row r="759">
          <cell r="E759" t="str">
            <v>尚康2202</v>
          </cell>
          <cell r="M759">
            <v>49</v>
          </cell>
          <cell r="R759">
            <v>7</v>
          </cell>
        </row>
        <row r="760">
          <cell r="E760" t="str">
            <v>尚康2202F</v>
          </cell>
          <cell r="M760">
            <v>200</v>
          </cell>
          <cell r="R760">
            <v>77.5</v>
          </cell>
        </row>
        <row r="761">
          <cell r="E761" t="str">
            <v>尚康2202</v>
          </cell>
          <cell r="M761">
            <v>98</v>
          </cell>
          <cell r="R761">
            <v>45.5</v>
          </cell>
        </row>
        <row r="762">
          <cell r="E762" t="str">
            <v>尚康2202</v>
          </cell>
          <cell r="M762">
            <v>49</v>
          </cell>
          <cell r="R762">
            <v>7</v>
          </cell>
        </row>
        <row r="763">
          <cell r="E763" t="str">
            <v>尚康2202</v>
          </cell>
          <cell r="M763">
            <v>113.9</v>
          </cell>
          <cell r="R763">
            <v>65.97</v>
          </cell>
        </row>
        <row r="764">
          <cell r="E764" t="str">
            <v>尚康2202</v>
          </cell>
          <cell r="M764">
            <v>98</v>
          </cell>
          <cell r="R764">
            <v>45.5</v>
          </cell>
        </row>
        <row r="765">
          <cell r="E765" t="str">
            <v>尚康2202</v>
          </cell>
          <cell r="M765">
            <v>2630.5</v>
          </cell>
          <cell r="R765">
            <v>2478.11</v>
          </cell>
        </row>
        <row r="766">
          <cell r="E766" t="str">
            <v>尚康2202</v>
          </cell>
          <cell r="M766">
            <v>498.02</v>
          </cell>
          <cell r="R766">
            <v>200.01</v>
          </cell>
        </row>
        <row r="767">
          <cell r="E767" t="str">
            <v>尚康2202</v>
          </cell>
          <cell r="M767">
            <v>372</v>
          </cell>
          <cell r="R767">
            <v>168.4</v>
          </cell>
        </row>
        <row r="768">
          <cell r="E768" t="str">
            <v>尚康2202</v>
          </cell>
          <cell r="M768">
            <v>49</v>
          </cell>
          <cell r="R768">
            <v>7</v>
          </cell>
        </row>
        <row r="769">
          <cell r="E769" t="str">
            <v>尚康2202</v>
          </cell>
          <cell r="M769">
            <v>58</v>
          </cell>
          <cell r="R769">
            <v>40.6</v>
          </cell>
        </row>
        <row r="770">
          <cell r="E770" t="str">
            <v>尚康2202</v>
          </cell>
          <cell r="M770">
            <v>185</v>
          </cell>
          <cell r="R770">
            <v>117.8</v>
          </cell>
        </row>
        <row r="771">
          <cell r="E771" t="str">
            <v>尚康2202</v>
          </cell>
          <cell r="M771">
            <v>78</v>
          </cell>
          <cell r="R771">
            <v>41.85</v>
          </cell>
        </row>
        <row r="772">
          <cell r="E772" t="str">
            <v>尚康2202</v>
          </cell>
          <cell r="M772">
            <v>49</v>
          </cell>
          <cell r="R772">
            <v>33.25</v>
          </cell>
        </row>
        <row r="773">
          <cell r="E773" t="str">
            <v>尚康2202</v>
          </cell>
          <cell r="M773">
            <v>196</v>
          </cell>
          <cell r="R773">
            <v>28</v>
          </cell>
        </row>
        <row r="774">
          <cell r="E774" t="str">
            <v>尚康2202</v>
          </cell>
          <cell r="M774">
            <v>683.02</v>
          </cell>
          <cell r="R774">
            <v>315.48</v>
          </cell>
        </row>
        <row r="775">
          <cell r="E775" t="str">
            <v>尚康2202</v>
          </cell>
          <cell r="M775">
            <v>100</v>
          </cell>
          <cell r="R775">
            <v>20.62</v>
          </cell>
        </row>
        <row r="776">
          <cell r="E776" t="str">
            <v>尚康2202</v>
          </cell>
          <cell r="M776">
            <v>39.6</v>
          </cell>
          <cell r="R776">
            <v>24</v>
          </cell>
        </row>
        <row r="777">
          <cell r="E777" t="str">
            <v>尚康2202</v>
          </cell>
          <cell r="M777">
            <v>99</v>
          </cell>
          <cell r="R777">
            <v>50</v>
          </cell>
        </row>
        <row r="778">
          <cell r="E778" t="str">
            <v>尚康2202</v>
          </cell>
          <cell r="M778">
            <v>29</v>
          </cell>
          <cell r="R778">
            <v>19.100000000000001</v>
          </cell>
        </row>
        <row r="779">
          <cell r="E779" t="str">
            <v>尚康2202</v>
          </cell>
          <cell r="M779">
            <v>181.9</v>
          </cell>
          <cell r="R779">
            <v>93.17</v>
          </cell>
        </row>
        <row r="780">
          <cell r="E780" t="str">
            <v>尚康2202</v>
          </cell>
          <cell r="M780">
            <v>90</v>
          </cell>
          <cell r="R780">
            <v>49.05</v>
          </cell>
        </row>
        <row r="781">
          <cell r="E781" t="str">
            <v>尚康2202</v>
          </cell>
          <cell r="M781">
            <v>298</v>
          </cell>
          <cell r="R781">
            <v>91.5</v>
          </cell>
        </row>
        <row r="782">
          <cell r="E782" t="str">
            <v>尚康2203F</v>
          </cell>
          <cell r="M782">
            <v>199</v>
          </cell>
          <cell r="R782">
            <v>61</v>
          </cell>
        </row>
        <row r="783">
          <cell r="E783" t="str">
            <v>尚康2203</v>
          </cell>
          <cell r="M783">
            <v>49</v>
          </cell>
          <cell r="R783">
            <v>7</v>
          </cell>
        </row>
        <row r="784">
          <cell r="E784" t="str">
            <v>尚康2203</v>
          </cell>
          <cell r="M784">
            <v>210</v>
          </cell>
          <cell r="R784">
            <v>84</v>
          </cell>
        </row>
        <row r="785">
          <cell r="E785" t="str">
            <v>尚康2203F</v>
          </cell>
          <cell r="M785">
            <v>0</v>
          </cell>
          <cell r="R785">
            <v>0</v>
          </cell>
        </row>
        <row r="786">
          <cell r="E786" t="str">
            <v>尚康2203</v>
          </cell>
          <cell r="M786">
            <v>39</v>
          </cell>
          <cell r="R786">
            <v>19.5</v>
          </cell>
        </row>
        <row r="787">
          <cell r="E787" t="str">
            <v>尚康2203</v>
          </cell>
          <cell r="M787">
            <v>355</v>
          </cell>
          <cell r="R787">
            <v>208.1</v>
          </cell>
        </row>
        <row r="788">
          <cell r="E788" t="str">
            <v>尚康2203</v>
          </cell>
          <cell r="M788">
            <v>100.02</v>
          </cell>
          <cell r="R788">
            <v>40.479999999999997</v>
          </cell>
        </row>
        <row r="789">
          <cell r="E789" t="str">
            <v>尚康2203</v>
          </cell>
          <cell r="M789">
            <v>49</v>
          </cell>
          <cell r="R789">
            <v>7</v>
          </cell>
        </row>
        <row r="790">
          <cell r="E790" t="str">
            <v>尚康2203</v>
          </cell>
          <cell r="M790">
            <v>12458.06</v>
          </cell>
          <cell r="R790">
            <v>7734.49</v>
          </cell>
        </row>
        <row r="791">
          <cell r="E791" t="str">
            <v>尚康2203</v>
          </cell>
          <cell r="M791">
            <v>15</v>
          </cell>
          <cell r="R791">
            <v>8.17</v>
          </cell>
        </row>
        <row r="792">
          <cell r="E792" t="str">
            <v>尚康2203</v>
          </cell>
          <cell r="M792">
            <v>49</v>
          </cell>
          <cell r="R792">
            <v>9.1</v>
          </cell>
        </row>
        <row r="793">
          <cell r="E793" t="str">
            <v>尚康2203</v>
          </cell>
          <cell r="M793">
            <v>99</v>
          </cell>
          <cell r="R793">
            <v>50</v>
          </cell>
        </row>
        <row r="794">
          <cell r="E794" t="str">
            <v>尚康2203F</v>
          </cell>
          <cell r="M794">
            <v>258</v>
          </cell>
          <cell r="R794">
            <v>112.2</v>
          </cell>
        </row>
        <row r="795">
          <cell r="E795" t="str">
            <v>尚康2203</v>
          </cell>
          <cell r="M795">
            <v>29</v>
          </cell>
          <cell r="R795">
            <v>21.5</v>
          </cell>
        </row>
        <row r="796">
          <cell r="E796" t="str">
            <v>尚康2203</v>
          </cell>
          <cell r="M796">
            <v>78</v>
          </cell>
          <cell r="R796">
            <v>28.5</v>
          </cell>
        </row>
        <row r="797">
          <cell r="E797" t="str">
            <v>尚康2203</v>
          </cell>
          <cell r="M797">
            <v>379</v>
          </cell>
          <cell r="R797">
            <v>145.05000000000001</v>
          </cell>
        </row>
        <row r="798">
          <cell r="E798" t="str">
            <v>尚康2203</v>
          </cell>
          <cell r="M798">
            <v>241</v>
          </cell>
          <cell r="R798">
            <v>133.62</v>
          </cell>
        </row>
        <row r="799">
          <cell r="E799" t="str">
            <v>尚康2203</v>
          </cell>
          <cell r="M799">
            <v>99</v>
          </cell>
          <cell r="R799">
            <v>50</v>
          </cell>
        </row>
        <row r="800">
          <cell r="E800" t="str">
            <v>尚康2203</v>
          </cell>
          <cell r="M800">
            <v>49</v>
          </cell>
          <cell r="R800">
            <v>7</v>
          </cell>
        </row>
        <row r="801">
          <cell r="E801" t="str">
            <v>尚康2203</v>
          </cell>
          <cell r="M801">
            <v>198</v>
          </cell>
          <cell r="R801">
            <v>62.97</v>
          </cell>
        </row>
        <row r="802">
          <cell r="E802" t="str">
            <v>尚康2203</v>
          </cell>
          <cell r="M802">
            <v>90</v>
          </cell>
          <cell r="R802">
            <v>37.5</v>
          </cell>
        </row>
        <row r="803">
          <cell r="E803" t="str">
            <v>尚康2203</v>
          </cell>
          <cell r="M803">
            <v>720</v>
          </cell>
          <cell r="R803">
            <v>336</v>
          </cell>
        </row>
        <row r="804">
          <cell r="E804" t="str">
            <v>尚康2203</v>
          </cell>
          <cell r="M804">
            <v>58</v>
          </cell>
          <cell r="R804">
            <v>28.3</v>
          </cell>
        </row>
        <row r="805">
          <cell r="E805" t="str">
            <v>尚康2203</v>
          </cell>
          <cell r="M805">
            <v>1081.02</v>
          </cell>
          <cell r="R805">
            <v>473.4</v>
          </cell>
        </row>
        <row r="806">
          <cell r="E806" t="str">
            <v>尚康2203</v>
          </cell>
          <cell r="M806">
            <v>15</v>
          </cell>
          <cell r="R806">
            <v>8.17</v>
          </cell>
        </row>
        <row r="807">
          <cell r="E807" t="str">
            <v>尚康2204</v>
          </cell>
          <cell r="M807">
            <v>49</v>
          </cell>
          <cell r="R807">
            <v>7</v>
          </cell>
        </row>
        <row r="808">
          <cell r="E808" t="str">
            <v>尚康2204</v>
          </cell>
          <cell r="M808">
            <v>98</v>
          </cell>
          <cell r="R808">
            <v>17</v>
          </cell>
        </row>
        <row r="809">
          <cell r="E809" t="str">
            <v>尚康2204</v>
          </cell>
          <cell r="M809">
            <v>90</v>
          </cell>
          <cell r="R809">
            <v>37.5</v>
          </cell>
        </row>
        <row r="810">
          <cell r="E810" t="str">
            <v>尚康2204</v>
          </cell>
          <cell r="M810">
            <v>249</v>
          </cell>
          <cell r="R810">
            <v>83</v>
          </cell>
        </row>
        <row r="811">
          <cell r="E811" t="str">
            <v>尚康2204</v>
          </cell>
          <cell r="M811">
            <v>2821.92</v>
          </cell>
          <cell r="R811">
            <v>1099.5999999999999</v>
          </cell>
        </row>
        <row r="812">
          <cell r="E812" t="str">
            <v>尚康2204</v>
          </cell>
          <cell r="M812">
            <v>498</v>
          </cell>
          <cell r="R812">
            <v>169</v>
          </cell>
        </row>
        <row r="813">
          <cell r="E813" t="str">
            <v>尚康2204</v>
          </cell>
          <cell r="M813">
            <v>200</v>
          </cell>
          <cell r="R813">
            <v>77.5</v>
          </cell>
        </row>
        <row r="814">
          <cell r="E814" t="str">
            <v>尚康2204</v>
          </cell>
          <cell r="M814">
            <v>49</v>
          </cell>
          <cell r="R814">
            <v>7</v>
          </cell>
        </row>
        <row r="815">
          <cell r="E815" t="str">
            <v>尚康2204</v>
          </cell>
          <cell r="M815">
            <v>200</v>
          </cell>
          <cell r="R815">
            <v>77.5</v>
          </cell>
        </row>
        <row r="816">
          <cell r="E816" t="str">
            <v>尚康2204</v>
          </cell>
          <cell r="M816">
            <v>49</v>
          </cell>
          <cell r="R816">
            <v>9</v>
          </cell>
        </row>
        <row r="817">
          <cell r="E817" t="str">
            <v>尚康2204</v>
          </cell>
          <cell r="M817">
            <v>49</v>
          </cell>
          <cell r="R817">
            <v>7</v>
          </cell>
        </row>
        <row r="818">
          <cell r="E818" t="str">
            <v>尚康2204</v>
          </cell>
          <cell r="M818">
            <v>426</v>
          </cell>
          <cell r="R818">
            <v>129.9</v>
          </cell>
        </row>
        <row r="819">
          <cell r="E819" t="str">
            <v>尚康2204</v>
          </cell>
          <cell r="M819">
            <v>49</v>
          </cell>
          <cell r="R819">
            <v>9</v>
          </cell>
        </row>
        <row r="820">
          <cell r="E820" t="str">
            <v>尚康2204</v>
          </cell>
          <cell r="M820">
            <v>128.6</v>
          </cell>
          <cell r="R820">
            <v>66.8</v>
          </cell>
        </row>
        <row r="821">
          <cell r="E821" t="str">
            <v>尚康2204</v>
          </cell>
          <cell r="M821">
            <v>417.71</v>
          </cell>
          <cell r="R821">
            <v>131.18</v>
          </cell>
        </row>
        <row r="822">
          <cell r="E822" t="str">
            <v>尚康2204</v>
          </cell>
          <cell r="M822">
            <v>98</v>
          </cell>
          <cell r="R822">
            <v>14</v>
          </cell>
        </row>
        <row r="823">
          <cell r="E823" t="str">
            <v>尚康2204</v>
          </cell>
          <cell r="M823">
            <v>90</v>
          </cell>
          <cell r="R823">
            <v>37.5</v>
          </cell>
        </row>
        <row r="824">
          <cell r="E824" t="str">
            <v>尚康2204</v>
          </cell>
          <cell r="M824">
            <v>2698</v>
          </cell>
          <cell r="R824">
            <v>1289.71</v>
          </cell>
        </row>
        <row r="825">
          <cell r="E825" t="str">
            <v>尚康2204</v>
          </cell>
          <cell r="M825">
            <v>206</v>
          </cell>
          <cell r="R825">
            <v>82</v>
          </cell>
        </row>
        <row r="826">
          <cell r="E826" t="str">
            <v>尚康2204</v>
          </cell>
          <cell r="M826">
            <v>200</v>
          </cell>
          <cell r="R826">
            <v>77.5</v>
          </cell>
        </row>
        <row r="827">
          <cell r="E827" t="str">
            <v>尚康2205</v>
          </cell>
          <cell r="M827">
            <v>109</v>
          </cell>
          <cell r="R827">
            <v>41</v>
          </cell>
        </row>
        <row r="828">
          <cell r="E828" t="str">
            <v>尚康2205</v>
          </cell>
          <cell r="M828">
            <v>90</v>
          </cell>
          <cell r="R828">
            <v>37.5</v>
          </cell>
        </row>
        <row r="829">
          <cell r="E829" t="str">
            <v>尚康2205</v>
          </cell>
          <cell r="M829">
            <v>340</v>
          </cell>
          <cell r="R829">
            <v>115</v>
          </cell>
        </row>
        <row r="830">
          <cell r="E830" t="str">
            <v>尚康2205</v>
          </cell>
          <cell r="M830">
            <v>1552.7</v>
          </cell>
          <cell r="R830">
            <v>486.75</v>
          </cell>
        </row>
        <row r="831">
          <cell r="E831" t="str">
            <v>尚康2205</v>
          </cell>
          <cell r="M831">
            <v>200</v>
          </cell>
          <cell r="R831">
            <v>41.24</v>
          </cell>
        </row>
        <row r="832">
          <cell r="E832" t="str">
            <v>尚康2205</v>
          </cell>
          <cell r="M832">
            <v>200</v>
          </cell>
          <cell r="R832">
            <v>77.5</v>
          </cell>
        </row>
        <row r="833">
          <cell r="E833" t="str">
            <v>尚康2205</v>
          </cell>
          <cell r="M833">
            <v>200</v>
          </cell>
          <cell r="R833">
            <v>68.75</v>
          </cell>
        </row>
        <row r="834">
          <cell r="E834" t="str">
            <v>尚康2205</v>
          </cell>
          <cell r="M834">
            <v>-49</v>
          </cell>
          <cell r="R834">
            <v>-28</v>
          </cell>
        </row>
        <row r="835">
          <cell r="E835" t="str">
            <v>尚康2205</v>
          </cell>
          <cell r="M835">
            <v>60</v>
          </cell>
          <cell r="R835">
            <v>21</v>
          </cell>
        </row>
        <row r="836">
          <cell r="E836" t="str">
            <v>尚康2205</v>
          </cell>
          <cell r="M836">
            <v>90</v>
          </cell>
          <cell r="R836">
            <v>37.5</v>
          </cell>
        </row>
        <row r="837">
          <cell r="E837" t="str">
            <v>尚康2205</v>
          </cell>
          <cell r="M837">
            <v>78</v>
          </cell>
          <cell r="R837">
            <v>28.1</v>
          </cell>
        </row>
        <row r="838">
          <cell r="E838" t="str">
            <v>尚康2205</v>
          </cell>
          <cell r="M838">
            <v>196</v>
          </cell>
          <cell r="R838">
            <v>36</v>
          </cell>
        </row>
        <row r="839">
          <cell r="E839" t="str">
            <v>尚康2206F</v>
          </cell>
          <cell r="M839">
            <v>200</v>
          </cell>
          <cell r="R839">
            <v>-7.9</v>
          </cell>
        </row>
        <row r="840">
          <cell r="E840" t="str">
            <v>尚康2206</v>
          </cell>
          <cell r="M840">
            <v>99.99</v>
          </cell>
          <cell r="R840">
            <v>12.99</v>
          </cell>
        </row>
        <row r="841">
          <cell r="E841" t="str">
            <v>尚康2206</v>
          </cell>
          <cell r="M841">
            <v>39.6</v>
          </cell>
          <cell r="R841">
            <v>39.56</v>
          </cell>
        </row>
        <row r="842">
          <cell r="E842" t="str">
            <v>尚康2206</v>
          </cell>
          <cell r="M842">
            <v>470</v>
          </cell>
          <cell r="R842">
            <v>182</v>
          </cell>
        </row>
      </sheetData>
      <sheetData sheetId="9">
        <row r="1">
          <cell r="E1" t="str">
            <v>实际销售定位符</v>
          </cell>
          <cell r="M1" t="str">
            <v>实收金额</v>
          </cell>
          <cell r="R1" t="str">
            <v>含税毛利额</v>
          </cell>
        </row>
        <row r="2">
          <cell r="E2" t="str">
            <v>配送2309</v>
          </cell>
          <cell r="M2">
            <v>200</v>
          </cell>
          <cell r="R2">
            <v>145.11000000000001</v>
          </cell>
        </row>
        <row r="3">
          <cell r="E3" t="str">
            <v>配送2310</v>
          </cell>
          <cell r="M3">
            <v>-200</v>
          </cell>
          <cell r="R3">
            <v>-145.11000000000001</v>
          </cell>
        </row>
        <row r="4">
          <cell r="E4" t="str">
            <v>配送2309</v>
          </cell>
          <cell r="M4">
            <v>0</v>
          </cell>
          <cell r="R4">
            <v>0</v>
          </cell>
        </row>
        <row r="5">
          <cell r="E5" t="str">
            <v>爱心2304</v>
          </cell>
          <cell r="M5">
            <v>4904</v>
          </cell>
          <cell r="R5">
            <v>2122.08</v>
          </cell>
        </row>
        <row r="6">
          <cell r="E6" t="str">
            <v>爱心2301</v>
          </cell>
          <cell r="M6">
            <v>54565.78</v>
          </cell>
          <cell r="R6">
            <v>26229.11</v>
          </cell>
        </row>
        <row r="7">
          <cell r="E7" t="str">
            <v>爱心2302</v>
          </cell>
          <cell r="M7">
            <v>47020.4</v>
          </cell>
          <cell r="R7">
            <v>20702.849999999999</v>
          </cell>
        </row>
        <row r="8">
          <cell r="E8" t="str">
            <v>爱心2303</v>
          </cell>
          <cell r="M8">
            <v>58593.52</v>
          </cell>
          <cell r="R8">
            <v>26936.05</v>
          </cell>
        </row>
        <row r="9">
          <cell r="E9" t="str">
            <v>爱心2304</v>
          </cell>
          <cell r="M9">
            <v>41614.699999999997</v>
          </cell>
          <cell r="R9">
            <v>19277.54</v>
          </cell>
        </row>
        <row r="10">
          <cell r="E10" t="str">
            <v>爱心2305</v>
          </cell>
          <cell r="M10">
            <v>59669.22</v>
          </cell>
          <cell r="R10">
            <v>25372.29</v>
          </cell>
        </row>
        <row r="11">
          <cell r="E11" t="str">
            <v>爱心2306</v>
          </cell>
          <cell r="M11">
            <v>51348.37</v>
          </cell>
          <cell r="R11">
            <v>23017.03</v>
          </cell>
        </row>
        <row r="12">
          <cell r="E12" t="str">
            <v>爱心2307</v>
          </cell>
          <cell r="M12">
            <v>36651.71</v>
          </cell>
          <cell r="R12">
            <v>16889.66</v>
          </cell>
        </row>
        <row r="13">
          <cell r="E13" t="str">
            <v>爱心2308</v>
          </cell>
          <cell r="M13">
            <v>40729.21</v>
          </cell>
          <cell r="R13">
            <v>18816.55</v>
          </cell>
        </row>
        <row r="14">
          <cell r="E14" t="str">
            <v>爱心2309</v>
          </cell>
          <cell r="M14">
            <v>52344.44</v>
          </cell>
          <cell r="R14">
            <v>22951.87</v>
          </cell>
        </row>
        <row r="15">
          <cell r="E15" t="str">
            <v>爱心2310</v>
          </cell>
          <cell r="M15">
            <v>41729.870000000003</v>
          </cell>
          <cell r="R15">
            <v>18367.72</v>
          </cell>
        </row>
        <row r="16">
          <cell r="E16" t="str">
            <v>爱心2301</v>
          </cell>
          <cell r="M16">
            <v>42396.98</v>
          </cell>
          <cell r="R16">
            <v>17707.75</v>
          </cell>
        </row>
        <row r="17">
          <cell r="E17" t="str">
            <v>爱心2302</v>
          </cell>
          <cell r="M17">
            <v>36781.24</v>
          </cell>
          <cell r="R17">
            <v>15604.81</v>
          </cell>
        </row>
        <row r="18">
          <cell r="E18" t="str">
            <v>爱心2303</v>
          </cell>
          <cell r="M18">
            <v>36953.39</v>
          </cell>
          <cell r="R18">
            <v>15907.27</v>
          </cell>
        </row>
        <row r="19">
          <cell r="E19" t="str">
            <v>爱心2304</v>
          </cell>
          <cell r="M19">
            <v>32616.02</v>
          </cell>
          <cell r="R19">
            <v>14253.53</v>
          </cell>
        </row>
        <row r="20">
          <cell r="E20" t="str">
            <v>爱心2305</v>
          </cell>
          <cell r="M20">
            <v>38525.93</v>
          </cell>
          <cell r="R20">
            <v>16179.94</v>
          </cell>
        </row>
        <row r="21">
          <cell r="E21" t="str">
            <v>爱心2306</v>
          </cell>
          <cell r="M21">
            <v>34470.06</v>
          </cell>
          <cell r="R21">
            <v>14301.1</v>
          </cell>
        </row>
        <row r="22">
          <cell r="E22" t="str">
            <v>爱心2307</v>
          </cell>
          <cell r="M22">
            <v>33917.050000000003</v>
          </cell>
          <cell r="R22">
            <v>15253.58</v>
          </cell>
        </row>
        <row r="23">
          <cell r="E23" t="str">
            <v>爱心2308</v>
          </cell>
          <cell r="M23">
            <v>34825.22</v>
          </cell>
          <cell r="R23">
            <v>15468.71</v>
          </cell>
        </row>
        <row r="24">
          <cell r="E24" t="str">
            <v>爱心2309</v>
          </cell>
          <cell r="M24">
            <v>34045.93</v>
          </cell>
          <cell r="R24">
            <v>14020.3</v>
          </cell>
        </row>
        <row r="25">
          <cell r="E25" t="str">
            <v>爱心2310</v>
          </cell>
          <cell r="M25">
            <v>40892.839999999997</v>
          </cell>
          <cell r="R25">
            <v>17077.62</v>
          </cell>
        </row>
        <row r="26">
          <cell r="E26" t="str">
            <v>爱心2306</v>
          </cell>
          <cell r="M26">
            <v>2339.5</v>
          </cell>
          <cell r="R26">
            <v>780.85</v>
          </cell>
        </row>
        <row r="27">
          <cell r="E27" t="str">
            <v>爱心2307</v>
          </cell>
          <cell r="M27">
            <v>2544.27</v>
          </cell>
          <cell r="R27">
            <v>1217.72</v>
          </cell>
        </row>
        <row r="28">
          <cell r="E28" t="str">
            <v>爱心2308</v>
          </cell>
          <cell r="M28">
            <v>16758.75</v>
          </cell>
          <cell r="R28">
            <v>8038.28</v>
          </cell>
        </row>
        <row r="29">
          <cell r="E29" t="str">
            <v>爱心2309</v>
          </cell>
          <cell r="M29">
            <v>5200.1099999999997</v>
          </cell>
          <cell r="R29">
            <v>2242.58</v>
          </cell>
        </row>
        <row r="30">
          <cell r="E30" t="str">
            <v>爱心2302</v>
          </cell>
          <cell r="M30">
            <v>4151.5</v>
          </cell>
          <cell r="R30">
            <v>1845.12</v>
          </cell>
        </row>
        <row r="31">
          <cell r="E31" t="str">
            <v>爱心2303</v>
          </cell>
          <cell r="M31">
            <v>13803.8</v>
          </cell>
          <cell r="R31">
            <v>6220.07</v>
          </cell>
        </row>
        <row r="32">
          <cell r="E32" t="str">
            <v>爱心2304</v>
          </cell>
          <cell r="M32">
            <v>2642.02</v>
          </cell>
          <cell r="R32">
            <v>1272.75</v>
          </cell>
        </row>
        <row r="33">
          <cell r="E33" t="str">
            <v>爱心2305</v>
          </cell>
          <cell r="M33">
            <v>-15</v>
          </cell>
          <cell r="R33">
            <v>-2</v>
          </cell>
        </row>
        <row r="34">
          <cell r="E34" t="str">
            <v>爱心2310</v>
          </cell>
          <cell r="M34">
            <v>1119</v>
          </cell>
          <cell r="R34">
            <v>558.88</v>
          </cell>
        </row>
        <row r="35">
          <cell r="E35" t="str">
            <v>爱心2307</v>
          </cell>
          <cell r="M35">
            <v>3</v>
          </cell>
          <cell r="R35">
            <v>2.15</v>
          </cell>
        </row>
        <row r="36">
          <cell r="E36" t="str">
            <v>爱心2305</v>
          </cell>
          <cell r="M36">
            <v>1877.9</v>
          </cell>
          <cell r="R36">
            <v>788.5</v>
          </cell>
        </row>
        <row r="37">
          <cell r="E37" t="str">
            <v>爱心2302</v>
          </cell>
          <cell r="M37">
            <v>-25</v>
          </cell>
          <cell r="R37">
            <v>-11.9</v>
          </cell>
        </row>
        <row r="38">
          <cell r="E38" t="str">
            <v>爱心2305</v>
          </cell>
          <cell r="M38">
            <v>0</v>
          </cell>
          <cell r="R38">
            <v>0</v>
          </cell>
        </row>
        <row r="39">
          <cell r="E39" t="str">
            <v>爱心2310</v>
          </cell>
          <cell r="M39">
            <v>4773.12</v>
          </cell>
          <cell r="R39">
            <v>1788.27</v>
          </cell>
        </row>
        <row r="40">
          <cell r="E40" t="str">
            <v>爱心2310</v>
          </cell>
          <cell r="M40">
            <v>34</v>
          </cell>
          <cell r="R40">
            <v>6</v>
          </cell>
        </row>
        <row r="41">
          <cell r="E41" t="str">
            <v>百姓2301</v>
          </cell>
          <cell r="M41">
            <v>35768.230000000003</v>
          </cell>
          <cell r="R41">
            <v>15473.99</v>
          </cell>
        </row>
        <row r="42">
          <cell r="E42" t="str">
            <v>百姓2302</v>
          </cell>
          <cell r="M42">
            <v>42248.78</v>
          </cell>
          <cell r="R42">
            <v>19246.88</v>
          </cell>
        </row>
        <row r="43">
          <cell r="E43" t="str">
            <v>百姓2303</v>
          </cell>
          <cell r="M43">
            <v>45144.46</v>
          </cell>
          <cell r="R43">
            <v>19567.310000000001</v>
          </cell>
        </row>
        <row r="44">
          <cell r="E44" t="str">
            <v>百姓2304</v>
          </cell>
          <cell r="M44">
            <v>50886.13</v>
          </cell>
          <cell r="R44">
            <v>22248.69</v>
          </cell>
        </row>
        <row r="45">
          <cell r="E45" t="str">
            <v>百姓2305</v>
          </cell>
          <cell r="M45">
            <v>45162.31</v>
          </cell>
          <cell r="R45">
            <v>19119.71</v>
          </cell>
        </row>
        <row r="46">
          <cell r="E46" t="str">
            <v>百姓2306</v>
          </cell>
          <cell r="M46">
            <v>46555.38</v>
          </cell>
          <cell r="R46">
            <v>20922.12</v>
          </cell>
        </row>
        <row r="47">
          <cell r="E47" t="str">
            <v>百姓2307</v>
          </cell>
          <cell r="M47">
            <v>49572.35</v>
          </cell>
          <cell r="R47">
            <v>22414.720000000001</v>
          </cell>
        </row>
        <row r="48">
          <cell r="E48" t="str">
            <v>百姓2308</v>
          </cell>
          <cell r="M48">
            <v>36784.81</v>
          </cell>
          <cell r="R48">
            <v>16131.52</v>
          </cell>
        </row>
        <row r="49">
          <cell r="E49" t="str">
            <v>百姓2309</v>
          </cell>
          <cell r="M49">
            <v>44776.43</v>
          </cell>
          <cell r="R49">
            <v>19846.080000000002</v>
          </cell>
        </row>
        <row r="50">
          <cell r="E50" t="str">
            <v>百姓2310</v>
          </cell>
          <cell r="M50">
            <v>40331.96</v>
          </cell>
          <cell r="R50">
            <v>16950.27</v>
          </cell>
        </row>
        <row r="51">
          <cell r="E51" t="str">
            <v>百姓2301</v>
          </cell>
          <cell r="M51">
            <v>55</v>
          </cell>
          <cell r="R51">
            <v>28.5</v>
          </cell>
        </row>
        <row r="52">
          <cell r="E52" t="str">
            <v>百姓2302</v>
          </cell>
          <cell r="M52">
            <v>210</v>
          </cell>
          <cell r="R52">
            <v>4</v>
          </cell>
        </row>
        <row r="53">
          <cell r="E53" t="str">
            <v>百姓2303</v>
          </cell>
          <cell r="M53">
            <v>2421</v>
          </cell>
          <cell r="R53">
            <v>782.58</v>
          </cell>
        </row>
        <row r="54">
          <cell r="E54" t="str">
            <v>百姓2304</v>
          </cell>
          <cell r="M54">
            <v>520</v>
          </cell>
          <cell r="R54">
            <v>70.8</v>
          </cell>
        </row>
        <row r="55">
          <cell r="E55" t="str">
            <v>百姓2306</v>
          </cell>
          <cell r="M55">
            <v>573.70000000000005</v>
          </cell>
          <cell r="R55">
            <v>239.04</v>
          </cell>
        </row>
        <row r="56">
          <cell r="E56" t="str">
            <v>百姓2301</v>
          </cell>
          <cell r="M56">
            <v>37163.21</v>
          </cell>
          <cell r="R56">
            <v>17520.87</v>
          </cell>
        </row>
        <row r="57">
          <cell r="E57" t="str">
            <v>百姓2302</v>
          </cell>
          <cell r="M57">
            <v>36528.07</v>
          </cell>
          <cell r="R57">
            <v>16336.27</v>
          </cell>
        </row>
        <row r="58">
          <cell r="E58" t="str">
            <v>百姓2303</v>
          </cell>
          <cell r="M58">
            <v>43511.24</v>
          </cell>
          <cell r="R58">
            <v>18528.82</v>
          </cell>
        </row>
        <row r="59">
          <cell r="E59" t="str">
            <v>百姓2304</v>
          </cell>
          <cell r="M59">
            <v>38935.24</v>
          </cell>
          <cell r="R59">
            <v>17447.55</v>
          </cell>
        </row>
        <row r="60">
          <cell r="E60" t="str">
            <v>百姓2305</v>
          </cell>
          <cell r="M60">
            <v>49354.12</v>
          </cell>
          <cell r="R60">
            <v>22088.16</v>
          </cell>
        </row>
        <row r="61">
          <cell r="E61" t="str">
            <v>百姓2306</v>
          </cell>
          <cell r="M61">
            <v>46822.8</v>
          </cell>
          <cell r="R61">
            <v>21741.759999999998</v>
          </cell>
        </row>
        <row r="62">
          <cell r="E62" t="str">
            <v>百姓2307</v>
          </cell>
          <cell r="M62">
            <v>39412.71</v>
          </cell>
          <cell r="R62">
            <v>18153.63</v>
          </cell>
        </row>
        <row r="63">
          <cell r="E63" t="str">
            <v>百姓2308</v>
          </cell>
          <cell r="M63">
            <v>53808.02</v>
          </cell>
          <cell r="R63">
            <v>23724.9</v>
          </cell>
        </row>
        <row r="64">
          <cell r="E64" t="str">
            <v>百姓2309</v>
          </cell>
          <cell r="M64">
            <v>48770.45</v>
          </cell>
          <cell r="R64">
            <v>20981.38</v>
          </cell>
        </row>
        <row r="65">
          <cell r="E65" t="str">
            <v>百姓2310</v>
          </cell>
          <cell r="M65">
            <v>43089.2</v>
          </cell>
          <cell r="R65">
            <v>18661.740000000002</v>
          </cell>
        </row>
        <row r="66">
          <cell r="E66" t="str">
            <v>百姓2305</v>
          </cell>
          <cell r="M66">
            <v>10</v>
          </cell>
          <cell r="R66">
            <v>7.68</v>
          </cell>
        </row>
        <row r="67">
          <cell r="E67" t="str">
            <v>百姓2301</v>
          </cell>
          <cell r="M67">
            <v>73354.289999999994</v>
          </cell>
          <cell r="R67">
            <v>33376.01</v>
          </cell>
        </row>
        <row r="68">
          <cell r="E68" t="str">
            <v>百姓2302</v>
          </cell>
          <cell r="M68">
            <v>45732.800000000003</v>
          </cell>
          <cell r="R68">
            <v>20324.79</v>
          </cell>
        </row>
        <row r="69">
          <cell r="E69" t="str">
            <v>百姓2303</v>
          </cell>
          <cell r="M69">
            <v>51691.5</v>
          </cell>
          <cell r="R69">
            <v>23497.119999999999</v>
          </cell>
        </row>
        <row r="70">
          <cell r="E70" t="str">
            <v>百姓2304</v>
          </cell>
          <cell r="M70">
            <v>49048.42</v>
          </cell>
          <cell r="R70">
            <v>22479.97</v>
          </cell>
        </row>
        <row r="71">
          <cell r="E71" t="str">
            <v>百姓2305</v>
          </cell>
          <cell r="M71">
            <v>61498.879999999997</v>
          </cell>
          <cell r="R71">
            <v>26856.68</v>
          </cell>
        </row>
        <row r="72">
          <cell r="E72" t="str">
            <v>百姓2306</v>
          </cell>
          <cell r="M72">
            <v>52465.48</v>
          </cell>
          <cell r="R72">
            <v>25222.79</v>
          </cell>
        </row>
        <row r="73">
          <cell r="E73" t="str">
            <v>百姓2307</v>
          </cell>
          <cell r="M73">
            <v>34476.99</v>
          </cell>
          <cell r="R73">
            <v>15828.43</v>
          </cell>
        </row>
        <row r="74">
          <cell r="E74" t="str">
            <v>百姓2308</v>
          </cell>
          <cell r="M74">
            <v>56645.49</v>
          </cell>
          <cell r="R74">
            <v>26978.73</v>
          </cell>
        </row>
        <row r="75">
          <cell r="E75" t="str">
            <v>百姓2309</v>
          </cell>
          <cell r="M75">
            <v>58030.03</v>
          </cell>
          <cell r="R75">
            <v>25191.88</v>
          </cell>
        </row>
        <row r="76">
          <cell r="E76" t="str">
            <v>百姓2310</v>
          </cell>
          <cell r="M76">
            <v>43700.88</v>
          </cell>
          <cell r="R76">
            <v>19013.900000000001</v>
          </cell>
        </row>
        <row r="77">
          <cell r="E77" t="str">
            <v>百姓2301</v>
          </cell>
          <cell r="M77">
            <v>33550.519999999997</v>
          </cell>
          <cell r="R77">
            <v>14115.61</v>
          </cell>
        </row>
        <row r="78">
          <cell r="E78" t="str">
            <v>百姓2302</v>
          </cell>
          <cell r="M78">
            <v>31814.77</v>
          </cell>
          <cell r="R78">
            <v>13653.92</v>
          </cell>
        </row>
        <row r="79">
          <cell r="E79" t="str">
            <v>百姓2303</v>
          </cell>
          <cell r="M79">
            <v>39998.21</v>
          </cell>
          <cell r="R79">
            <v>16441.46</v>
          </cell>
        </row>
        <row r="80">
          <cell r="E80" t="str">
            <v>百姓2304</v>
          </cell>
          <cell r="M80">
            <v>32756.3</v>
          </cell>
          <cell r="R80">
            <v>14061.65</v>
          </cell>
        </row>
        <row r="81">
          <cell r="E81" t="str">
            <v>百姓2305</v>
          </cell>
          <cell r="M81">
            <v>38196.480000000003</v>
          </cell>
          <cell r="R81">
            <v>14639.71</v>
          </cell>
        </row>
        <row r="82">
          <cell r="E82" t="str">
            <v>百姓2306</v>
          </cell>
          <cell r="M82">
            <v>34255.82</v>
          </cell>
          <cell r="R82">
            <v>14065.53</v>
          </cell>
        </row>
        <row r="83">
          <cell r="E83" t="str">
            <v>百姓2307</v>
          </cell>
          <cell r="M83">
            <v>43100.4</v>
          </cell>
          <cell r="R83">
            <v>18770.169999999998</v>
          </cell>
        </row>
        <row r="84">
          <cell r="E84" t="str">
            <v>百姓2308</v>
          </cell>
          <cell r="M84">
            <v>-52</v>
          </cell>
          <cell r="R84">
            <v>-42</v>
          </cell>
        </row>
        <row r="85">
          <cell r="E85" t="str">
            <v>百姓2309</v>
          </cell>
          <cell r="M85">
            <v>2</v>
          </cell>
          <cell r="R85">
            <v>3</v>
          </cell>
        </row>
        <row r="86">
          <cell r="E86" t="str">
            <v>百姓2308</v>
          </cell>
          <cell r="M86">
            <v>35870.83</v>
          </cell>
          <cell r="R86">
            <v>14700.23</v>
          </cell>
        </row>
        <row r="87">
          <cell r="E87" t="str">
            <v>百姓2309</v>
          </cell>
          <cell r="M87">
            <v>35154.92</v>
          </cell>
          <cell r="R87">
            <v>14335.04</v>
          </cell>
        </row>
        <row r="88">
          <cell r="E88" t="str">
            <v>百姓2310</v>
          </cell>
          <cell r="M88">
            <v>30708.17</v>
          </cell>
          <cell r="R88">
            <v>12861.72</v>
          </cell>
        </row>
        <row r="89">
          <cell r="E89" t="str">
            <v>百姓2310</v>
          </cell>
          <cell r="M89">
            <v>54.2</v>
          </cell>
          <cell r="R89">
            <v>20.39</v>
          </cell>
        </row>
        <row r="90">
          <cell r="E90" t="str">
            <v>博康2308</v>
          </cell>
          <cell r="M90">
            <v>2110.1999999999998</v>
          </cell>
          <cell r="R90">
            <v>948.82</v>
          </cell>
        </row>
        <row r="91">
          <cell r="E91" t="str">
            <v>博康2304</v>
          </cell>
          <cell r="M91">
            <v>0</v>
          </cell>
          <cell r="R91">
            <v>0</v>
          </cell>
        </row>
        <row r="92">
          <cell r="E92" t="str">
            <v>博康2309</v>
          </cell>
          <cell r="M92">
            <v>26.5</v>
          </cell>
          <cell r="R92">
            <v>21.5</v>
          </cell>
        </row>
        <row r="93">
          <cell r="E93" t="str">
            <v>博康2301</v>
          </cell>
          <cell r="M93">
            <v>118400.09</v>
          </cell>
          <cell r="R93">
            <v>51864.77</v>
          </cell>
        </row>
        <row r="94">
          <cell r="E94" t="str">
            <v>博康2302</v>
          </cell>
          <cell r="M94">
            <v>90591.11</v>
          </cell>
          <cell r="R94">
            <v>38123.919999999998</v>
          </cell>
        </row>
        <row r="95">
          <cell r="E95" t="str">
            <v>博康2303</v>
          </cell>
          <cell r="M95">
            <v>96875.18</v>
          </cell>
          <cell r="R95">
            <v>41677.440000000002</v>
          </cell>
        </row>
        <row r="96">
          <cell r="E96" t="str">
            <v>博康2304</v>
          </cell>
          <cell r="M96">
            <v>96571.25</v>
          </cell>
          <cell r="R96">
            <v>44246.95</v>
          </cell>
        </row>
        <row r="97">
          <cell r="E97" t="str">
            <v>博康2305</v>
          </cell>
          <cell r="M97">
            <v>92469.85</v>
          </cell>
          <cell r="R97">
            <v>44988.71</v>
          </cell>
        </row>
        <row r="98">
          <cell r="E98" t="str">
            <v>博康2306</v>
          </cell>
          <cell r="M98">
            <v>81895.92</v>
          </cell>
          <cell r="R98">
            <v>41017.760000000002</v>
          </cell>
        </row>
        <row r="99">
          <cell r="E99" t="str">
            <v>博康2307</v>
          </cell>
          <cell r="M99">
            <v>77644.5</v>
          </cell>
          <cell r="R99">
            <v>39927.43</v>
          </cell>
        </row>
        <row r="100">
          <cell r="E100" t="str">
            <v>博康2308</v>
          </cell>
          <cell r="M100">
            <v>97206.45</v>
          </cell>
          <cell r="R100">
            <v>47089.52</v>
          </cell>
        </row>
        <row r="101">
          <cell r="E101" t="str">
            <v>博康2309</v>
          </cell>
          <cell r="M101">
            <v>81083.7</v>
          </cell>
          <cell r="R101">
            <v>40575.629999999997</v>
          </cell>
        </row>
        <row r="102">
          <cell r="E102" t="str">
            <v>博康2310</v>
          </cell>
          <cell r="M102">
            <v>76868.28</v>
          </cell>
          <cell r="R102">
            <v>37851.81</v>
          </cell>
        </row>
        <row r="103">
          <cell r="E103" t="str">
            <v>博康2310</v>
          </cell>
          <cell r="M103">
            <v>195</v>
          </cell>
          <cell r="R103">
            <v>28.55</v>
          </cell>
        </row>
        <row r="104">
          <cell r="E104" t="str">
            <v>华瑞2301</v>
          </cell>
          <cell r="M104">
            <v>62347.42</v>
          </cell>
          <cell r="R104">
            <v>26165.759999999998</v>
          </cell>
        </row>
        <row r="105">
          <cell r="E105" t="str">
            <v>华瑞2302</v>
          </cell>
          <cell r="M105">
            <v>55851.18</v>
          </cell>
          <cell r="R105">
            <v>22690.22</v>
          </cell>
        </row>
        <row r="106">
          <cell r="E106" t="str">
            <v>华瑞2303</v>
          </cell>
          <cell r="M106">
            <v>68821.27</v>
          </cell>
          <cell r="R106">
            <v>26940.44</v>
          </cell>
        </row>
        <row r="107">
          <cell r="E107" t="str">
            <v>华瑞2304</v>
          </cell>
          <cell r="M107">
            <v>53182.8</v>
          </cell>
          <cell r="R107">
            <v>21919.63</v>
          </cell>
        </row>
        <row r="108">
          <cell r="E108" t="str">
            <v>华瑞2305</v>
          </cell>
          <cell r="M108">
            <v>55491.08</v>
          </cell>
          <cell r="R108">
            <v>22114.3</v>
          </cell>
        </row>
        <row r="109">
          <cell r="E109" t="str">
            <v>华瑞2306</v>
          </cell>
          <cell r="M109">
            <v>48855.42</v>
          </cell>
          <cell r="R109">
            <v>19374.53</v>
          </cell>
        </row>
        <row r="110">
          <cell r="E110" t="str">
            <v>华瑞2307</v>
          </cell>
          <cell r="M110">
            <v>45638.13</v>
          </cell>
          <cell r="R110">
            <v>19887.75</v>
          </cell>
        </row>
        <row r="111">
          <cell r="E111" t="str">
            <v>华瑞2308</v>
          </cell>
          <cell r="M111">
            <v>51912.160000000003</v>
          </cell>
          <cell r="R111">
            <v>21318.55</v>
          </cell>
        </row>
        <row r="112">
          <cell r="E112" t="str">
            <v>华瑞2309</v>
          </cell>
          <cell r="M112">
            <v>49373.48</v>
          </cell>
          <cell r="R112">
            <v>19136.150000000001</v>
          </cell>
        </row>
        <row r="113">
          <cell r="E113" t="str">
            <v>华瑞2310</v>
          </cell>
          <cell r="M113">
            <v>56049.89</v>
          </cell>
          <cell r="R113">
            <v>23584.57</v>
          </cell>
        </row>
        <row r="114">
          <cell r="E114" t="str">
            <v>华瑞2301</v>
          </cell>
          <cell r="M114">
            <v>48748.38</v>
          </cell>
          <cell r="R114">
            <v>21732.66</v>
          </cell>
        </row>
        <row r="115">
          <cell r="E115" t="str">
            <v>华瑞2302</v>
          </cell>
          <cell r="M115">
            <v>55524.63</v>
          </cell>
          <cell r="R115">
            <v>24501.49</v>
          </cell>
        </row>
        <row r="116">
          <cell r="E116" t="str">
            <v>华瑞2303</v>
          </cell>
          <cell r="M116">
            <v>64400.46</v>
          </cell>
          <cell r="R116">
            <v>28384.880000000001</v>
          </cell>
        </row>
        <row r="117">
          <cell r="E117" t="str">
            <v>华瑞2304</v>
          </cell>
          <cell r="M117">
            <v>56677.9</v>
          </cell>
          <cell r="R117">
            <v>26310.54</v>
          </cell>
        </row>
        <row r="118">
          <cell r="E118" t="str">
            <v>华瑞2305</v>
          </cell>
          <cell r="M118">
            <v>55670.96</v>
          </cell>
          <cell r="R118">
            <v>25493.22</v>
          </cell>
        </row>
        <row r="119">
          <cell r="E119" t="str">
            <v>华瑞2306</v>
          </cell>
          <cell r="M119">
            <v>47118.92</v>
          </cell>
          <cell r="R119">
            <v>21160.27</v>
          </cell>
        </row>
        <row r="120">
          <cell r="E120" t="str">
            <v>华瑞2307</v>
          </cell>
          <cell r="M120">
            <v>49316.56</v>
          </cell>
          <cell r="R120">
            <v>22159.42</v>
          </cell>
        </row>
        <row r="121">
          <cell r="E121" t="str">
            <v>华瑞2308</v>
          </cell>
          <cell r="M121">
            <v>61571.59</v>
          </cell>
          <cell r="R121">
            <v>26255.45</v>
          </cell>
        </row>
        <row r="122">
          <cell r="E122" t="str">
            <v>华瑞2309</v>
          </cell>
          <cell r="M122">
            <v>60845.55</v>
          </cell>
          <cell r="R122">
            <v>25616.02</v>
          </cell>
        </row>
        <row r="123">
          <cell r="E123" t="str">
            <v>华瑞2310</v>
          </cell>
          <cell r="M123">
            <v>51563.83</v>
          </cell>
          <cell r="R123">
            <v>22529.81</v>
          </cell>
        </row>
        <row r="124">
          <cell r="E124" t="str">
            <v>华瑞2301</v>
          </cell>
          <cell r="M124">
            <v>-82</v>
          </cell>
          <cell r="R124">
            <v>-9.31</v>
          </cell>
        </row>
        <row r="125">
          <cell r="E125" t="str">
            <v>华瑞2301</v>
          </cell>
          <cell r="M125">
            <v>-44</v>
          </cell>
          <cell r="R125">
            <v>-29.12</v>
          </cell>
        </row>
        <row r="126">
          <cell r="E126" t="str">
            <v>华宇2301</v>
          </cell>
          <cell r="M126">
            <v>62731</v>
          </cell>
          <cell r="R126">
            <v>22375.69</v>
          </cell>
        </row>
        <row r="127">
          <cell r="E127" t="str">
            <v>华宇2302</v>
          </cell>
          <cell r="M127">
            <v>46107.98</v>
          </cell>
          <cell r="R127">
            <v>18140.169999999998</v>
          </cell>
        </row>
        <row r="128">
          <cell r="E128" t="str">
            <v>华宇2303</v>
          </cell>
          <cell r="M128">
            <v>53071.88</v>
          </cell>
          <cell r="R128">
            <v>17939.46</v>
          </cell>
        </row>
        <row r="129">
          <cell r="E129" t="str">
            <v>华宇2304</v>
          </cell>
          <cell r="M129">
            <v>39409.65</v>
          </cell>
          <cell r="R129">
            <v>15805.67</v>
          </cell>
        </row>
        <row r="130">
          <cell r="E130" t="str">
            <v>华宇2305</v>
          </cell>
          <cell r="M130">
            <v>44266.01</v>
          </cell>
          <cell r="R130">
            <v>17138.689999999999</v>
          </cell>
        </row>
        <row r="131">
          <cell r="E131" t="str">
            <v>华宇2306</v>
          </cell>
          <cell r="M131">
            <v>38502.559999999998</v>
          </cell>
          <cell r="R131">
            <v>15631.5</v>
          </cell>
        </row>
        <row r="132">
          <cell r="E132" t="str">
            <v>华宇2307</v>
          </cell>
          <cell r="M132">
            <v>35012.050000000003</v>
          </cell>
          <cell r="R132">
            <v>14686.22</v>
          </cell>
        </row>
        <row r="133">
          <cell r="E133" t="str">
            <v>华宇2308</v>
          </cell>
          <cell r="M133">
            <v>38600.83</v>
          </cell>
          <cell r="R133">
            <v>15034.1</v>
          </cell>
        </row>
        <row r="134">
          <cell r="E134" t="str">
            <v>华宇2309</v>
          </cell>
          <cell r="M134">
            <v>40422.410000000003</v>
          </cell>
          <cell r="R134">
            <v>15010.73</v>
          </cell>
        </row>
        <row r="135">
          <cell r="E135" t="str">
            <v>华宇2310</v>
          </cell>
          <cell r="M135">
            <v>32720.81</v>
          </cell>
          <cell r="R135">
            <v>12765.58</v>
          </cell>
        </row>
        <row r="136">
          <cell r="E136" t="str">
            <v>华宇2301</v>
          </cell>
          <cell r="M136">
            <v>0</v>
          </cell>
          <cell r="R136">
            <v>0</v>
          </cell>
        </row>
        <row r="137">
          <cell r="E137" t="str">
            <v>华宇2301</v>
          </cell>
          <cell r="M137">
            <v>60030.52</v>
          </cell>
          <cell r="R137">
            <v>19969.47</v>
          </cell>
        </row>
        <row r="138">
          <cell r="E138" t="str">
            <v>华宇2302</v>
          </cell>
          <cell r="M138">
            <v>41397.35</v>
          </cell>
          <cell r="R138">
            <v>16163.71</v>
          </cell>
        </row>
        <row r="139">
          <cell r="E139" t="str">
            <v>华宇2303</v>
          </cell>
          <cell r="M139">
            <v>42245.75</v>
          </cell>
          <cell r="R139">
            <v>17006.5</v>
          </cell>
        </row>
        <row r="140">
          <cell r="E140" t="str">
            <v>华宇2304</v>
          </cell>
          <cell r="M140">
            <v>36074.44</v>
          </cell>
          <cell r="R140">
            <v>13737.37</v>
          </cell>
        </row>
        <row r="141">
          <cell r="E141" t="str">
            <v>华宇2305</v>
          </cell>
          <cell r="M141">
            <v>31741.67</v>
          </cell>
          <cell r="R141">
            <v>12203.42</v>
          </cell>
        </row>
        <row r="142">
          <cell r="E142" t="str">
            <v>华宇2306</v>
          </cell>
          <cell r="M142">
            <v>31640.240000000002</v>
          </cell>
          <cell r="R142">
            <v>12342.38</v>
          </cell>
        </row>
        <row r="143">
          <cell r="E143" t="str">
            <v>华宇2307</v>
          </cell>
          <cell r="M143">
            <v>23356.18</v>
          </cell>
          <cell r="R143">
            <v>8112.07</v>
          </cell>
        </row>
        <row r="144">
          <cell r="E144" t="str">
            <v>华宇2308</v>
          </cell>
          <cell r="M144">
            <v>31529.91</v>
          </cell>
          <cell r="R144">
            <v>11413.78</v>
          </cell>
        </row>
        <row r="145">
          <cell r="E145" t="str">
            <v>华宇2309</v>
          </cell>
          <cell r="M145">
            <v>33829.760000000002</v>
          </cell>
          <cell r="R145">
            <v>13072.03</v>
          </cell>
        </row>
        <row r="146">
          <cell r="E146" t="str">
            <v>华宇2310</v>
          </cell>
          <cell r="M146">
            <v>31615.09</v>
          </cell>
          <cell r="R146">
            <v>11258.65</v>
          </cell>
        </row>
        <row r="147">
          <cell r="E147" t="str">
            <v>华宇2302</v>
          </cell>
          <cell r="M147">
            <v>4943.4799999999996</v>
          </cell>
          <cell r="R147">
            <v>2260.4299999999998</v>
          </cell>
        </row>
        <row r="148">
          <cell r="E148" t="str">
            <v>华宇2303</v>
          </cell>
          <cell r="M148">
            <v>22308.959999999999</v>
          </cell>
          <cell r="R148">
            <v>9408.0400000000009</v>
          </cell>
        </row>
        <row r="149">
          <cell r="E149" t="str">
            <v>华宇2304</v>
          </cell>
          <cell r="M149">
            <v>27718.14</v>
          </cell>
          <cell r="R149">
            <v>10859</v>
          </cell>
        </row>
        <row r="150">
          <cell r="E150" t="str">
            <v>华宇2305</v>
          </cell>
          <cell r="M150">
            <v>28947.35</v>
          </cell>
          <cell r="R150">
            <v>10510.28</v>
          </cell>
        </row>
        <row r="151">
          <cell r="E151" t="str">
            <v>华宇2306</v>
          </cell>
          <cell r="M151">
            <v>25885.360000000001</v>
          </cell>
          <cell r="R151">
            <v>10757.09</v>
          </cell>
        </row>
        <row r="152">
          <cell r="E152" t="str">
            <v>华宇2307</v>
          </cell>
          <cell r="M152">
            <v>33680.94</v>
          </cell>
          <cell r="R152">
            <v>13829.17</v>
          </cell>
        </row>
        <row r="153">
          <cell r="E153" t="str">
            <v>华宇2308</v>
          </cell>
          <cell r="M153">
            <v>25806.75</v>
          </cell>
          <cell r="R153">
            <v>9865.1</v>
          </cell>
        </row>
        <row r="154">
          <cell r="E154" t="str">
            <v>华宇2309</v>
          </cell>
          <cell r="M154">
            <v>29828.78</v>
          </cell>
          <cell r="R154">
            <v>11355.01</v>
          </cell>
        </row>
        <row r="155">
          <cell r="E155" t="str">
            <v>华宇2310</v>
          </cell>
          <cell r="M155">
            <v>28625.93</v>
          </cell>
          <cell r="R155">
            <v>11073.01</v>
          </cell>
        </row>
        <row r="156">
          <cell r="E156" t="str">
            <v>华宇2307</v>
          </cell>
          <cell r="M156">
            <v>90.3</v>
          </cell>
          <cell r="R156">
            <v>45.11</v>
          </cell>
        </row>
        <row r="157">
          <cell r="E157" t="str">
            <v>华宇2310</v>
          </cell>
          <cell r="M157">
            <v>121</v>
          </cell>
          <cell r="R157">
            <v>83.87</v>
          </cell>
        </row>
        <row r="158">
          <cell r="E158" t="str">
            <v>华雨2301</v>
          </cell>
          <cell r="M158">
            <v>55279.35</v>
          </cell>
          <cell r="R158">
            <v>28814.87</v>
          </cell>
        </row>
        <row r="159">
          <cell r="E159" t="str">
            <v>华雨2302</v>
          </cell>
          <cell r="M159">
            <v>45824.1</v>
          </cell>
          <cell r="R159">
            <v>25956.55</v>
          </cell>
        </row>
        <row r="160">
          <cell r="E160" t="str">
            <v>华雨2303</v>
          </cell>
          <cell r="M160">
            <v>58545.8</v>
          </cell>
          <cell r="R160">
            <v>32105.74</v>
          </cell>
        </row>
        <row r="161">
          <cell r="E161" t="str">
            <v>华雨2304</v>
          </cell>
          <cell r="M161">
            <v>42921.9</v>
          </cell>
          <cell r="R161">
            <v>25692.73</v>
          </cell>
        </row>
        <row r="162">
          <cell r="E162" t="str">
            <v>华雨2305</v>
          </cell>
          <cell r="M162">
            <v>46904.3</v>
          </cell>
          <cell r="R162">
            <v>27145.27</v>
          </cell>
        </row>
        <row r="163">
          <cell r="E163" t="str">
            <v>华雨2306</v>
          </cell>
          <cell r="M163">
            <v>44075.9</v>
          </cell>
          <cell r="R163">
            <v>26463.99</v>
          </cell>
        </row>
        <row r="164">
          <cell r="E164" t="str">
            <v>华雨2307</v>
          </cell>
          <cell r="M164">
            <v>42276.800000000003</v>
          </cell>
          <cell r="R164">
            <v>25614.240000000002</v>
          </cell>
        </row>
        <row r="165">
          <cell r="E165" t="str">
            <v>华雨2308</v>
          </cell>
          <cell r="M165">
            <v>54300.1</v>
          </cell>
          <cell r="R165">
            <v>32861.040000000001</v>
          </cell>
        </row>
        <row r="166">
          <cell r="E166" t="str">
            <v>华雨2309</v>
          </cell>
          <cell r="M166">
            <v>59126.8</v>
          </cell>
          <cell r="R166">
            <v>35177</v>
          </cell>
        </row>
        <row r="167">
          <cell r="E167" t="str">
            <v>华雨2310</v>
          </cell>
          <cell r="M167">
            <v>47909.2</v>
          </cell>
          <cell r="R167">
            <v>29211.11</v>
          </cell>
        </row>
        <row r="168">
          <cell r="E168" t="str">
            <v>平安2303</v>
          </cell>
          <cell r="M168">
            <v>246</v>
          </cell>
          <cell r="R168">
            <v>103.06</v>
          </cell>
        </row>
        <row r="169">
          <cell r="E169" t="str">
            <v>平安2304</v>
          </cell>
          <cell r="M169">
            <v>2312.9699999999998</v>
          </cell>
          <cell r="R169">
            <v>938.92</v>
          </cell>
        </row>
        <row r="170">
          <cell r="E170" t="str">
            <v>平安2305</v>
          </cell>
          <cell r="M170">
            <v>32519.82</v>
          </cell>
          <cell r="R170">
            <v>12503.9</v>
          </cell>
        </row>
        <row r="171">
          <cell r="E171" t="str">
            <v>平安2306</v>
          </cell>
          <cell r="M171">
            <v>34715.74</v>
          </cell>
          <cell r="R171">
            <v>13181.64</v>
          </cell>
        </row>
        <row r="172">
          <cell r="E172" t="str">
            <v>平安2307</v>
          </cell>
          <cell r="M172">
            <v>24198.16</v>
          </cell>
          <cell r="R172">
            <v>8676.15</v>
          </cell>
        </row>
        <row r="173">
          <cell r="E173" t="str">
            <v>平安2308</v>
          </cell>
          <cell r="M173">
            <v>37721.53</v>
          </cell>
          <cell r="R173">
            <v>13978.29</v>
          </cell>
        </row>
        <row r="174">
          <cell r="E174" t="str">
            <v>平安2309</v>
          </cell>
          <cell r="M174">
            <v>37274.61</v>
          </cell>
          <cell r="R174">
            <v>13694.38</v>
          </cell>
        </row>
        <row r="175">
          <cell r="E175" t="str">
            <v>平安2310</v>
          </cell>
          <cell r="M175">
            <v>34694.43</v>
          </cell>
          <cell r="R175">
            <v>12174.95</v>
          </cell>
        </row>
        <row r="176">
          <cell r="E176" t="str">
            <v>平安2307</v>
          </cell>
          <cell r="M176">
            <v>645.6</v>
          </cell>
          <cell r="R176">
            <v>185.18</v>
          </cell>
        </row>
        <row r="177">
          <cell r="E177" t="str">
            <v>平安2307</v>
          </cell>
          <cell r="M177">
            <v>45</v>
          </cell>
          <cell r="R177">
            <v>15.65</v>
          </cell>
        </row>
        <row r="178">
          <cell r="E178" t="str">
            <v>平安2307</v>
          </cell>
          <cell r="M178">
            <v>2350.69</v>
          </cell>
          <cell r="R178">
            <v>946.04</v>
          </cell>
        </row>
        <row r="179">
          <cell r="E179" t="str">
            <v>平安2308</v>
          </cell>
          <cell r="M179">
            <v>1151.42</v>
          </cell>
          <cell r="R179">
            <v>442.81</v>
          </cell>
        </row>
        <row r="180">
          <cell r="E180" t="str">
            <v>平安2307</v>
          </cell>
          <cell r="M180">
            <v>592.9</v>
          </cell>
          <cell r="R180">
            <v>252.05</v>
          </cell>
        </row>
        <row r="181">
          <cell r="E181" t="str">
            <v>平安2301</v>
          </cell>
          <cell r="M181">
            <v>28010.1</v>
          </cell>
          <cell r="R181">
            <v>11792.23</v>
          </cell>
        </row>
        <row r="182">
          <cell r="E182" t="str">
            <v>平安2302</v>
          </cell>
          <cell r="M182">
            <v>33819.93</v>
          </cell>
          <cell r="R182">
            <v>13545.9</v>
          </cell>
        </row>
        <row r="183">
          <cell r="E183" t="str">
            <v>平安2303</v>
          </cell>
          <cell r="M183">
            <v>39378.71</v>
          </cell>
          <cell r="R183">
            <v>14107.29</v>
          </cell>
        </row>
        <row r="184">
          <cell r="E184" t="str">
            <v>平安2304</v>
          </cell>
          <cell r="M184">
            <v>29581.22</v>
          </cell>
          <cell r="R184">
            <v>10766.58</v>
          </cell>
        </row>
        <row r="185">
          <cell r="E185" t="str">
            <v>平安2305</v>
          </cell>
          <cell r="M185">
            <v>-707</v>
          </cell>
          <cell r="R185">
            <v>-66.8</v>
          </cell>
        </row>
        <row r="186">
          <cell r="E186" t="str">
            <v>平安2306</v>
          </cell>
          <cell r="M186">
            <v>-147</v>
          </cell>
          <cell r="R186">
            <v>-8.32</v>
          </cell>
        </row>
        <row r="187">
          <cell r="E187" t="str">
            <v>平安2301</v>
          </cell>
          <cell r="M187">
            <v>31199.26</v>
          </cell>
          <cell r="R187">
            <v>12088.7</v>
          </cell>
        </row>
        <row r="188">
          <cell r="E188" t="str">
            <v>平安2302</v>
          </cell>
          <cell r="M188">
            <v>36753.18</v>
          </cell>
          <cell r="R188">
            <v>14447.47</v>
          </cell>
        </row>
        <row r="189">
          <cell r="E189" t="str">
            <v>平安2303</v>
          </cell>
          <cell r="M189">
            <v>30706.639999999999</v>
          </cell>
          <cell r="R189">
            <v>10593.94</v>
          </cell>
        </row>
        <row r="190">
          <cell r="E190" t="str">
            <v>平安2304</v>
          </cell>
          <cell r="M190">
            <v>14056.15</v>
          </cell>
          <cell r="R190">
            <v>5626.6</v>
          </cell>
        </row>
        <row r="191">
          <cell r="E191" t="str">
            <v>平安2305</v>
          </cell>
          <cell r="M191">
            <v>41777.53</v>
          </cell>
          <cell r="R191">
            <v>14658.09</v>
          </cell>
        </row>
        <row r="192">
          <cell r="E192" t="str">
            <v>平安2306</v>
          </cell>
          <cell r="M192">
            <v>30314.07</v>
          </cell>
          <cell r="R192">
            <v>10849.65</v>
          </cell>
        </row>
        <row r="193">
          <cell r="E193" t="str">
            <v>平安2307</v>
          </cell>
          <cell r="M193">
            <v>11415.49</v>
          </cell>
          <cell r="R193">
            <v>3754.42</v>
          </cell>
        </row>
        <row r="194">
          <cell r="E194" t="str">
            <v>平安2308</v>
          </cell>
          <cell r="M194">
            <v>43128.46</v>
          </cell>
          <cell r="R194">
            <v>14880.16</v>
          </cell>
        </row>
        <row r="195">
          <cell r="E195" t="str">
            <v>平安2309</v>
          </cell>
          <cell r="M195">
            <v>37910.32</v>
          </cell>
          <cell r="R195">
            <v>13347.53</v>
          </cell>
        </row>
        <row r="196">
          <cell r="E196" t="str">
            <v>平安2310</v>
          </cell>
          <cell r="M196">
            <v>32479.31</v>
          </cell>
          <cell r="R196">
            <v>10964.66</v>
          </cell>
        </row>
        <row r="197">
          <cell r="E197" t="str">
            <v>平安2303</v>
          </cell>
          <cell r="M197">
            <v>2229.3000000000002</v>
          </cell>
          <cell r="R197">
            <v>1088.81</v>
          </cell>
        </row>
        <row r="198">
          <cell r="E198" t="str">
            <v>平安2303</v>
          </cell>
          <cell r="M198">
            <v>7855.04</v>
          </cell>
          <cell r="R198">
            <v>3080.65</v>
          </cell>
        </row>
        <row r="199">
          <cell r="E199" t="str">
            <v>平安2304</v>
          </cell>
          <cell r="M199">
            <v>17766.310000000001</v>
          </cell>
          <cell r="R199">
            <v>5925.98</v>
          </cell>
        </row>
        <row r="200">
          <cell r="E200" t="str">
            <v>平安2305</v>
          </cell>
          <cell r="M200">
            <v>-3</v>
          </cell>
          <cell r="R200">
            <v>-0.7</v>
          </cell>
        </row>
        <row r="201">
          <cell r="E201" t="str">
            <v>平安2310</v>
          </cell>
          <cell r="M201">
            <v>3692.78</v>
          </cell>
          <cell r="R201">
            <v>1451.63</v>
          </cell>
        </row>
        <row r="202">
          <cell r="E202" t="str">
            <v>平安2307</v>
          </cell>
          <cell r="M202">
            <v>4280.99</v>
          </cell>
          <cell r="R202">
            <v>1759.99</v>
          </cell>
        </row>
        <row r="203">
          <cell r="E203" t="str">
            <v>平安2301</v>
          </cell>
          <cell r="M203">
            <v>367825</v>
          </cell>
          <cell r="R203">
            <v>16401.59</v>
          </cell>
        </row>
        <row r="204">
          <cell r="E204" t="str">
            <v>平安2302</v>
          </cell>
          <cell r="M204">
            <v>15670.99</v>
          </cell>
          <cell r="R204">
            <v>4649.28</v>
          </cell>
        </row>
        <row r="205">
          <cell r="E205" t="str">
            <v>平安2303</v>
          </cell>
          <cell r="M205">
            <v>55877</v>
          </cell>
          <cell r="R205">
            <v>20828.22</v>
          </cell>
        </row>
        <row r="206">
          <cell r="E206" t="str">
            <v>平安2304</v>
          </cell>
          <cell r="M206">
            <v>2314.5</v>
          </cell>
          <cell r="R206">
            <v>602.80999999999995</v>
          </cell>
        </row>
        <row r="207">
          <cell r="E207" t="str">
            <v>平安2307</v>
          </cell>
          <cell r="M207">
            <v>13852.3</v>
          </cell>
          <cell r="R207">
            <v>5587.74</v>
          </cell>
        </row>
        <row r="208">
          <cell r="E208" t="str">
            <v>平安2301</v>
          </cell>
          <cell r="M208">
            <v>21.2</v>
          </cell>
          <cell r="R208">
            <v>2.46</v>
          </cell>
        </row>
        <row r="209">
          <cell r="E209" t="str">
            <v>平安2302</v>
          </cell>
          <cell r="M209">
            <v>-21.2</v>
          </cell>
          <cell r="R209">
            <v>-2.46</v>
          </cell>
        </row>
        <row r="210">
          <cell r="E210" t="str">
            <v>平安2310</v>
          </cell>
          <cell r="M210">
            <v>123.8</v>
          </cell>
          <cell r="R210">
            <v>68.260000000000005</v>
          </cell>
        </row>
        <row r="211">
          <cell r="E211" t="str">
            <v>平价2301</v>
          </cell>
          <cell r="M211">
            <v>79.2</v>
          </cell>
          <cell r="R211">
            <v>18</v>
          </cell>
        </row>
        <row r="212">
          <cell r="E212" t="str">
            <v>平价2310</v>
          </cell>
          <cell r="M212">
            <v>0</v>
          </cell>
          <cell r="R212">
            <v>0</v>
          </cell>
        </row>
        <row r="213">
          <cell r="E213" t="str">
            <v>平价2310</v>
          </cell>
          <cell r="M213">
            <v>94</v>
          </cell>
          <cell r="R213">
            <v>47.45</v>
          </cell>
        </row>
        <row r="214">
          <cell r="E214" t="str">
            <v>平价2306</v>
          </cell>
          <cell r="M214">
            <v>4269.8900000000003</v>
          </cell>
          <cell r="R214">
            <v>1603.87</v>
          </cell>
        </row>
        <row r="215">
          <cell r="E215" t="str">
            <v>平价2307</v>
          </cell>
          <cell r="M215">
            <v>1751</v>
          </cell>
          <cell r="R215">
            <v>414.72</v>
          </cell>
        </row>
        <row r="216">
          <cell r="E216" t="str">
            <v>平价2308</v>
          </cell>
          <cell r="M216">
            <v>1051.2</v>
          </cell>
          <cell r="R216">
            <v>379</v>
          </cell>
        </row>
        <row r="217">
          <cell r="E217" t="str">
            <v>平价2301</v>
          </cell>
          <cell r="M217">
            <v>44094.91</v>
          </cell>
          <cell r="R217">
            <v>16266.22</v>
          </cell>
        </row>
        <row r="218">
          <cell r="E218" t="str">
            <v>平价2302</v>
          </cell>
          <cell r="M218">
            <v>40945.01</v>
          </cell>
          <cell r="R218">
            <v>14271.89</v>
          </cell>
        </row>
        <row r="219">
          <cell r="E219" t="str">
            <v>平价2303</v>
          </cell>
          <cell r="M219">
            <v>57707.05</v>
          </cell>
          <cell r="R219">
            <v>22354.89</v>
          </cell>
        </row>
        <row r="220">
          <cell r="E220" t="str">
            <v>平价2304</v>
          </cell>
          <cell r="M220">
            <v>48245.46</v>
          </cell>
          <cell r="R220">
            <v>19547</v>
          </cell>
        </row>
        <row r="221">
          <cell r="E221" t="str">
            <v>平价2305</v>
          </cell>
          <cell r="M221">
            <v>52347.360000000001</v>
          </cell>
          <cell r="R221">
            <v>21663.58</v>
          </cell>
        </row>
        <row r="222">
          <cell r="E222" t="str">
            <v>平价2306</v>
          </cell>
          <cell r="M222">
            <v>38428.370000000003</v>
          </cell>
          <cell r="R222">
            <v>14451.83</v>
          </cell>
        </row>
        <row r="223">
          <cell r="E223" t="str">
            <v>平价2307</v>
          </cell>
          <cell r="M223">
            <v>41807.730000000003</v>
          </cell>
          <cell r="R223">
            <v>17209.23</v>
          </cell>
        </row>
        <row r="224">
          <cell r="E224" t="str">
            <v>平价2308</v>
          </cell>
          <cell r="M224">
            <v>33713.480000000003</v>
          </cell>
          <cell r="R224">
            <v>14105.89</v>
          </cell>
        </row>
        <row r="225">
          <cell r="E225" t="str">
            <v>平价2301</v>
          </cell>
          <cell r="M225">
            <v>3462.5</v>
          </cell>
          <cell r="R225">
            <v>1206.98</v>
          </cell>
        </row>
        <row r="226">
          <cell r="E226" t="str">
            <v>平价2302</v>
          </cell>
          <cell r="M226">
            <v>10825.24</v>
          </cell>
          <cell r="R226">
            <v>4211.82</v>
          </cell>
        </row>
        <row r="227">
          <cell r="E227" t="str">
            <v>平价2303</v>
          </cell>
          <cell r="M227">
            <v>18151.97</v>
          </cell>
          <cell r="R227">
            <v>6621.16</v>
          </cell>
        </row>
        <row r="228">
          <cell r="E228" t="str">
            <v>平价2304</v>
          </cell>
          <cell r="M228">
            <v>15736.93</v>
          </cell>
          <cell r="R228">
            <v>5175.41</v>
          </cell>
        </row>
        <row r="229">
          <cell r="E229" t="str">
            <v>平价2305</v>
          </cell>
          <cell r="M229">
            <v>43661.84</v>
          </cell>
          <cell r="R229">
            <v>14601.81</v>
          </cell>
        </row>
        <row r="230">
          <cell r="E230" t="str">
            <v>平价2306</v>
          </cell>
          <cell r="M230">
            <v>30444.98</v>
          </cell>
          <cell r="R230">
            <v>10254.86</v>
          </cell>
        </row>
        <row r="231">
          <cell r="E231" t="str">
            <v>平价2307</v>
          </cell>
          <cell r="M231">
            <v>29639.599999999999</v>
          </cell>
          <cell r="R231">
            <v>10212.34</v>
          </cell>
        </row>
        <row r="232">
          <cell r="E232" t="str">
            <v>平价2308</v>
          </cell>
          <cell r="M232">
            <v>43945.51</v>
          </cell>
          <cell r="R232">
            <v>16662.55</v>
          </cell>
        </row>
        <row r="233">
          <cell r="E233" t="str">
            <v>平价2309</v>
          </cell>
          <cell r="M233">
            <v>34755.97</v>
          </cell>
          <cell r="R233">
            <v>12550.35</v>
          </cell>
        </row>
        <row r="234">
          <cell r="E234" t="str">
            <v>平价2310</v>
          </cell>
          <cell r="M234">
            <v>38056.44</v>
          </cell>
          <cell r="R234">
            <v>15549.21</v>
          </cell>
        </row>
        <row r="235">
          <cell r="E235" t="str">
            <v>平价2301</v>
          </cell>
          <cell r="M235">
            <v>34248.43</v>
          </cell>
          <cell r="R235">
            <v>12764.14</v>
          </cell>
        </row>
        <row r="236">
          <cell r="E236" t="str">
            <v>平价2302</v>
          </cell>
          <cell r="M236">
            <v>38208.43</v>
          </cell>
          <cell r="R236">
            <v>14265.1</v>
          </cell>
        </row>
        <row r="237">
          <cell r="E237" t="str">
            <v>平价2303</v>
          </cell>
          <cell r="M237">
            <v>55249.88</v>
          </cell>
          <cell r="R237">
            <v>19458.810000000001</v>
          </cell>
        </row>
        <row r="238">
          <cell r="E238" t="str">
            <v>平价2304</v>
          </cell>
          <cell r="M238">
            <v>39510.5</v>
          </cell>
          <cell r="R238">
            <v>13595.77</v>
          </cell>
        </row>
        <row r="239">
          <cell r="E239" t="str">
            <v>平价2305</v>
          </cell>
          <cell r="M239">
            <v>41525.43</v>
          </cell>
          <cell r="R239">
            <v>15317.96</v>
          </cell>
        </row>
        <row r="240">
          <cell r="E240" t="str">
            <v>平价2306</v>
          </cell>
          <cell r="M240">
            <v>35598.730000000003</v>
          </cell>
          <cell r="R240">
            <v>12671.71</v>
          </cell>
        </row>
        <row r="241">
          <cell r="E241" t="str">
            <v>平价2307</v>
          </cell>
          <cell r="M241">
            <v>38090.46</v>
          </cell>
          <cell r="R241">
            <v>13893.66</v>
          </cell>
        </row>
        <row r="242">
          <cell r="E242" t="str">
            <v>平价2308</v>
          </cell>
          <cell r="M242">
            <v>41606.67</v>
          </cell>
          <cell r="R242">
            <v>15700.1</v>
          </cell>
        </row>
        <row r="243">
          <cell r="E243" t="str">
            <v>平价2309</v>
          </cell>
          <cell r="M243">
            <v>48124.97</v>
          </cell>
          <cell r="R243">
            <v>18347.66</v>
          </cell>
        </row>
        <row r="244">
          <cell r="E244" t="str">
            <v>平价2310</v>
          </cell>
          <cell r="M244">
            <v>45869.69</v>
          </cell>
          <cell r="R244">
            <v>16636.02</v>
          </cell>
        </row>
        <row r="245">
          <cell r="E245" t="str">
            <v>平价2303</v>
          </cell>
          <cell r="M245">
            <v>1364.7</v>
          </cell>
          <cell r="R245">
            <v>358.56</v>
          </cell>
        </row>
        <row r="246">
          <cell r="E246" t="str">
            <v>平价2304</v>
          </cell>
          <cell r="M246">
            <v>522.29999999999995</v>
          </cell>
          <cell r="R246">
            <v>335.52</v>
          </cell>
        </row>
        <row r="247">
          <cell r="E247" t="str">
            <v>平价2305</v>
          </cell>
          <cell r="M247">
            <v>214.4</v>
          </cell>
          <cell r="R247">
            <v>96.21</v>
          </cell>
        </row>
        <row r="248">
          <cell r="E248" t="str">
            <v>平价2308</v>
          </cell>
          <cell r="M248">
            <v>100</v>
          </cell>
          <cell r="R248">
            <v>40.020000000000003</v>
          </cell>
        </row>
        <row r="249">
          <cell r="E249" t="str">
            <v>平价2310</v>
          </cell>
          <cell r="M249">
            <v>60</v>
          </cell>
          <cell r="R249">
            <v>12</v>
          </cell>
        </row>
        <row r="250">
          <cell r="E250" t="str">
            <v>平价2301</v>
          </cell>
          <cell r="M250">
            <v>-120.4</v>
          </cell>
          <cell r="R250">
            <v>-55.4</v>
          </cell>
        </row>
        <row r="251">
          <cell r="E251" t="str">
            <v>平价2301</v>
          </cell>
          <cell r="M251">
            <v>39692</v>
          </cell>
          <cell r="R251">
            <v>14932.12</v>
          </cell>
        </row>
        <row r="252">
          <cell r="E252" t="str">
            <v>平价2302</v>
          </cell>
          <cell r="M252">
            <v>31611.85</v>
          </cell>
          <cell r="R252">
            <v>11699.12</v>
          </cell>
        </row>
        <row r="253">
          <cell r="E253" t="str">
            <v>平价2303</v>
          </cell>
          <cell r="M253">
            <v>56133.19</v>
          </cell>
          <cell r="R253">
            <v>20165.27</v>
          </cell>
        </row>
        <row r="254">
          <cell r="E254" t="str">
            <v>平价2304</v>
          </cell>
          <cell r="M254">
            <v>31067.66</v>
          </cell>
          <cell r="R254">
            <v>11280.02</v>
          </cell>
        </row>
        <row r="255">
          <cell r="E255" t="str">
            <v>平价2305</v>
          </cell>
          <cell r="M255">
            <v>2277.84</v>
          </cell>
          <cell r="R255">
            <v>874.18</v>
          </cell>
        </row>
        <row r="256">
          <cell r="E256" t="str">
            <v>平价2308</v>
          </cell>
          <cell r="M256">
            <v>-8</v>
          </cell>
          <cell r="R256">
            <v>-4</v>
          </cell>
        </row>
        <row r="257">
          <cell r="E257" t="str">
            <v>平价2302</v>
          </cell>
          <cell r="M257">
            <v>-25</v>
          </cell>
          <cell r="R257">
            <v>-15.51</v>
          </cell>
        </row>
        <row r="258">
          <cell r="E258" t="str">
            <v>平价2301</v>
          </cell>
          <cell r="M258">
            <v>68464.28</v>
          </cell>
          <cell r="R258">
            <v>25879.13</v>
          </cell>
        </row>
        <row r="259">
          <cell r="E259" t="str">
            <v>平价2302</v>
          </cell>
          <cell r="M259">
            <v>48858.86</v>
          </cell>
          <cell r="R259">
            <v>18337.48</v>
          </cell>
        </row>
        <row r="260">
          <cell r="E260" t="str">
            <v>平价2303</v>
          </cell>
          <cell r="M260">
            <v>72750.44</v>
          </cell>
          <cell r="R260">
            <v>27634.89</v>
          </cell>
        </row>
        <row r="261">
          <cell r="E261" t="str">
            <v>平价2304</v>
          </cell>
          <cell r="M261">
            <v>54196.61</v>
          </cell>
          <cell r="R261">
            <v>20570.82</v>
          </cell>
        </row>
        <row r="262">
          <cell r="E262" t="str">
            <v>平价2305</v>
          </cell>
          <cell r="M262">
            <v>54370.1</v>
          </cell>
          <cell r="R262">
            <v>21408.43</v>
          </cell>
        </row>
        <row r="263">
          <cell r="E263" t="str">
            <v>平价2306</v>
          </cell>
          <cell r="M263">
            <v>40401.660000000003</v>
          </cell>
          <cell r="R263">
            <v>14546.31</v>
          </cell>
        </row>
        <row r="264">
          <cell r="E264" t="str">
            <v>平价2307</v>
          </cell>
          <cell r="M264">
            <v>49392.61</v>
          </cell>
          <cell r="R264">
            <v>19463.62</v>
          </cell>
        </row>
        <row r="265">
          <cell r="E265" t="str">
            <v>平价2308</v>
          </cell>
          <cell r="M265">
            <v>53663.38</v>
          </cell>
          <cell r="R265">
            <v>21744.37</v>
          </cell>
        </row>
        <row r="266">
          <cell r="E266" t="str">
            <v>平价2309</v>
          </cell>
          <cell r="M266">
            <v>54109.86</v>
          </cell>
          <cell r="R266">
            <v>19510.2</v>
          </cell>
        </row>
        <row r="267">
          <cell r="E267" t="str">
            <v>平价2310</v>
          </cell>
          <cell r="M267">
            <v>58428.04</v>
          </cell>
          <cell r="R267">
            <v>23735.74</v>
          </cell>
        </row>
        <row r="268">
          <cell r="E268" t="str">
            <v>平价2301</v>
          </cell>
          <cell r="M268">
            <v>-24</v>
          </cell>
          <cell r="R268">
            <v>-7.57</v>
          </cell>
        </row>
        <row r="269">
          <cell r="E269" t="str">
            <v>平价2306</v>
          </cell>
          <cell r="M269">
            <v>5963.86</v>
          </cell>
          <cell r="R269">
            <v>2722.8</v>
          </cell>
        </row>
        <row r="270">
          <cell r="E270" t="str">
            <v>平价2307</v>
          </cell>
          <cell r="M270">
            <v>4352.5</v>
          </cell>
          <cell r="R270">
            <v>1387.27</v>
          </cell>
        </row>
        <row r="271">
          <cell r="E271" t="str">
            <v>平价2308</v>
          </cell>
          <cell r="M271">
            <v>22953.74</v>
          </cell>
          <cell r="R271">
            <v>8146.57</v>
          </cell>
        </row>
        <row r="272">
          <cell r="E272" t="str">
            <v>平价2309</v>
          </cell>
          <cell r="M272">
            <v>44062.42</v>
          </cell>
          <cell r="R272">
            <v>15739.69</v>
          </cell>
        </row>
        <row r="273">
          <cell r="E273" t="str">
            <v>平价2310</v>
          </cell>
          <cell r="M273">
            <v>50908.67</v>
          </cell>
          <cell r="R273">
            <v>19197.650000000001</v>
          </cell>
        </row>
        <row r="274">
          <cell r="E274" t="str">
            <v>平价2310</v>
          </cell>
          <cell r="M274">
            <v>708.7</v>
          </cell>
          <cell r="R274">
            <v>283.51</v>
          </cell>
        </row>
        <row r="275">
          <cell r="E275" t="str">
            <v>同仁2303</v>
          </cell>
          <cell r="M275">
            <v>4774.3999999999996</v>
          </cell>
          <cell r="R275">
            <v>1837.91</v>
          </cell>
        </row>
        <row r="276">
          <cell r="E276" t="str">
            <v>同仁2304</v>
          </cell>
          <cell r="M276">
            <v>1269.54</v>
          </cell>
          <cell r="R276">
            <v>423.34</v>
          </cell>
        </row>
        <row r="277">
          <cell r="E277" t="str">
            <v>同仁2305</v>
          </cell>
          <cell r="M277">
            <v>-6</v>
          </cell>
          <cell r="R277">
            <v>-2.62</v>
          </cell>
        </row>
        <row r="278">
          <cell r="E278" t="str">
            <v>同仁2301</v>
          </cell>
          <cell r="M278">
            <v>586</v>
          </cell>
          <cell r="R278">
            <v>324.07</v>
          </cell>
        </row>
        <row r="279">
          <cell r="E279" t="str">
            <v>同仁2301</v>
          </cell>
          <cell r="M279">
            <v>132</v>
          </cell>
          <cell r="R279">
            <v>-0.33</v>
          </cell>
        </row>
        <row r="280">
          <cell r="E280" t="str">
            <v>同仁2305</v>
          </cell>
          <cell r="M280">
            <v>-15</v>
          </cell>
          <cell r="R280">
            <v>-2</v>
          </cell>
        </row>
        <row r="281">
          <cell r="E281" t="str">
            <v>同仁2305</v>
          </cell>
          <cell r="M281">
            <v>-35</v>
          </cell>
          <cell r="R281">
            <v>-15.57</v>
          </cell>
        </row>
        <row r="282">
          <cell r="E282" t="str">
            <v>同仁2309</v>
          </cell>
          <cell r="M282">
            <v>0</v>
          </cell>
          <cell r="R282">
            <v>0</v>
          </cell>
        </row>
        <row r="283">
          <cell r="E283" t="str">
            <v>同仁2305</v>
          </cell>
          <cell r="M283">
            <v>11199.71</v>
          </cell>
          <cell r="R283">
            <v>4035.35</v>
          </cell>
        </row>
        <row r="284">
          <cell r="E284" t="str">
            <v>同仁2306</v>
          </cell>
          <cell r="M284">
            <v>21165.53</v>
          </cell>
          <cell r="R284">
            <v>8018.02</v>
          </cell>
        </row>
        <row r="285">
          <cell r="E285" t="str">
            <v>同仁2307</v>
          </cell>
          <cell r="M285">
            <v>14287.42</v>
          </cell>
          <cell r="R285">
            <v>5066.6099999999997</v>
          </cell>
        </row>
        <row r="286">
          <cell r="E286" t="str">
            <v>同仁2308</v>
          </cell>
          <cell r="M286">
            <v>17983.13</v>
          </cell>
          <cell r="R286">
            <v>6439.89</v>
          </cell>
        </row>
        <row r="287">
          <cell r="E287" t="str">
            <v>同仁2309</v>
          </cell>
          <cell r="M287">
            <v>19438.599999999999</v>
          </cell>
          <cell r="R287">
            <v>6106.42</v>
          </cell>
        </row>
        <row r="288">
          <cell r="E288" t="str">
            <v>同仁2310</v>
          </cell>
          <cell r="M288">
            <v>16857.439999999999</v>
          </cell>
          <cell r="R288">
            <v>4914.8900000000003</v>
          </cell>
        </row>
        <row r="289">
          <cell r="E289" t="str">
            <v>同仁2301</v>
          </cell>
          <cell r="M289">
            <v>12896.87</v>
          </cell>
          <cell r="R289">
            <v>5408.22</v>
          </cell>
        </row>
        <row r="290">
          <cell r="E290" t="str">
            <v>同仁2302</v>
          </cell>
          <cell r="M290">
            <v>14504.02</v>
          </cell>
          <cell r="R290">
            <v>6018.75</v>
          </cell>
        </row>
        <row r="291">
          <cell r="E291" t="str">
            <v>同仁2303</v>
          </cell>
          <cell r="M291">
            <v>12646.25</v>
          </cell>
          <cell r="R291">
            <v>4051.6</v>
          </cell>
        </row>
        <row r="292">
          <cell r="E292" t="str">
            <v>同仁2304</v>
          </cell>
          <cell r="M292">
            <v>15237.72</v>
          </cell>
          <cell r="R292">
            <v>5474.97</v>
          </cell>
        </row>
        <row r="293">
          <cell r="E293" t="str">
            <v>同仁2305</v>
          </cell>
          <cell r="M293">
            <v>8720.32</v>
          </cell>
          <cell r="R293">
            <v>3362.37</v>
          </cell>
        </row>
        <row r="294">
          <cell r="E294" t="str">
            <v>同仁2306</v>
          </cell>
          <cell r="M294">
            <v>-2</v>
          </cell>
          <cell r="R294">
            <v>0.28999999999999998</v>
          </cell>
        </row>
        <row r="295">
          <cell r="E295" t="str">
            <v>同仁2301</v>
          </cell>
          <cell r="M295">
            <v>35136.080000000002</v>
          </cell>
          <cell r="R295">
            <v>14834.19</v>
          </cell>
        </row>
        <row r="296">
          <cell r="E296" t="str">
            <v>同仁2302</v>
          </cell>
          <cell r="M296">
            <v>25719.54</v>
          </cell>
          <cell r="R296">
            <v>10631.58</v>
          </cell>
        </row>
        <row r="297">
          <cell r="E297" t="str">
            <v>同仁2303</v>
          </cell>
          <cell r="M297">
            <v>33270.44</v>
          </cell>
          <cell r="R297">
            <v>12762.62</v>
          </cell>
        </row>
        <row r="298">
          <cell r="E298" t="str">
            <v>同仁2304</v>
          </cell>
          <cell r="M298">
            <v>32973.730000000003</v>
          </cell>
          <cell r="R298">
            <v>13819.38</v>
          </cell>
        </row>
        <row r="299">
          <cell r="E299" t="str">
            <v>同仁2305</v>
          </cell>
          <cell r="M299">
            <v>30440.89</v>
          </cell>
          <cell r="R299">
            <v>12015.88</v>
          </cell>
        </row>
        <row r="300">
          <cell r="E300" t="str">
            <v>同仁2306</v>
          </cell>
          <cell r="M300">
            <v>27535.72</v>
          </cell>
          <cell r="R300">
            <v>10316.98</v>
          </cell>
        </row>
        <row r="301">
          <cell r="E301" t="str">
            <v>同仁2307</v>
          </cell>
          <cell r="M301">
            <v>28714.21</v>
          </cell>
          <cell r="R301">
            <v>10872.01</v>
          </cell>
        </row>
        <row r="302">
          <cell r="E302" t="str">
            <v>同仁2308</v>
          </cell>
          <cell r="M302">
            <v>35320.629999999997</v>
          </cell>
          <cell r="R302">
            <v>13987.79</v>
          </cell>
        </row>
        <row r="303">
          <cell r="E303" t="str">
            <v>同仁2309</v>
          </cell>
          <cell r="M303">
            <v>33433.85</v>
          </cell>
          <cell r="R303">
            <v>11979.54</v>
          </cell>
        </row>
        <row r="304">
          <cell r="E304" t="str">
            <v>同仁2310</v>
          </cell>
          <cell r="M304">
            <v>29229.86</v>
          </cell>
          <cell r="R304">
            <v>9919.9</v>
          </cell>
        </row>
        <row r="305">
          <cell r="E305" t="str">
            <v>同仁2310</v>
          </cell>
          <cell r="M305">
            <v>41.8</v>
          </cell>
          <cell r="R305">
            <v>30.35</v>
          </cell>
        </row>
        <row r="306">
          <cell r="E306" t="str">
            <v>万合2301</v>
          </cell>
          <cell r="M306">
            <v>120814.49</v>
          </cell>
          <cell r="R306">
            <v>30110.85</v>
          </cell>
        </row>
        <row r="307">
          <cell r="E307" t="str">
            <v>万合2302</v>
          </cell>
          <cell r="M307">
            <v>101102.77</v>
          </cell>
          <cell r="R307">
            <v>27763.279999999999</v>
          </cell>
        </row>
        <row r="308">
          <cell r="E308" t="str">
            <v>万合2303</v>
          </cell>
          <cell r="M308">
            <v>112907.26</v>
          </cell>
          <cell r="R308">
            <v>31179.59</v>
          </cell>
        </row>
        <row r="309">
          <cell r="E309" t="str">
            <v>万合2304</v>
          </cell>
          <cell r="M309">
            <v>99913</v>
          </cell>
          <cell r="R309">
            <v>25128.46</v>
          </cell>
        </row>
        <row r="310">
          <cell r="E310" t="str">
            <v>万合2305</v>
          </cell>
          <cell r="M310">
            <v>103520.63</v>
          </cell>
          <cell r="R310">
            <v>26777.24</v>
          </cell>
        </row>
        <row r="311">
          <cell r="E311" t="str">
            <v>万合2306</v>
          </cell>
          <cell r="M311">
            <v>110107.38</v>
          </cell>
          <cell r="R311">
            <v>30030.13</v>
          </cell>
        </row>
        <row r="312">
          <cell r="E312" t="str">
            <v>万合2307</v>
          </cell>
          <cell r="M312">
            <v>108300.31</v>
          </cell>
          <cell r="R312">
            <v>27605.61</v>
          </cell>
        </row>
        <row r="313">
          <cell r="E313" t="str">
            <v>万合2308</v>
          </cell>
          <cell r="M313">
            <v>96258.82</v>
          </cell>
          <cell r="R313">
            <v>22445.55</v>
          </cell>
        </row>
        <row r="314">
          <cell r="E314" t="str">
            <v>万合2309</v>
          </cell>
          <cell r="M314">
            <v>127579.36</v>
          </cell>
          <cell r="R314">
            <v>29185.47</v>
          </cell>
        </row>
        <row r="315">
          <cell r="E315" t="str">
            <v>万合2310</v>
          </cell>
          <cell r="M315">
            <v>109080.01</v>
          </cell>
          <cell r="R315">
            <v>23363.54</v>
          </cell>
        </row>
        <row r="316">
          <cell r="E316" t="str">
            <v>万合2309</v>
          </cell>
          <cell r="M316">
            <v>2.68</v>
          </cell>
          <cell r="R316">
            <v>2.68</v>
          </cell>
        </row>
        <row r="317">
          <cell r="E317" t="str">
            <v>万合2304</v>
          </cell>
          <cell r="M317">
            <v>5344.9</v>
          </cell>
          <cell r="R317">
            <v>583.80999999999995</v>
          </cell>
        </row>
        <row r="318">
          <cell r="E318" t="str">
            <v>万合2305</v>
          </cell>
          <cell r="M318">
            <v>14358.64</v>
          </cell>
          <cell r="R318">
            <v>1929.25</v>
          </cell>
        </row>
        <row r="319">
          <cell r="E319" t="str">
            <v>万合2306</v>
          </cell>
          <cell r="M319">
            <v>9487.82</v>
          </cell>
          <cell r="R319">
            <v>1894.45</v>
          </cell>
        </row>
        <row r="320">
          <cell r="E320" t="str">
            <v>万合2307</v>
          </cell>
          <cell r="M320">
            <v>3309.8</v>
          </cell>
          <cell r="R320">
            <v>820.25</v>
          </cell>
        </row>
        <row r="321">
          <cell r="E321" t="str">
            <v>万合2308</v>
          </cell>
          <cell r="M321">
            <v>10</v>
          </cell>
          <cell r="R321">
            <v>6.95</v>
          </cell>
        </row>
        <row r="322">
          <cell r="E322" t="str">
            <v>万合2310</v>
          </cell>
          <cell r="M322">
            <v>5451.97</v>
          </cell>
          <cell r="R322">
            <v>689.83</v>
          </cell>
        </row>
        <row r="323">
          <cell r="E323" t="str">
            <v>万合2301</v>
          </cell>
          <cell r="M323">
            <v>113450.5</v>
          </cell>
          <cell r="R323">
            <v>27220.46</v>
          </cell>
        </row>
        <row r="324">
          <cell r="E324" t="str">
            <v>万合2302</v>
          </cell>
          <cell r="M324">
            <v>94656.88</v>
          </cell>
          <cell r="R324">
            <v>23249.69</v>
          </cell>
        </row>
        <row r="325">
          <cell r="E325" t="str">
            <v>万合2303</v>
          </cell>
          <cell r="M325">
            <v>81271.360000000001</v>
          </cell>
          <cell r="R325">
            <v>20306.46</v>
          </cell>
        </row>
        <row r="326">
          <cell r="E326" t="str">
            <v>万合2304</v>
          </cell>
          <cell r="M326">
            <v>65748.5</v>
          </cell>
          <cell r="R326">
            <v>16665.2</v>
          </cell>
        </row>
        <row r="327">
          <cell r="E327" t="str">
            <v>万合2305</v>
          </cell>
          <cell r="M327">
            <v>85473.83</v>
          </cell>
          <cell r="R327">
            <v>23329.97</v>
          </cell>
        </row>
        <row r="328">
          <cell r="E328" t="str">
            <v>万合2306</v>
          </cell>
          <cell r="M328">
            <v>61404.45</v>
          </cell>
          <cell r="R328">
            <v>14770.5</v>
          </cell>
        </row>
        <row r="329">
          <cell r="E329" t="str">
            <v>万合2307</v>
          </cell>
          <cell r="M329">
            <v>75214</v>
          </cell>
          <cell r="R329">
            <v>18983.560000000001</v>
          </cell>
        </row>
        <row r="330">
          <cell r="E330" t="str">
            <v>万合2308</v>
          </cell>
          <cell r="M330">
            <v>111616.64</v>
          </cell>
          <cell r="R330">
            <v>24974.06</v>
          </cell>
        </row>
        <row r="331">
          <cell r="E331" t="str">
            <v>万合2309</v>
          </cell>
          <cell r="M331">
            <v>93309.98</v>
          </cell>
          <cell r="R331">
            <v>21149.34</v>
          </cell>
        </row>
        <row r="332">
          <cell r="E332" t="str">
            <v>万合2310</v>
          </cell>
          <cell r="M332">
            <v>96506.1</v>
          </cell>
          <cell r="R332">
            <v>22369.040000000001</v>
          </cell>
        </row>
        <row r="333">
          <cell r="E333" t="str">
            <v>万合2309</v>
          </cell>
          <cell r="M333">
            <v>11132.48</v>
          </cell>
          <cell r="R333">
            <v>2555.4299999999998</v>
          </cell>
        </row>
        <row r="334">
          <cell r="E334" t="str">
            <v>万合2310</v>
          </cell>
          <cell r="M334">
            <v>5389.12</v>
          </cell>
          <cell r="R334">
            <v>1246.76</v>
          </cell>
        </row>
        <row r="335">
          <cell r="E335" t="str">
            <v>万合2301</v>
          </cell>
          <cell r="M335">
            <v>18</v>
          </cell>
          <cell r="R335">
            <v>0.8</v>
          </cell>
        </row>
        <row r="336">
          <cell r="E336" t="str">
            <v>万合2302</v>
          </cell>
          <cell r="M336">
            <v>1</v>
          </cell>
          <cell r="R336">
            <v>0.64</v>
          </cell>
        </row>
        <row r="337">
          <cell r="E337" t="str">
            <v>万合2303</v>
          </cell>
          <cell r="M337">
            <v>2.2000000000000002</v>
          </cell>
          <cell r="R337">
            <v>1.04</v>
          </cell>
        </row>
        <row r="338">
          <cell r="E338" t="str">
            <v>万合2304</v>
          </cell>
          <cell r="M338">
            <v>1</v>
          </cell>
          <cell r="R338">
            <v>0.64</v>
          </cell>
        </row>
        <row r="339">
          <cell r="E339" t="str">
            <v>万合2305</v>
          </cell>
          <cell r="M339">
            <v>198</v>
          </cell>
          <cell r="R339">
            <v>60</v>
          </cell>
        </row>
        <row r="340">
          <cell r="E340" t="str">
            <v>万合2306</v>
          </cell>
          <cell r="M340">
            <v>0</v>
          </cell>
          <cell r="R340">
            <v>0</v>
          </cell>
        </row>
        <row r="341">
          <cell r="E341" t="str">
            <v>万合2307</v>
          </cell>
          <cell r="M341">
            <v>1390.8</v>
          </cell>
          <cell r="R341">
            <v>657.75</v>
          </cell>
        </row>
        <row r="342">
          <cell r="E342" t="str">
            <v>万合2303</v>
          </cell>
          <cell r="M342">
            <v>775</v>
          </cell>
          <cell r="R342">
            <v>277.7</v>
          </cell>
        </row>
        <row r="343">
          <cell r="E343" t="str">
            <v>万合2301</v>
          </cell>
          <cell r="M343">
            <v>0</v>
          </cell>
          <cell r="R343">
            <v>0</v>
          </cell>
        </row>
        <row r="344">
          <cell r="E344" t="str">
            <v>万合2302</v>
          </cell>
          <cell r="M344">
            <v>20</v>
          </cell>
          <cell r="R344">
            <v>8</v>
          </cell>
        </row>
        <row r="345">
          <cell r="E345" t="str">
            <v>万合2303</v>
          </cell>
          <cell r="M345">
            <v>0.5</v>
          </cell>
          <cell r="R345">
            <v>0.3</v>
          </cell>
        </row>
        <row r="346">
          <cell r="E346" t="str">
            <v>万合2305</v>
          </cell>
          <cell r="M346">
            <v>0</v>
          </cell>
          <cell r="R346">
            <v>0</v>
          </cell>
        </row>
        <row r="347">
          <cell r="E347" t="str">
            <v>万合2306</v>
          </cell>
          <cell r="M347">
            <v>0</v>
          </cell>
          <cell r="R347">
            <v>0</v>
          </cell>
        </row>
        <row r="348">
          <cell r="E348" t="str">
            <v>万合2302</v>
          </cell>
          <cell r="M348">
            <v>-53</v>
          </cell>
          <cell r="R348">
            <v>-2.66</v>
          </cell>
        </row>
        <row r="349">
          <cell r="E349" t="str">
            <v>万合2301</v>
          </cell>
          <cell r="M349">
            <v>108379.97</v>
          </cell>
          <cell r="R349">
            <v>29029.26</v>
          </cell>
        </row>
        <row r="350">
          <cell r="E350" t="str">
            <v>万合2302</v>
          </cell>
          <cell r="M350">
            <v>94708.71</v>
          </cell>
          <cell r="R350">
            <v>27340.65</v>
          </cell>
        </row>
        <row r="351">
          <cell r="E351" t="str">
            <v>万合2303</v>
          </cell>
          <cell r="M351">
            <v>109323.23</v>
          </cell>
          <cell r="R351">
            <v>35602.75</v>
          </cell>
        </row>
        <row r="352">
          <cell r="E352" t="str">
            <v>万合2304</v>
          </cell>
          <cell r="M352">
            <v>86982.41</v>
          </cell>
          <cell r="R352">
            <v>22606.52</v>
          </cell>
        </row>
        <row r="353">
          <cell r="E353" t="str">
            <v>万合2305</v>
          </cell>
          <cell r="M353">
            <v>111884.69</v>
          </cell>
          <cell r="R353">
            <v>28640.98</v>
          </cell>
        </row>
        <row r="354">
          <cell r="E354" t="str">
            <v>万合2306</v>
          </cell>
          <cell r="M354">
            <v>101998.14</v>
          </cell>
          <cell r="R354">
            <v>27244.67</v>
          </cell>
        </row>
        <row r="355">
          <cell r="E355" t="str">
            <v>万合2307</v>
          </cell>
          <cell r="M355">
            <v>115923.09</v>
          </cell>
          <cell r="R355">
            <v>24875.83</v>
          </cell>
        </row>
        <row r="356">
          <cell r="E356" t="str">
            <v>万合2308</v>
          </cell>
          <cell r="M356">
            <v>121796.33</v>
          </cell>
          <cell r="R356">
            <v>25233.06</v>
          </cell>
        </row>
        <row r="357">
          <cell r="E357" t="str">
            <v>万合2309</v>
          </cell>
          <cell r="M357">
            <v>128795.89</v>
          </cell>
          <cell r="R357">
            <v>27345.09</v>
          </cell>
        </row>
        <row r="358">
          <cell r="E358" t="str">
            <v>万合2310</v>
          </cell>
          <cell r="M358">
            <v>109910.69</v>
          </cell>
          <cell r="R358">
            <v>20516.509999999998</v>
          </cell>
        </row>
        <row r="359">
          <cell r="E359" t="str">
            <v>万合2307</v>
          </cell>
          <cell r="M359">
            <v>1203.07</v>
          </cell>
          <cell r="R359">
            <v>307.57</v>
          </cell>
        </row>
        <row r="360">
          <cell r="E360" t="str">
            <v>万合2301</v>
          </cell>
          <cell r="M360">
            <v>92159.62</v>
          </cell>
          <cell r="R360">
            <v>23226.880000000001</v>
          </cell>
        </row>
        <row r="361">
          <cell r="E361" t="str">
            <v>万合2302</v>
          </cell>
          <cell r="M361">
            <v>68588.100000000006</v>
          </cell>
          <cell r="R361">
            <v>16751.3</v>
          </cell>
        </row>
        <row r="362">
          <cell r="E362" t="str">
            <v>万合2303</v>
          </cell>
          <cell r="M362">
            <v>86492.92</v>
          </cell>
          <cell r="R362">
            <v>22942.18</v>
          </cell>
        </row>
        <row r="363">
          <cell r="E363" t="str">
            <v>万合2304</v>
          </cell>
          <cell r="M363">
            <v>82025.83</v>
          </cell>
          <cell r="R363">
            <v>19297.38</v>
          </cell>
        </row>
        <row r="364">
          <cell r="E364" t="str">
            <v>万合2305</v>
          </cell>
          <cell r="M364">
            <v>69736.259999999995</v>
          </cell>
          <cell r="R364">
            <v>19387.990000000002</v>
          </cell>
        </row>
        <row r="365">
          <cell r="E365" t="str">
            <v>万合2306</v>
          </cell>
          <cell r="M365">
            <v>81845.399999999994</v>
          </cell>
          <cell r="R365">
            <v>19522.93</v>
          </cell>
        </row>
        <row r="366">
          <cell r="E366" t="str">
            <v>万合2307</v>
          </cell>
          <cell r="M366">
            <v>82647.320000000007</v>
          </cell>
          <cell r="R366">
            <v>17570.79</v>
          </cell>
        </row>
        <row r="367">
          <cell r="E367" t="str">
            <v>万合2308</v>
          </cell>
          <cell r="M367">
            <v>83293.47</v>
          </cell>
          <cell r="R367">
            <v>20615.59</v>
          </cell>
        </row>
        <row r="368">
          <cell r="E368" t="str">
            <v>万合2309</v>
          </cell>
          <cell r="M368">
            <v>91597.24</v>
          </cell>
          <cell r="R368">
            <v>18841.63</v>
          </cell>
        </row>
        <row r="369">
          <cell r="E369" t="str">
            <v>万合2310</v>
          </cell>
          <cell r="M369">
            <v>86326.73</v>
          </cell>
          <cell r="R369">
            <v>16542.240000000002</v>
          </cell>
        </row>
        <row r="370">
          <cell r="E370" t="str">
            <v>万合2310</v>
          </cell>
          <cell r="M370">
            <v>2601.9899999999998</v>
          </cell>
          <cell r="R370">
            <v>1031.25</v>
          </cell>
        </row>
        <row r="371">
          <cell r="E371" t="str">
            <v>为民2301</v>
          </cell>
          <cell r="M371">
            <v>38611.4</v>
          </cell>
          <cell r="R371">
            <v>18316.439999999999</v>
          </cell>
        </row>
        <row r="372">
          <cell r="E372" t="str">
            <v>为民2302</v>
          </cell>
          <cell r="M372">
            <v>39228.51</v>
          </cell>
          <cell r="R372">
            <v>16577.8</v>
          </cell>
        </row>
        <row r="373">
          <cell r="E373" t="str">
            <v>为民2303</v>
          </cell>
          <cell r="M373">
            <v>40861.11</v>
          </cell>
          <cell r="R373">
            <v>16995.21</v>
          </cell>
        </row>
        <row r="374">
          <cell r="E374" t="str">
            <v>为民2304</v>
          </cell>
          <cell r="M374">
            <v>33959.07</v>
          </cell>
          <cell r="R374">
            <v>14257.41</v>
          </cell>
        </row>
        <row r="375">
          <cell r="E375" t="str">
            <v>为民2305</v>
          </cell>
          <cell r="M375">
            <v>39216.03</v>
          </cell>
          <cell r="R375">
            <v>16303.69</v>
          </cell>
        </row>
        <row r="376">
          <cell r="E376" t="str">
            <v>为民2306</v>
          </cell>
          <cell r="M376">
            <v>30030.15</v>
          </cell>
          <cell r="R376">
            <v>12476.92</v>
          </cell>
        </row>
        <row r="377">
          <cell r="E377" t="str">
            <v>为民2307</v>
          </cell>
          <cell r="M377">
            <v>37043.19</v>
          </cell>
          <cell r="R377">
            <v>15949.92</v>
          </cell>
        </row>
        <row r="378">
          <cell r="E378" t="str">
            <v>为民2308</v>
          </cell>
          <cell r="M378">
            <v>41873.72</v>
          </cell>
          <cell r="R378">
            <v>17156.41</v>
          </cell>
        </row>
        <row r="379">
          <cell r="E379" t="str">
            <v>为民2309</v>
          </cell>
          <cell r="M379">
            <v>38748.839999999997</v>
          </cell>
          <cell r="R379">
            <v>15088.8</v>
          </cell>
        </row>
        <row r="380">
          <cell r="E380" t="str">
            <v>为民2310</v>
          </cell>
          <cell r="M380">
            <v>37660.160000000003</v>
          </cell>
          <cell r="R380">
            <v>14368.96</v>
          </cell>
        </row>
        <row r="381">
          <cell r="E381" t="str">
            <v>为民2306</v>
          </cell>
          <cell r="M381">
            <v>228</v>
          </cell>
          <cell r="R381">
            <v>127.13</v>
          </cell>
        </row>
        <row r="382">
          <cell r="E382" t="str">
            <v>为民2308</v>
          </cell>
          <cell r="M382">
            <v>93.28</v>
          </cell>
          <cell r="R382">
            <v>57.14</v>
          </cell>
        </row>
        <row r="383">
          <cell r="E383" t="str">
            <v>为民2303</v>
          </cell>
          <cell r="M383">
            <v>41</v>
          </cell>
          <cell r="R383">
            <v>29.28</v>
          </cell>
        </row>
        <row r="384">
          <cell r="E384" t="str">
            <v>为民2301</v>
          </cell>
          <cell r="M384">
            <v>32772.5</v>
          </cell>
          <cell r="R384">
            <v>14354.36</v>
          </cell>
        </row>
        <row r="385">
          <cell r="E385" t="str">
            <v>为民2302</v>
          </cell>
          <cell r="M385">
            <v>34473.379999999997</v>
          </cell>
          <cell r="R385">
            <v>14794.56</v>
          </cell>
        </row>
        <row r="386">
          <cell r="E386" t="str">
            <v>为民2303</v>
          </cell>
          <cell r="M386">
            <v>37031.480000000003</v>
          </cell>
          <cell r="R386">
            <v>15726.49</v>
          </cell>
        </row>
        <row r="387">
          <cell r="E387" t="str">
            <v>为民2304</v>
          </cell>
          <cell r="M387">
            <v>35799.18</v>
          </cell>
          <cell r="R387">
            <v>15356.12</v>
          </cell>
        </row>
        <row r="388">
          <cell r="E388" t="str">
            <v>为民2305</v>
          </cell>
          <cell r="M388">
            <v>37601.51</v>
          </cell>
          <cell r="R388">
            <v>16396.400000000001</v>
          </cell>
        </row>
        <row r="389">
          <cell r="E389" t="str">
            <v>为民2306</v>
          </cell>
          <cell r="M389">
            <v>30855.37</v>
          </cell>
          <cell r="R389">
            <v>12508.83</v>
          </cell>
        </row>
        <row r="390">
          <cell r="E390" t="str">
            <v>为民2307</v>
          </cell>
          <cell r="M390">
            <v>31895.57</v>
          </cell>
          <cell r="R390">
            <v>13929.99</v>
          </cell>
        </row>
        <row r="391">
          <cell r="E391" t="str">
            <v>为民2308</v>
          </cell>
          <cell r="M391">
            <v>37874.26</v>
          </cell>
          <cell r="R391">
            <v>16934.52</v>
          </cell>
        </row>
        <row r="392">
          <cell r="E392" t="str">
            <v>为民2309</v>
          </cell>
          <cell r="M392">
            <v>39509.86</v>
          </cell>
          <cell r="R392">
            <v>16317.92</v>
          </cell>
        </row>
        <row r="393">
          <cell r="E393" t="str">
            <v>为民2310</v>
          </cell>
          <cell r="M393">
            <v>33774.93</v>
          </cell>
          <cell r="R393">
            <v>12234.25</v>
          </cell>
        </row>
        <row r="394">
          <cell r="E394" t="str">
            <v>为民2310</v>
          </cell>
          <cell r="M394">
            <v>36</v>
          </cell>
          <cell r="R394">
            <v>24.99</v>
          </cell>
        </row>
        <row r="395">
          <cell r="E395" t="str">
            <v>心脑2301</v>
          </cell>
          <cell r="M395">
            <v>40923.22</v>
          </cell>
          <cell r="R395">
            <v>19530.63</v>
          </cell>
        </row>
        <row r="396">
          <cell r="E396" t="str">
            <v>心脑2302</v>
          </cell>
          <cell r="M396">
            <v>34594.42</v>
          </cell>
          <cell r="R396">
            <v>14965.83</v>
          </cell>
        </row>
        <row r="397">
          <cell r="E397" t="str">
            <v>心脑2303</v>
          </cell>
          <cell r="M397">
            <v>42856.44</v>
          </cell>
          <cell r="R397">
            <v>17930.47</v>
          </cell>
        </row>
        <row r="398">
          <cell r="E398" t="str">
            <v>心脑2304</v>
          </cell>
          <cell r="M398">
            <v>37808.6</v>
          </cell>
          <cell r="R398">
            <v>16861.88</v>
          </cell>
        </row>
        <row r="399">
          <cell r="E399" t="str">
            <v>心脑2305</v>
          </cell>
          <cell r="M399">
            <v>34303.07</v>
          </cell>
          <cell r="R399">
            <v>15219.29</v>
          </cell>
        </row>
        <row r="400">
          <cell r="E400" t="str">
            <v>心脑2306</v>
          </cell>
          <cell r="M400">
            <v>33523.660000000003</v>
          </cell>
          <cell r="R400">
            <v>13932.85</v>
          </cell>
        </row>
        <row r="401">
          <cell r="E401" t="str">
            <v>心脑2307</v>
          </cell>
          <cell r="M401">
            <v>36979.53</v>
          </cell>
          <cell r="R401">
            <v>15538.16</v>
          </cell>
        </row>
        <row r="402">
          <cell r="E402" t="str">
            <v>心脑2308</v>
          </cell>
          <cell r="M402">
            <v>37682.43</v>
          </cell>
          <cell r="R402">
            <v>17014.72</v>
          </cell>
        </row>
        <row r="403">
          <cell r="E403" t="str">
            <v>心脑2309</v>
          </cell>
          <cell r="M403">
            <v>42192.480000000003</v>
          </cell>
          <cell r="R403">
            <v>17043.22</v>
          </cell>
        </row>
        <row r="404">
          <cell r="E404" t="str">
            <v>心脑2310</v>
          </cell>
          <cell r="M404">
            <v>32870.44</v>
          </cell>
          <cell r="R404">
            <v>12917.35</v>
          </cell>
        </row>
        <row r="405">
          <cell r="E405" t="str">
            <v>心脑2301</v>
          </cell>
          <cell r="M405">
            <v>31343.57</v>
          </cell>
          <cell r="R405">
            <v>14070.51</v>
          </cell>
        </row>
        <row r="406">
          <cell r="E406" t="str">
            <v>心脑2302</v>
          </cell>
          <cell r="M406">
            <v>31534.94</v>
          </cell>
          <cell r="R406">
            <v>12813.86</v>
          </cell>
        </row>
        <row r="407">
          <cell r="E407" t="str">
            <v>心脑2303</v>
          </cell>
          <cell r="M407">
            <v>35799.56</v>
          </cell>
          <cell r="R407">
            <v>15801.63</v>
          </cell>
        </row>
        <row r="408">
          <cell r="E408" t="str">
            <v>心脑2304</v>
          </cell>
          <cell r="M408">
            <v>27739.45</v>
          </cell>
          <cell r="R408">
            <v>11656.06</v>
          </cell>
        </row>
        <row r="409">
          <cell r="E409" t="str">
            <v>心脑2305</v>
          </cell>
          <cell r="M409">
            <v>34874.31</v>
          </cell>
          <cell r="R409">
            <v>13770.57</v>
          </cell>
        </row>
        <row r="410">
          <cell r="E410" t="str">
            <v>心脑2306</v>
          </cell>
          <cell r="M410">
            <v>31746.23</v>
          </cell>
          <cell r="R410">
            <v>11343</v>
          </cell>
        </row>
        <row r="411">
          <cell r="E411" t="str">
            <v>心脑2307</v>
          </cell>
          <cell r="M411">
            <v>28997.22</v>
          </cell>
          <cell r="R411">
            <v>12475.55</v>
          </cell>
        </row>
        <row r="412">
          <cell r="E412" t="str">
            <v>心脑2308</v>
          </cell>
          <cell r="M412">
            <v>32705.91</v>
          </cell>
          <cell r="R412">
            <v>14268.15</v>
          </cell>
        </row>
        <row r="413">
          <cell r="E413" t="str">
            <v>心脑2309</v>
          </cell>
          <cell r="M413">
            <v>35179.53</v>
          </cell>
          <cell r="R413">
            <v>14573.65</v>
          </cell>
        </row>
        <row r="414">
          <cell r="E414" t="str">
            <v>心脑2310</v>
          </cell>
          <cell r="M414">
            <v>31439.25</v>
          </cell>
          <cell r="R414">
            <v>11307.62</v>
          </cell>
        </row>
        <row r="415">
          <cell r="E415" t="str">
            <v>心脑2310</v>
          </cell>
          <cell r="M415">
            <v>47.3</v>
          </cell>
          <cell r="R415">
            <v>20.34</v>
          </cell>
        </row>
        <row r="416">
          <cell r="E416" t="str">
            <v>新特2306</v>
          </cell>
          <cell r="M416">
            <v>18</v>
          </cell>
          <cell r="R416">
            <v>3.3</v>
          </cell>
        </row>
        <row r="417">
          <cell r="E417" t="str">
            <v>新特2301</v>
          </cell>
          <cell r="M417">
            <v>46538.239999999998</v>
          </cell>
          <cell r="R417">
            <v>17952.07</v>
          </cell>
        </row>
        <row r="418">
          <cell r="E418" t="str">
            <v>新特2302</v>
          </cell>
          <cell r="M418">
            <v>52519.27</v>
          </cell>
          <cell r="R418">
            <v>20307.099999999999</v>
          </cell>
        </row>
        <row r="419">
          <cell r="E419" t="str">
            <v>新特2303</v>
          </cell>
          <cell r="M419">
            <v>63886.13</v>
          </cell>
          <cell r="R419">
            <v>25944.38</v>
          </cell>
        </row>
        <row r="420">
          <cell r="E420" t="str">
            <v>新特2304</v>
          </cell>
          <cell r="M420">
            <v>48485.84</v>
          </cell>
          <cell r="R420">
            <v>19891.740000000002</v>
          </cell>
        </row>
        <row r="421">
          <cell r="E421" t="str">
            <v>新特2305</v>
          </cell>
          <cell r="M421">
            <v>55991.99</v>
          </cell>
          <cell r="R421">
            <v>22096.57</v>
          </cell>
        </row>
        <row r="422">
          <cell r="E422" t="str">
            <v>新特2306</v>
          </cell>
          <cell r="M422">
            <v>47752.24</v>
          </cell>
          <cell r="R422">
            <v>19092.32</v>
          </cell>
        </row>
        <row r="423">
          <cell r="E423" t="str">
            <v>新特2307</v>
          </cell>
          <cell r="M423">
            <v>48181.13</v>
          </cell>
          <cell r="R423">
            <v>19068.689999999999</v>
          </cell>
        </row>
        <row r="424">
          <cell r="E424" t="str">
            <v>新特2308</v>
          </cell>
          <cell r="M424">
            <v>58699.96</v>
          </cell>
          <cell r="R424">
            <v>23167.599999999999</v>
          </cell>
        </row>
        <row r="425">
          <cell r="E425" t="str">
            <v>新特2309</v>
          </cell>
          <cell r="M425">
            <v>56770.76</v>
          </cell>
          <cell r="R425">
            <v>22150.11</v>
          </cell>
        </row>
        <row r="426">
          <cell r="E426" t="str">
            <v>新特2310</v>
          </cell>
          <cell r="M426">
            <v>53999.23</v>
          </cell>
          <cell r="R426">
            <v>22957.74</v>
          </cell>
        </row>
        <row r="427">
          <cell r="E427" t="str">
            <v>新特2306</v>
          </cell>
          <cell r="M427">
            <v>0</v>
          </cell>
          <cell r="R427">
            <v>0</v>
          </cell>
        </row>
        <row r="428">
          <cell r="E428" t="str">
            <v>新特2302</v>
          </cell>
          <cell r="M428">
            <v>2652.9</v>
          </cell>
          <cell r="R428">
            <v>1150.6300000000001</v>
          </cell>
        </row>
        <row r="429">
          <cell r="E429" t="str">
            <v>新特2304</v>
          </cell>
          <cell r="M429">
            <v>9000.74</v>
          </cell>
          <cell r="R429">
            <v>3310.61</v>
          </cell>
        </row>
        <row r="430">
          <cell r="E430" t="str">
            <v>新特2307</v>
          </cell>
          <cell r="M430">
            <v>9907.74</v>
          </cell>
          <cell r="R430">
            <v>3700.22</v>
          </cell>
        </row>
        <row r="431">
          <cell r="E431" t="str">
            <v>新特2308</v>
          </cell>
          <cell r="M431">
            <v>7848.98</v>
          </cell>
          <cell r="R431">
            <v>2905.16</v>
          </cell>
        </row>
        <row r="432">
          <cell r="E432" t="str">
            <v>新特2304</v>
          </cell>
          <cell r="M432">
            <v>14955.21</v>
          </cell>
          <cell r="R432">
            <v>5771.44</v>
          </cell>
        </row>
        <row r="433">
          <cell r="E433" t="str">
            <v>新特2301</v>
          </cell>
          <cell r="M433">
            <v>82672.59</v>
          </cell>
          <cell r="R433">
            <v>34767.300000000003</v>
          </cell>
        </row>
        <row r="434">
          <cell r="E434" t="str">
            <v>新特2302</v>
          </cell>
          <cell r="M434">
            <v>66033.759999999995</v>
          </cell>
          <cell r="R434">
            <v>25597.759999999998</v>
          </cell>
        </row>
        <row r="435">
          <cell r="E435" t="str">
            <v>新特2303</v>
          </cell>
          <cell r="M435">
            <v>93516.76</v>
          </cell>
          <cell r="R435">
            <v>36789.339999999997</v>
          </cell>
        </row>
        <row r="436">
          <cell r="E436" t="str">
            <v>新特2304</v>
          </cell>
          <cell r="M436">
            <v>47019.45</v>
          </cell>
          <cell r="R436">
            <v>20086.16</v>
          </cell>
        </row>
        <row r="437">
          <cell r="E437" t="str">
            <v>新特2305</v>
          </cell>
          <cell r="M437">
            <v>75569.289999999994</v>
          </cell>
          <cell r="R437">
            <v>30961.32</v>
          </cell>
        </row>
        <row r="438">
          <cell r="E438" t="str">
            <v>新特2306</v>
          </cell>
          <cell r="M438">
            <v>71105.5</v>
          </cell>
          <cell r="R438">
            <v>28772.62</v>
          </cell>
        </row>
        <row r="439">
          <cell r="E439" t="str">
            <v>新特2307</v>
          </cell>
          <cell r="M439">
            <v>57634.32</v>
          </cell>
          <cell r="R439">
            <v>24169.05</v>
          </cell>
        </row>
        <row r="440">
          <cell r="E440" t="str">
            <v>新特2308</v>
          </cell>
          <cell r="M440">
            <v>62327.77</v>
          </cell>
          <cell r="R440">
            <v>26377.45</v>
          </cell>
        </row>
        <row r="441">
          <cell r="E441" t="str">
            <v>新特2309</v>
          </cell>
          <cell r="M441">
            <v>65627.33</v>
          </cell>
          <cell r="R441">
            <v>25684.99</v>
          </cell>
        </row>
        <row r="442">
          <cell r="E442" t="str">
            <v>新特2310</v>
          </cell>
          <cell r="M442">
            <v>79085</v>
          </cell>
          <cell r="R442">
            <v>30551.27</v>
          </cell>
        </row>
        <row r="443">
          <cell r="E443" t="str">
            <v>新特2301</v>
          </cell>
          <cell r="M443">
            <v>-7</v>
          </cell>
          <cell r="R443">
            <v>-1.4</v>
          </cell>
        </row>
        <row r="444">
          <cell r="E444" t="str">
            <v>新特2305</v>
          </cell>
          <cell r="M444">
            <v>1332.6</v>
          </cell>
          <cell r="R444">
            <v>615.22</v>
          </cell>
        </row>
        <row r="445">
          <cell r="E445" t="str">
            <v>新特2306</v>
          </cell>
          <cell r="M445">
            <v>3742.09</v>
          </cell>
          <cell r="R445">
            <v>1492.48</v>
          </cell>
        </row>
        <row r="446">
          <cell r="E446" t="str">
            <v>新特2308</v>
          </cell>
          <cell r="M446">
            <v>1834.8</v>
          </cell>
          <cell r="R446">
            <v>677.82</v>
          </cell>
        </row>
        <row r="447">
          <cell r="E447" t="str">
            <v>春天2301</v>
          </cell>
          <cell r="M447">
            <v>10483.02</v>
          </cell>
          <cell r="R447">
            <v>4235.8500000000004</v>
          </cell>
        </row>
        <row r="448">
          <cell r="E448" t="str">
            <v>春天2302</v>
          </cell>
          <cell r="M448">
            <v>5176.05</v>
          </cell>
          <cell r="R448">
            <v>2312.9499999999998</v>
          </cell>
        </row>
        <row r="449">
          <cell r="E449" t="str">
            <v>春天2303</v>
          </cell>
          <cell r="M449">
            <v>3704.8</v>
          </cell>
          <cell r="R449">
            <v>1476.06</v>
          </cell>
        </row>
        <row r="450">
          <cell r="E450" t="str">
            <v>春天2304</v>
          </cell>
          <cell r="M450">
            <v>22.6</v>
          </cell>
          <cell r="R450">
            <v>15.61</v>
          </cell>
        </row>
        <row r="451">
          <cell r="E451" t="str">
            <v>春天2307</v>
          </cell>
          <cell r="M451">
            <v>14599.94</v>
          </cell>
          <cell r="R451">
            <v>6598.2</v>
          </cell>
        </row>
        <row r="452">
          <cell r="E452" t="str">
            <v>春天2308</v>
          </cell>
          <cell r="M452">
            <v>-61</v>
          </cell>
          <cell r="R452">
            <v>-10.44</v>
          </cell>
        </row>
        <row r="453">
          <cell r="E453" t="str">
            <v>春天2308</v>
          </cell>
          <cell r="M453">
            <v>18204.8</v>
          </cell>
          <cell r="R453">
            <v>7910.63</v>
          </cell>
        </row>
        <row r="454">
          <cell r="E454" t="str">
            <v>春天2309</v>
          </cell>
          <cell r="M454">
            <v>64241.67</v>
          </cell>
          <cell r="R454">
            <v>25874.03</v>
          </cell>
        </row>
        <row r="455">
          <cell r="E455" t="str">
            <v>春天2310</v>
          </cell>
          <cell r="M455">
            <v>53189.85</v>
          </cell>
          <cell r="R455">
            <v>21668.07</v>
          </cell>
        </row>
        <row r="456">
          <cell r="E456" t="str">
            <v>春天2305</v>
          </cell>
          <cell r="M456">
            <v>3949.3</v>
          </cell>
          <cell r="R456">
            <v>1394.91</v>
          </cell>
        </row>
        <row r="457">
          <cell r="E457" t="str">
            <v>春天2301</v>
          </cell>
          <cell r="M457">
            <v>33723.65</v>
          </cell>
          <cell r="R457">
            <v>14287.52</v>
          </cell>
        </row>
        <row r="458">
          <cell r="E458" t="str">
            <v>春天2302</v>
          </cell>
          <cell r="M458">
            <v>29880.12</v>
          </cell>
          <cell r="R458">
            <v>11499.69</v>
          </cell>
        </row>
        <row r="459">
          <cell r="E459" t="str">
            <v>春天2303</v>
          </cell>
          <cell r="M459">
            <v>43326.03</v>
          </cell>
          <cell r="R459">
            <v>17424.78</v>
          </cell>
        </row>
        <row r="460">
          <cell r="E460" t="str">
            <v>春天2304</v>
          </cell>
          <cell r="M460">
            <v>34844.269999999997</v>
          </cell>
          <cell r="R460">
            <v>14305.76</v>
          </cell>
        </row>
        <row r="461">
          <cell r="E461" t="str">
            <v>春天2305</v>
          </cell>
          <cell r="M461">
            <v>30231.69</v>
          </cell>
          <cell r="R461">
            <v>12138.04</v>
          </cell>
        </row>
        <row r="462">
          <cell r="E462" t="str">
            <v>春天2306</v>
          </cell>
          <cell r="M462">
            <v>34991.129999999997</v>
          </cell>
          <cell r="R462">
            <v>12466.75</v>
          </cell>
        </row>
        <row r="463">
          <cell r="E463" t="str">
            <v>春天2307</v>
          </cell>
          <cell r="M463">
            <v>31538.33</v>
          </cell>
          <cell r="R463">
            <v>12032.31</v>
          </cell>
        </row>
        <row r="464">
          <cell r="E464" t="str">
            <v>春天2308</v>
          </cell>
          <cell r="M464">
            <v>43363.22</v>
          </cell>
          <cell r="R464">
            <v>17367.560000000001</v>
          </cell>
        </row>
        <row r="465">
          <cell r="E465" t="str">
            <v>春天2309</v>
          </cell>
          <cell r="M465">
            <v>38827.89</v>
          </cell>
          <cell r="R465">
            <v>13521.09</v>
          </cell>
        </row>
        <row r="466">
          <cell r="E466" t="str">
            <v>春天2310</v>
          </cell>
          <cell r="M466">
            <v>37026.39</v>
          </cell>
          <cell r="R466">
            <v>14755.17</v>
          </cell>
        </row>
        <row r="467">
          <cell r="E467" t="str">
            <v>春天2301</v>
          </cell>
          <cell r="M467">
            <v>31688.84</v>
          </cell>
          <cell r="R467">
            <v>13021.4</v>
          </cell>
        </row>
        <row r="468">
          <cell r="E468" t="str">
            <v>春天2302</v>
          </cell>
          <cell r="M468">
            <v>38066.089999999997</v>
          </cell>
          <cell r="R468">
            <v>15566.2</v>
          </cell>
        </row>
        <row r="469">
          <cell r="E469" t="str">
            <v>春天2303</v>
          </cell>
          <cell r="M469">
            <v>49656.54</v>
          </cell>
          <cell r="R469">
            <v>20733.41</v>
          </cell>
        </row>
        <row r="470">
          <cell r="E470" t="str">
            <v>春天2304</v>
          </cell>
          <cell r="M470">
            <v>48976.1</v>
          </cell>
          <cell r="R470">
            <v>21699.91</v>
          </cell>
        </row>
        <row r="471">
          <cell r="E471" t="str">
            <v>春天2305</v>
          </cell>
          <cell r="M471">
            <v>48376.04</v>
          </cell>
          <cell r="R471">
            <v>18874.32</v>
          </cell>
        </row>
        <row r="472">
          <cell r="E472" t="str">
            <v>春天2306</v>
          </cell>
          <cell r="M472">
            <v>38536.559999999998</v>
          </cell>
          <cell r="R472">
            <v>14887.86</v>
          </cell>
        </row>
        <row r="473">
          <cell r="E473" t="str">
            <v>春天2307</v>
          </cell>
          <cell r="M473">
            <v>21294.560000000001</v>
          </cell>
          <cell r="R473">
            <v>8697.39</v>
          </cell>
        </row>
        <row r="474">
          <cell r="E474" t="str">
            <v>春天2308</v>
          </cell>
          <cell r="M474">
            <v>31837.55</v>
          </cell>
          <cell r="R474">
            <v>13602.23</v>
          </cell>
        </row>
        <row r="475">
          <cell r="E475" t="str">
            <v>春天2306</v>
          </cell>
          <cell r="M475">
            <v>1413.36</v>
          </cell>
          <cell r="R475">
            <v>555.01</v>
          </cell>
        </row>
        <row r="476">
          <cell r="E476" t="str">
            <v>春雨2301</v>
          </cell>
          <cell r="M476">
            <v>49533.74</v>
          </cell>
          <cell r="R476">
            <v>19086.07</v>
          </cell>
        </row>
        <row r="477">
          <cell r="E477" t="str">
            <v>春雨2302</v>
          </cell>
          <cell r="M477">
            <v>35221.72</v>
          </cell>
          <cell r="R477">
            <v>12686.09</v>
          </cell>
        </row>
        <row r="478">
          <cell r="E478" t="str">
            <v>春雨2303</v>
          </cell>
          <cell r="M478">
            <v>44279.28</v>
          </cell>
          <cell r="R478">
            <v>16871.189999999999</v>
          </cell>
        </row>
        <row r="479">
          <cell r="E479" t="str">
            <v>春雨2304</v>
          </cell>
          <cell r="M479">
            <v>30513.81</v>
          </cell>
          <cell r="R479">
            <v>11198.51</v>
          </cell>
        </row>
        <row r="480">
          <cell r="E480" t="str">
            <v>春雨2305</v>
          </cell>
          <cell r="M480">
            <v>33027.519999999997</v>
          </cell>
          <cell r="R480">
            <v>11807.91</v>
          </cell>
        </row>
        <row r="481">
          <cell r="E481" t="str">
            <v>春雨2306</v>
          </cell>
          <cell r="M481">
            <v>31130.2</v>
          </cell>
          <cell r="R481">
            <v>10200.1</v>
          </cell>
        </row>
        <row r="482">
          <cell r="E482" t="str">
            <v>春雨2307</v>
          </cell>
          <cell r="M482">
            <v>28520.06</v>
          </cell>
          <cell r="R482">
            <v>10291.75</v>
          </cell>
        </row>
        <row r="483">
          <cell r="E483" t="str">
            <v>春雨2308</v>
          </cell>
          <cell r="M483">
            <v>40081.800000000003</v>
          </cell>
          <cell r="R483">
            <v>15334.83</v>
          </cell>
        </row>
        <row r="484">
          <cell r="E484" t="str">
            <v>春雨2309</v>
          </cell>
          <cell r="M484">
            <v>45313.46</v>
          </cell>
          <cell r="R484">
            <v>14411.83</v>
          </cell>
        </row>
        <row r="485">
          <cell r="E485" t="str">
            <v>春雨2310</v>
          </cell>
          <cell r="M485">
            <v>35535.39</v>
          </cell>
          <cell r="R485">
            <v>11435.89</v>
          </cell>
        </row>
        <row r="486">
          <cell r="E486" t="str">
            <v>春雨2302</v>
          </cell>
          <cell r="M486">
            <v>1326</v>
          </cell>
          <cell r="R486">
            <v>292</v>
          </cell>
        </row>
        <row r="487">
          <cell r="E487" t="str">
            <v>春雨2301</v>
          </cell>
          <cell r="M487">
            <v>46218.67</v>
          </cell>
          <cell r="R487">
            <v>17798.240000000002</v>
          </cell>
        </row>
        <row r="488">
          <cell r="E488" t="str">
            <v>春雨2302</v>
          </cell>
          <cell r="M488">
            <v>47938.03</v>
          </cell>
          <cell r="R488">
            <v>18823.759999999998</v>
          </cell>
        </row>
        <row r="489">
          <cell r="E489" t="str">
            <v>春雨2303</v>
          </cell>
          <cell r="M489">
            <v>46514.9</v>
          </cell>
          <cell r="R489">
            <v>17646.939999999999</v>
          </cell>
        </row>
        <row r="490">
          <cell r="E490" t="str">
            <v>春雨2304</v>
          </cell>
          <cell r="M490">
            <v>35486.53</v>
          </cell>
          <cell r="R490">
            <v>14530.71</v>
          </cell>
        </row>
        <row r="491">
          <cell r="E491" t="str">
            <v>春雨2305</v>
          </cell>
          <cell r="M491">
            <v>33708.33</v>
          </cell>
          <cell r="R491">
            <v>12901.59</v>
          </cell>
        </row>
        <row r="492">
          <cell r="E492" t="str">
            <v>春雨2306</v>
          </cell>
          <cell r="M492">
            <v>34549.08</v>
          </cell>
          <cell r="R492">
            <v>12872.28</v>
          </cell>
        </row>
        <row r="493">
          <cell r="E493" t="str">
            <v>春雨2307</v>
          </cell>
          <cell r="M493">
            <v>34060.83</v>
          </cell>
          <cell r="R493">
            <v>13572.23</v>
          </cell>
        </row>
        <row r="494">
          <cell r="E494" t="str">
            <v>春雨2308</v>
          </cell>
          <cell r="M494">
            <v>41029.040000000001</v>
          </cell>
          <cell r="R494">
            <v>15964.71</v>
          </cell>
        </row>
        <row r="495">
          <cell r="E495" t="str">
            <v>春雨2309</v>
          </cell>
          <cell r="M495">
            <v>35614.370000000003</v>
          </cell>
          <cell r="R495">
            <v>13633.13</v>
          </cell>
        </row>
        <row r="496">
          <cell r="E496" t="str">
            <v>春雨2310</v>
          </cell>
          <cell r="M496">
            <v>35024.19</v>
          </cell>
          <cell r="R496">
            <v>14077.86</v>
          </cell>
        </row>
        <row r="497">
          <cell r="E497" t="str">
            <v>春雨2303</v>
          </cell>
          <cell r="M497">
            <v>1287.5999999999999</v>
          </cell>
          <cell r="R497">
            <v>366.3</v>
          </cell>
        </row>
        <row r="498">
          <cell r="E498" t="str">
            <v>春雨2304</v>
          </cell>
          <cell r="M498">
            <v>0</v>
          </cell>
          <cell r="R498">
            <v>0</v>
          </cell>
        </row>
        <row r="499">
          <cell r="E499" t="str">
            <v>春雨2305</v>
          </cell>
          <cell r="M499">
            <v>14</v>
          </cell>
          <cell r="R499">
            <v>6.8</v>
          </cell>
        </row>
        <row r="500">
          <cell r="E500" t="str">
            <v>阳光2301</v>
          </cell>
          <cell r="M500">
            <v>32928.769999999997</v>
          </cell>
          <cell r="R500">
            <v>13297.93</v>
          </cell>
        </row>
        <row r="501">
          <cell r="E501" t="str">
            <v>阳光2302</v>
          </cell>
          <cell r="M501">
            <v>38390.89</v>
          </cell>
          <cell r="R501">
            <v>14950.44</v>
          </cell>
        </row>
        <row r="502">
          <cell r="E502" t="str">
            <v>阳光2303</v>
          </cell>
          <cell r="M502">
            <v>47177.78</v>
          </cell>
          <cell r="R502">
            <v>18551.099999999999</v>
          </cell>
        </row>
        <row r="503">
          <cell r="E503" t="str">
            <v>阳光2304</v>
          </cell>
          <cell r="M503">
            <v>40422.300000000003</v>
          </cell>
          <cell r="R503">
            <v>15336.18</v>
          </cell>
        </row>
        <row r="504">
          <cell r="E504" t="str">
            <v>阳光2305</v>
          </cell>
          <cell r="M504">
            <v>46839.39</v>
          </cell>
          <cell r="R504">
            <v>17460.53</v>
          </cell>
        </row>
        <row r="505">
          <cell r="E505" t="str">
            <v>阳光2306</v>
          </cell>
          <cell r="M505">
            <v>37407.32</v>
          </cell>
          <cell r="R505">
            <v>13842.97</v>
          </cell>
        </row>
        <row r="506">
          <cell r="E506" t="str">
            <v>阳光2307</v>
          </cell>
          <cell r="M506">
            <v>29098.92</v>
          </cell>
          <cell r="R506">
            <v>11127.06</v>
          </cell>
        </row>
        <row r="507">
          <cell r="E507" t="str">
            <v>阳光2308</v>
          </cell>
          <cell r="M507">
            <v>53284.26</v>
          </cell>
          <cell r="R507">
            <v>21068.25</v>
          </cell>
        </row>
        <row r="508">
          <cell r="E508" t="str">
            <v>阳光2309</v>
          </cell>
          <cell r="M508">
            <v>47405.21</v>
          </cell>
          <cell r="R508">
            <v>17106.29</v>
          </cell>
        </row>
        <row r="509">
          <cell r="E509" t="str">
            <v>阳光2310</v>
          </cell>
          <cell r="M509">
            <v>49950.6</v>
          </cell>
          <cell r="R509">
            <v>18052.21</v>
          </cell>
        </row>
        <row r="510">
          <cell r="E510" t="str">
            <v>阳光2305</v>
          </cell>
          <cell r="M510">
            <v>2857.06</v>
          </cell>
          <cell r="R510">
            <v>1216.92</v>
          </cell>
        </row>
        <row r="511">
          <cell r="E511" t="str">
            <v>阳光2307</v>
          </cell>
          <cell r="M511">
            <v>15847.09</v>
          </cell>
          <cell r="R511">
            <v>6707.34</v>
          </cell>
        </row>
        <row r="512">
          <cell r="E512" t="str">
            <v>阳光2306</v>
          </cell>
          <cell r="M512">
            <v>785.5</v>
          </cell>
          <cell r="R512">
            <v>203.57</v>
          </cell>
        </row>
        <row r="513">
          <cell r="E513" t="str">
            <v>阳光2301</v>
          </cell>
          <cell r="M513">
            <v>29798.35</v>
          </cell>
          <cell r="R513">
            <v>11015.93</v>
          </cell>
        </row>
        <row r="514">
          <cell r="E514" t="str">
            <v>阳光2302</v>
          </cell>
          <cell r="M514">
            <v>30129.58</v>
          </cell>
          <cell r="R514">
            <v>11476.44</v>
          </cell>
        </row>
        <row r="515">
          <cell r="E515" t="str">
            <v>阳光2303</v>
          </cell>
          <cell r="M515">
            <v>38387.129999999997</v>
          </cell>
          <cell r="R515">
            <v>14794.93</v>
          </cell>
        </row>
        <row r="516">
          <cell r="E516" t="str">
            <v>阳光2304</v>
          </cell>
          <cell r="M516">
            <v>32186.23</v>
          </cell>
          <cell r="R516">
            <v>11727.87</v>
          </cell>
        </row>
        <row r="517">
          <cell r="E517" t="str">
            <v>阳光2305</v>
          </cell>
          <cell r="M517">
            <v>30201.35</v>
          </cell>
          <cell r="R517">
            <v>11336.54</v>
          </cell>
        </row>
        <row r="518">
          <cell r="E518" t="str">
            <v>阳光2306</v>
          </cell>
          <cell r="M518">
            <v>28824.7</v>
          </cell>
          <cell r="R518">
            <v>10306.89</v>
          </cell>
        </row>
        <row r="519">
          <cell r="E519" t="str">
            <v>阳光2307</v>
          </cell>
          <cell r="M519">
            <v>25988.880000000001</v>
          </cell>
          <cell r="R519">
            <v>9627.2099999999991</v>
          </cell>
        </row>
        <row r="520">
          <cell r="E520" t="str">
            <v>阳光2308</v>
          </cell>
          <cell r="M520">
            <v>29371.07</v>
          </cell>
          <cell r="R520">
            <v>11356.91</v>
          </cell>
        </row>
        <row r="521">
          <cell r="E521" t="str">
            <v>阳光2309</v>
          </cell>
          <cell r="M521">
            <v>33626.54</v>
          </cell>
          <cell r="R521">
            <v>12625.44</v>
          </cell>
        </row>
        <row r="522">
          <cell r="E522" t="str">
            <v>阳光2310</v>
          </cell>
          <cell r="M522">
            <v>41124.36</v>
          </cell>
          <cell r="R522">
            <v>13341.21</v>
          </cell>
        </row>
        <row r="523">
          <cell r="E523" t="str">
            <v>阳光2310</v>
          </cell>
          <cell r="M523">
            <v>188.8</v>
          </cell>
          <cell r="R523">
            <v>90.71</v>
          </cell>
        </row>
        <row r="524">
          <cell r="E524" t="str">
            <v>安康2308</v>
          </cell>
          <cell r="M524">
            <v>11318.76</v>
          </cell>
          <cell r="R524">
            <v>4474.4799999999996</v>
          </cell>
        </row>
        <row r="525">
          <cell r="E525" t="str">
            <v>安康2309</v>
          </cell>
          <cell r="M525">
            <v>28795.98</v>
          </cell>
          <cell r="R525">
            <v>8999.4699999999993</v>
          </cell>
        </row>
        <row r="526">
          <cell r="E526" t="str">
            <v>安康2310</v>
          </cell>
          <cell r="M526">
            <v>29978.799999999999</v>
          </cell>
          <cell r="R526">
            <v>11387.37</v>
          </cell>
        </row>
        <row r="527">
          <cell r="E527" t="str">
            <v>安康2301</v>
          </cell>
          <cell r="M527">
            <v>49525.84</v>
          </cell>
          <cell r="R527">
            <v>20407.61</v>
          </cell>
        </row>
        <row r="528">
          <cell r="E528" t="str">
            <v>安康2302</v>
          </cell>
          <cell r="M528">
            <v>32286.68</v>
          </cell>
          <cell r="R528">
            <v>13496.04</v>
          </cell>
        </row>
        <row r="529">
          <cell r="E529" t="str">
            <v>安康2303</v>
          </cell>
          <cell r="M529">
            <v>39220.730000000003</v>
          </cell>
          <cell r="R529">
            <v>17326.189999999999</v>
          </cell>
        </row>
        <row r="530">
          <cell r="E530" t="str">
            <v>安康2304</v>
          </cell>
          <cell r="M530">
            <v>7086.61</v>
          </cell>
          <cell r="R530">
            <v>2331.7399999999998</v>
          </cell>
        </row>
        <row r="531">
          <cell r="E531" t="str">
            <v>安康2306</v>
          </cell>
          <cell r="M531">
            <v>-26.8</v>
          </cell>
          <cell r="R531">
            <v>-19.5</v>
          </cell>
        </row>
        <row r="532">
          <cell r="E532" t="str">
            <v>安康2301</v>
          </cell>
          <cell r="M532">
            <v>21771.040000000001</v>
          </cell>
          <cell r="R532">
            <v>8696.91</v>
          </cell>
        </row>
        <row r="533">
          <cell r="E533" t="str">
            <v>安康2302</v>
          </cell>
          <cell r="M533">
            <v>30216.49</v>
          </cell>
          <cell r="R533">
            <v>11322.23</v>
          </cell>
        </row>
        <row r="534">
          <cell r="E534" t="str">
            <v>安康2303</v>
          </cell>
          <cell r="M534">
            <v>24429.17</v>
          </cell>
          <cell r="R534">
            <v>8723.17</v>
          </cell>
        </row>
        <row r="535">
          <cell r="E535" t="str">
            <v>安康2304</v>
          </cell>
          <cell r="M535">
            <v>33342.07</v>
          </cell>
          <cell r="R535">
            <v>12061.99</v>
          </cell>
        </row>
        <row r="536">
          <cell r="E536" t="str">
            <v>安康2305</v>
          </cell>
          <cell r="M536">
            <v>18725.509999999998</v>
          </cell>
          <cell r="R536">
            <v>7464.88</v>
          </cell>
        </row>
        <row r="537">
          <cell r="E537" t="str">
            <v>安康2306</v>
          </cell>
          <cell r="M537">
            <v>16159.13</v>
          </cell>
          <cell r="R537">
            <v>5738.16</v>
          </cell>
        </row>
        <row r="538">
          <cell r="E538" t="str">
            <v>安康2307</v>
          </cell>
          <cell r="M538">
            <v>8206.4699999999993</v>
          </cell>
          <cell r="R538">
            <v>3189.47</v>
          </cell>
        </row>
        <row r="539">
          <cell r="E539" t="str">
            <v>安康2308</v>
          </cell>
          <cell r="M539">
            <v>12340.94</v>
          </cell>
          <cell r="R539">
            <v>4403.12</v>
          </cell>
        </row>
        <row r="540">
          <cell r="E540" t="str">
            <v>安康2309</v>
          </cell>
          <cell r="M540">
            <v>600.5</v>
          </cell>
          <cell r="R540">
            <v>117.58</v>
          </cell>
        </row>
        <row r="541">
          <cell r="E541" t="str">
            <v>安康2304</v>
          </cell>
          <cell r="M541">
            <v>6463.78</v>
          </cell>
          <cell r="R541">
            <v>2221.63</v>
          </cell>
        </row>
        <row r="542">
          <cell r="E542" t="str">
            <v>安康2305</v>
          </cell>
          <cell r="M542">
            <v>6612.95</v>
          </cell>
          <cell r="R542">
            <v>2293.4</v>
          </cell>
        </row>
        <row r="543">
          <cell r="E543" t="str">
            <v>安康2306</v>
          </cell>
          <cell r="M543">
            <v>5875.72</v>
          </cell>
          <cell r="R543">
            <v>2232.56</v>
          </cell>
        </row>
        <row r="544">
          <cell r="E544" t="str">
            <v>安康2307</v>
          </cell>
          <cell r="M544">
            <v>14788.94</v>
          </cell>
          <cell r="R544">
            <v>4646.54</v>
          </cell>
        </row>
        <row r="545">
          <cell r="E545" t="str">
            <v>安康2308</v>
          </cell>
          <cell r="M545">
            <v>5802.86</v>
          </cell>
          <cell r="R545">
            <v>2136.19</v>
          </cell>
        </row>
        <row r="546">
          <cell r="E546" t="str">
            <v>安康2307</v>
          </cell>
          <cell r="M546">
            <v>0</v>
          </cell>
          <cell r="R546">
            <v>0</v>
          </cell>
        </row>
        <row r="547">
          <cell r="E547" t="str">
            <v>安康2304</v>
          </cell>
          <cell r="M547">
            <v>8639.09</v>
          </cell>
          <cell r="R547">
            <v>3815.24</v>
          </cell>
        </row>
        <row r="548">
          <cell r="E548" t="str">
            <v>安康2305</v>
          </cell>
          <cell r="M548">
            <v>45226.77</v>
          </cell>
          <cell r="R548">
            <v>16271.95</v>
          </cell>
        </row>
        <row r="549">
          <cell r="E549" t="str">
            <v>安康2306</v>
          </cell>
          <cell r="M549">
            <v>39300.1</v>
          </cell>
          <cell r="R549">
            <v>15234.63</v>
          </cell>
        </row>
        <row r="550">
          <cell r="E550" t="str">
            <v>安康2307</v>
          </cell>
          <cell r="M550">
            <v>47325.27</v>
          </cell>
          <cell r="R550">
            <v>19302.8</v>
          </cell>
        </row>
        <row r="551">
          <cell r="E551" t="str">
            <v>安康2308</v>
          </cell>
          <cell r="M551">
            <v>50274.75</v>
          </cell>
          <cell r="R551">
            <v>19418.84</v>
          </cell>
        </row>
        <row r="552">
          <cell r="E552" t="str">
            <v>安康2309</v>
          </cell>
          <cell r="M552">
            <v>39521.54</v>
          </cell>
          <cell r="R552">
            <v>15275.06</v>
          </cell>
        </row>
        <row r="553">
          <cell r="E553" t="str">
            <v>安康2310</v>
          </cell>
          <cell r="M553">
            <v>44293.53</v>
          </cell>
          <cell r="R553">
            <v>16207.65</v>
          </cell>
        </row>
        <row r="554">
          <cell r="E554" t="str">
            <v>安康2310</v>
          </cell>
          <cell r="M554">
            <v>23</v>
          </cell>
          <cell r="R554">
            <v>4.66</v>
          </cell>
        </row>
        <row r="555">
          <cell r="E555" t="str">
            <v>仁心2307</v>
          </cell>
          <cell r="M555">
            <v>3049.16</v>
          </cell>
          <cell r="R555">
            <v>1288.02</v>
          </cell>
        </row>
        <row r="556">
          <cell r="E556" t="str">
            <v>仁心2304</v>
          </cell>
          <cell r="M556">
            <v>-16</v>
          </cell>
          <cell r="R556">
            <v>-10.66</v>
          </cell>
        </row>
        <row r="557">
          <cell r="E557" t="str">
            <v>仁心2304</v>
          </cell>
          <cell r="M557">
            <v>4915.9799999999996</v>
          </cell>
          <cell r="R557">
            <v>2129.1999999999998</v>
          </cell>
        </row>
        <row r="558">
          <cell r="E558" t="str">
            <v>仁心2305</v>
          </cell>
          <cell r="M558">
            <v>33927.269999999997</v>
          </cell>
          <cell r="R558">
            <v>12624.07</v>
          </cell>
        </row>
        <row r="559">
          <cell r="E559" t="str">
            <v>仁心2306</v>
          </cell>
          <cell r="M559">
            <v>27141.73</v>
          </cell>
          <cell r="R559">
            <v>10993.22</v>
          </cell>
        </row>
        <row r="560">
          <cell r="E560" t="str">
            <v>仁心2307</v>
          </cell>
          <cell r="M560">
            <v>10793.9</v>
          </cell>
          <cell r="R560">
            <v>4264.37</v>
          </cell>
        </row>
        <row r="561">
          <cell r="E561" t="str">
            <v>仁心2308</v>
          </cell>
          <cell r="M561">
            <v>32489.439999999999</v>
          </cell>
          <cell r="R561">
            <v>12544.6</v>
          </cell>
        </row>
        <row r="562">
          <cell r="E562" t="str">
            <v>仁心2309</v>
          </cell>
          <cell r="M562">
            <v>23491.7</v>
          </cell>
          <cell r="R562">
            <v>8719.42</v>
          </cell>
        </row>
        <row r="563">
          <cell r="E563" t="str">
            <v>仁心2310</v>
          </cell>
          <cell r="M563">
            <v>33066.99</v>
          </cell>
          <cell r="R563">
            <v>11450.29</v>
          </cell>
        </row>
        <row r="564">
          <cell r="E564" t="str">
            <v>仁心2301</v>
          </cell>
          <cell r="M564">
            <v>28049.11</v>
          </cell>
          <cell r="R564">
            <v>12533.91</v>
          </cell>
        </row>
        <row r="565">
          <cell r="E565" t="str">
            <v>仁心2302</v>
          </cell>
          <cell r="M565">
            <v>32057.75</v>
          </cell>
          <cell r="R565">
            <v>11613.2</v>
          </cell>
        </row>
        <row r="566">
          <cell r="E566" t="str">
            <v>仁心2303</v>
          </cell>
          <cell r="M566">
            <v>41865.440000000002</v>
          </cell>
          <cell r="R566">
            <v>16167.65</v>
          </cell>
        </row>
        <row r="567">
          <cell r="E567" t="str">
            <v>仁心2304</v>
          </cell>
          <cell r="M567">
            <v>34437.760000000002</v>
          </cell>
          <cell r="R567">
            <v>14025.85</v>
          </cell>
        </row>
        <row r="568">
          <cell r="E568" t="str">
            <v>仁心2305</v>
          </cell>
          <cell r="M568">
            <v>38959.29</v>
          </cell>
          <cell r="R568">
            <v>15628.65</v>
          </cell>
        </row>
        <row r="569">
          <cell r="E569" t="str">
            <v>仁心2306</v>
          </cell>
          <cell r="M569">
            <v>32459.42</v>
          </cell>
          <cell r="R569">
            <v>11729.29</v>
          </cell>
        </row>
        <row r="570">
          <cell r="E570" t="str">
            <v>仁心2307</v>
          </cell>
          <cell r="M570">
            <v>32152.98</v>
          </cell>
          <cell r="R570">
            <v>11652.33</v>
          </cell>
        </row>
        <row r="571">
          <cell r="E571" t="str">
            <v>仁心2308</v>
          </cell>
          <cell r="M571">
            <v>41105.050000000003</v>
          </cell>
          <cell r="R571">
            <v>16505.63</v>
          </cell>
        </row>
        <row r="572">
          <cell r="E572" t="str">
            <v>仁心2309</v>
          </cell>
          <cell r="M572">
            <v>46499.56</v>
          </cell>
          <cell r="R572">
            <v>15774.34</v>
          </cell>
        </row>
        <row r="573">
          <cell r="E573" t="str">
            <v>仁心2310</v>
          </cell>
          <cell r="M573">
            <v>35254.07</v>
          </cell>
          <cell r="R573">
            <v>12628.85</v>
          </cell>
        </row>
        <row r="574">
          <cell r="E574" t="str">
            <v>仁心2301</v>
          </cell>
          <cell r="M574">
            <v>44256.639999999999</v>
          </cell>
          <cell r="R574">
            <v>19424.669999999998</v>
          </cell>
        </row>
        <row r="575">
          <cell r="E575" t="str">
            <v>仁心2302</v>
          </cell>
          <cell r="M575">
            <v>43611.93</v>
          </cell>
          <cell r="R575">
            <v>18388.96</v>
          </cell>
        </row>
        <row r="576">
          <cell r="E576" t="str">
            <v>仁心2303</v>
          </cell>
          <cell r="M576">
            <v>52032.15</v>
          </cell>
          <cell r="R576">
            <v>22157.49</v>
          </cell>
        </row>
        <row r="577">
          <cell r="E577" t="str">
            <v>仁心2304</v>
          </cell>
          <cell r="M577">
            <v>32872.06</v>
          </cell>
          <cell r="R577">
            <v>13830.49</v>
          </cell>
        </row>
        <row r="578">
          <cell r="E578" t="str">
            <v>仁心2306</v>
          </cell>
          <cell r="M578">
            <v>1702.7</v>
          </cell>
          <cell r="R578">
            <v>684.94</v>
          </cell>
        </row>
        <row r="579">
          <cell r="E579" t="str">
            <v>仁心2307</v>
          </cell>
          <cell r="M579">
            <v>14571.25</v>
          </cell>
          <cell r="R579">
            <v>6030.34</v>
          </cell>
        </row>
        <row r="580">
          <cell r="E580" t="str">
            <v>康佳2301</v>
          </cell>
          <cell r="M580">
            <v>25360.83</v>
          </cell>
          <cell r="R580">
            <v>9643.31</v>
          </cell>
        </row>
        <row r="581">
          <cell r="E581" t="str">
            <v>康佳2302</v>
          </cell>
          <cell r="M581">
            <v>21522.12</v>
          </cell>
          <cell r="R581">
            <v>9121.92</v>
          </cell>
        </row>
        <row r="582">
          <cell r="E582" t="str">
            <v>康佳2303</v>
          </cell>
          <cell r="M582">
            <v>28622</v>
          </cell>
          <cell r="R582">
            <v>11113.74</v>
          </cell>
        </row>
        <row r="583">
          <cell r="E583" t="str">
            <v>康佳2304</v>
          </cell>
          <cell r="M583">
            <v>24679.19</v>
          </cell>
          <cell r="R583">
            <v>10233.19</v>
          </cell>
        </row>
        <row r="584">
          <cell r="E584" t="str">
            <v>康佳2305</v>
          </cell>
          <cell r="M584">
            <v>22295.25</v>
          </cell>
          <cell r="R584">
            <v>9194.9699999999993</v>
          </cell>
        </row>
        <row r="585">
          <cell r="E585" t="str">
            <v>康佳2306</v>
          </cell>
          <cell r="M585">
            <v>22096.799999999999</v>
          </cell>
          <cell r="R585">
            <v>9523.43</v>
          </cell>
        </row>
        <row r="586">
          <cell r="E586" t="str">
            <v>康佳2307</v>
          </cell>
          <cell r="M586">
            <v>21833.93</v>
          </cell>
          <cell r="R586">
            <v>10080.89</v>
          </cell>
        </row>
        <row r="587">
          <cell r="E587" t="str">
            <v>康佳2308</v>
          </cell>
          <cell r="M587">
            <v>17696.09</v>
          </cell>
          <cell r="R587">
            <v>7515.62</v>
          </cell>
        </row>
        <row r="588">
          <cell r="E588" t="str">
            <v>康佳2309</v>
          </cell>
          <cell r="M588">
            <v>19756.39</v>
          </cell>
          <cell r="R588">
            <v>7256.19</v>
          </cell>
        </row>
        <row r="589">
          <cell r="E589" t="str">
            <v>康佳2310</v>
          </cell>
          <cell r="M589">
            <v>16781.810000000001</v>
          </cell>
          <cell r="R589">
            <v>6507.43</v>
          </cell>
        </row>
        <row r="590">
          <cell r="E590" t="str">
            <v>康佳2301</v>
          </cell>
          <cell r="M590">
            <v>39243.230000000003</v>
          </cell>
          <cell r="R590">
            <v>15874.53</v>
          </cell>
        </row>
        <row r="591">
          <cell r="E591" t="str">
            <v>康佳2302</v>
          </cell>
          <cell r="M591">
            <v>27075.34</v>
          </cell>
          <cell r="R591">
            <v>10868.88</v>
          </cell>
        </row>
        <row r="592">
          <cell r="E592" t="str">
            <v>康佳2303</v>
          </cell>
          <cell r="M592">
            <v>34371.379999999997</v>
          </cell>
          <cell r="R592">
            <v>14024.45</v>
          </cell>
        </row>
        <row r="593">
          <cell r="E593" t="str">
            <v>康佳2304</v>
          </cell>
          <cell r="M593">
            <v>23286.55</v>
          </cell>
          <cell r="R593">
            <v>9073.76</v>
          </cell>
        </row>
        <row r="594">
          <cell r="E594" t="str">
            <v>康佳2305</v>
          </cell>
          <cell r="M594">
            <v>35973.800000000003</v>
          </cell>
          <cell r="R594">
            <v>13843.86</v>
          </cell>
        </row>
        <row r="595">
          <cell r="E595" t="str">
            <v>康佳2306</v>
          </cell>
          <cell r="M595">
            <v>27039.45</v>
          </cell>
          <cell r="R595">
            <v>9311.85</v>
          </cell>
        </row>
        <row r="596">
          <cell r="E596" t="str">
            <v>康佳2307</v>
          </cell>
          <cell r="M596">
            <v>28594.34</v>
          </cell>
          <cell r="R596">
            <v>11781.1</v>
          </cell>
        </row>
        <row r="597">
          <cell r="E597" t="str">
            <v>康佳2308</v>
          </cell>
          <cell r="M597">
            <v>30079.07</v>
          </cell>
          <cell r="R597">
            <v>11838.93</v>
          </cell>
        </row>
        <row r="598">
          <cell r="E598" t="str">
            <v>康佳2309</v>
          </cell>
          <cell r="M598">
            <v>20778.419999999998</v>
          </cell>
          <cell r="R598">
            <v>7377.09</v>
          </cell>
        </row>
        <row r="599">
          <cell r="E599" t="str">
            <v>康佳2310</v>
          </cell>
          <cell r="M599">
            <v>23804.94</v>
          </cell>
          <cell r="R599">
            <v>7454.55</v>
          </cell>
        </row>
        <row r="600">
          <cell r="E600" t="str">
            <v>豪盛2302</v>
          </cell>
          <cell r="M600">
            <v>852.2</v>
          </cell>
          <cell r="R600">
            <v>395.62</v>
          </cell>
        </row>
        <row r="601">
          <cell r="E601" t="str">
            <v>豪盛2301</v>
          </cell>
          <cell r="M601">
            <v>26094.37</v>
          </cell>
          <cell r="R601">
            <v>10611.06</v>
          </cell>
        </row>
        <row r="602">
          <cell r="E602" t="str">
            <v>豪盛2302</v>
          </cell>
          <cell r="M602">
            <v>21724.28</v>
          </cell>
          <cell r="R602">
            <v>8467.81</v>
          </cell>
        </row>
        <row r="603">
          <cell r="E603" t="str">
            <v>豪盛2303</v>
          </cell>
          <cell r="M603">
            <v>30656.84</v>
          </cell>
          <cell r="R603">
            <v>11280.05</v>
          </cell>
        </row>
        <row r="604">
          <cell r="E604" t="str">
            <v>豪盛2304</v>
          </cell>
          <cell r="M604">
            <v>20576.5</v>
          </cell>
          <cell r="R604">
            <v>8432.59</v>
          </cell>
        </row>
        <row r="605">
          <cell r="E605" t="str">
            <v>豪盛2305</v>
          </cell>
          <cell r="M605">
            <v>27225.439999999999</v>
          </cell>
          <cell r="R605">
            <v>11351.26</v>
          </cell>
        </row>
        <row r="606">
          <cell r="E606" t="str">
            <v>豪盛2306</v>
          </cell>
          <cell r="M606">
            <v>21967.59</v>
          </cell>
          <cell r="R606">
            <v>8841.2999999999993</v>
          </cell>
        </row>
        <row r="607">
          <cell r="E607" t="str">
            <v>豪盛2307</v>
          </cell>
          <cell r="M607">
            <v>23008.9</v>
          </cell>
          <cell r="R607">
            <v>9238.08</v>
          </cell>
        </row>
        <row r="608">
          <cell r="E608" t="str">
            <v>豪盛2308</v>
          </cell>
          <cell r="M608">
            <v>25794.04</v>
          </cell>
          <cell r="R608">
            <v>10940.15</v>
          </cell>
        </row>
        <row r="609">
          <cell r="E609" t="str">
            <v>豪盛2309</v>
          </cell>
          <cell r="M609">
            <v>26051.599999999999</v>
          </cell>
          <cell r="R609">
            <v>10137.99</v>
          </cell>
        </row>
        <row r="610">
          <cell r="E610" t="str">
            <v>豪盛2310</v>
          </cell>
          <cell r="M610">
            <v>24737.49</v>
          </cell>
          <cell r="R610">
            <v>8919.82</v>
          </cell>
        </row>
        <row r="611">
          <cell r="E611" t="str">
            <v>豪盛2309</v>
          </cell>
          <cell r="M611">
            <v>1230.02</v>
          </cell>
          <cell r="R611">
            <v>588.72</v>
          </cell>
        </row>
        <row r="612">
          <cell r="E612" t="str">
            <v>豪盛2308</v>
          </cell>
          <cell r="M612">
            <v>5460.43</v>
          </cell>
          <cell r="R612">
            <v>2334.02</v>
          </cell>
        </row>
        <row r="613">
          <cell r="E613" t="str">
            <v>豪盛2309</v>
          </cell>
          <cell r="M613">
            <v>17654.78</v>
          </cell>
          <cell r="R613">
            <v>6895.96</v>
          </cell>
        </row>
        <row r="614">
          <cell r="E614" t="str">
            <v>豪盛2310</v>
          </cell>
          <cell r="M614">
            <v>18518.46</v>
          </cell>
          <cell r="R614">
            <v>7584.37</v>
          </cell>
        </row>
        <row r="615">
          <cell r="E615" t="str">
            <v>豪盛2304</v>
          </cell>
          <cell r="M615">
            <v>1595.5</v>
          </cell>
          <cell r="R615">
            <v>667.85</v>
          </cell>
        </row>
        <row r="616">
          <cell r="E616" t="str">
            <v>豪盛2305</v>
          </cell>
          <cell r="M616">
            <v>3915.6</v>
          </cell>
          <cell r="R616">
            <v>1682.36</v>
          </cell>
        </row>
        <row r="617">
          <cell r="E617" t="str">
            <v>豪盛2306</v>
          </cell>
          <cell r="M617">
            <v>7400</v>
          </cell>
          <cell r="R617">
            <v>2926.21</v>
          </cell>
        </row>
        <row r="618">
          <cell r="E618" t="str">
            <v>豪盛2307</v>
          </cell>
          <cell r="M618">
            <v>50</v>
          </cell>
          <cell r="R618">
            <v>12.51</v>
          </cell>
        </row>
        <row r="619">
          <cell r="E619" t="str">
            <v>豪盛2308</v>
          </cell>
          <cell r="M619">
            <v>3079</v>
          </cell>
          <cell r="R619">
            <v>1305.07</v>
          </cell>
        </row>
        <row r="620">
          <cell r="E620" t="str">
            <v>豪盛2309</v>
          </cell>
          <cell r="M620">
            <v>98687</v>
          </cell>
          <cell r="R620">
            <v>41132.32</v>
          </cell>
        </row>
        <row r="621">
          <cell r="E621" t="str">
            <v>豪盛2310</v>
          </cell>
          <cell r="M621">
            <v>2556</v>
          </cell>
          <cell r="R621">
            <v>860.56</v>
          </cell>
        </row>
        <row r="622">
          <cell r="E622" t="str">
            <v>豪盛2301</v>
          </cell>
          <cell r="M622">
            <v>17511.03</v>
          </cell>
          <cell r="R622">
            <v>7253.16</v>
          </cell>
        </row>
        <row r="623">
          <cell r="E623" t="str">
            <v>豪盛2302</v>
          </cell>
          <cell r="M623">
            <v>14712.72</v>
          </cell>
          <cell r="R623">
            <v>5887.94</v>
          </cell>
        </row>
        <row r="624">
          <cell r="E624" t="str">
            <v>豪盛2303</v>
          </cell>
          <cell r="M624">
            <v>16632.79</v>
          </cell>
          <cell r="R624">
            <v>6561.66</v>
          </cell>
        </row>
        <row r="625">
          <cell r="E625" t="str">
            <v>豪盛2304</v>
          </cell>
          <cell r="M625">
            <v>14546.45</v>
          </cell>
          <cell r="R625">
            <v>5415.95</v>
          </cell>
        </row>
        <row r="626">
          <cell r="E626" t="str">
            <v>豪盛2305</v>
          </cell>
          <cell r="M626">
            <v>17391.88</v>
          </cell>
          <cell r="R626">
            <v>6656.32</v>
          </cell>
        </row>
        <row r="627">
          <cell r="E627" t="str">
            <v>豪盛2306</v>
          </cell>
          <cell r="M627">
            <v>14879.63</v>
          </cell>
          <cell r="R627">
            <v>5969.82</v>
          </cell>
        </row>
        <row r="628">
          <cell r="E628" t="str">
            <v>豪盛2307</v>
          </cell>
          <cell r="M628">
            <v>16027.06</v>
          </cell>
          <cell r="R628">
            <v>6315.49</v>
          </cell>
        </row>
        <row r="629">
          <cell r="E629" t="str">
            <v>豪盛2308</v>
          </cell>
          <cell r="M629">
            <v>13424.14</v>
          </cell>
          <cell r="R629">
            <v>5438.55</v>
          </cell>
        </row>
        <row r="630">
          <cell r="E630" t="str">
            <v>豪盛2309</v>
          </cell>
          <cell r="M630">
            <v>-36.799999999999997</v>
          </cell>
          <cell r="R630">
            <v>-24.86</v>
          </cell>
        </row>
        <row r="631">
          <cell r="E631" t="str">
            <v>豪盛2310</v>
          </cell>
          <cell r="M631">
            <v>101</v>
          </cell>
          <cell r="R631">
            <v>34.44</v>
          </cell>
        </row>
        <row r="632">
          <cell r="E632" t="str">
            <v>二十2304</v>
          </cell>
          <cell r="M632">
            <v>6109.92</v>
          </cell>
          <cell r="R632">
            <v>2771.43</v>
          </cell>
        </row>
        <row r="633">
          <cell r="E633" t="str">
            <v>二十2305</v>
          </cell>
          <cell r="M633">
            <v>17351.330000000002</v>
          </cell>
          <cell r="R633">
            <v>7665.05</v>
          </cell>
        </row>
        <row r="634">
          <cell r="E634" t="str">
            <v>二十2306</v>
          </cell>
          <cell r="M634">
            <v>17385.72</v>
          </cell>
          <cell r="R634">
            <v>8283.2999999999993</v>
          </cell>
        </row>
        <row r="635">
          <cell r="E635" t="str">
            <v>二十2307</v>
          </cell>
          <cell r="M635">
            <v>17137.849999999999</v>
          </cell>
          <cell r="R635">
            <v>8595.32</v>
          </cell>
        </row>
        <row r="636">
          <cell r="E636" t="str">
            <v>二十2308</v>
          </cell>
          <cell r="M636">
            <v>20947.400000000001</v>
          </cell>
          <cell r="R636">
            <v>9744.93</v>
          </cell>
        </row>
        <row r="637">
          <cell r="E637" t="str">
            <v>二十2309</v>
          </cell>
          <cell r="M637">
            <v>21657.71</v>
          </cell>
          <cell r="R637">
            <v>8668.5499999999993</v>
          </cell>
        </row>
        <row r="638">
          <cell r="E638" t="str">
            <v>二十2310</v>
          </cell>
          <cell r="M638">
            <v>20391.02</v>
          </cell>
          <cell r="R638">
            <v>9110.08</v>
          </cell>
        </row>
        <row r="639">
          <cell r="E639" t="str">
            <v>二十2301</v>
          </cell>
          <cell r="M639">
            <v>10744.92</v>
          </cell>
          <cell r="R639">
            <v>4535.18</v>
          </cell>
        </row>
        <row r="640">
          <cell r="E640" t="str">
            <v>二十2302</v>
          </cell>
          <cell r="M640">
            <v>13508.28</v>
          </cell>
          <cell r="R640">
            <v>4936.28</v>
          </cell>
        </row>
        <row r="641">
          <cell r="E641" t="str">
            <v>二十2303</v>
          </cell>
          <cell r="M641">
            <v>12759.73</v>
          </cell>
          <cell r="R641">
            <v>4908.26</v>
          </cell>
        </row>
        <row r="642">
          <cell r="E642" t="str">
            <v>二十2304</v>
          </cell>
          <cell r="M642">
            <v>8117.8</v>
          </cell>
          <cell r="R642">
            <v>3720.61</v>
          </cell>
        </row>
        <row r="643">
          <cell r="E643" t="str">
            <v>二十2303</v>
          </cell>
          <cell r="M643">
            <v>720.55</v>
          </cell>
          <cell r="R643">
            <v>315.83</v>
          </cell>
        </row>
        <row r="644">
          <cell r="E644" t="str">
            <v>二十2304</v>
          </cell>
          <cell r="M644">
            <v>18096.400000000001</v>
          </cell>
          <cell r="R644">
            <v>10736.05</v>
          </cell>
        </row>
        <row r="645">
          <cell r="E645" t="str">
            <v>二十2301</v>
          </cell>
          <cell r="M645">
            <v>4383.6400000000003</v>
          </cell>
          <cell r="R645">
            <v>2097.1799999999998</v>
          </cell>
        </row>
        <row r="646">
          <cell r="E646" t="str">
            <v>二十2301</v>
          </cell>
          <cell r="M646">
            <v>7594.09</v>
          </cell>
          <cell r="R646">
            <v>3129.79</v>
          </cell>
        </row>
        <row r="647">
          <cell r="E647" t="str">
            <v>二十2302</v>
          </cell>
          <cell r="M647">
            <v>8199.91</v>
          </cell>
          <cell r="R647">
            <v>3348.11</v>
          </cell>
        </row>
        <row r="648">
          <cell r="E648" t="str">
            <v>二十2303</v>
          </cell>
          <cell r="M648">
            <v>15274.79</v>
          </cell>
          <cell r="R648">
            <v>5932.37</v>
          </cell>
        </row>
        <row r="649">
          <cell r="E649" t="str">
            <v>二十2304</v>
          </cell>
          <cell r="M649">
            <v>14867.46</v>
          </cell>
          <cell r="R649">
            <v>6444.64</v>
          </cell>
        </row>
        <row r="650">
          <cell r="E650" t="str">
            <v>二十2305</v>
          </cell>
          <cell r="M650">
            <v>16238.57</v>
          </cell>
          <cell r="R650">
            <v>6800.34</v>
          </cell>
        </row>
        <row r="651">
          <cell r="E651" t="str">
            <v>二十2306</v>
          </cell>
          <cell r="M651">
            <v>14261.75</v>
          </cell>
          <cell r="R651">
            <v>5581.87</v>
          </cell>
        </row>
        <row r="652">
          <cell r="E652" t="str">
            <v>二十2307</v>
          </cell>
          <cell r="M652">
            <v>15763.31</v>
          </cell>
          <cell r="R652">
            <v>7190.89</v>
          </cell>
        </row>
        <row r="653">
          <cell r="E653" t="str">
            <v>二十2308</v>
          </cell>
          <cell r="M653">
            <v>17923.3</v>
          </cell>
          <cell r="R653">
            <v>7946.86</v>
          </cell>
        </row>
        <row r="654">
          <cell r="E654" t="str">
            <v>二十2309</v>
          </cell>
          <cell r="M654">
            <v>19174.18</v>
          </cell>
          <cell r="R654">
            <v>7731.79</v>
          </cell>
        </row>
        <row r="655">
          <cell r="E655" t="str">
            <v>二十2310</v>
          </cell>
          <cell r="M655">
            <v>16243.4</v>
          </cell>
          <cell r="R655">
            <v>6559.43</v>
          </cell>
        </row>
        <row r="656">
          <cell r="E656" t="str">
            <v>二十2309</v>
          </cell>
          <cell r="M656">
            <v>0</v>
          </cell>
          <cell r="R656">
            <v>0</v>
          </cell>
        </row>
        <row r="657">
          <cell r="E657" t="str">
            <v>二十2310</v>
          </cell>
          <cell r="M657">
            <v>43.5</v>
          </cell>
          <cell r="R657">
            <v>22.69</v>
          </cell>
        </row>
        <row r="658">
          <cell r="M658">
            <v>21521571.780000001</v>
          </cell>
          <cell r="R658">
            <v>8037904.3200000003</v>
          </cell>
        </row>
      </sheetData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直营店月费用"/>
      <sheetName val="函数用法"/>
      <sheetName val="2021年"/>
      <sheetName val="2022年"/>
      <sheetName val="2023年"/>
      <sheetName val="1月"/>
      <sheetName val="8月"/>
    </sheetNames>
    <sheetDataSet>
      <sheetData sheetId="0">
        <row r="346">
          <cell r="D346" t="str">
            <v>爱心01</v>
          </cell>
          <cell r="I346">
            <v>30</v>
          </cell>
          <cell r="K346">
            <v>2500</v>
          </cell>
          <cell r="L346">
            <v>35</v>
          </cell>
          <cell r="M346">
            <v>4</v>
          </cell>
          <cell r="O346">
            <v>46</v>
          </cell>
          <cell r="Q346">
            <v>126.79</v>
          </cell>
          <cell r="R346">
            <v>7525</v>
          </cell>
          <cell r="T346">
            <v>241.79000000000087</v>
          </cell>
        </row>
        <row r="347">
          <cell r="D347" t="str">
            <v>平安01</v>
          </cell>
          <cell r="E347">
            <v>200</v>
          </cell>
          <cell r="G347">
            <v>20</v>
          </cell>
          <cell r="I347">
            <v>30</v>
          </cell>
          <cell r="K347">
            <v>1917</v>
          </cell>
          <cell r="L347">
            <v>35</v>
          </cell>
          <cell r="M347">
            <v>4</v>
          </cell>
          <cell r="N347">
            <v>23.3</v>
          </cell>
          <cell r="O347">
            <v>46</v>
          </cell>
          <cell r="P347">
            <v>16.600000000000001</v>
          </cell>
          <cell r="Q347">
            <v>49</v>
          </cell>
          <cell r="R347">
            <v>4050</v>
          </cell>
          <cell r="T347">
            <v>423.89999999999964</v>
          </cell>
        </row>
        <row r="348">
          <cell r="D348" t="str">
            <v>平价01</v>
          </cell>
          <cell r="E348">
            <v>1100</v>
          </cell>
          <cell r="G348">
            <v>243</v>
          </cell>
          <cell r="I348">
            <v>30</v>
          </cell>
          <cell r="K348">
            <v>4500</v>
          </cell>
          <cell r="L348">
            <v>35</v>
          </cell>
          <cell r="M348">
            <v>4</v>
          </cell>
          <cell r="O348">
            <v>46</v>
          </cell>
          <cell r="P348">
            <v>16.600000000000001</v>
          </cell>
          <cell r="Q348">
            <v>245.38</v>
          </cell>
          <cell r="R348">
            <v>18096</v>
          </cell>
          <cell r="T348">
            <v>1719.9799999999996</v>
          </cell>
        </row>
        <row r="349">
          <cell r="D349" t="str">
            <v>同仁01</v>
          </cell>
          <cell r="E349">
            <v>600</v>
          </cell>
          <cell r="G349">
            <v>45</v>
          </cell>
          <cell r="H349">
            <v>996</v>
          </cell>
          <cell r="I349">
            <v>30</v>
          </cell>
          <cell r="K349">
            <v>7917</v>
          </cell>
          <cell r="L349">
            <v>35</v>
          </cell>
          <cell r="M349">
            <v>4</v>
          </cell>
          <cell r="O349">
            <v>46</v>
          </cell>
          <cell r="Q349">
            <v>66.5</v>
          </cell>
          <cell r="R349">
            <v>5098</v>
          </cell>
          <cell r="T349">
            <v>826.5</v>
          </cell>
        </row>
        <row r="350">
          <cell r="D350" t="str">
            <v>万合01</v>
          </cell>
          <cell r="H350">
            <v>1161</v>
          </cell>
          <cell r="I350">
            <v>30</v>
          </cell>
          <cell r="K350">
            <v>10000</v>
          </cell>
          <cell r="L350">
            <v>35</v>
          </cell>
          <cell r="M350">
            <v>4</v>
          </cell>
          <cell r="N350">
            <v>23.3</v>
          </cell>
          <cell r="O350">
            <v>46</v>
          </cell>
          <cell r="P350">
            <v>16.600000000000001</v>
          </cell>
          <cell r="Q350">
            <v>204</v>
          </cell>
          <cell r="R350">
            <v>16807</v>
          </cell>
          <cell r="T350">
            <v>358.90000000000146</v>
          </cell>
        </row>
        <row r="351">
          <cell r="D351" t="str">
            <v>为民01</v>
          </cell>
          <cell r="E351">
            <v>1000</v>
          </cell>
          <cell r="G351">
            <v>21</v>
          </cell>
          <cell r="H351">
            <v>662</v>
          </cell>
          <cell r="I351">
            <v>30</v>
          </cell>
          <cell r="K351">
            <v>2750</v>
          </cell>
          <cell r="L351">
            <v>35</v>
          </cell>
          <cell r="M351">
            <v>4</v>
          </cell>
          <cell r="O351">
            <v>46</v>
          </cell>
          <cell r="P351">
            <v>16.600000000000001</v>
          </cell>
          <cell r="Q351">
            <v>95</v>
          </cell>
          <cell r="R351">
            <v>5732</v>
          </cell>
          <cell r="T351">
            <v>1247.6000000000004</v>
          </cell>
        </row>
        <row r="352">
          <cell r="D352" t="str">
            <v>新特01</v>
          </cell>
          <cell r="G352">
            <v>153</v>
          </cell>
          <cell r="H352">
            <v>778</v>
          </cell>
          <cell r="I352">
            <v>30</v>
          </cell>
          <cell r="J352">
            <v>33</v>
          </cell>
          <cell r="K352">
            <v>1500</v>
          </cell>
          <cell r="L352">
            <v>35</v>
          </cell>
          <cell r="M352">
            <v>4</v>
          </cell>
          <cell r="N352">
            <v>23.3</v>
          </cell>
          <cell r="O352">
            <v>46</v>
          </cell>
          <cell r="P352">
            <v>38</v>
          </cell>
          <cell r="Q352">
            <v>153</v>
          </cell>
          <cell r="R352">
            <v>8406</v>
          </cell>
          <cell r="T352">
            <v>482.29999999999927</v>
          </cell>
        </row>
        <row r="353">
          <cell r="D353" t="str">
            <v>春天01</v>
          </cell>
          <cell r="E353">
            <v>1000</v>
          </cell>
          <cell r="G353">
            <v>20</v>
          </cell>
          <cell r="I353">
            <v>30</v>
          </cell>
          <cell r="K353">
            <v>2333</v>
          </cell>
          <cell r="L353">
            <v>35</v>
          </cell>
          <cell r="M353">
            <v>4</v>
          </cell>
          <cell r="O353">
            <v>46</v>
          </cell>
          <cell r="P353">
            <v>16.600000000000001</v>
          </cell>
          <cell r="Q353">
            <v>96</v>
          </cell>
          <cell r="R353">
            <v>6046</v>
          </cell>
          <cell r="T353">
            <v>1247.6000000000004</v>
          </cell>
        </row>
        <row r="354">
          <cell r="D354" t="str">
            <v>春雨01</v>
          </cell>
          <cell r="E354">
            <v>1500</v>
          </cell>
          <cell r="G354">
            <v>140</v>
          </cell>
          <cell r="H354">
            <v>720</v>
          </cell>
          <cell r="I354">
            <v>30</v>
          </cell>
          <cell r="K354">
            <v>2500</v>
          </cell>
          <cell r="L354">
            <v>35</v>
          </cell>
          <cell r="M354">
            <v>4</v>
          </cell>
          <cell r="O354">
            <v>46</v>
          </cell>
          <cell r="P354">
            <v>16.600000000000001</v>
          </cell>
          <cell r="Q354">
            <v>83</v>
          </cell>
          <cell r="R354">
            <v>5557</v>
          </cell>
          <cell r="T354">
            <v>1854.6000000000004</v>
          </cell>
        </row>
        <row r="355">
          <cell r="D355" t="str">
            <v>阳光01</v>
          </cell>
          <cell r="E355">
            <v>400</v>
          </cell>
          <cell r="G355">
            <v>28</v>
          </cell>
          <cell r="I355">
            <v>30</v>
          </cell>
          <cell r="K355">
            <v>2333</v>
          </cell>
          <cell r="L355">
            <v>35</v>
          </cell>
          <cell r="M355">
            <v>4</v>
          </cell>
          <cell r="O355">
            <v>46</v>
          </cell>
          <cell r="P355">
            <v>38</v>
          </cell>
          <cell r="Q355">
            <v>58</v>
          </cell>
          <cell r="R355">
            <v>3802</v>
          </cell>
          <cell r="T355">
            <v>639</v>
          </cell>
        </row>
        <row r="356">
          <cell r="D356" t="str">
            <v>安康01</v>
          </cell>
          <cell r="E356">
            <v>1000</v>
          </cell>
          <cell r="G356">
            <v>210</v>
          </cell>
          <cell r="H356">
            <v>779</v>
          </cell>
          <cell r="I356">
            <v>30</v>
          </cell>
          <cell r="K356">
            <v>5000</v>
          </cell>
          <cell r="L356">
            <v>35</v>
          </cell>
          <cell r="M356">
            <v>4</v>
          </cell>
          <cell r="O356">
            <v>46</v>
          </cell>
          <cell r="Q356">
            <v>85</v>
          </cell>
          <cell r="R356">
            <v>6360</v>
          </cell>
          <cell r="T356">
            <v>1410</v>
          </cell>
        </row>
        <row r="357">
          <cell r="D357" t="str">
            <v>仁心01</v>
          </cell>
          <cell r="E357">
            <v>1000</v>
          </cell>
          <cell r="I357">
            <v>30</v>
          </cell>
          <cell r="J357">
            <v>54</v>
          </cell>
          <cell r="K357">
            <v>1917</v>
          </cell>
          <cell r="L357">
            <v>35</v>
          </cell>
          <cell r="M357">
            <v>4</v>
          </cell>
          <cell r="O357">
            <v>46</v>
          </cell>
          <cell r="P357">
            <v>16.600000000000001</v>
          </cell>
          <cell r="Q357">
            <v>91</v>
          </cell>
          <cell r="R357">
            <v>5207</v>
          </cell>
          <cell r="T357">
            <v>1222.6000000000004</v>
          </cell>
        </row>
        <row r="358">
          <cell r="D358" t="str">
            <v>康佳01</v>
          </cell>
          <cell r="E358">
            <v>600</v>
          </cell>
          <cell r="G358">
            <v>10</v>
          </cell>
          <cell r="I358">
            <v>30</v>
          </cell>
          <cell r="K358">
            <v>2083</v>
          </cell>
          <cell r="L358">
            <v>35</v>
          </cell>
          <cell r="M358">
            <v>4</v>
          </cell>
          <cell r="N358">
            <v>23.3</v>
          </cell>
          <cell r="O358">
            <v>46</v>
          </cell>
          <cell r="P358">
            <v>16.600000000000001</v>
          </cell>
          <cell r="Q358">
            <v>51</v>
          </cell>
          <cell r="R358">
            <v>5215</v>
          </cell>
          <cell r="T358">
            <v>815.89999999999964</v>
          </cell>
        </row>
        <row r="359">
          <cell r="D359" t="str">
            <v>豪盛01</v>
          </cell>
          <cell r="G359">
            <v>16</v>
          </cell>
          <cell r="H359">
            <v>838</v>
          </cell>
          <cell r="I359">
            <v>30</v>
          </cell>
          <cell r="K359">
            <v>1667</v>
          </cell>
          <cell r="L359">
            <v>35</v>
          </cell>
          <cell r="M359">
            <v>4</v>
          </cell>
          <cell r="O359">
            <v>46</v>
          </cell>
          <cell r="Q359">
            <v>61</v>
          </cell>
          <cell r="R359">
            <v>4291</v>
          </cell>
          <cell r="T359">
            <v>192</v>
          </cell>
        </row>
        <row r="360">
          <cell r="D360" t="str">
            <v>二十01</v>
          </cell>
          <cell r="G360">
            <v>76</v>
          </cell>
          <cell r="H360">
            <v>580</v>
          </cell>
          <cell r="I360">
            <v>30</v>
          </cell>
          <cell r="K360">
            <v>0</v>
          </cell>
          <cell r="R360">
            <v>4652</v>
          </cell>
          <cell r="T360">
            <v>106</v>
          </cell>
        </row>
        <row r="361">
          <cell r="D361" t="str">
            <v>爱心02</v>
          </cell>
          <cell r="E361">
            <v>500</v>
          </cell>
          <cell r="I361">
            <v>30</v>
          </cell>
          <cell r="K361">
            <v>2500</v>
          </cell>
          <cell r="L361">
            <v>35</v>
          </cell>
          <cell r="M361">
            <v>4</v>
          </cell>
          <cell r="O361">
            <v>46</v>
          </cell>
          <cell r="Q361">
            <v>92.85</v>
          </cell>
          <cell r="R361">
            <v>7837</v>
          </cell>
          <cell r="T361">
            <v>707.85000000000036</v>
          </cell>
        </row>
        <row r="362">
          <cell r="D362" t="str">
            <v>平安02</v>
          </cell>
          <cell r="E362">
            <v>200</v>
          </cell>
          <cell r="F362">
            <v>200</v>
          </cell>
          <cell r="I362">
            <v>30</v>
          </cell>
          <cell r="K362">
            <v>1917</v>
          </cell>
          <cell r="L362">
            <v>35</v>
          </cell>
          <cell r="M362">
            <v>4</v>
          </cell>
          <cell r="N362">
            <v>23.3</v>
          </cell>
          <cell r="O362">
            <v>46</v>
          </cell>
          <cell r="P362">
            <v>199</v>
          </cell>
          <cell r="Q362">
            <v>56.46</v>
          </cell>
          <cell r="R362">
            <v>4810</v>
          </cell>
          <cell r="T362">
            <v>793.76000000000022</v>
          </cell>
        </row>
        <row r="363">
          <cell r="D363" t="str">
            <v>平价02</v>
          </cell>
          <cell r="E363">
            <v>700</v>
          </cell>
          <cell r="I363">
            <v>30</v>
          </cell>
          <cell r="K363">
            <v>4500</v>
          </cell>
          <cell r="L363">
            <v>35</v>
          </cell>
          <cell r="M363">
            <v>4</v>
          </cell>
          <cell r="O363">
            <v>46</v>
          </cell>
          <cell r="P363">
            <v>199</v>
          </cell>
          <cell r="Q363">
            <v>194.26</v>
          </cell>
          <cell r="R363">
            <v>21722</v>
          </cell>
          <cell r="T363">
            <v>1208.260000000002</v>
          </cell>
        </row>
        <row r="364">
          <cell r="D364" t="str">
            <v>同仁02</v>
          </cell>
          <cell r="E364">
            <v>1500</v>
          </cell>
          <cell r="G364">
            <v>5</v>
          </cell>
          <cell r="H364">
            <v>996</v>
          </cell>
          <cell r="I364">
            <v>30</v>
          </cell>
          <cell r="K364">
            <v>7917</v>
          </cell>
          <cell r="L364">
            <v>35</v>
          </cell>
          <cell r="M364">
            <v>4</v>
          </cell>
          <cell r="O364">
            <v>46</v>
          </cell>
          <cell r="Q364">
            <v>46.95</v>
          </cell>
          <cell r="R364">
            <v>5845</v>
          </cell>
          <cell r="T364">
            <v>1666.9500000000007</v>
          </cell>
        </row>
        <row r="365">
          <cell r="D365" t="str">
            <v>万合02</v>
          </cell>
          <cell r="E365">
            <v>1000</v>
          </cell>
          <cell r="H365">
            <v>1161</v>
          </cell>
          <cell r="I365">
            <v>30</v>
          </cell>
          <cell r="K365">
            <v>10000</v>
          </cell>
          <cell r="L365">
            <v>35</v>
          </cell>
          <cell r="M365">
            <v>4</v>
          </cell>
          <cell r="N365">
            <v>23.3</v>
          </cell>
          <cell r="O365">
            <v>46</v>
          </cell>
          <cell r="P365">
            <v>199</v>
          </cell>
          <cell r="Q365">
            <v>146.69</v>
          </cell>
          <cell r="R365">
            <v>17741</v>
          </cell>
          <cell r="T365">
            <v>1483.989999999998</v>
          </cell>
        </row>
        <row r="366">
          <cell r="D366" t="str">
            <v>为民02</v>
          </cell>
          <cell r="H366">
            <v>662</v>
          </cell>
          <cell r="I366">
            <v>30</v>
          </cell>
          <cell r="K366">
            <v>2750</v>
          </cell>
          <cell r="L366">
            <v>35</v>
          </cell>
          <cell r="M366">
            <v>4</v>
          </cell>
          <cell r="O366">
            <v>46</v>
          </cell>
          <cell r="P366">
            <v>16.600000000000001</v>
          </cell>
          <cell r="Q366">
            <v>70.77</v>
          </cell>
          <cell r="R366">
            <v>5924</v>
          </cell>
          <cell r="T366">
            <v>202.36999999999898</v>
          </cell>
        </row>
        <row r="367">
          <cell r="D367" t="str">
            <v>新特02</v>
          </cell>
          <cell r="E367">
            <v>500</v>
          </cell>
          <cell r="H367">
            <v>778</v>
          </cell>
          <cell r="I367">
            <v>30</v>
          </cell>
          <cell r="J367">
            <v>33</v>
          </cell>
          <cell r="K367">
            <v>1500</v>
          </cell>
          <cell r="L367">
            <v>35</v>
          </cell>
          <cell r="M367">
            <v>4</v>
          </cell>
          <cell r="N367">
            <v>23.3</v>
          </cell>
          <cell r="O367">
            <v>46</v>
          </cell>
          <cell r="P367">
            <v>38</v>
          </cell>
          <cell r="Q367">
            <v>113.3</v>
          </cell>
          <cell r="R367">
            <v>9223</v>
          </cell>
          <cell r="T367">
            <v>789.60000000000036</v>
          </cell>
        </row>
        <row r="368">
          <cell r="D368" t="str">
            <v>春天02</v>
          </cell>
          <cell r="I368">
            <v>30</v>
          </cell>
          <cell r="K368">
            <v>2333</v>
          </cell>
          <cell r="L368">
            <v>35</v>
          </cell>
          <cell r="M368">
            <v>4</v>
          </cell>
          <cell r="O368">
            <v>46</v>
          </cell>
          <cell r="P368">
            <v>16.600000000000001</v>
          </cell>
          <cell r="Q368">
            <v>81.64</v>
          </cell>
          <cell r="R368">
            <v>6964</v>
          </cell>
          <cell r="T368">
            <v>213.23999999999978</v>
          </cell>
        </row>
        <row r="369">
          <cell r="D369" t="str">
            <v>春雨02</v>
          </cell>
          <cell r="H369">
            <v>720</v>
          </cell>
          <cell r="I369">
            <v>30</v>
          </cell>
          <cell r="K369">
            <v>2500</v>
          </cell>
          <cell r="L369">
            <v>35</v>
          </cell>
          <cell r="M369">
            <v>4</v>
          </cell>
          <cell r="O369">
            <v>46</v>
          </cell>
          <cell r="P369">
            <v>16.600000000000001</v>
          </cell>
          <cell r="Q369">
            <v>56.64</v>
          </cell>
          <cell r="R369">
            <v>5810</v>
          </cell>
          <cell r="T369">
            <v>188.23999999999978</v>
          </cell>
        </row>
        <row r="370">
          <cell r="D370" t="str">
            <v>阳光02</v>
          </cell>
          <cell r="E370">
            <v>500</v>
          </cell>
          <cell r="F370">
            <v>100</v>
          </cell>
          <cell r="G370">
            <v>20</v>
          </cell>
          <cell r="I370">
            <v>30</v>
          </cell>
          <cell r="K370">
            <v>2333</v>
          </cell>
          <cell r="L370">
            <v>35</v>
          </cell>
          <cell r="M370">
            <v>4</v>
          </cell>
          <cell r="O370">
            <v>46</v>
          </cell>
          <cell r="P370">
            <v>199</v>
          </cell>
          <cell r="Q370">
            <v>61.41</v>
          </cell>
          <cell r="R370">
            <v>4500</v>
          </cell>
          <cell r="T370">
            <v>995.40999999999985</v>
          </cell>
        </row>
        <row r="371">
          <cell r="D371" t="str">
            <v>安康02</v>
          </cell>
          <cell r="H371">
            <v>779</v>
          </cell>
          <cell r="I371">
            <v>30</v>
          </cell>
          <cell r="K371">
            <v>5000</v>
          </cell>
          <cell r="L371">
            <v>35</v>
          </cell>
          <cell r="M371">
            <v>4</v>
          </cell>
          <cell r="O371">
            <v>46</v>
          </cell>
          <cell r="Q371">
            <v>68.3</v>
          </cell>
          <cell r="R371">
            <v>6968</v>
          </cell>
          <cell r="T371">
            <v>183.29999999999927</v>
          </cell>
        </row>
        <row r="372">
          <cell r="D372" t="str">
            <v>仁心02</v>
          </cell>
          <cell r="G372">
            <v>46</v>
          </cell>
          <cell r="I372">
            <v>30</v>
          </cell>
          <cell r="J372">
            <v>54</v>
          </cell>
          <cell r="K372">
            <v>1917</v>
          </cell>
          <cell r="L372">
            <v>35</v>
          </cell>
          <cell r="M372">
            <v>4</v>
          </cell>
          <cell r="O372">
            <v>46</v>
          </cell>
          <cell r="P372">
            <v>16.600000000000001</v>
          </cell>
          <cell r="Q372">
            <v>86.62</v>
          </cell>
          <cell r="R372">
            <v>5154</v>
          </cell>
          <cell r="T372">
            <v>264.21999999999935</v>
          </cell>
        </row>
        <row r="373">
          <cell r="D373" t="str">
            <v>康佳02</v>
          </cell>
          <cell r="I373">
            <v>30</v>
          </cell>
          <cell r="K373">
            <v>2083</v>
          </cell>
          <cell r="L373">
            <v>35</v>
          </cell>
          <cell r="M373">
            <v>4</v>
          </cell>
          <cell r="N373">
            <v>23.3</v>
          </cell>
          <cell r="O373">
            <v>46</v>
          </cell>
          <cell r="P373">
            <v>199</v>
          </cell>
          <cell r="Q373">
            <v>31.78</v>
          </cell>
          <cell r="R373">
            <v>5142</v>
          </cell>
          <cell r="T373">
            <v>369.07999999999993</v>
          </cell>
        </row>
        <row r="374">
          <cell r="D374" t="str">
            <v>豪盛02</v>
          </cell>
          <cell r="G374">
            <v>50</v>
          </cell>
          <cell r="H374">
            <v>838</v>
          </cell>
          <cell r="I374">
            <v>30</v>
          </cell>
          <cell r="K374">
            <v>1667</v>
          </cell>
          <cell r="L374">
            <v>35</v>
          </cell>
          <cell r="M374">
            <v>4</v>
          </cell>
          <cell r="O374">
            <v>46</v>
          </cell>
          <cell r="Q374">
            <v>51.48</v>
          </cell>
          <cell r="R374">
            <v>4463</v>
          </cell>
          <cell r="T374">
            <v>216.47999999999956</v>
          </cell>
        </row>
        <row r="375">
          <cell r="D375" t="str">
            <v>二十02</v>
          </cell>
          <cell r="H375">
            <v>580</v>
          </cell>
          <cell r="I375">
            <v>30</v>
          </cell>
          <cell r="K375">
            <v>0</v>
          </cell>
          <cell r="R375">
            <v>4547</v>
          </cell>
          <cell r="T375">
            <v>30</v>
          </cell>
        </row>
        <row r="376">
          <cell r="D376" t="str">
            <v>爱心03</v>
          </cell>
          <cell r="I376">
            <v>30</v>
          </cell>
          <cell r="K376">
            <v>2500</v>
          </cell>
          <cell r="L376">
            <v>35</v>
          </cell>
          <cell r="M376">
            <v>4</v>
          </cell>
          <cell r="O376">
            <v>46</v>
          </cell>
          <cell r="Q376">
            <v>122.98</v>
          </cell>
          <cell r="R376">
            <v>9219</v>
          </cell>
          <cell r="T376">
            <v>237.97999999999956</v>
          </cell>
        </row>
        <row r="377">
          <cell r="D377" t="str">
            <v>平安03</v>
          </cell>
          <cell r="E377">
            <v>200</v>
          </cell>
          <cell r="I377">
            <v>30</v>
          </cell>
          <cell r="K377">
            <v>1917</v>
          </cell>
          <cell r="L377">
            <v>35</v>
          </cell>
          <cell r="M377">
            <v>4</v>
          </cell>
          <cell r="N377">
            <v>280</v>
          </cell>
          <cell r="O377">
            <v>46</v>
          </cell>
          <cell r="Q377">
            <v>73.02</v>
          </cell>
          <cell r="R377">
            <v>3768</v>
          </cell>
          <cell r="T377">
            <v>668.02000000000044</v>
          </cell>
        </row>
        <row r="378">
          <cell r="D378" t="str">
            <v>平价03</v>
          </cell>
          <cell r="E378">
            <v>900</v>
          </cell>
          <cell r="F378">
            <v>100</v>
          </cell>
          <cell r="G378">
            <v>185</v>
          </cell>
          <cell r="I378">
            <v>30</v>
          </cell>
          <cell r="K378">
            <v>4500</v>
          </cell>
          <cell r="L378">
            <v>35</v>
          </cell>
          <cell r="M378">
            <v>54</v>
          </cell>
          <cell r="O378">
            <v>46</v>
          </cell>
          <cell r="Q378">
            <v>301.97000000000003</v>
          </cell>
          <cell r="R378">
            <v>27364</v>
          </cell>
          <cell r="S378">
            <v>50</v>
          </cell>
          <cell r="T378">
            <v>1651.9700000000012</v>
          </cell>
        </row>
        <row r="379">
          <cell r="D379" t="str">
            <v>同仁03</v>
          </cell>
          <cell r="E379">
            <v>500</v>
          </cell>
          <cell r="H379">
            <v>996</v>
          </cell>
          <cell r="I379">
            <v>30</v>
          </cell>
          <cell r="K379">
            <v>7917</v>
          </cell>
          <cell r="L379">
            <v>35</v>
          </cell>
          <cell r="M379">
            <v>54</v>
          </cell>
          <cell r="O379">
            <v>46</v>
          </cell>
          <cell r="Q379">
            <v>60.35</v>
          </cell>
          <cell r="R379">
            <v>5697</v>
          </cell>
          <cell r="S379">
            <v>50</v>
          </cell>
          <cell r="T379">
            <v>725.35000000000036</v>
          </cell>
        </row>
        <row r="380">
          <cell r="D380" t="str">
            <v>万合03</v>
          </cell>
          <cell r="H380">
            <v>1161</v>
          </cell>
          <cell r="I380">
            <v>30</v>
          </cell>
          <cell r="K380">
            <v>10000</v>
          </cell>
          <cell r="L380">
            <v>35</v>
          </cell>
          <cell r="M380">
            <v>4</v>
          </cell>
          <cell r="N380">
            <v>23.3</v>
          </cell>
          <cell r="O380">
            <v>46</v>
          </cell>
          <cell r="Q380">
            <v>190.04</v>
          </cell>
          <cell r="R380">
            <v>19649</v>
          </cell>
          <cell r="T380">
            <v>328.34000000000015</v>
          </cell>
        </row>
        <row r="381">
          <cell r="D381" t="str">
            <v>为民03</v>
          </cell>
          <cell r="G381">
            <v>5</v>
          </cell>
          <cell r="H381">
            <v>662</v>
          </cell>
          <cell r="I381">
            <v>30</v>
          </cell>
          <cell r="K381">
            <v>2750</v>
          </cell>
          <cell r="L381">
            <v>35</v>
          </cell>
          <cell r="M381">
            <v>4</v>
          </cell>
          <cell r="O381">
            <v>46</v>
          </cell>
          <cell r="P381">
            <v>199</v>
          </cell>
          <cell r="Q381">
            <v>87.06</v>
          </cell>
          <cell r="R381">
            <v>6557</v>
          </cell>
          <cell r="T381">
            <v>406.05999999999949</v>
          </cell>
        </row>
        <row r="382">
          <cell r="D382" t="str">
            <v>新特03</v>
          </cell>
          <cell r="E382">
            <v>600</v>
          </cell>
          <cell r="G382">
            <v>40</v>
          </cell>
          <cell r="H382">
            <v>778</v>
          </cell>
          <cell r="I382">
            <v>30</v>
          </cell>
          <cell r="J382">
            <v>33</v>
          </cell>
          <cell r="K382">
            <v>1500</v>
          </cell>
          <cell r="L382">
            <v>35</v>
          </cell>
          <cell r="M382">
            <v>4</v>
          </cell>
          <cell r="N382">
            <v>23.3</v>
          </cell>
          <cell r="O382">
            <v>46</v>
          </cell>
          <cell r="P382">
            <v>199</v>
          </cell>
          <cell r="Q382">
            <v>146.94</v>
          </cell>
          <cell r="R382">
            <v>10145</v>
          </cell>
          <cell r="T382">
            <v>1124.2399999999998</v>
          </cell>
        </row>
        <row r="383">
          <cell r="D383" t="str">
            <v>春天03</v>
          </cell>
          <cell r="E383">
            <v>1000</v>
          </cell>
          <cell r="I383">
            <v>30</v>
          </cell>
          <cell r="K383">
            <v>2333</v>
          </cell>
          <cell r="L383">
            <v>35</v>
          </cell>
          <cell r="M383">
            <v>4</v>
          </cell>
          <cell r="O383">
            <v>46</v>
          </cell>
          <cell r="P383">
            <v>199</v>
          </cell>
          <cell r="Q383">
            <v>117.31</v>
          </cell>
          <cell r="R383">
            <v>8859</v>
          </cell>
          <cell r="T383">
            <v>1431.3099999999995</v>
          </cell>
        </row>
        <row r="384">
          <cell r="D384" t="str">
            <v>春雨03</v>
          </cell>
          <cell r="H384">
            <v>720</v>
          </cell>
          <cell r="I384">
            <v>30</v>
          </cell>
          <cell r="K384">
            <v>2500</v>
          </cell>
          <cell r="L384">
            <v>35</v>
          </cell>
          <cell r="M384">
            <v>54</v>
          </cell>
          <cell r="O384">
            <v>46</v>
          </cell>
          <cell r="P384">
            <v>199</v>
          </cell>
          <cell r="Q384">
            <v>87.01</v>
          </cell>
          <cell r="R384">
            <v>6599</v>
          </cell>
          <cell r="S384">
            <v>50</v>
          </cell>
          <cell r="T384">
            <v>451.01000000000022</v>
          </cell>
        </row>
        <row r="385">
          <cell r="D385" t="str">
            <v>阳光03</v>
          </cell>
          <cell r="I385">
            <v>30</v>
          </cell>
          <cell r="K385">
            <v>2333</v>
          </cell>
          <cell r="L385">
            <v>35</v>
          </cell>
          <cell r="M385">
            <v>4</v>
          </cell>
          <cell r="O385">
            <v>46</v>
          </cell>
          <cell r="Q385">
            <v>83.1</v>
          </cell>
          <cell r="R385">
            <v>6106</v>
          </cell>
          <cell r="T385">
            <v>198.10000000000036</v>
          </cell>
        </row>
        <row r="386">
          <cell r="D386" t="str">
            <v>安康03</v>
          </cell>
          <cell r="H386">
            <v>779</v>
          </cell>
          <cell r="I386">
            <v>30</v>
          </cell>
          <cell r="K386">
            <v>5000</v>
          </cell>
          <cell r="L386">
            <v>35</v>
          </cell>
          <cell r="M386">
            <v>4</v>
          </cell>
          <cell r="O386">
            <v>46</v>
          </cell>
          <cell r="Q386">
            <v>69.790000000000006</v>
          </cell>
          <cell r="R386">
            <v>7069</v>
          </cell>
          <cell r="T386">
            <v>184.79000000000087</v>
          </cell>
        </row>
        <row r="387">
          <cell r="D387" t="str">
            <v>仁心03</v>
          </cell>
          <cell r="I387">
            <v>30</v>
          </cell>
          <cell r="J387">
            <v>54</v>
          </cell>
          <cell r="K387">
            <v>1917</v>
          </cell>
          <cell r="L387">
            <v>35</v>
          </cell>
          <cell r="M387">
            <v>54</v>
          </cell>
          <cell r="O387">
            <v>46</v>
          </cell>
          <cell r="P387">
            <v>199</v>
          </cell>
          <cell r="Q387">
            <v>112.66</v>
          </cell>
          <cell r="R387">
            <v>7704</v>
          </cell>
          <cell r="S387">
            <v>50</v>
          </cell>
          <cell r="T387">
            <v>476.65999999999985</v>
          </cell>
        </row>
        <row r="388">
          <cell r="D388" t="str">
            <v>康佳03</v>
          </cell>
          <cell r="I388">
            <v>30</v>
          </cell>
          <cell r="K388">
            <v>2083</v>
          </cell>
          <cell r="L388">
            <v>35</v>
          </cell>
          <cell r="M388">
            <v>4</v>
          </cell>
          <cell r="N388">
            <v>280</v>
          </cell>
          <cell r="O388">
            <v>46</v>
          </cell>
          <cell r="Q388">
            <v>44.25</v>
          </cell>
          <cell r="R388">
            <v>5501</v>
          </cell>
          <cell r="T388">
            <v>439.25</v>
          </cell>
        </row>
        <row r="389">
          <cell r="D389" t="str">
            <v>豪盛03</v>
          </cell>
          <cell r="E389">
            <v>500</v>
          </cell>
          <cell r="H389">
            <v>838</v>
          </cell>
          <cell r="I389">
            <v>30</v>
          </cell>
          <cell r="K389">
            <v>1667</v>
          </cell>
          <cell r="L389">
            <v>35</v>
          </cell>
          <cell r="M389">
            <v>4</v>
          </cell>
          <cell r="O389">
            <v>46</v>
          </cell>
          <cell r="Q389">
            <v>58.71</v>
          </cell>
          <cell r="R389">
            <v>4898</v>
          </cell>
          <cell r="T389">
            <v>673.71</v>
          </cell>
        </row>
        <row r="390">
          <cell r="D390" t="str">
            <v>二十03</v>
          </cell>
          <cell r="G390">
            <v>300</v>
          </cell>
          <cell r="H390">
            <v>580</v>
          </cell>
          <cell r="I390">
            <v>30</v>
          </cell>
          <cell r="K390">
            <v>0</v>
          </cell>
          <cell r="M390">
            <v>4</v>
          </cell>
          <cell r="Q390">
            <v>32.450000000000003</v>
          </cell>
          <cell r="R390">
            <v>4441</v>
          </cell>
          <cell r="T390">
            <v>366.44999999999982</v>
          </cell>
        </row>
        <row r="391">
          <cell r="D391" t="str">
            <v>爱心04</v>
          </cell>
          <cell r="E391">
            <v>500</v>
          </cell>
          <cell r="I391">
            <v>30</v>
          </cell>
          <cell r="K391">
            <v>2500</v>
          </cell>
          <cell r="L391">
            <v>35</v>
          </cell>
          <cell r="M391">
            <v>4</v>
          </cell>
          <cell r="O391">
            <v>46</v>
          </cell>
          <cell r="Q391">
            <v>101.77</v>
          </cell>
          <cell r="R391">
            <v>6153</v>
          </cell>
          <cell r="T391">
            <v>716.77000000000044</v>
          </cell>
        </row>
        <row r="392">
          <cell r="D392" t="str">
            <v>平安04</v>
          </cell>
          <cell r="E392">
            <v>400</v>
          </cell>
          <cell r="F392">
            <v>100</v>
          </cell>
          <cell r="G392">
            <v>59</v>
          </cell>
          <cell r="I392">
            <v>30</v>
          </cell>
          <cell r="K392">
            <v>1917</v>
          </cell>
          <cell r="L392">
            <v>35</v>
          </cell>
          <cell r="M392">
            <v>4</v>
          </cell>
          <cell r="O392">
            <v>46</v>
          </cell>
          <cell r="Q392">
            <v>55.38</v>
          </cell>
          <cell r="R392">
            <v>4856</v>
          </cell>
          <cell r="T392">
            <v>729.38000000000011</v>
          </cell>
        </row>
        <row r="393">
          <cell r="D393" t="str">
            <v>平价04</v>
          </cell>
          <cell r="E393">
            <v>2000</v>
          </cell>
          <cell r="F393">
            <v>100</v>
          </cell>
          <cell r="G393">
            <v>20</v>
          </cell>
          <cell r="I393">
            <v>30</v>
          </cell>
          <cell r="K393">
            <v>4500</v>
          </cell>
          <cell r="L393">
            <v>35</v>
          </cell>
          <cell r="M393">
            <v>4</v>
          </cell>
          <cell r="O393">
            <v>46</v>
          </cell>
          <cell r="Q393">
            <v>215.26</v>
          </cell>
          <cell r="R393">
            <v>22544</v>
          </cell>
          <cell r="T393">
            <v>2450.260000000002</v>
          </cell>
        </row>
        <row r="394">
          <cell r="D394" t="str">
            <v>同仁04</v>
          </cell>
          <cell r="G394">
            <v>10</v>
          </cell>
          <cell r="H394">
            <v>996</v>
          </cell>
          <cell r="I394">
            <v>30</v>
          </cell>
          <cell r="K394">
            <v>7917</v>
          </cell>
          <cell r="L394">
            <v>35</v>
          </cell>
          <cell r="M394">
            <v>4</v>
          </cell>
          <cell r="O394">
            <v>46</v>
          </cell>
          <cell r="Q394">
            <v>59.45</v>
          </cell>
          <cell r="R394">
            <v>6851</v>
          </cell>
          <cell r="T394">
            <v>184.45000000000073</v>
          </cell>
        </row>
        <row r="395">
          <cell r="D395" t="str">
            <v>万合04</v>
          </cell>
          <cell r="E395">
            <v>2000</v>
          </cell>
          <cell r="H395">
            <v>1161</v>
          </cell>
          <cell r="I395">
            <v>30</v>
          </cell>
          <cell r="K395">
            <v>10000</v>
          </cell>
          <cell r="L395">
            <v>35</v>
          </cell>
          <cell r="M395">
            <v>4</v>
          </cell>
          <cell r="O395">
            <v>46</v>
          </cell>
          <cell r="Q395">
            <v>194.23</v>
          </cell>
          <cell r="R395">
            <v>18033</v>
          </cell>
          <cell r="T395">
            <v>2309.2299999999996</v>
          </cell>
        </row>
        <row r="396">
          <cell r="D396" t="str">
            <v>为民04</v>
          </cell>
          <cell r="G396">
            <v>18</v>
          </cell>
          <cell r="H396">
            <v>662</v>
          </cell>
          <cell r="I396">
            <v>30</v>
          </cell>
          <cell r="K396">
            <v>2750</v>
          </cell>
          <cell r="L396">
            <v>35</v>
          </cell>
          <cell r="M396">
            <v>4</v>
          </cell>
          <cell r="O396">
            <v>46</v>
          </cell>
          <cell r="Q396">
            <v>82.25</v>
          </cell>
          <cell r="R396">
            <v>6196</v>
          </cell>
          <cell r="T396">
            <v>215.25</v>
          </cell>
        </row>
        <row r="397">
          <cell r="D397" t="str">
            <v>新特04</v>
          </cell>
          <cell r="H397">
            <v>778</v>
          </cell>
          <cell r="I397">
            <v>30</v>
          </cell>
          <cell r="J397">
            <v>33</v>
          </cell>
          <cell r="K397">
            <v>0</v>
          </cell>
          <cell r="L397">
            <v>35</v>
          </cell>
          <cell r="M397">
            <v>4</v>
          </cell>
          <cell r="O397">
            <v>46</v>
          </cell>
          <cell r="Q397">
            <v>129.83000000000001</v>
          </cell>
          <cell r="R397">
            <v>7375</v>
          </cell>
          <cell r="T397">
            <v>244.82999999999993</v>
          </cell>
        </row>
        <row r="398">
          <cell r="D398" t="str">
            <v>春天04</v>
          </cell>
          <cell r="G398">
            <v>16</v>
          </cell>
          <cell r="I398">
            <v>30</v>
          </cell>
          <cell r="K398">
            <v>2333</v>
          </cell>
          <cell r="L398">
            <v>35</v>
          </cell>
          <cell r="M398">
            <v>4</v>
          </cell>
          <cell r="O398">
            <v>46</v>
          </cell>
          <cell r="Q398">
            <v>102.97</v>
          </cell>
          <cell r="R398">
            <v>6572</v>
          </cell>
          <cell r="T398">
            <v>233.96999999999935</v>
          </cell>
        </row>
        <row r="399">
          <cell r="D399" t="str">
            <v>春雨04</v>
          </cell>
          <cell r="H399">
            <v>720</v>
          </cell>
          <cell r="I399">
            <v>30</v>
          </cell>
          <cell r="K399">
            <v>2500</v>
          </cell>
          <cell r="L399">
            <v>35</v>
          </cell>
          <cell r="M399">
            <v>4</v>
          </cell>
          <cell r="O399">
            <v>46</v>
          </cell>
          <cell r="Q399">
            <v>57.51</v>
          </cell>
          <cell r="R399">
            <v>5129</v>
          </cell>
          <cell r="T399">
            <v>172.51000000000022</v>
          </cell>
        </row>
        <row r="400">
          <cell r="D400" t="str">
            <v>阳光04</v>
          </cell>
          <cell r="E400">
            <v>500</v>
          </cell>
          <cell r="I400">
            <v>30</v>
          </cell>
          <cell r="K400">
            <v>2333</v>
          </cell>
          <cell r="L400">
            <v>35</v>
          </cell>
          <cell r="M400">
            <v>4</v>
          </cell>
          <cell r="O400">
            <v>46</v>
          </cell>
          <cell r="Q400">
            <v>68.790000000000006</v>
          </cell>
          <cell r="R400">
            <v>6126</v>
          </cell>
          <cell r="T400">
            <v>683.79000000000087</v>
          </cell>
        </row>
        <row r="401">
          <cell r="D401" t="str">
            <v>安康04</v>
          </cell>
          <cell r="E401">
            <v>1000</v>
          </cell>
          <cell r="H401">
            <v>779</v>
          </cell>
          <cell r="I401">
            <v>30</v>
          </cell>
          <cell r="K401">
            <v>5000</v>
          </cell>
          <cell r="L401">
            <v>35</v>
          </cell>
          <cell r="M401">
            <v>4</v>
          </cell>
          <cell r="O401">
            <v>46</v>
          </cell>
          <cell r="Q401">
            <v>66.36</v>
          </cell>
          <cell r="R401">
            <v>7862</v>
          </cell>
          <cell r="T401">
            <v>1181.3600000000006</v>
          </cell>
        </row>
        <row r="402">
          <cell r="D402" t="str">
            <v>仁心04</v>
          </cell>
          <cell r="E402">
            <v>1500</v>
          </cell>
          <cell r="I402">
            <v>30</v>
          </cell>
          <cell r="J402">
            <v>54</v>
          </cell>
          <cell r="K402">
            <v>1917</v>
          </cell>
          <cell r="L402">
            <v>35</v>
          </cell>
          <cell r="M402">
            <v>4</v>
          </cell>
          <cell r="O402">
            <v>46</v>
          </cell>
          <cell r="Q402">
            <v>95.7</v>
          </cell>
          <cell r="R402">
            <v>6202</v>
          </cell>
          <cell r="T402">
            <v>1710.7000000000007</v>
          </cell>
        </row>
        <row r="403">
          <cell r="D403" t="str">
            <v>康佳04</v>
          </cell>
          <cell r="E403">
            <v>500</v>
          </cell>
          <cell r="I403">
            <v>30</v>
          </cell>
          <cell r="K403">
            <v>2083</v>
          </cell>
          <cell r="L403">
            <v>35</v>
          </cell>
          <cell r="M403">
            <v>4</v>
          </cell>
          <cell r="O403">
            <v>46</v>
          </cell>
          <cell r="Q403">
            <v>36.29</v>
          </cell>
          <cell r="R403">
            <v>5133</v>
          </cell>
          <cell r="T403">
            <v>651.29</v>
          </cell>
        </row>
        <row r="404">
          <cell r="D404" t="str">
            <v>豪盛04</v>
          </cell>
          <cell r="H404">
            <v>838</v>
          </cell>
          <cell r="I404">
            <v>30</v>
          </cell>
          <cell r="K404">
            <v>1667</v>
          </cell>
          <cell r="L404">
            <v>35</v>
          </cell>
          <cell r="M404">
            <v>4</v>
          </cell>
          <cell r="O404">
            <v>46</v>
          </cell>
          <cell r="Q404">
            <v>47.25</v>
          </cell>
          <cell r="R404">
            <v>4722</v>
          </cell>
          <cell r="T404">
            <v>162.25</v>
          </cell>
        </row>
        <row r="405">
          <cell r="D405" t="str">
            <v>二十04</v>
          </cell>
          <cell r="E405">
            <v>900</v>
          </cell>
          <cell r="G405">
            <v>35</v>
          </cell>
          <cell r="H405">
            <v>580</v>
          </cell>
          <cell r="I405">
            <v>30</v>
          </cell>
          <cell r="K405">
            <v>0</v>
          </cell>
          <cell r="L405">
            <v>35</v>
          </cell>
          <cell r="M405">
            <v>4</v>
          </cell>
          <cell r="O405">
            <v>46</v>
          </cell>
          <cell r="Q405">
            <v>55.66</v>
          </cell>
          <cell r="R405">
            <v>4018</v>
          </cell>
          <cell r="T405">
            <v>1105.6599999999999</v>
          </cell>
        </row>
        <row r="406">
          <cell r="D406" t="str">
            <v>爱心05</v>
          </cell>
          <cell r="E406">
            <v>500</v>
          </cell>
          <cell r="G406">
            <v>7</v>
          </cell>
          <cell r="I406">
            <v>30</v>
          </cell>
          <cell r="K406">
            <v>2500</v>
          </cell>
          <cell r="L406">
            <v>35</v>
          </cell>
          <cell r="M406">
            <v>50</v>
          </cell>
          <cell r="O406">
            <v>46</v>
          </cell>
          <cell r="Q406">
            <v>123.3</v>
          </cell>
          <cell r="R406">
            <v>8383</v>
          </cell>
          <cell r="T406">
            <v>791.29999999999927</v>
          </cell>
        </row>
        <row r="407">
          <cell r="D407" t="str">
            <v>平安05</v>
          </cell>
          <cell r="E407">
            <v>200</v>
          </cell>
          <cell r="G407">
            <v>9</v>
          </cell>
          <cell r="I407">
            <v>30</v>
          </cell>
          <cell r="K407">
            <v>1917</v>
          </cell>
          <cell r="L407">
            <v>35</v>
          </cell>
          <cell r="M407">
            <v>50</v>
          </cell>
          <cell r="O407">
            <v>46</v>
          </cell>
          <cell r="Q407">
            <v>61.1</v>
          </cell>
          <cell r="R407">
            <v>5195</v>
          </cell>
          <cell r="T407">
            <v>431.10000000000036</v>
          </cell>
        </row>
        <row r="408">
          <cell r="D408" t="str">
            <v>平价05</v>
          </cell>
          <cell r="E408">
            <v>1000</v>
          </cell>
          <cell r="F408">
            <v>100</v>
          </cell>
          <cell r="G408">
            <v>58</v>
          </cell>
          <cell r="I408">
            <v>30</v>
          </cell>
          <cell r="K408">
            <v>4500</v>
          </cell>
          <cell r="L408">
            <v>35</v>
          </cell>
          <cell r="M408">
            <v>50</v>
          </cell>
          <cell r="O408">
            <v>46</v>
          </cell>
          <cell r="Q408">
            <v>219.21</v>
          </cell>
          <cell r="R408">
            <v>21056</v>
          </cell>
          <cell r="T408">
            <v>1538.2099999999991</v>
          </cell>
        </row>
        <row r="409">
          <cell r="D409" t="str">
            <v>同仁05</v>
          </cell>
          <cell r="I409">
            <v>30</v>
          </cell>
          <cell r="K409">
            <v>7917</v>
          </cell>
          <cell r="L409">
            <v>35</v>
          </cell>
          <cell r="M409">
            <v>50</v>
          </cell>
          <cell r="O409">
            <v>46</v>
          </cell>
          <cell r="Q409">
            <v>68.510000000000005</v>
          </cell>
          <cell r="R409">
            <v>5675</v>
          </cell>
          <cell r="T409">
            <v>229.51000000000022</v>
          </cell>
        </row>
        <row r="410">
          <cell r="D410" t="str">
            <v>万合05</v>
          </cell>
          <cell r="I410">
            <v>30</v>
          </cell>
          <cell r="K410">
            <v>10000</v>
          </cell>
          <cell r="L410">
            <v>35</v>
          </cell>
          <cell r="M410">
            <v>50</v>
          </cell>
          <cell r="N410">
            <v>280</v>
          </cell>
          <cell r="O410">
            <v>46</v>
          </cell>
          <cell r="Q410">
            <v>218.79</v>
          </cell>
          <cell r="R410">
            <v>20851</v>
          </cell>
          <cell r="T410">
            <v>659.79000000000087</v>
          </cell>
        </row>
        <row r="411">
          <cell r="D411" t="str">
            <v>为民05</v>
          </cell>
          <cell r="E411">
            <v>1000</v>
          </cell>
          <cell r="I411">
            <v>30</v>
          </cell>
          <cell r="K411">
            <v>2750</v>
          </cell>
          <cell r="L411">
            <v>35</v>
          </cell>
          <cell r="M411">
            <v>50</v>
          </cell>
          <cell r="O411">
            <v>46</v>
          </cell>
          <cell r="Q411">
            <v>82.94</v>
          </cell>
          <cell r="R411">
            <v>6380.8</v>
          </cell>
          <cell r="T411">
            <v>1243.9399999999996</v>
          </cell>
        </row>
        <row r="412">
          <cell r="D412" t="str">
            <v>新特05</v>
          </cell>
          <cell r="E412">
            <v>600</v>
          </cell>
          <cell r="F412">
            <v>200</v>
          </cell>
          <cell r="G412">
            <v>400</v>
          </cell>
          <cell r="I412">
            <v>30</v>
          </cell>
          <cell r="J412">
            <v>33</v>
          </cell>
          <cell r="K412">
            <v>0</v>
          </cell>
          <cell r="L412">
            <v>35</v>
          </cell>
          <cell r="M412">
            <v>50</v>
          </cell>
          <cell r="O412">
            <v>46</v>
          </cell>
          <cell r="Q412">
            <v>167.08</v>
          </cell>
          <cell r="R412">
            <v>9972</v>
          </cell>
          <cell r="T412">
            <v>1528.08</v>
          </cell>
        </row>
        <row r="413">
          <cell r="D413" t="str">
            <v>春天05</v>
          </cell>
          <cell r="E413">
            <v>600</v>
          </cell>
          <cell r="I413">
            <v>30</v>
          </cell>
          <cell r="K413">
            <v>2333</v>
          </cell>
          <cell r="L413">
            <v>35</v>
          </cell>
          <cell r="M413">
            <v>50</v>
          </cell>
          <cell r="O413">
            <v>46</v>
          </cell>
          <cell r="Q413">
            <v>93.78</v>
          </cell>
          <cell r="R413">
            <v>5847</v>
          </cell>
          <cell r="T413">
            <v>854.78000000000065</v>
          </cell>
        </row>
        <row r="414">
          <cell r="D414" t="str">
            <v>春雨05</v>
          </cell>
          <cell r="E414">
            <v>1000</v>
          </cell>
          <cell r="F414">
            <v>100</v>
          </cell>
          <cell r="I414">
            <v>30</v>
          </cell>
          <cell r="K414">
            <v>2500</v>
          </cell>
          <cell r="L414">
            <v>35</v>
          </cell>
          <cell r="M414">
            <v>50</v>
          </cell>
          <cell r="O414">
            <v>46</v>
          </cell>
          <cell r="Q414">
            <v>65.349999999999994</v>
          </cell>
          <cell r="R414">
            <v>5132</v>
          </cell>
          <cell r="T414">
            <v>1326.3500000000004</v>
          </cell>
        </row>
        <row r="415">
          <cell r="D415" t="str">
            <v>阳光05</v>
          </cell>
          <cell r="E415">
            <v>500</v>
          </cell>
          <cell r="G415">
            <v>230</v>
          </cell>
          <cell r="I415">
            <v>30</v>
          </cell>
          <cell r="K415">
            <v>2750</v>
          </cell>
          <cell r="L415">
            <v>35</v>
          </cell>
          <cell r="M415">
            <v>50</v>
          </cell>
          <cell r="O415">
            <v>46</v>
          </cell>
          <cell r="Q415">
            <v>73.83</v>
          </cell>
          <cell r="R415">
            <v>4724</v>
          </cell>
          <cell r="T415">
            <v>964.82999999999993</v>
          </cell>
        </row>
        <row r="416">
          <cell r="D416" t="str">
            <v>安康05</v>
          </cell>
          <cell r="I416">
            <v>30</v>
          </cell>
          <cell r="K416">
            <v>5000</v>
          </cell>
          <cell r="L416">
            <v>35</v>
          </cell>
          <cell r="M416">
            <v>50</v>
          </cell>
          <cell r="O416">
            <v>46</v>
          </cell>
          <cell r="Q416">
            <v>86.93</v>
          </cell>
          <cell r="R416">
            <v>7084</v>
          </cell>
          <cell r="T416">
            <v>247.93000000000029</v>
          </cell>
        </row>
        <row r="417">
          <cell r="D417" t="str">
            <v>仁心05</v>
          </cell>
          <cell r="I417">
            <v>30</v>
          </cell>
          <cell r="J417">
            <v>54</v>
          </cell>
          <cell r="K417">
            <v>1917</v>
          </cell>
          <cell r="L417">
            <v>35</v>
          </cell>
          <cell r="M417">
            <v>50</v>
          </cell>
          <cell r="O417">
            <v>46</v>
          </cell>
          <cell r="Q417">
            <v>93.46</v>
          </cell>
          <cell r="R417">
            <v>4778</v>
          </cell>
          <cell r="T417">
            <v>254.46000000000004</v>
          </cell>
        </row>
        <row r="418">
          <cell r="D418" t="str">
            <v>康佳05</v>
          </cell>
          <cell r="E418">
            <v>500</v>
          </cell>
          <cell r="G418">
            <v>20</v>
          </cell>
          <cell r="I418">
            <v>30</v>
          </cell>
          <cell r="K418">
            <v>2083</v>
          </cell>
          <cell r="L418">
            <v>35</v>
          </cell>
          <cell r="M418">
            <v>50</v>
          </cell>
          <cell r="O418">
            <v>46</v>
          </cell>
          <cell r="Q418">
            <v>41.85</v>
          </cell>
          <cell r="R418">
            <v>5460</v>
          </cell>
          <cell r="T418">
            <v>722.85000000000036</v>
          </cell>
        </row>
        <row r="419">
          <cell r="D419" t="str">
            <v>豪盛05</v>
          </cell>
          <cell r="E419">
            <v>600</v>
          </cell>
          <cell r="I419">
            <v>30</v>
          </cell>
          <cell r="K419">
            <v>1667</v>
          </cell>
          <cell r="L419">
            <v>35</v>
          </cell>
          <cell r="M419">
            <v>50</v>
          </cell>
          <cell r="O419">
            <v>46</v>
          </cell>
          <cell r="Q419">
            <v>53.6</v>
          </cell>
          <cell r="R419">
            <v>4902</v>
          </cell>
          <cell r="T419">
            <v>814.60000000000036</v>
          </cell>
        </row>
        <row r="420">
          <cell r="D420" t="str">
            <v>二十05</v>
          </cell>
          <cell r="G420">
            <v>55</v>
          </cell>
          <cell r="I420">
            <v>30</v>
          </cell>
          <cell r="K420">
            <v>0</v>
          </cell>
          <cell r="L420">
            <v>35</v>
          </cell>
          <cell r="M420">
            <v>50</v>
          </cell>
          <cell r="Q420">
            <v>47.77</v>
          </cell>
          <cell r="R420">
            <v>4026</v>
          </cell>
          <cell r="T420">
            <v>217.77000000000044</v>
          </cell>
        </row>
        <row r="421">
          <cell r="D421" t="str">
            <v>爱心06</v>
          </cell>
          <cell r="I421">
            <v>30</v>
          </cell>
          <cell r="K421">
            <v>2500</v>
          </cell>
          <cell r="L421">
            <v>35</v>
          </cell>
          <cell r="O421">
            <v>46</v>
          </cell>
          <cell r="Q421">
            <v>111.66</v>
          </cell>
          <cell r="R421">
            <v>8656</v>
          </cell>
          <cell r="T421">
            <v>222.65999999999985</v>
          </cell>
        </row>
        <row r="422">
          <cell r="D422" t="str">
            <v>平安06</v>
          </cell>
          <cell r="E422">
            <v>300</v>
          </cell>
          <cell r="G422">
            <v>3</v>
          </cell>
          <cell r="I422">
            <v>30</v>
          </cell>
          <cell r="K422">
            <v>1917</v>
          </cell>
          <cell r="L422">
            <v>35</v>
          </cell>
          <cell r="O422">
            <v>46</v>
          </cell>
          <cell r="Q422">
            <v>65.540000000000006</v>
          </cell>
          <cell r="R422">
            <v>4723</v>
          </cell>
          <cell r="T422">
            <v>479.53999999999996</v>
          </cell>
        </row>
        <row r="423">
          <cell r="D423" t="str">
            <v>平价06</v>
          </cell>
          <cell r="E423">
            <v>1000</v>
          </cell>
          <cell r="F423">
            <v>100</v>
          </cell>
          <cell r="G423">
            <v>2450</v>
          </cell>
          <cell r="I423">
            <v>30</v>
          </cell>
          <cell r="K423">
            <v>4500</v>
          </cell>
          <cell r="L423">
            <v>35</v>
          </cell>
          <cell r="O423">
            <v>46</v>
          </cell>
          <cell r="Q423">
            <v>195.03</v>
          </cell>
          <cell r="R423">
            <v>19863</v>
          </cell>
          <cell r="T423">
            <v>3856.0299999999988</v>
          </cell>
        </row>
        <row r="424">
          <cell r="D424" t="str">
            <v>同仁06</v>
          </cell>
          <cell r="E424">
            <v>500</v>
          </cell>
          <cell r="I424">
            <v>30</v>
          </cell>
          <cell r="K424">
            <v>7917</v>
          </cell>
          <cell r="L424">
            <v>35</v>
          </cell>
          <cell r="O424">
            <v>46</v>
          </cell>
          <cell r="Q424">
            <v>64.08</v>
          </cell>
          <cell r="R424">
            <v>4642</v>
          </cell>
          <cell r="T424">
            <v>675.07999999999993</v>
          </cell>
        </row>
        <row r="425">
          <cell r="D425" t="str">
            <v>万合06</v>
          </cell>
          <cell r="I425">
            <v>30</v>
          </cell>
          <cell r="K425">
            <v>10000</v>
          </cell>
          <cell r="L425">
            <v>35</v>
          </cell>
          <cell r="O425">
            <v>46</v>
          </cell>
          <cell r="Q425">
            <v>167.7</v>
          </cell>
          <cell r="R425">
            <v>19912</v>
          </cell>
          <cell r="T425">
            <v>278.70000000000073</v>
          </cell>
        </row>
        <row r="426">
          <cell r="D426" t="str">
            <v>为民06</v>
          </cell>
          <cell r="I426">
            <v>30</v>
          </cell>
          <cell r="K426">
            <v>2750</v>
          </cell>
          <cell r="L426">
            <v>35</v>
          </cell>
          <cell r="O426">
            <v>46</v>
          </cell>
          <cell r="Q426">
            <v>70.77</v>
          </cell>
          <cell r="R426">
            <v>5480</v>
          </cell>
          <cell r="T426">
            <v>181.77000000000044</v>
          </cell>
        </row>
        <row r="427">
          <cell r="D427" t="str">
            <v>新特06</v>
          </cell>
          <cell r="G427">
            <v>243</v>
          </cell>
          <cell r="I427">
            <v>30</v>
          </cell>
          <cell r="K427">
            <v>0</v>
          </cell>
          <cell r="L427">
            <v>35</v>
          </cell>
          <cell r="O427">
            <v>46</v>
          </cell>
          <cell r="Q427">
            <v>134.22</v>
          </cell>
          <cell r="R427">
            <v>10708</v>
          </cell>
          <cell r="T427">
            <v>488.21999999999935</v>
          </cell>
        </row>
        <row r="428">
          <cell r="D428" t="str">
            <v>春天06</v>
          </cell>
          <cell r="E428">
            <v>400</v>
          </cell>
          <cell r="F428">
            <v>100</v>
          </cell>
          <cell r="I428">
            <v>30</v>
          </cell>
          <cell r="K428">
            <v>2333</v>
          </cell>
          <cell r="L428">
            <v>35</v>
          </cell>
          <cell r="O428">
            <v>46</v>
          </cell>
          <cell r="Q428">
            <v>91.98</v>
          </cell>
          <cell r="R428">
            <v>5655</v>
          </cell>
          <cell r="T428">
            <v>702.97999999999956</v>
          </cell>
        </row>
        <row r="429">
          <cell r="D429" t="str">
            <v>春雨06</v>
          </cell>
          <cell r="I429">
            <v>30</v>
          </cell>
          <cell r="K429">
            <v>2500</v>
          </cell>
          <cell r="L429">
            <v>35</v>
          </cell>
          <cell r="O429">
            <v>46</v>
          </cell>
          <cell r="Q429">
            <v>67.400000000000006</v>
          </cell>
          <cell r="R429">
            <v>4840</v>
          </cell>
          <cell r="T429">
            <v>178.39999999999964</v>
          </cell>
        </row>
        <row r="430">
          <cell r="D430" t="str">
            <v>阳光06</v>
          </cell>
          <cell r="I430">
            <v>30</v>
          </cell>
          <cell r="K430">
            <v>2750</v>
          </cell>
          <cell r="L430">
            <v>35</v>
          </cell>
          <cell r="O430">
            <v>46</v>
          </cell>
          <cell r="Q430">
            <v>65.48</v>
          </cell>
          <cell r="R430">
            <v>4451</v>
          </cell>
          <cell r="T430">
            <v>176.47999999999956</v>
          </cell>
        </row>
        <row r="431">
          <cell r="D431" t="str">
            <v>安康06</v>
          </cell>
          <cell r="E431">
            <v>1000</v>
          </cell>
          <cell r="I431">
            <v>30</v>
          </cell>
          <cell r="K431">
            <v>5000</v>
          </cell>
          <cell r="L431">
            <v>35</v>
          </cell>
          <cell r="O431">
            <v>46</v>
          </cell>
          <cell r="Q431">
            <v>69.38</v>
          </cell>
          <cell r="R431">
            <v>6413</v>
          </cell>
          <cell r="T431">
            <v>1180.380000000001</v>
          </cell>
        </row>
        <row r="432">
          <cell r="D432" t="str">
            <v>仁心06</v>
          </cell>
          <cell r="F432">
            <v>300</v>
          </cell>
          <cell r="G432">
            <v>1.5</v>
          </cell>
          <cell r="I432">
            <v>30</v>
          </cell>
          <cell r="K432">
            <v>1917</v>
          </cell>
          <cell r="L432">
            <v>35</v>
          </cell>
          <cell r="O432">
            <v>46</v>
          </cell>
          <cell r="Q432">
            <v>75</v>
          </cell>
          <cell r="R432">
            <v>4429</v>
          </cell>
          <cell r="T432">
            <v>487.5</v>
          </cell>
        </row>
        <row r="433">
          <cell r="D433" t="str">
            <v>康佳06</v>
          </cell>
          <cell r="E433">
            <v>500</v>
          </cell>
          <cell r="I433">
            <v>30</v>
          </cell>
          <cell r="K433">
            <v>2083</v>
          </cell>
          <cell r="L433">
            <v>35</v>
          </cell>
          <cell r="O433">
            <v>46</v>
          </cell>
          <cell r="Q433">
            <v>39.29</v>
          </cell>
          <cell r="R433">
            <v>5056</v>
          </cell>
          <cell r="T433">
            <v>650.29</v>
          </cell>
        </row>
        <row r="434">
          <cell r="D434" t="str">
            <v>豪盛06</v>
          </cell>
          <cell r="E434">
            <v>700</v>
          </cell>
          <cell r="G434">
            <v>4</v>
          </cell>
          <cell r="I434">
            <v>30</v>
          </cell>
          <cell r="K434">
            <v>1667</v>
          </cell>
          <cell r="L434">
            <v>35</v>
          </cell>
          <cell r="O434">
            <v>46</v>
          </cell>
          <cell r="Q434">
            <v>51.06</v>
          </cell>
          <cell r="R434">
            <v>4852</v>
          </cell>
          <cell r="T434">
            <v>866.05999999999949</v>
          </cell>
        </row>
        <row r="435">
          <cell r="D435" t="str">
            <v>二十06</v>
          </cell>
          <cell r="G435">
            <v>6</v>
          </cell>
          <cell r="I435">
            <v>30</v>
          </cell>
          <cell r="K435">
            <v>0</v>
          </cell>
          <cell r="L435">
            <v>35</v>
          </cell>
          <cell r="O435">
            <v>46</v>
          </cell>
          <cell r="Q435">
            <v>48.12</v>
          </cell>
          <cell r="R435">
            <v>3144</v>
          </cell>
          <cell r="T435">
            <v>165.11999999999989</v>
          </cell>
        </row>
        <row r="436">
          <cell r="D436" t="str">
            <v>爱心07</v>
          </cell>
          <cell r="E436">
            <v>500</v>
          </cell>
          <cell r="G436">
            <v>4</v>
          </cell>
          <cell r="I436">
            <v>30</v>
          </cell>
          <cell r="K436">
            <v>2500</v>
          </cell>
          <cell r="L436">
            <v>35</v>
          </cell>
          <cell r="O436">
            <v>46</v>
          </cell>
          <cell r="Q436">
            <v>94.05</v>
          </cell>
          <cell r="R436">
            <v>8838</v>
          </cell>
          <cell r="T436">
            <v>709.04999999999927</v>
          </cell>
        </row>
        <row r="437">
          <cell r="D437" t="str">
            <v>平安07</v>
          </cell>
          <cell r="I437">
            <v>30</v>
          </cell>
          <cell r="K437">
            <v>1917</v>
          </cell>
          <cell r="L437">
            <v>35</v>
          </cell>
          <cell r="O437">
            <v>46</v>
          </cell>
          <cell r="Q437">
            <v>68.67</v>
          </cell>
          <cell r="R437">
            <v>1419</v>
          </cell>
          <cell r="T437">
            <v>179.67000000000007</v>
          </cell>
        </row>
        <row r="438">
          <cell r="D438" t="str">
            <v>平价07</v>
          </cell>
          <cell r="E438">
            <v>1000</v>
          </cell>
          <cell r="G438">
            <v>116</v>
          </cell>
          <cell r="I438">
            <v>30</v>
          </cell>
          <cell r="K438">
            <v>4500</v>
          </cell>
          <cell r="L438">
            <v>35</v>
          </cell>
          <cell r="O438">
            <v>46</v>
          </cell>
          <cell r="Q438">
            <v>212.61</v>
          </cell>
          <cell r="R438">
            <v>21200</v>
          </cell>
          <cell r="T438">
            <v>1439.6100000000006</v>
          </cell>
        </row>
        <row r="439">
          <cell r="D439" t="str">
            <v>同仁07</v>
          </cell>
          <cell r="E439">
            <v>500</v>
          </cell>
          <cell r="I439">
            <v>30</v>
          </cell>
          <cell r="K439">
            <v>7500</v>
          </cell>
          <cell r="L439">
            <v>35</v>
          </cell>
          <cell r="O439">
            <v>46</v>
          </cell>
          <cell r="Q439">
            <v>47.7</v>
          </cell>
          <cell r="R439">
            <v>4915</v>
          </cell>
          <cell r="T439">
            <v>658.70000000000073</v>
          </cell>
        </row>
        <row r="440">
          <cell r="D440" t="str">
            <v>万合07</v>
          </cell>
          <cell r="G440">
            <v>56</v>
          </cell>
          <cell r="I440">
            <v>30</v>
          </cell>
          <cell r="K440">
            <v>10000</v>
          </cell>
          <cell r="L440">
            <v>35</v>
          </cell>
          <cell r="O440">
            <v>46</v>
          </cell>
          <cell r="Q440">
            <v>203</v>
          </cell>
          <cell r="R440">
            <v>21831</v>
          </cell>
          <cell r="T440">
            <v>370</v>
          </cell>
        </row>
        <row r="441">
          <cell r="D441" t="str">
            <v>为民07</v>
          </cell>
          <cell r="I441">
            <v>30</v>
          </cell>
          <cell r="K441">
            <v>2750</v>
          </cell>
          <cell r="L441">
            <v>35</v>
          </cell>
          <cell r="O441">
            <v>46</v>
          </cell>
          <cell r="Q441">
            <v>84.87</v>
          </cell>
          <cell r="R441">
            <v>6179</v>
          </cell>
          <cell r="T441">
            <v>195.86999999999898</v>
          </cell>
        </row>
        <row r="442">
          <cell r="D442" t="str">
            <v>新特07</v>
          </cell>
          <cell r="E442">
            <v>600</v>
          </cell>
          <cell r="G442">
            <v>80</v>
          </cell>
          <cell r="I442">
            <v>30</v>
          </cell>
          <cell r="K442">
            <v>0</v>
          </cell>
          <cell r="L442">
            <v>35</v>
          </cell>
          <cell r="O442">
            <v>46</v>
          </cell>
          <cell r="Q442">
            <v>118.86</v>
          </cell>
          <cell r="R442">
            <v>10277</v>
          </cell>
          <cell r="T442">
            <v>909.86000000000058</v>
          </cell>
        </row>
        <row r="443">
          <cell r="D443" t="str">
            <v>春天07</v>
          </cell>
          <cell r="E443">
            <v>400</v>
          </cell>
          <cell r="I443">
            <v>30</v>
          </cell>
          <cell r="K443">
            <v>2333</v>
          </cell>
          <cell r="L443">
            <v>35</v>
          </cell>
          <cell r="O443">
            <v>46</v>
          </cell>
          <cell r="Q443">
            <v>89.37</v>
          </cell>
          <cell r="R443">
            <v>3925</v>
          </cell>
          <cell r="T443">
            <v>600.36999999999989</v>
          </cell>
        </row>
        <row r="444">
          <cell r="D444" t="str">
            <v>春雨07</v>
          </cell>
          <cell r="I444">
            <v>30</v>
          </cell>
          <cell r="K444">
            <v>2500</v>
          </cell>
          <cell r="L444">
            <v>35</v>
          </cell>
          <cell r="O444">
            <v>46</v>
          </cell>
          <cell r="Q444">
            <v>66.62</v>
          </cell>
          <cell r="R444">
            <v>5147</v>
          </cell>
          <cell r="T444">
            <v>177.61999999999989</v>
          </cell>
        </row>
        <row r="445">
          <cell r="D445" t="str">
            <v>阳光07</v>
          </cell>
          <cell r="E445">
            <v>500</v>
          </cell>
          <cell r="F445">
            <v>200</v>
          </cell>
          <cell r="I445">
            <v>30</v>
          </cell>
          <cell r="K445">
            <v>2750</v>
          </cell>
          <cell r="L445">
            <v>35</v>
          </cell>
          <cell r="O445">
            <v>46</v>
          </cell>
          <cell r="Q445">
            <v>71.72</v>
          </cell>
          <cell r="R445">
            <v>3986</v>
          </cell>
          <cell r="T445">
            <v>882.71999999999935</v>
          </cell>
        </row>
        <row r="446">
          <cell r="D446" t="str">
            <v>安康07</v>
          </cell>
          <cell r="I446">
            <v>30</v>
          </cell>
          <cell r="K446">
            <v>5000</v>
          </cell>
          <cell r="L446">
            <v>35</v>
          </cell>
          <cell r="O446">
            <v>46</v>
          </cell>
          <cell r="Q446">
            <v>96.18</v>
          </cell>
          <cell r="R446">
            <v>5781</v>
          </cell>
          <cell r="T446">
            <v>207.18000000000029</v>
          </cell>
        </row>
        <row r="447">
          <cell r="D447" t="str">
            <v>仁心07</v>
          </cell>
          <cell r="E447">
            <v>1000</v>
          </cell>
          <cell r="I447">
            <v>30</v>
          </cell>
          <cell r="K447">
            <v>1917</v>
          </cell>
          <cell r="L447">
            <v>35</v>
          </cell>
          <cell r="O447">
            <v>46</v>
          </cell>
          <cell r="Q447">
            <v>86.59</v>
          </cell>
          <cell r="R447">
            <v>2592</v>
          </cell>
          <cell r="T447">
            <v>1197.5900000000001</v>
          </cell>
        </row>
        <row r="448">
          <cell r="D448" t="str">
            <v>康佳07</v>
          </cell>
          <cell r="I448">
            <v>30</v>
          </cell>
          <cell r="K448">
            <v>2083</v>
          </cell>
          <cell r="L448">
            <v>35</v>
          </cell>
          <cell r="O448">
            <v>46</v>
          </cell>
          <cell r="Q448">
            <v>39.31</v>
          </cell>
          <cell r="R448">
            <v>4767</v>
          </cell>
          <cell r="T448">
            <v>150.30999999999949</v>
          </cell>
        </row>
        <row r="449">
          <cell r="D449" t="str">
            <v>豪盛07</v>
          </cell>
          <cell r="E449">
            <v>500</v>
          </cell>
          <cell r="F449">
            <v>100</v>
          </cell>
          <cell r="G449">
            <v>10</v>
          </cell>
          <cell r="I449">
            <v>30</v>
          </cell>
          <cell r="K449">
            <v>1833</v>
          </cell>
          <cell r="L449">
            <v>35</v>
          </cell>
          <cell r="O449">
            <v>46</v>
          </cell>
          <cell r="Q449">
            <v>52.37</v>
          </cell>
          <cell r="R449">
            <v>4791</v>
          </cell>
          <cell r="T449">
            <v>773.36999999999989</v>
          </cell>
        </row>
        <row r="450">
          <cell r="D450" t="str">
            <v>二十07</v>
          </cell>
          <cell r="E450">
            <v>1000</v>
          </cell>
          <cell r="G450">
            <v>30</v>
          </cell>
          <cell r="I450">
            <v>30</v>
          </cell>
          <cell r="K450">
            <v>0</v>
          </cell>
          <cell r="L450">
            <v>35</v>
          </cell>
          <cell r="O450">
            <v>46</v>
          </cell>
          <cell r="Q450">
            <v>53.8</v>
          </cell>
          <cell r="R450">
            <v>3176</v>
          </cell>
          <cell r="T450">
            <v>1194.8000000000002</v>
          </cell>
        </row>
        <row r="451">
          <cell r="D451" t="str">
            <v>爱心08</v>
          </cell>
          <cell r="I451">
            <v>30</v>
          </cell>
          <cell r="K451">
            <v>2500</v>
          </cell>
          <cell r="L451">
            <v>35</v>
          </cell>
          <cell r="O451">
            <v>46</v>
          </cell>
          <cell r="Q451">
            <v>113.93</v>
          </cell>
          <cell r="R451">
            <v>8176</v>
          </cell>
          <cell r="S451">
            <v>50</v>
          </cell>
          <cell r="T451">
            <v>224.93000000000029</v>
          </cell>
        </row>
        <row r="452">
          <cell r="D452" t="str">
            <v>平安08</v>
          </cell>
          <cell r="E452">
            <v>300</v>
          </cell>
          <cell r="I452">
            <v>30</v>
          </cell>
          <cell r="K452">
            <v>1917</v>
          </cell>
          <cell r="L452">
            <v>35</v>
          </cell>
          <cell r="O452">
            <v>46</v>
          </cell>
          <cell r="Q452">
            <v>89.72</v>
          </cell>
          <cell r="R452">
            <v>4949</v>
          </cell>
          <cell r="S452">
            <v>50</v>
          </cell>
          <cell r="T452">
            <v>500.71999999999935</v>
          </cell>
        </row>
        <row r="453">
          <cell r="D453" t="str">
            <v>平价08</v>
          </cell>
          <cell r="E453">
            <v>1000</v>
          </cell>
          <cell r="I453">
            <v>30</v>
          </cell>
          <cell r="K453">
            <v>4500</v>
          </cell>
          <cell r="L453">
            <v>35</v>
          </cell>
          <cell r="O453">
            <v>46</v>
          </cell>
          <cell r="Q453">
            <v>253.67</v>
          </cell>
          <cell r="R453">
            <v>24509</v>
          </cell>
          <cell r="T453">
            <v>1364.6699999999983</v>
          </cell>
        </row>
        <row r="454">
          <cell r="D454" t="str">
            <v>同仁08</v>
          </cell>
          <cell r="E454">
            <v>1500</v>
          </cell>
          <cell r="I454">
            <v>30</v>
          </cell>
          <cell r="K454">
            <v>7500</v>
          </cell>
          <cell r="L454">
            <v>35</v>
          </cell>
          <cell r="O454">
            <v>46</v>
          </cell>
          <cell r="Q454">
            <v>72.16</v>
          </cell>
          <cell r="R454">
            <v>4889</v>
          </cell>
          <cell r="T454">
            <v>1683.1599999999999</v>
          </cell>
        </row>
        <row r="455">
          <cell r="D455" t="str">
            <v>万合08</v>
          </cell>
          <cell r="E455">
            <v>2000</v>
          </cell>
          <cell r="I455">
            <v>30</v>
          </cell>
          <cell r="K455">
            <v>10000</v>
          </cell>
          <cell r="L455">
            <v>35</v>
          </cell>
          <cell r="O455">
            <v>46</v>
          </cell>
          <cell r="Q455">
            <v>235.76</v>
          </cell>
          <cell r="R455">
            <v>18006</v>
          </cell>
          <cell r="S455">
            <v>50</v>
          </cell>
          <cell r="T455">
            <v>2346.760000000002</v>
          </cell>
        </row>
        <row r="456">
          <cell r="D456" t="str">
            <v>为民08</v>
          </cell>
          <cell r="E456">
            <v>1000</v>
          </cell>
          <cell r="I456">
            <v>30</v>
          </cell>
          <cell r="K456">
            <v>2750</v>
          </cell>
          <cell r="L456">
            <v>35</v>
          </cell>
          <cell r="O456">
            <v>46</v>
          </cell>
          <cell r="Q456">
            <v>103.57</v>
          </cell>
          <cell r="R456">
            <v>6705</v>
          </cell>
          <cell r="S456">
            <v>50</v>
          </cell>
          <cell r="T456">
            <v>1214.5699999999997</v>
          </cell>
        </row>
        <row r="457">
          <cell r="D457" t="str">
            <v>新特08</v>
          </cell>
          <cell r="E457">
            <v>600</v>
          </cell>
          <cell r="I457">
            <v>30</v>
          </cell>
          <cell r="K457">
            <v>0</v>
          </cell>
          <cell r="L457">
            <v>35</v>
          </cell>
          <cell r="O457">
            <v>46</v>
          </cell>
          <cell r="Q457">
            <v>147.05000000000001</v>
          </cell>
          <cell r="R457">
            <v>8599</v>
          </cell>
          <cell r="S457">
            <v>50</v>
          </cell>
          <cell r="T457">
            <v>858.04999999999927</v>
          </cell>
        </row>
        <row r="458">
          <cell r="D458" t="str">
            <v>春天08</v>
          </cell>
          <cell r="E458">
            <v>800</v>
          </cell>
          <cell r="I458">
            <v>30</v>
          </cell>
          <cell r="K458">
            <v>2333</v>
          </cell>
          <cell r="L458">
            <v>35</v>
          </cell>
          <cell r="O458">
            <v>46</v>
          </cell>
          <cell r="Q458">
            <v>124.84</v>
          </cell>
          <cell r="R458">
            <v>6359</v>
          </cell>
          <cell r="S458">
            <v>50</v>
          </cell>
          <cell r="T458">
            <v>1035.8400000000001</v>
          </cell>
        </row>
        <row r="459">
          <cell r="D459" t="str">
            <v>春雨08</v>
          </cell>
          <cell r="I459">
            <v>30</v>
          </cell>
          <cell r="K459">
            <v>2500</v>
          </cell>
          <cell r="L459">
            <v>35</v>
          </cell>
          <cell r="O459">
            <v>46</v>
          </cell>
          <cell r="Q459">
            <v>88.22</v>
          </cell>
          <cell r="R459">
            <v>6038</v>
          </cell>
          <cell r="T459">
            <v>199.21999999999935</v>
          </cell>
        </row>
        <row r="460">
          <cell r="D460" t="str">
            <v>阳光08</v>
          </cell>
          <cell r="I460">
            <v>30</v>
          </cell>
          <cell r="K460">
            <v>2750</v>
          </cell>
          <cell r="L460">
            <v>35</v>
          </cell>
          <cell r="O460">
            <v>46</v>
          </cell>
          <cell r="Q460">
            <v>82.51</v>
          </cell>
          <cell r="R460">
            <v>5471</v>
          </cell>
          <cell r="S460">
            <v>50</v>
          </cell>
          <cell r="T460">
            <v>193.51000000000022</v>
          </cell>
        </row>
        <row r="461">
          <cell r="D461" t="str">
            <v>安康08</v>
          </cell>
          <cell r="G461">
            <v>13</v>
          </cell>
          <cell r="I461">
            <v>30</v>
          </cell>
          <cell r="K461">
            <v>5000</v>
          </cell>
          <cell r="L461">
            <v>35</v>
          </cell>
          <cell r="O461">
            <v>46</v>
          </cell>
          <cell r="Q461">
            <v>96.63</v>
          </cell>
          <cell r="R461">
            <v>7064</v>
          </cell>
          <cell r="S461">
            <v>50</v>
          </cell>
          <cell r="T461">
            <v>220.63000000000102</v>
          </cell>
        </row>
        <row r="462">
          <cell r="D462" t="str">
            <v>仁心08</v>
          </cell>
          <cell r="G462">
            <v>5</v>
          </cell>
          <cell r="I462">
            <v>30</v>
          </cell>
          <cell r="K462">
            <v>1917</v>
          </cell>
          <cell r="L462">
            <v>35</v>
          </cell>
          <cell r="O462">
            <v>46</v>
          </cell>
          <cell r="Q462">
            <v>98.28</v>
          </cell>
          <cell r="R462">
            <v>5225</v>
          </cell>
          <cell r="T462">
            <v>214.28000000000065</v>
          </cell>
        </row>
        <row r="463">
          <cell r="D463" t="str">
            <v>康佳08</v>
          </cell>
          <cell r="E463">
            <v>500</v>
          </cell>
          <cell r="I463">
            <v>30</v>
          </cell>
          <cell r="K463">
            <v>2083</v>
          </cell>
          <cell r="L463">
            <v>35</v>
          </cell>
          <cell r="O463">
            <v>46</v>
          </cell>
          <cell r="Q463">
            <v>37.07</v>
          </cell>
          <cell r="R463">
            <v>5322</v>
          </cell>
          <cell r="S463">
            <v>50</v>
          </cell>
          <cell r="T463">
            <v>648.06999999999971</v>
          </cell>
        </row>
        <row r="464">
          <cell r="D464" t="str">
            <v>豪盛08</v>
          </cell>
          <cell r="G464">
            <v>110</v>
          </cell>
          <cell r="I464">
            <v>30</v>
          </cell>
          <cell r="K464">
            <v>1833</v>
          </cell>
          <cell r="L464">
            <v>35</v>
          </cell>
          <cell r="O464">
            <v>46</v>
          </cell>
          <cell r="Q464">
            <v>71.64</v>
          </cell>
          <cell r="R464">
            <v>2773</v>
          </cell>
          <cell r="S464">
            <v>50</v>
          </cell>
          <cell r="T464">
            <v>292.63999999999942</v>
          </cell>
        </row>
        <row r="465">
          <cell r="D465" t="str">
            <v>二十08</v>
          </cell>
          <cell r="I465">
            <v>30</v>
          </cell>
          <cell r="K465">
            <v>0</v>
          </cell>
          <cell r="L465">
            <v>35</v>
          </cell>
          <cell r="O465">
            <v>46</v>
          </cell>
          <cell r="Q465">
            <v>54.44</v>
          </cell>
          <cell r="R465">
            <v>4048</v>
          </cell>
          <cell r="S465">
            <v>50</v>
          </cell>
          <cell r="T465">
            <v>165.4399999999996</v>
          </cell>
        </row>
        <row r="466">
          <cell r="D466" t="str">
            <v>爱心09</v>
          </cell>
          <cell r="E466">
            <v>600</v>
          </cell>
          <cell r="I466">
            <v>30</v>
          </cell>
          <cell r="K466">
            <v>2500</v>
          </cell>
          <cell r="L466">
            <v>35</v>
          </cell>
          <cell r="O466">
            <v>46</v>
          </cell>
          <cell r="Q466">
            <v>124.26</v>
          </cell>
          <cell r="R466">
            <v>7623</v>
          </cell>
          <cell r="T466">
            <v>835.26000000000022</v>
          </cell>
        </row>
        <row r="467">
          <cell r="D467" t="str">
            <v>平安09</v>
          </cell>
          <cell r="E467">
            <v>200</v>
          </cell>
          <cell r="G467">
            <v>18</v>
          </cell>
          <cell r="I467">
            <v>30</v>
          </cell>
          <cell r="K467">
            <v>1917</v>
          </cell>
          <cell r="L467">
            <v>35</v>
          </cell>
          <cell r="O467">
            <v>46</v>
          </cell>
          <cell r="Q467">
            <v>79.84</v>
          </cell>
          <cell r="R467">
            <v>5373</v>
          </cell>
          <cell r="T467">
            <v>408.84000000000015</v>
          </cell>
        </row>
        <row r="468">
          <cell r="D468" t="str">
            <v>平价09</v>
          </cell>
          <cell r="E468">
            <v>1000</v>
          </cell>
          <cell r="F468">
            <v>200</v>
          </cell>
          <cell r="G468">
            <v>70</v>
          </cell>
          <cell r="I468">
            <v>30</v>
          </cell>
          <cell r="K468">
            <v>4500</v>
          </cell>
          <cell r="L468">
            <v>35</v>
          </cell>
          <cell r="O468">
            <v>46</v>
          </cell>
          <cell r="Q468">
            <v>216.56</v>
          </cell>
          <cell r="R468">
            <v>24100</v>
          </cell>
          <cell r="T468">
            <v>1597.5600000000013</v>
          </cell>
        </row>
        <row r="469">
          <cell r="D469" t="str">
            <v>同仁09</v>
          </cell>
          <cell r="I469">
            <v>30</v>
          </cell>
          <cell r="K469">
            <v>7500</v>
          </cell>
          <cell r="L469">
            <v>35</v>
          </cell>
          <cell r="O469">
            <v>46</v>
          </cell>
          <cell r="Q469">
            <v>71.239999999999995</v>
          </cell>
          <cell r="R469">
            <v>5133</v>
          </cell>
          <cell r="T469">
            <v>182.23999999999978</v>
          </cell>
        </row>
        <row r="470">
          <cell r="D470" t="str">
            <v>万合09</v>
          </cell>
          <cell r="I470">
            <v>30</v>
          </cell>
          <cell r="K470">
            <v>10000</v>
          </cell>
          <cell r="L470">
            <v>35</v>
          </cell>
          <cell r="O470">
            <v>46</v>
          </cell>
          <cell r="Q470">
            <v>267.14999999999998</v>
          </cell>
          <cell r="R470">
            <v>20897</v>
          </cell>
          <cell r="T470">
            <v>378.15000000000146</v>
          </cell>
        </row>
        <row r="471">
          <cell r="D471" t="str">
            <v>为民09</v>
          </cell>
          <cell r="I471">
            <v>30</v>
          </cell>
          <cell r="K471">
            <v>2750</v>
          </cell>
          <cell r="L471">
            <v>35</v>
          </cell>
          <cell r="O471">
            <v>46</v>
          </cell>
          <cell r="Q471">
            <v>91.01</v>
          </cell>
          <cell r="R471">
            <v>7441</v>
          </cell>
          <cell r="T471">
            <v>202.01000000000022</v>
          </cell>
        </row>
        <row r="472">
          <cell r="D472" t="str">
            <v>新特09</v>
          </cell>
          <cell r="I472">
            <v>30</v>
          </cell>
          <cell r="K472">
            <v>0</v>
          </cell>
          <cell r="L472">
            <v>35</v>
          </cell>
          <cell r="O472">
            <v>46</v>
          </cell>
          <cell r="Q472">
            <v>129.53</v>
          </cell>
          <cell r="R472">
            <v>10515</v>
          </cell>
          <cell r="T472">
            <v>240.53000000000065</v>
          </cell>
        </row>
        <row r="473">
          <cell r="D473" t="str">
            <v>春天09</v>
          </cell>
          <cell r="I473">
            <v>30</v>
          </cell>
          <cell r="K473">
            <v>2333</v>
          </cell>
          <cell r="L473">
            <v>35</v>
          </cell>
          <cell r="O473">
            <v>46</v>
          </cell>
          <cell r="Q473">
            <v>135.96</v>
          </cell>
          <cell r="R473">
            <v>7886</v>
          </cell>
          <cell r="T473">
            <v>246.95999999999913</v>
          </cell>
        </row>
        <row r="474">
          <cell r="D474" t="str">
            <v>春雨09</v>
          </cell>
          <cell r="E474">
            <v>2000</v>
          </cell>
          <cell r="I474">
            <v>30</v>
          </cell>
          <cell r="K474">
            <v>2500</v>
          </cell>
          <cell r="L474">
            <v>35</v>
          </cell>
          <cell r="O474">
            <v>46</v>
          </cell>
          <cell r="Q474">
            <v>90.58</v>
          </cell>
          <cell r="R474">
            <v>7025</v>
          </cell>
          <cell r="T474">
            <v>2201.58</v>
          </cell>
        </row>
        <row r="475">
          <cell r="D475" t="str">
            <v>阳光09</v>
          </cell>
          <cell r="E475">
            <v>500</v>
          </cell>
          <cell r="G475">
            <v>13</v>
          </cell>
          <cell r="I475">
            <v>30</v>
          </cell>
          <cell r="K475">
            <v>2750</v>
          </cell>
          <cell r="L475">
            <v>35</v>
          </cell>
          <cell r="O475">
            <v>46</v>
          </cell>
          <cell r="Q475">
            <v>80.290000000000006</v>
          </cell>
          <cell r="R475">
            <v>7039</v>
          </cell>
          <cell r="T475">
            <v>704.29000000000087</v>
          </cell>
        </row>
        <row r="476">
          <cell r="D476" t="str">
            <v>安康09</v>
          </cell>
          <cell r="E476">
            <v>1000</v>
          </cell>
          <cell r="I476">
            <v>30</v>
          </cell>
          <cell r="K476">
            <v>5000</v>
          </cell>
          <cell r="L476">
            <v>35</v>
          </cell>
          <cell r="O476">
            <v>46</v>
          </cell>
          <cell r="Q476">
            <v>81.63</v>
          </cell>
          <cell r="R476">
            <v>6463</v>
          </cell>
          <cell r="T476">
            <v>1192.630000000001</v>
          </cell>
        </row>
        <row r="477">
          <cell r="D477" t="str">
            <v>仁心09</v>
          </cell>
          <cell r="I477">
            <v>30</v>
          </cell>
          <cell r="K477">
            <v>1917</v>
          </cell>
          <cell r="L477">
            <v>35</v>
          </cell>
          <cell r="O477">
            <v>46</v>
          </cell>
          <cell r="Q477">
            <v>91.53</v>
          </cell>
          <cell r="R477">
            <v>5718</v>
          </cell>
          <cell r="T477">
            <v>202.53000000000065</v>
          </cell>
        </row>
        <row r="478">
          <cell r="D478" t="str">
            <v>康佳09</v>
          </cell>
          <cell r="I478">
            <v>30</v>
          </cell>
          <cell r="K478">
            <v>2083</v>
          </cell>
          <cell r="L478">
            <v>35</v>
          </cell>
          <cell r="O478">
            <v>46</v>
          </cell>
          <cell r="Q478">
            <v>30.68</v>
          </cell>
          <cell r="R478">
            <v>5548</v>
          </cell>
          <cell r="T478">
            <v>141.68000000000029</v>
          </cell>
        </row>
        <row r="479">
          <cell r="D479" t="str">
            <v>豪盛09</v>
          </cell>
          <cell r="E479">
            <v>500</v>
          </cell>
          <cell r="I479">
            <v>30</v>
          </cell>
          <cell r="K479">
            <v>1833</v>
          </cell>
          <cell r="L479">
            <v>35</v>
          </cell>
          <cell r="O479">
            <v>46</v>
          </cell>
          <cell r="Q479">
            <v>71.48</v>
          </cell>
          <cell r="R479">
            <v>4478</v>
          </cell>
          <cell r="T479">
            <v>682.47999999999956</v>
          </cell>
        </row>
        <row r="480">
          <cell r="D480" t="str">
            <v>二十09</v>
          </cell>
          <cell r="G480">
            <v>22</v>
          </cell>
          <cell r="I480">
            <v>30</v>
          </cell>
          <cell r="K480">
            <v>0</v>
          </cell>
          <cell r="L480">
            <v>35</v>
          </cell>
          <cell r="O480">
            <v>46</v>
          </cell>
          <cell r="Q480">
            <v>60.9</v>
          </cell>
          <cell r="R480">
            <v>4450</v>
          </cell>
          <cell r="T480">
            <v>193.89999999999964</v>
          </cell>
        </row>
        <row r="481">
          <cell r="D481" t="str">
            <v>爱心10</v>
          </cell>
          <cell r="I481">
            <v>30</v>
          </cell>
          <cell r="K481">
            <v>2500</v>
          </cell>
          <cell r="L481">
            <v>35</v>
          </cell>
          <cell r="O481">
            <v>46</v>
          </cell>
          <cell r="Q481">
            <v>112.6</v>
          </cell>
          <cell r="T481">
            <v>223.59999999999991</v>
          </cell>
        </row>
        <row r="482">
          <cell r="D482" t="str">
            <v>平安10</v>
          </cell>
          <cell r="E482">
            <v>200</v>
          </cell>
          <cell r="I482">
            <v>30</v>
          </cell>
          <cell r="K482">
            <v>1917</v>
          </cell>
          <cell r="L482">
            <v>35</v>
          </cell>
          <cell r="O482">
            <v>46</v>
          </cell>
          <cell r="Q482">
            <v>74.42</v>
          </cell>
          <cell r="T482">
            <v>385.42000000000007</v>
          </cell>
        </row>
        <row r="483">
          <cell r="D483" t="str">
            <v>平价10</v>
          </cell>
          <cell r="I483">
            <v>30</v>
          </cell>
          <cell r="K483">
            <v>4500</v>
          </cell>
          <cell r="L483">
            <v>35</v>
          </cell>
          <cell r="O483">
            <v>46</v>
          </cell>
          <cell r="Q483">
            <v>222.02</v>
          </cell>
          <cell r="T483">
            <v>333.02000000000044</v>
          </cell>
        </row>
        <row r="484">
          <cell r="D484" t="str">
            <v>同仁10</v>
          </cell>
          <cell r="I484">
            <v>30</v>
          </cell>
          <cell r="K484">
            <v>7500</v>
          </cell>
          <cell r="L484">
            <v>35</v>
          </cell>
          <cell r="O484">
            <v>46</v>
          </cell>
          <cell r="Q484">
            <v>62.49</v>
          </cell>
          <cell r="T484">
            <v>173.48999999999978</v>
          </cell>
        </row>
        <row r="485">
          <cell r="D485" t="str">
            <v>万合10</v>
          </cell>
          <cell r="E485">
            <v>1000</v>
          </cell>
          <cell r="G485">
            <v>12</v>
          </cell>
          <cell r="I485">
            <v>30</v>
          </cell>
          <cell r="K485">
            <v>10000</v>
          </cell>
          <cell r="L485">
            <v>35</v>
          </cell>
          <cell r="O485">
            <v>46</v>
          </cell>
          <cell r="Q485">
            <v>225.23</v>
          </cell>
          <cell r="T485">
            <v>1348.2299999999996</v>
          </cell>
        </row>
        <row r="486">
          <cell r="D486" t="str">
            <v>为民10</v>
          </cell>
          <cell r="I486">
            <v>30</v>
          </cell>
          <cell r="K486">
            <v>2750</v>
          </cell>
          <cell r="L486">
            <v>35</v>
          </cell>
          <cell r="O486">
            <v>46</v>
          </cell>
          <cell r="Q486">
            <v>79.260000000000005</v>
          </cell>
          <cell r="T486">
            <v>190.26000000000022</v>
          </cell>
        </row>
        <row r="487">
          <cell r="D487" t="str">
            <v>新特10</v>
          </cell>
          <cell r="F487">
            <v>200</v>
          </cell>
          <cell r="I487">
            <v>30</v>
          </cell>
          <cell r="K487">
            <v>0</v>
          </cell>
          <cell r="L487">
            <v>35</v>
          </cell>
          <cell r="O487">
            <v>46</v>
          </cell>
          <cell r="Q487">
            <v>141.86000000000001</v>
          </cell>
          <cell r="T487">
            <v>452.86</v>
          </cell>
        </row>
        <row r="488">
          <cell r="D488" t="str">
            <v>春天10</v>
          </cell>
          <cell r="I488">
            <v>30</v>
          </cell>
          <cell r="K488">
            <v>2333</v>
          </cell>
          <cell r="L488">
            <v>35</v>
          </cell>
          <cell r="O488">
            <v>46</v>
          </cell>
          <cell r="Q488">
            <v>114.7</v>
          </cell>
          <cell r="T488">
            <v>225.69999999999982</v>
          </cell>
        </row>
        <row r="489">
          <cell r="D489" t="str">
            <v>春雨10</v>
          </cell>
          <cell r="I489">
            <v>30</v>
          </cell>
          <cell r="K489">
            <v>2500</v>
          </cell>
          <cell r="L489">
            <v>35</v>
          </cell>
          <cell r="O489">
            <v>46</v>
          </cell>
          <cell r="Q489">
            <v>70.02</v>
          </cell>
          <cell r="T489">
            <v>181.01999999999998</v>
          </cell>
        </row>
        <row r="490">
          <cell r="D490" t="str">
            <v>阳光10</v>
          </cell>
          <cell r="I490">
            <v>30</v>
          </cell>
          <cell r="K490">
            <v>2750</v>
          </cell>
          <cell r="L490">
            <v>35</v>
          </cell>
          <cell r="O490">
            <v>46</v>
          </cell>
          <cell r="Q490">
            <v>81.08</v>
          </cell>
          <cell r="T490">
            <v>192.07999999999993</v>
          </cell>
        </row>
        <row r="491">
          <cell r="D491" t="str">
            <v>安康10</v>
          </cell>
          <cell r="I491">
            <v>30</v>
          </cell>
          <cell r="K491">
            <v>5000</v>
          </cell>
          <cell r="L491">
            <v>35</v>
          </cell>
          <cell r="O491">
            <v>46</v>
          </cell>
          <cell r="Q491">
            <v>95.28</v>
          </cell>
          <cell r="T491">
            <v>206.27999999999975</v>
          </cell>
        </row>
        <row r="492">
          <cell r="D492" t="str">
            <v>仁心10</v>
          </cell>
          <cell r="I492">
            <v>30</v>
          </cell>
          <cell r="K492">
            <v>1917</v>
          </cell>
          <cell r="L492">
            <v>35</v>
          </cell>
          <cell r="O492">
            <v>46</v>
          </cell>
          <cell r="Q492">
            <v>75.790000000000006</v>
          </cell>
          <cell r="T492">
            <v>186.78999999999996</v>
          </cell>
        </row>
        <row r="493">
          <cell r="D493" t="str">
            <v>康佳10</v>
          </cell>
          <cell r="I493">
            <v>30</v>
          </cell>
          <cell r="K493">
            <v>2083</v>
          </cell>
          <cell r="L493">
            <v>35</v>
          </cell>
          <cell r="O493">
            <v>46</v>
          </cell>
          <cell r="Q493">
            <v>24.85</v>
          </cell>
          <cell r="T493">
            <v>135.84999999999991</v>
          </cell>
        </row>
        <row r="494">
          <cell r="D494" t="str">
            <v>豪盛10</v>
          </cell>
          <cell r="I494">
            <v>30</v>
          </cell>
          <cell r="K494">
            <v>1833</v>
          </cell>
          <cell r="L494">
            <v>35</v>
          </cell>
          <cell r="O494">
            <v>46</v>
          </cell>
          <cell r="Q494">
            <v>64.56</v>
          </cell>
          <cell r="T494">
            <v>175.55999999999995</v>
          </cell>
        </row>
        <row r="495">
          <cell r="D495" t="str">
            <v>二十10</v>
          </cell>
          <cell r="I495">
            <v>30</v>
          </cell>
          <cell r="K495">
            <v>0</v>
          </cell>
          <cell r="L495">
            <v>35</v>
          </cell>
          <cell r="O495">
            <v>46</v>
          </cell>
          <cell r="Q495">
            <v>60.5</v>
          </cell>
          <cell r="T495">
            <v>171.5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anan Wang" refreshedDate="45270.818333449075" createdVersion="8" refreshedVersion="8" minRefreshableVersion="3" recordCount="954" xr:uid="{615E97A6-B730-493B-8A0E-C766FB970282}">
  <cacheSource type="worksheet">
    <worksheetSource name="VerticalTable"/>
  </cacheSource>
  <cacheFields count="16">
    <cacheField name="业务机构" numFmtId="0">
      <sharedItems containsSemiMixedTypes="0" containsString="0" containsNumber="1" containsInteger="1" minValue="1001" maxValue="1106"/>
    </cacheField>
    <cacheField name="业务机构名称" numFmtId="0">
      <sharedItems count="24">
        <s v="爱心药店"/>
        <s v="百姓大药房"/>
        <s v="博康大药房"/>
        <s v="华瑞大药房"/>
        <s v="华宇大药房"/>
        <s v="华雨大药房"/>
        <s v="平安药店"/>
        <s v="平价大药房"/>
        <s v="通达药店"/>
        <s v="同仁大药房"/>
        <s v="万合大药房"/>
        <s v="为民药店"/>
        <s v="新特药大药房"/>
        <s v="春天药店"/>
        <s v="春雨药店"/>
        <s v="阳光药店"/>
        <s v="安康大药房"/>
        <s v="仁心药店"/>
        <s v="缘客隆店"/>
        <s v="康佳药店"/>
        <s v="尚康销售中心"/>
        <s v="心脑康大药房"/>
        <s v="豪盛嘉苑店"/>
        <s v="二十一分店"/>
      </sharedItems>
    </cacheField>
    <cacheField name="门店类型" numFmtId="49">
      <sharedItems count="2">
        <s v="直营"/>
        <s v="加盟"/>
      </sharedItems>
    </cacheField>
    <cacheField name="会计年" numFmtId="0">
      <sharedItems containsSemiMixedTypes="0" containsString="0" containsNumber="1" containsInteger="1" minValue="2020" maxValue="2023" count="4">
        <n v="2020"/>
        <n v="2021"/>
        <n v="2022"/>
        <n v="2023"/>
      </sharedItems>
    </cacheField>
    <cacheField name="会计月" numFmtId="49">
      <sharedItems count="12">
        <s v="01"/>
        <s v="02"/>
        <s v="03"/>
        <s v="04"/>
        <s v="05"/>
        <s v="06"/>
        <s v="07"/>
        <s v="08"/>
        <s v="09"/>
        <s v="10"/>
        <s v="11"/>
        <s v="12"/>
      </sharedItems>
    </cacheField>
    <cacheField name="匹配列" numFmtId="49">
      <sharedItems/>
    </cacheField>
    <cacheField name="毛利率" numFmtId="10">
      <sharedItems containsMixedTypes="1" containsNumber="1" minValue="9.4331941258416124E-2" maxValue="0.7041537468717044" count="793">
        <n v="0.41769027597368175"/>
        <s v=""/>
        <n v="0.33088571220907598"/>
        <n v="0.35256542181804118"/>
        <n v="0.32715988988326478"/>
        <n v="0.41770082720013391"/>
        <n v="0.33095442499962086"/>
        <n v="0.35238533415579981"/>
        <n v="0.35126391532479878"/>
        <n v="0.41373455382144375"/>
        <n v="0.3870734323954837"/>
        <n v="0.34895188101347907"/>
        <n v="0.35901163227603405"/>
        <n v="0.4194351730097014"/>
        <n v="0.39822717694625526"/>
        <n v="0.29451112076108332"/>
        <n v="0.30297990922665335"/>
        <n v="0.40147321653037626"/>
        <n v="0.37709826157534809"/>
        <n v="0.22549609927050868"/>
        <n v="0.31816440053093187"/>
        <n v="0.30640549666974065"/>
        <n v="0.36933680232066707"/>
        <n v="0.31371633354065459"/>
        <n v="0.32974723232464248"/>
        <n v="0.319636751847998"/>
        <n v="0.33728473862019587"/>
        <n v="0.36261550039216328"/>
        <n v="0.27244236820645973"/>
        <n v="0.32964343978520627"/>
        <n v="0.29792705958778132"/>
        <n v="0.36986509964697695"/>
        <n v="0.24990334382082804"/>
        <n v="0.30544360336179804"/>
        <n v="0.34915011244765776"/>
        <n v="0.37034361761468992"/>
        <n v="0.29285555504918809"/>
        <n v="0.29795454426082973"/>
        <n v="0.32250206957034905"/>
        <n v="0.32419293080264533"/>
        <n v="0.38160153962260618"/>
        <n v="0.29854281423749079"/>
        <n v="0.33795060038401253"/>
        <n v="0.31853815285602805"/>
        <n v="0.37808239976530333"/>
        <n v="0.2933180472990935"/>
        <n v="0.3418322561357473"/>
        <n v="0.36292411349297993"/>
        <n v="0.35551602301655572"/>
        <n v="0.31734155555566457"/>
        <n v="0.31606406965961065"/>
        <n v="0.34163161021410599"/>
        <n v="0.36272010839591839"/>
        <n v="0.40885433186224313"/>
        <n v="0.30986259066798516"/>
        <n v="0.35625234440176984"/>
        <n v="0.3477717756028198"/>
        <n v="0.36831454426109211"/>
        <n v="0.2740407890431486"/>
        <n v="0.34184083311602115"/>
        <n v="0.35988494928027698"/>
        <n v="0.40861081460499155"/>
        <n v="0.33278358178618922"/>
        <n v="0.33381475645060971"/>
        <n v="0.37140397837030836"/>
        <n v="0.3807102505567847"/>
        <n v="0.39998304707615046"/>
        <n v="0.42114979783594425"/>
        <n v="0.32920817891373805"/>
        <n v="0.36906434357328444"/>
        <n v="0.32834257028112446"/>
        <n v="0.41163353439986017"/>
        <n v="0.24125114713979809"/>
        <n v="0.37446194548698702"/>
        <n v="0.37792123614256762"/>
        <n v="0.41716492700663904"/>
        <n v="0.33472387134225179"/>
        <n v="0.34188376037853763"/>
        <n v="0.35116885447646395"/>
        <n v="0.36342361559403857"/>
        <n v="0.35802634351949419"/>
        <n v="0.41100145387187198"/>
        <n v="0.34563372363569367"/>
        <n v="0.38960260273332753"/>
        <n v="0.34723168624255368"/>
        <n v="0.39515268777482843"/>
        <n v="0.25345061885113385"/>
        <n v="0.37297938350281401"/>
        <n v="0.36809580320874163"/>
        <n v="0.36720800787394148"/>
        <n v="0.34129662162281221"/>
        <n v="0.35238318674320951"/>
        <n v="0.36343085767846151"/>
        <n v="0.37620482933065924"/>
        <n v="0.38010479608137449"/>
        <n v="0.38637584951660314"/>
        <n v="0.3758390254472071"/>
        <n v="0.39189550723524796"/>
        <n v="0.38256419290538524"/>
        <n v="0.38462888115427502"/>
        <n v="0.26228276215437735"/>
        <n v="0.39239441255399332"/>
        <n v="0.39484739129292901"/>
        <n v="0.41845743089345105"/>
        <n v="0.35001615794785446"/>
        <n v="0.35724145803862095"/>
        <n v="0.39150392602167716"/>
        <n v="0.41030553966902727"/>
        <n v="0.40787511176387548"/>
        <n v="0.43201072658896522"/>
        <n v="0.37571733673048824"/>
        <n v="0.40317879611272095"/>
        <n v="0.42180762934217586"/>
        <n v="0.42473280763098981"/>
        <n v="0.26028153664801268"/>
        <n v="0.39768219027390445"/>
        <n v="0.39317139330685325"/>
        <n v="0.41755381420559357"/>
        <n v="0.39008216325298023"/>
        <n v="0.37280184145894901"/>
        <n v="0.42663158126783846"/>
        <n v="0.42113649020756216"/>
        <n v="0.39567754254984433"/>
        <n v="0.40702581973817997"/>
        <n v="0.37965477510203971"/>
        <n v="0.39648521566814399"/>
        <n v="0.42830329679673884"/>
        <n v="0.39145664578285067"/>
        <n v="0.25670065271336218"/>
        <n v="0.40062233522399199"/>
        <n v="0.39761913523379872"/>
        <n v="0.4102710537074114"/>
        <n v="0.35497862330996982"/>
        <n v="0.35451020046161513"/>
        <n v="0.40835764957051901"/>
        <n v="0.42438215502567078"/>
        <n v="0.38111940762989716"/>
        <n v="0.43915821173068614"/>
        <n v="0.35192689524442045"/>
        <n v="0.39355019364148763"/>
        <n v="0.39548782463566484"/>
        <n v="0.4207355030841271"/>
        <n v="0.25520349702658363"/>
        <n v="0.40010159875631779"/>
        <n v="0.39716096426363134"/>
        <n v="0.39929153507764403"/>
        <n v="0.38932630689689535"/>
        <n v="0.35985422397651184"/>
        <n v="0.40430512345305131"/>
        <n v="0.41074320078249754"/>
        <n v="0.4044560329295267"/>
        <n v="0.42121945889148127"/>
        <n v="0.44339723633185868"/>
        <n v="0.38449825755114253"/>
        <n v="0.40494536062744046"/>
        <n v="0.41336698792460458"/>
        <n v="0.28814988668665503"/>
        <n v="0.40091423084138572"/>
        <n v="0.39743776034682199"/>
        <n v="0.38667967565178896"/>
        <n v="0.39404275769288372"/>
        <n v="0.34006725161878054"/>
        <n v="0.41408017005415493"/>
        <n v="0.43257941949331236"/>
        <n v="0.41950262900052826"/>
        <n v="0.41617278642415723"/>
        <n v="0.41798451239862155"/>
        <n v="0.32208845523802859"/>
        <n v="0.39284891667317756"/>
        <n v="0.41984967603965345"/>
        <n v="0.23068122046131537"/>
        <n v="0.40491983369684625"/>
        <n v="0.39770876770186947"/>
        <n v="0.37579139302804193"/>
        <n v="0.37781054034267708"/>
        <n v="0.36321581576802769"/>
        <n v="0.37666375933969776"/>
        <n v="0.41143777701671497"/>
        <n v="0.40420104315465133"/>
        <n v="0.24793918732801659"/>
        <n v="0.40672527338764386"/>
        <n v="0.36889236444222329"/>
        <n v="0.39224881970717146"/>
        <n v="0.4334253638527229"/>
        <n v="0.26761014215072726"/>
        <n v="0.41805157610940785"/>
        <n v="0.4150168529171715"/>
        <n v="0.49853546813877692"/>
        <n v="0.38983381936402067"/>
        <n v="0.33194886644686861"/>
        <n v="0.42284324981049087"/>
        <n v="0.37911569823693192"/>
        <n v="0.37624999877511145"/>
        <n v="0.41786746154598081"/>
        <n v="0.42027769656128083"/>
        <n v="0.36796452483237446"/>
        <n v="0.41151103599743549"/>
        <n v="0.42554752095536813"/>
        <n v="0.26747905516133141"/>
        <n v="0.40667613218167104"/>
        <n v="0.42984401779945097"/>
        <n v="0.40075822419384033"/>
        <n v="0.38963860209684248"/>
        <n v="0.37837903880259949"/>
        <n v="0.43611504520278299"/>
        <n v="0.41793859544991391"/>
        <n v="0.4033920888717652"/>
        <n v="0.3861094269445981"/>
        <n v="0.46335259417414332"/>
        <n v="0.37490441453492923"/>
        <n v="0.41517344428367686"/>
        <n v="0.42203774523928023"/>
        <n v="0.276024431655786"/>
        <n v="0.42847199846283462"/>
        <n v="0.41594529107768496"/>
        <n v="0.42279724093084847"/>
        <n v="0.41576098112529619"/>
        <n v="0.41939057220660164"/>
        <n v="0.43050602964073803"/>
        <n v="0.43501988201670394"/>
        <n v="0.38334872307973261"/>
        <n v="0.41372584706933491"/>
        <n v="0.44124649415856149"/>
        <n v="0.38384538209796121"/>
        <n v="0.41383595417212221"/>
        <n v="0.4480851400124079"/>
        <n v="0.27402956477730284"/>
        <n v="0.42958654469875296"/>
        <n v="0.40118580706776746"/>
        <n v="0.41957352180145152"/>
        <n v="0.4078752910596723"/>
        <n v="0.38637099286377585"/>
        <n v="0.43376068821117336"/>
        <n v="0.4229766813106241"/>
        <n v="0.38688128384595738"/>
        <n v="0.41120330912472347"/>
        <n v="0.41887983264729634"/>
        <n v="0.3778301078462733"/>
        <n v="0.40597311164748301"/>
        <n v="0.44839454189577654"/>
        <n v="0.28943874817059234"/>
        <n v="0.44167198812183867"/>
        <n v="0.42389261697596164"/>
        <n v="0.44153134181540693"/>
        <n v="0.40527988974966983"/>
        <n v="0.4328214605101347"/>
        <n v="0.45094070956601534"/>
        <n v="0.45548728547587353"/>
        <n v="0.42186212442497056"/>
        <n v="0.41907741206374388"/>
        <n v="0.39347814597537129"/>
        <n v="0.41502721665308984"/>
        <n v="0.38269952939460172"/>
        <n v="0.41464908515580606"/>
        <n v="0.44360548919425602"/>
        <n v="0.26691435481061809"/>
        <n v="0.44545049415091237"/>
        <n v="0.39392630923973443"/>
        <n v="0.45574202303987854"/>
        <n v="0.40059679561902256"/>
        <n v="0.43208374978906788"/>
        <n v="0.452478474143585"/>
        <n v="0.45692861702385534"/>
        <n v="0.40366307763537679"/>
        <n v="0.41181246929459042"/>
        <n v="0.60870236074679829"/>
        <n v="0.37942186759556756"/>
        <n v="0.36645346033538445"/>
        <n v="0.40632305560026311"/>
        <n v="0.41424253189343924"/>
        <n v="0.2446453707169626"/>
        <n v="0.40723476403598013"/>
        <n v="0.41101400690890955"/>
        <n v="0.44115358299036983"/>
        <n v="0.39605600806203406"/>
        <n v="0.37518731309901643"/>
        <n v="0.40730393511879759"/>
        <n v="0.4329171223020899"/>
        <n v="0.39204796800883335"/>
        <n v="0.40894416833966685"/>
        <n v="0.60320523577781504"/>
        <n v="0.43615602495077138"/>
        <n v="0.4111090927629939"/>
        <n v="0.42477967928821042"/>
        <n v="0.43150113547868796"/>
        <n v="0.25538008018968705"/>
        <n v="0.42532783453357897"/>
        <n v="0.40256581699883087"/>
        <n v="0.45633454772311471"/>
        <n v="0.41832932962533331"/>
        <n v="0.42115406196357724"/>
        <n v="0.42017089497191895"/>
        <n v="0.46026560514248499"/>
        <n v="0.42335278779815333"/>
        <n v="0.46231141657093344"/>
        <n v="0.59854772881069196"/>
        <n v="0.41694130621660919"/>
        <n v="0.39734728503217925"/>
        <n v="0.37666109613304877"/>
        <n v="0.41834678663746816"/>
        <n v="0.23682741924011699"/>
        <n v="0.41580714818408343"/>
        <n v="0.41443462439978512"/>
        <n v="0.43729735577334661"/>
        <n v="0.41093355461340608"/>
        <n v="0.40772299310191013"/>
        <n v="0.43297990841812595"/>
        <n v="0.439658583258552"/>
        <n v="0.39656914391853665"/>
        <n v="0.40175363169618705"/>
        <n v="0.65822919630879306"/>
        <n v="0.38210197553039527"/>
        <n v="0.3494596686518418"/>
        <n v="0.36975821807782"/>
        <n v="0.40508254990952464"/>
        <n v="0.20724606425885952"/>
        <n v="0.37643043605561294"/>
        <n v="0.3636196185986047"/>
        <n v="0.44963944591137994"/>
        <n v="0.42062382594656167"/>
        <n v="0.38821597962639631"/>
        <n v="0.38741652894782808"/>
        <n v="0.39101862326278231"/>
        <n v="0.3470088343728987"/>
        <n v="0.3791808455334707"/>
        <n v="0.63007281789152891"/>
        <n v="0.44553805680909114"/>
        <n v="0.38454954774272482"/>
        <n v="0.38915470958156106"/>
        <n v="0.38628819596571479"/>
        <n v="0.23713358545129534"/>
        <n v="0.42144478049918399"/>
        <n v="0.42807461050548035"/>
        <n v="0.45890928610781262"/>
        <n v="0.42038117281762194"/>
        <n v="0.40361291366581559"/>
        <n v="0.38241858338644624"/>
        <n v="0.40420432555934627"/>
        <n v="0.40558196924079426"/>
        <n v="0.39786537006417622"/>
        <n v="0.7041537468717044"/>
        <n v="0.43467462103078858"/>
        <n v="0.43901684887942116"/>
        <n v="0.41780674823336039"/>
        <n v="0.43324206338731119"/>
        <n v="0.3726273097646573"/>
        <n v="0.55926656976579781"/>
        <n v="0.4009426908237666"/>
        <n v="0.41069740869519156"/>
        <n v="0.42280180976057452"/>
        <n v="0.23569855045123755"/>
        <n v="0.43608858294255332"/>
        <n v="0.40052682185629962"/>
        <n v="0.36880066776270509"/>
        <n v="0.41652136522818051"/>
        <n v="0.38507887289835591"/>
        <n v="0.41691799855777351"/>
        <n v="0.37942648177242577"/>
        <n v="0.39993217459334141"/>
        <n v="0.37256592355527324"/>
        <n v="0.37824312580721048"/>
        <n v="0.69600093084232351"/>
        <n v="0.43401482902233568"/>
        <n v="0.46134282894725592"/>
        <n v="0.4405124246280957"/>
        <n v="0.47148485800384232"/>
        <n v="0.38139644090886815"/>
        <n v="0.57594946598981245"/>
        <n v="0.39730487118023439"/>
        <n v="0.41322312618326135"/>
        <n v="0.40917623803153275"/>
        <n v="0.25026871233494541"/>
        <n v="0.41768022085784307"/>
        <n v="0.43582217091443565"/>
        <n v="0.40189312125203613"/>
        <n v="0.39241995347059028"/>
        <n v="0.41834897194213561"/>
        <n v="0.3957744073140157"/>
        <n v="0.37919239266713872"/>
        <n v="0.41170626365451435"/>
        <n v="0.39987504462152335"/>
        <n v="0.65336684348289364"/>
        <n v="0.46425268546320836"/>
        <n v="0.46763856947975679"/>
        <n v="0.42641421291153025"/>
        <n v="0.45884264509505879"/>
        <n v="0.3834091876548395"/>
        <n v="0.56567545895460436"/>
        <n v="0.39115058463335201"/>
        <n v="0.41359986759469058"/>
        <n v="0.4087794354407252"/>
        <n v="0.26029602963508502"/>
        <n v="0.46946938803492244"/>
        <n v="0.38154523887178704"/>
        <n v="0.38426550231119583"/>
        <n v="0.42362538282317957"/>
        <n v="0.39390313057606813"/>
        <n v="0.40415697241798992"/>
        <n v="0.39676609701708954"/>
        <n v="0.39852612938758214"/>
        <n v="0.38787451611479229"/>
        <n v="0.57714412427628015"/>
        <n v="0.45990095744842385"/>
        <n v="0.46500754606810385"/>
        <n v="0.42899949198791582"/>
        <n v="0.44814670171418269"/>
        <n v="0.37623117004607176"/>
        <n v="0.57791143412903179"/>
        <n v="0.39174922322723194"/>
        <n v="0.39908242288668461"/>
        <n v="0.40051482201377603"/>
        <n v="0.22649193567997833"/>
        <n v="0.43097064810242447"/>
        <n v="0.39990302307465936"/>
        <n v="0.36775077068170442"/>
        <n v="0.42528913719218814"/>
        <n v="0.41079286958035754"/>
        <n v="0.36829496505948195"/>
        <n v="0.39958803955940542"/>
        <n v="0.42942657779540117"/>
        <n v="0.3760803973948344"/>
        <n v="0.39563801099209234"/>
        <n v="0.44651316012022862"/>
        <n v="0.46501851420476115"/>
        <n v="0.42751141626411415"/>
        <n v="0.45006979991720469"/>
        <n v="0.37733854536620592"/>
        <n v="0.58176467976467972"/>
        <n v="0.40441908623412659"/>
        <n v="0.40806123948715761"/>
        <n v="0.37972430973478094"/>
        <n v="0.25390950513338451"/>
        <n v="0.44066718500077978"/>
        <n v="0.41160844455571638"/>
        <n v="0.39135413142115005"/>
        <n v="0.41458422675978607"/>
        <n v="0.41517847097016741"/>
        <n v="0.4014071584915288"/>
        <n v="0.41637913397411247"/>
        <n v="0.4200344226951887"/>
        <n v="0.36385653064913437"/>
        <n v="0.3138031108357518"/>
        <n v="0.47180543347827264"/>
        <n v="0.47049197465778714"/>
        <n v="0.43893629368034082"/>
        <n v="0.44216557644209847"/>
        <n v="0.39861496529355711"/>
        <n v="0.5955490186943877"/>
        <n v="0.40579154668946504"/>
        <n v="0.40677934305803809"/>
        <n v="0.38738441024589604"/>
        <n v="0.28005546669352205"/>
        <n v="0.46016007873354769"/>
        <n v="0.43996568355476173"/>
        <n v="0.41413876572707037"/>
        <n v="0.41549401792109736"/>
        <n v="0.40194193024486424"/>
        <n v="0.4010413381826336"/>
        <n v="0.42839275261024912"/>
        <n v="0.42958258303203944"/>
        <n v="0.4059135002186432"/>
        <n v="0.38476681047917455"/>
        <n v="0.48588865535915365"/>
        <n v="0.47763019227886155"/>
        <n v="0.43257350167213648"/>
        <n v="0.4361660003470707"/>
        <n v="0.39703992449057435"/>
        <n v="0.59957891251457607"/>
        <n v="0.39478850866756221"/>
        <n v="0.42590484664720435"/>
        <n v="0.42077213486831072"/>
        <n v="0.30590899733478355"/>
        <n v="0.46385620925555915"/>
        <n v="0.45217583565866137"/>
        <n v="0.40859894504052946"/>
        <n v="0.45719953580326667"/>
        <n v="0.42345967317674771"/>
        <n v="0.41210733281619921"/>
        <n v="0.41978525363887881"/>
        <n v="0.4597315759377601"/>
        <n v="0.44040799282021231"/>
        <n v="0.45624256910566235"/>
        <n v="0.47595093765028618"/>
        <n v="0.47694606028702463"/>
        <n v="0.4710304524117444"/>
        <n v="0.44459075867698994"/>
        <n v="0.40658480638584032"/>
        <n v="0.59777967004523935"/>
        <n v="0.38715678673062698"/>
        <n v="0.4279741806356343"/>
        <n v="0.38023026791249798"/>
        <n v="0.3043257696479939"/>
        <n v="0.46359602134467892"/>
        <n v="0.4430070902588526"/>
        <n v="0.41887132714882608"/>
        <n v="0.45312359198588992"/>
        <n v="0.40349222672880064"/>
        <n v="0.40106605745758067"/>
        <n v="0.40033553625271795"/>
        <n v="0.43822280940288522"/>
        <n v="0.40743454380511845"/>
        <n v="0.41891153361268119"/>
        <n v="0.48707430039459126"/>
        <n v="0.48523878293204858"/>
        <n v="0.46823234984333018"/>
        <n v="0.44212120498624274"/>
        <n v="0.41633639387175275"/>
        <n v="0.6000257422857953"/>
        <n v="0.41300696294714312"/>
        <n v="0.41882360100905414"/>
        <n v="0.37505916462656674"/>
        <n v="0.29025385487747146"/>
        <n v="0.44537067676647857"/>
        <n v="0.44158114721197311"/>
        <n v="0.40807763629790517"/>
        <n v="0.43675170319472401"/>
        <n v="0.41108521057786479"/>
        <n v="0.39589855829835091"/>
        <n v="0.38128392514249193"/>
        <n v="0.45709179983006465"/>
        <n v="0.39397678222457938"/>
        <n v="0.42466778924488591"/>
        <n v="0.46792392907746061"/>
        <n v="0.47384089968420351"/>
        <n v="0.46421957322217944"/>
        <n v="0.46160687450649618"/>
        <n v="0.4495028916863551"/>
        <n v="0.57885954386268479"/>
        <n v="0.40180351713196533"/>
        <n v="0.39478959084166348"/>
        <n v="0.41755445938341346"/>
        <n v="0.30132119562186738"/>
        <n v="0.4389483635802488"/>
        <n v="0.43520539568048205"/>
        <n v="0.42476499549367724"/>
        <n v="0.41214310176549235"/>
        <n v="0.40216080718316566"/>
        <n v="0.41590911093391369"/>
        <n v="0.39757960442371959"/>
        <n v="0.45007405204050677"/>
        <n v="0.40704359824751107"/>
        <n v="0.44773135252086999"/>
        <n v="0.45162568587638269"/>
        <n v="0.46315336267685342"/>
        <n v="0.45572826367259228"/>
        <n v="0.42947338489106529"/>
        <n v="0.39058692199984463"/>
        <n v="0.61089401955381784"/>
        <n v="0.37730460365901247"/>
        <n v="0.39049215012187793"/>
        <n v="0.3987922271595038"/>
        <n v="0.29133518696090066"/>
        <n v="0.43076601760054001"/>
        <n v="0.41912125756751051"/>
        <n v="0.42300475652809516"/>
        <n v="0.43178062968922709"/>
        <n v="0.40381987527586255"/>
        <n v="0.4115740515685109"/>
        <n v="0.41855854480076266"/>
        <n v="0.41764590685238018"/>
        <n v="0.39120767824786556"/>
        <n v="0.41771872945128502"/>
        <n v="0.44579638336212568"/>
        <n v="0.47351201823503375"/>
        <n v="0.48967787489591341"/>
        <n v="0.45600626741884298"/>
        <n v="0.40087871674487086"/>
        <n v="0.5638488728594635"/>
        <n v="0.41719667895142043"/>
        <n v="0.39564447401994057"/>
        <n v="0.43274088733398303"/>
        <n v="0.33047141128335983"/>
        <n v="0.44546350626804843"/>
        <n v="0.45832355171578865"/>
        <n v="0.44245534257754893"/>
        <n v="0.42734214193336861"/>
        <n v="0.38861137727693074"/>
        <n v="0.40745508762595223"/>
        <n v="0.43701593467418709"/>
        <n v="0.43827447807135722"/>
        <n v="0.40897265097802055"/>
        <n v="0.42256014863280139"/>
        <n v="0.37411897973817948"/>
        <n v="0.45313128462927416"/>
        <n v="0.44757585485675377"/>
        <n v="0.43804671094422309"/>
        <n v="0.4312884226158829"/>
        <n v="0.34493838134294857"/>
        <n v="0.52125920438644813"/>
        <n v="9.4331941258416124E-2"/>
        <n v="0.37390611706603766"/>
        <n v="0.421861522698532"/>
        <n v="0.25202980489191706"/>
        <n v="0.45767743146563866"/>
        <n v="0.46495963083457831"/>
        <n v="0.40802172814846127"/>
        <n v="0.41563420550174845"/>
        <n v="0.38520503034858333"/>
        <n v="0.38761320462345478"/>
        <n v="0.40821589948957093"/>
        <n v="0.44199223436586993"/>
        <n v="0.39498817876152054"/>
        <n v="0.40967907644466062"/>
        <n v="0.4296219851117718"/>
        <n v="0.43377330624757898"/>
        <n v="0.44441254517696488"/>
        <n v="0.42083511284937336"/>
        <n v="0.4237159756683252"/>
        <n v="0.39550871449832614"/>
        <n v="0.56643883895155611"/>
        <n v="0.37855592887736317"/>
        <n v="0.3683152393856301"/>
        <n v="0.41394471299904839"/>
        <n v="0.2649148194526913"/>
        <n v="0.42566561047484675"/>
        <n v="0.42008103511057726"/>
        <n v="0.38822762219637275"/>
        <n v="0.40177696914728844"/>
        <n v="0.37641673299935197"/>
        <n v="0.38567861545608195"/>
        <n v="0.39707218049900511"/>
        <n v="0.39648852750533636"/>
        <n v="0.41135483212497115"/>
        <n v="0.39559363032727973"/>
        <n v="0.38162509172805281"/>
        <n v="0.44867920839288555"/>
        <n v="0.43124603694956859"/>
        <n v="0.43021793611118975"/>
        <n v="0.4152875060247303"/>
        <n v="0.37707460532520753"/>
        <n v="0.54838673312176112"/>
        <n v="0.36540455691350726"/>
        <n v="0.36958449551979106"/>
        <n v="0.36795677504666008"/>
        <n v="0.28228708127775737"/>
        <n v="0.42024215745739413"/>
        <n v="0.42885603132628153"/>
        <n v="0.398555071002826"/>
        <n v="0.40992168884105545"/>
        <n v="0.37884182951285261"/>
        <n v="0.38971618155152615"/>
        <n v="0.40926003025927771"/>
        <n v="0.40815893144861332"/>
        <n v="0.39906082194668713"/>
        <n v="0.37728588699044585"/>
        <n v="0.3879823627624624"/>
        <n v="0.45154526825109437"/>
        <n v="0.44327849676980757"/>
        <n v="0.45817932355644148"/>
        <n v="0.43901203979220954"/>
        <n v="0.39148417626247034"/>
        <n v="0.59859255997521077"/>
        <n v="0.36135808629714911"/>
        <n v="0.37248912269720125"/>
        <n v="0.39849020805768026"/>
        <n v="0.24787686237021334"/>
        <n v="0.42451652671906187"/>
        <n v="0.43506923546924736"/>
        <n v="0.41067671823932184"/>
        <n v="0.42962791036624776"/>
        <n v="0.38983465842751724"/>
        <n v="0.37273926355484682"/>
        <n v="0.36790977381326467"/>
        <n v="0.41510819861016091"/>
        <n v="0.40251542038129717"/>
        <n v="0.39534321301688935"/>
        <n v="0.50163037558818757"/>
        <n v="0.42314166626273458"/>
        <n v="0.42586333902081736"/>
        <n v="0.4865230126360105"/>
        <n v="0.42827137753139471"/>
        <n v="0.37970919545256671"/>
        <n v="0.57873734391089937"/>
        <n v="0.36819494111419965"/>
        <n v="0.38046976761006102"/>
        <n v="0.38551716213841508"/>
        <n v="0.25994988473332892"/>
        <n v="0.42568520158286766"/>
        <n v="0.41906559629751805"/>
        <n v="0.40387947134962121"/>
        <n v="0.39254403895101364"/>
        <n v="0.3702824800355356"/>
        <n v="0.37565477397375152"/>
        <n v="0.368881813323644"/>
        <n v="0.38762592170627891"/>
        <n v="0.39538708799954692"/>
        <n v="0.40570276834775248"/>
        <n v="0.43064700996430472"/>
        <n v="0.4321673614614136"/>
        <n v="0.45491666222955718"/>
        <n v="0.50085230131122527"/>
        <n v="0.42235039073985819"/>
        <n v="0.40332929424035618"/>
        <n v="0.60041859610353965"/>
        <n v="0.37025168916081164"/>
        <n v="0.36266062973490198"/>
        <n v="0.37650045945266097"/>
        <n v="0.25617219277136566"/>
        <n v="0.41092183857189041"/>
        <n v="0.38725130377881745"/>
        <n v="0.40255744209467748"/>
        <n v="0.37242098956446429"/>
        <n v="0.35128856467366881"/>
        <n v="0.36338900633744725"/>
        <n v="0.37818544516512081"/>
        <n v="0.38182675313214431"/>
        <n v="0.38332758401383904"/>
        <n v="0.4008688003449708"/>
        <n v="0.43811306243437464"/>
        <n v="0.45630363136510549"/>
        <n v="0.45128388781505085"/>
        <n v="0.51423384785786497"/>
        <n v="0.44281298796299579"/>
        <n v="0.39801151450078881"/>
        <n v="0.60586988608409342"/>
        <n v="0.36906244265318588"/>
        <n v="0.37919990983670615"/>
        <n v="0.37065153111637861"/>
        <n v="0.23408267448415149"/>
        <n v="0.43342685595157204"/>
        <n v="0.4245997264187763"/>
        <n v="0.40560547976598293"/>
        <n v="0.40526105755905539"/>
        <n v="0.38133014727019704"/>
        <n v="0.38713826158044373"/>
        <n v="0.38592928851086195"/>
        <n v="0.38362389996316493"/>
        <n v="0.43352647235370151"/>
        <n v="0.39825246712630313"/>
        <n v="0.47980709494741219"/>
        <n v="0.45847776016382491"/>
        <n v="0.44517998887232763"/>
        <n v="0.48368868664015552"/>
        <n v="0.41921420467688103"/>
        <n v="0.37850667137528826"/>
        <n v="0.60517457610575309"/>
        <n v="0.35732629475517558"/>
        <n v="0.38966688555488982"/>
        <n v="0.38323150186778571"/>
        <n v="0.22586149591624444"/>
        <n v="0.42769953780789527"/>
        <n v="0.44443255800605619"/>
        <n v="0.40645257636454513"/>
        <n v="0.4164139381648016"/>
        <n v="0.3858860295368659"/>
        <n v="0.3922936367201002"/>
        <n v="0.38166110695231625"/>
        <n v="0.3947337633564687"/>
        <n v="0.40511742922472677"/>
        <n v="0.41915393169800585"/>
        <n v="0.45514462049821591"/>
        <n v="0.42815312246425613"/>
        <n v="0.43033112960838427"/>
        <n v="0.50051818390288771"/>
        <n v="0.40602943067091046"/>
        <n v="0.37891439307577418"/>
        <n v="0.5949417184762239"/>
        <n v="0.35967194489640414"/>
        <n v="0.36535058586641"/>
        <n v="0.34206774983947219"/>
        <n v="0.21900039571844274"/>
        <n v="0.40131921434933115"/>
        <n v="0.40863446613316623"/>
        <n v="0.39081573903645073"/>
        <n v="0.38221876565690194"/>
        <n v="0.34654283946573139"/>
        <n v="0.366914573608493"/>
        <n v="0.35392934968241979"/>
        <n v="0.34995455146828336"/>
        <n v="0.36100526929816618"/>
        <n v="0.40902236002523906"/>
        <n v="0.40165517687278252"/>
        <n v="0.42686605797050053"/>
        <n v="0.4275787584093958"/>
        <n v="0.49154876356158211"/>
        <n v="0.42851766484793952"/>
        <n v="0.37795488168978103"/>
        <n v="0.60971817521478133"/>
        <n v="0.34736426036676549"/>
        <n v="0.38872566690606497"/>
        <n v="0.32225081347782636"/>
        <n v="0.2065159296096549"/>
        <n v="0.37257302218281546"/>
        <n v="0.376731571815276"/>
        <n v="0.4020687499938948"/>
        <n v="0.40373263173016299"/>
        <n v="0.36159157976847367"/>
        <n v="0.34497954061940905"/>
        <n v="0.37148606783225807"/>
        <n v="0.35244096037151651"/>
        <n v="0.34400340012442482"/>
        <n v="0.37896040223945532"/>
        <n v="0.42783778360386854"/>
      </sharedItems>
    </cacheField>
    <cacheField name="实收" numFmtId="165">
      <sharedItems containsString="0" containsBlank="1" containsNumber="1" minValue="0" maxValue="452417.63"/>
    </cacheField>
    <cacheField name="毛利额" numFmtId="165">
      <sharedItems containsString="0" containsBlank="1" containsNumber="1" minValue="0" maxValue="148205.79999999999"/>
    </cacheField>
    <cacheField name="防疫物资实收" numFmtId="165">
      <sharedItems containsString="0" containsBlank="1" containsNumber="1" minValue="-129927" maxValue="1001490"/>
    </cacheField>
    <cacheField name="防疫物资利润" numFmtId="165">
      <sharedItems containsString="0" containsBlank="1" containsNumber="1" minValue="-89987.520000000004" maxValue="601460.9"/>
    </cacheField>
    <cacheField name="月租" numFmtId="165">
      <sharedItems containsString="0" containsBlank="1" containsNumber="1" containsInteger="1" minValue="0" maxValue="12500"/>
    </cacheField>
    <cacheField name="取暖费" numFmtId="165">
      <sharedItems containsString="0" containsBlank="1" containsNumber="1" minValue="0" maxValue="1426.9"/>
    </cacheField>
    <cacheField name="办公费" numFmtId="165">
      <sharedItems containsString="0" containsBlank="1" containsNumber="1" minValue="0" maxValue="5100"/>
    </cacheField>
    <cacheField name="员工工资" numFmtId="165">
      <sharedItems containsString="0" containsBlank="1" containsNumber="1" minValue="0" maxValue="27364"/>
    </cacheField>
    <cacheField name="利润" numFmtId="165">
      <sharedItems containsSemiMixedTypes="0" containsString="0" containsNumber="1" minValue="-10706.14495" maxValue="133334.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4">
  <r>
    <n v="1001"/>
    <x v="0"/>
    <x v="0"/>
    <x v="0"/>
    <x v="0"/>
    <s v="爱心2001"/>
    <x v="0"/>
    <n v="97609.67"/>
    <n v="40770.61"/>
    <m/>
    <m/>
    <n v="2750"/>
    <n v="0"/>
    <n v="500"/>
    <n v="7530"/>
    <n v="29990.61"/>
  </r>
  <r>
    <n v="1002"/>
    <x v="1"/>
    <x v="1"/>
    <x v="0"/>
    <x v="0"/>
    <s v="百姓2001"/>
    <x v="1"/>
    <m/>
    <m/>
    <m/>
    <m/>
    <m/>
    <m/>
    <m/>
    <m/>
    <n v="0"/>
  </r>
  <r>
    <n v="1003"/>
    <x v="2"/>
    <x v="1"/>
    <x v="0"/>
    <x v="0"/>
    <s v="博康2001"/>
    <x v="1"/>
    <m/>
    <m/>
    <m/>
    <m/>
    <m/>
    <m/>
    <m/>
    <m/>
    <n v="0"/>
  </r>
  <r>
    <n v="1004"/>
    <x v="3"/>
    <x v="1"/>
    <x v="0"/>
    <x v="0"/>
    <s v="华瑞2001"/>
    <x v="1"/>
    <m/>
    <m/>
    <m/>
    <m/>
    <m/>
    <m/>
    <m/>
    <m/>
    <n v="0"/>
  </r>
  <r>
    <n v="1005"/>
    <x v="4"/>
    <x v="1"/>
    <x v="0"/>
    <x v="0"/>
    <s v="华宇2001"/>
    <x v="1"/>
    <m/>
    <m/>
    <m/>
    <m/>
    <m/>
    <m/>
    <m/>
    <m/>
    <n v="0"/>
  </r>
  <r>
    <n v="1006"/>
    <x v="5"/>
    <x v="1"/>
    <x v="0"/>
    <x v="0"/>
    <s v="华雨2001"/>
    <x v="1"/>
    <m/>
    <m/>
    <m/>
    <m/>
    <m/>
    <m/>
    <m/>
    <m/>
    <n v="0"/>
  </r>
  <r>
    <n v="1007"/>
    <x v="6"/>
    <x v="0"/>
    <x v="0"/>
    <x v="0"/>
    <s v="平安2001"/>
    <x v="2"/>
    <n v="46228.56"/>
    <n v="15296.37"/>
    <m/>
    <m/>
    <n v="2000"/>
    <n v="0"/>
    <n v="5100"/>
    <n v="5100"/>
    <n v="3096.3700000000008"/>
  </r>
  <r>
    <n v="1008"/>
    <x v="7"/>
    <x v="0"/>
    <x v="0"/>
    <x v="0"/>
    <s v="平价2001"/>
    <x v="3"/>
    <n v="252619.47"/>
    <n v="89064.89"/>
    <m/>
    <m/>
    <n v="4750"/>
    <n v="0"/>
    <n v="1050"/>
    <n v="25154"/>
    <n v="58110.89"/>
  </r>
  <r>
    <n v="1009"/>
    <x v="8"/>
    <x v="0"/>
    <x v="0"/>
    <x v="0"/>
    <s v="通达2001"/>
    <x v="4"/>
    <n v="26063.25"/>
    <n v="8526.85"/>
    <m/>
    <m/>
    <n v="1500"/>
    <n v="597"/>
    <m/>
    <n v="2724"/>
    <n v="3705.8500000000004"/>
  </r>
  <r>
    <n v="1010"/>
    <x v="9"/>
    <x v="0"/>
    <x v="0"/>
    <x v="0"/>
    <s v="同仁2001"/>
    <x v="5"/>
    <n v="83143.12"/>
    <n v="34728.949999999997"/>
    <m/>
    <m/>
    <n v="8750"/>
    <n v="832"/>
    <m/>
    <n v="8373"/>
    <n v="16773.949999999997"/>
  </r>
  <r>
    <n v="1011"/>
    <x v="10"/>
    <x v="0"/>
    <x v="0"/>
    <x v="0"/>
    <s v="万合2001"/>
    <x v="6"/>
    <n v="303319.8"/>
    <n v="100385.03"/>
    <m/>
    <m/>
    <n v="12500"/>
    <n v="677"/>
    <n v="2000"/>
    <n v="13707"/>
    <n v="71501.03"/>
  </r>
  <r>
    <n v="1012"/>
    <x v="11"/>
    <x v="0"/>
    <x v="0"/>
    <x v="0"/>
    <s v="为民2001"/>
    <x v="7"/>
    <n v="89178.91"/>
    <n v="31425.34"/>
    <m/>
    <m/>
    <n v="2916"/>
    <n v="386"/>
    <n v="600"/>
    <n v="6058"/>
    <n v="21465.34"/>
  </r>
  <r>
    <n v="1014"/>
    <x v="12"/>
    <x v="0"/>
    <x v="0"/>
    <x v="0"/>
    <s v="新特2001"/>
    <x v="8"/>
    <n v="125324.06"/>
    <n v="44021.82"/>
    <m/>
    <m/>
    <n v="1500"/>
    <n v="454"/>
    <m/>
    <n v="7288"/>
    <n v="34779.82"/>
  </r>
  <r>
    <n v="1015"/>
    <x v="13"/>
    <x v="0"/>
    <x v="0"/>
    <x v="0"/>
    <s v="春天2001"/>
    <x v="9"/>
    <n v="73106.27"/>
    <n v="30246.59"/>
    <m/>
    <m/>
    <n v="2916"/>
    <n v="0"/>
    <n v="300"/>
    <n v="5894"/>
    <n v="21136.59"/>
  </r>
  <r>
    <n v="1016"/>
    <x v="14"/>
    <x v="0"/>
    <x v="0"/>
    <x v="0"/>
    <s v="春雨2001"/>
    <x v="10"/>
    <n v="42952.160000000003"/>
    <n v="16625.64"/>
    <m/>
    <m/>
    <n v="2916"/>
    <n v="420"/>
    <n v="200"/>
    <n v="5118"/>
    <n v="7971.6399999999994"/>
  </r>
  <r>
    <n v="1017"/>
    <x v="15"/>
    <x v="0"/>
    <x v="0"/>
    <x v="0"/>
    <s v="阳光2001"/>
    <x v="11"/>
    <n v="50208.04"/>
    <n v="17520.189999999999"/>
    <m/>
    <m/>
    <n v="2333"/>
    <n v="250"/>
    <n v="220"/>
    <n v="5108"/>
    <n v="9609.1899999999987"/>
  </r>
  <r>
    <n v="1018"/>
    <x v="16"/>
    <x v="0"/>
    <x v="0"/>
    <x v="0"/>
    <s v="安康2001"/>
    <x v="12"/>
    <n v="33267.78"/>
    <n v="11943.52"/>
    <m/>
    <m/>
    <n v="5833"/>
    <n v="0"/>
    <m/>
    <n v="5308"/>
    <n v="802.52000000000044"/>
  </r>
  <r>
    <n v="1019"/>
    <x v="17"/>
    <x v="0"/>
    <x v="0"/>
    <x v="0"/>
    <s v="仁心2001"/>
    <x v="13"/>
    <n v="25727.17"/>
    <n v="10790.88"/>
    <m/>
    <m/>
    <n v="5416"/>
    <n v="0"/>
    <m/>
    <n v="5633"/>
    <n v="-258.1200000000008"/>
  </r>
  <r>
    <n v="1001"/>
    <x v="0"/>
    <x v="0"/>
    <x v="0"/>
    <x v="1"/>
    <s v="爱心2002"/>
    <x v="14"/>
    <n v="28388.62"/>
    <n v="11305.12"/>
    <m/>
    <m/>
    <n v="2750"/>
    <n v="0"/>
    <n v="0"/>
    <n v="2422"/>
    <n v="6133.1200000000008"/>
  </r>
  <r>
    <n v="1002"/>
    <x v="1"/>
    <x v="1"/>
    <x v="0"/>
    <x v="1"/>
    <s v="百姓2002"/>
    <x v="1"/>
    <m/>
    <m/>
    <m/>
    <m/>
    <m/>
    <m/>
    <m/>
    <m/>
    <n v="0"/>
  </r>
  <r>
    <n v="1003"/>
    <x v="2"/>
    <x v="1"/>
    <x v="0"/>
    <x v="1"/>
    <s v="博康2002"/>
    <x v="1"/>
    <m/>
    <m/>
    <m/>
    <m/>
    <m/>
    <m/>
    <m/>
    <m/>
    <n v="0"/>
  </r>
  <r>
    <n v="1004"/>
    <x v="3"/>
    <x v="1"/>
    <x v="0"/>
    <x v="1"/>
    <s v="华瑞2002"/>
    <x v="1"/>
    <m/>
    <m/>
    <m/>
    <m/>
    <m/>
    <m/>
    <m/>
    <m/>
    <n v="0"/>
  </r>
  <r>
    <n v="1005"/>
    <x v="4"/>
    <x v="1"/>
    <x v="0"/>
    <x v="1"/>
    <s v="华宇2002"/>
    <x v="1"/>
    <m/>
    <m/>
    <m/>
    <m/>
    <m/>
    <m/>
    <m/>
    <m/>
    <n v="0"/>
  </r>
  <r>
    <n v="1006"/>
    <x v="5"/>
    <x v="1"/>
    <x v="0"/>
    <x v="1"/>
    <s v="华雨2002"/>
    <x v="1"/>
    <m/>
    <m/>
    <m/>
    <m/>
    <m/>
    <m/>
    <m/>
    <m/>
    <n v="0"/>
  </r>
  <r>
    <n v="1007"/>
    <x v="6"/>
    <x v="0"/>
    <x v="0"/>
    <x v="1"/>
    <s v="平安2002"/>
    <x v="15"/>
    <n v="48083.040000000001"/>
    <n v="14160.99"/>
    <m/>
    <m/>
    <n v="2000"/>
    <n v="0"/>
    <n v="0"/>
    <n v="4514"/>
    <n v="7646.99"/>
  </r>
  <r>
    <n v="1008"/>
    <x v="7"/>
    <x v="0"/>
    <x v="0"/>
    <x v="1"/>
    <s v="平价2002"/>
    <x v="16"/>
    <n v="182381.73"/>
    <n v="55258"/>
    <m/>
    <m/>
    <n v="4750"/>
    <n v="0"/>
    <n v="0"/>
    <n v="13480"/>
    <n v="37028"/>
  </r>
  <r>
    <n v="1009"/>
    <x v="8"/>
    <x v="0"/>
    <x v="0"/>
    <x v="1"/>
    <s v="通达2002"/>
    <x v="17"/>
    <n v="4375.46"/>
    <n v="1756.63"/>
    <m/>
    <m/>
    <n v="1500"/>
    <n v="597"/>
    <n v="0"/>
    <n v="2300"/>
    <n v="-2640.37"/>
  </r>
  <r>
    <n v="1010"/>
    <x v="9"/>
    <x v="0"/>
    <x v="0"/>
    <x v="1"/>
    <s v="同仁2002"/>
    <x v="18"/>
    <n v="21967.59"/>
    <n v="8283.94"/>
    <m/>
    <m/>
    <n v="8750"/>
    <n v="832"/>
    <n v="0"/>
    <n v="1565"/>
    <n v="-2863.0599999999995"/>
  </r>
  <r>
    <n v="1011"/>
    <x v="10"/>
    <x v="0"/>
    <x v="0"/>
    <x v="1"/>
    <s v="万合2002"/>
    <x v="19"/>
    <n v="307178.44"/>
    <n v="69267.539999999994"/>
    <m/>
    <m/>
    <n v="12500"/>
    <n v="677"/>
    <n v="0"/>
    <n v="14966"/>
    <n v="41124.539999999994"/>
  </r>
  <r>
    <n v="1012"/>
    <x v="11"/>
    <x v="0"/>
    <x v="0"/>
    <x v="1"/>
    <s v="为民2002"/>
    <x v="20"/>
    <n v="32177.39"/>
    <n v="10237.700000000001"/>
    <m/>
    <m/>
    <n v="2916"/>
    <n v="386"/>
    <n v="0"/>
    <n v="2308"/>
    <n v="4627.7000000000007"/>
  </r>
  <r>
    <n v="1014"/>
    <x v="12"/>
    <x v="0"/>
    <x v="0"/>
    <x v="1"/>
    <s v="新特2002"/>
    <x v="21"/>
    <n v="23107.81"/>
    <n v="7080.36"/>
    <m/>
    <m/>
    <n v="1500"/>
    <n v="454"/>
    <n v="0"/>
    <n v="1546"/>
    <n v="3580.3599999999997"/>
  </r>
  <r>
    <n v="1015"/>
    <x v="13"/>
    <x v="0"/>
    <x v="0"/>
    <x v="1"/>
    <s v="春天2002"/>
    <x v="22"/>
    <n v="53829.35"/>
    <n v="19881.16"/>
    <m/>
    <m/>
    <n v="2916"/>
    <n v="0"/>
    <n v="0"/>
    <n v="5845"/>
    <n v="11120.16"/>
  </r>
  <r>
    <n v="1016"/>
    <x v="14"/>
    <x v="0"/>
    <x v="0"/>
    <x v="1"/>
    <s v="春雨2002"/>
    <x v="23"/>
    <n v="58074.12"/>
    <n v="18218.8"/>
    <m/>
    <m/>
    <n v="2916"/>
    <n v="420"/>
    <n v="0"/>
    <n v="5465"/>
    <n v="9417.7999999999993"/>
  </r>
  <r>
    <n v="1017"/>
    <x v="15"/>
    <x v="0"/>
    <x v="0"/>
    <x v="1"/>
    <s v="阳光2002"/>
    <x v="24"/>
    <n v="52721.14"/>
    <n v="17384.650000000001"/>
    <m/>
    <m/>
    <n v="2333"/>
    <n v="250"/>
    <n v="0"/>
    <n v="5395"/>
    <n v="9406.6500000000015"/>
  </r>
  <r>
    <n v="1018"/>
    <x v="16"/>
    <x v="0"/>
    <x v="0"/>
    <x v="1"/>
    <s v="安康2002"/>
    <x v="25"/>
    <n v="7399.9"/>
    <n v="2365.2800000000002"/>
    <m/>
    <m/>
    <n v="5833"/>
    <n v="0"/>
    <n v="0"/>
    <n v="1033"/>
    <n v="-4500.7199999999993"/>
  </r>
  <r>
    <n v="1019"/>
    <x v="17"/>
    <x v="0"/>
    <x v="0"/>
    <x v="1"/>
    <s v="仁心2002"/>
    <x v="26"/>
    <n v="10697.46"/>
    <n v="3608.09"/>
    <m/>
    <m/>
    <n v="5416"/>
    <n v="0"/>
    <n v="0"/>
    <n v="1635"/>
    <n v="-3442.91"/>
  </r>
  <r>
    <n v="1001"/>
    <x v="0"/>
    <x v="0"/>
    <x v="0"/>
    <x v="2"/>
    <s v="爱心2003"/>
    <x v="27"/>
    <n v="62308.23"/>
    <n v="22593.93"/>
    <m/>
    <m/>
    <n v="2750"/>
    <n v="0"/>
    <n v="0"/>
    <n v="5861"/>
    <n v="13982.93"/>
  </r>
  <r>
    <n v="1002"/>
    <x v="1"/>
    <x v="1"/>
    <x v="0"/>
    <x v="2"/>
    <s v="百姓2003"/>
    <x v="1"/>
    <m/>
    <m/>
    <m/>
    <m/>
    <m/>
    <m/>
    <m/>
    <m/>
    <n v="0"/>
  </r>
  <r>
    <n v="1003"/>
    <x v="2"/>
    <x v="1"/>
    <x v="0"/>
    <x v="2"/>
    <s v="博康2003"/>
    <x v="1"/>
    <m/>
    <m/>
    <m/>
    <m/>
    <m/>
    <m/>
    <m/>
    <m/>
    <n v="0"/>
  </r>
  <r>
    <n v="1004"/>
    <x v="3"/>
    <x v="1"/>
    <x v="0"/>
    <x v="2"/>
    <s v="华瑞2003"/>
    <x v="1"/>
    <m/>
    <m/>
    <m/>
    <m/>
    <m/>
    <m/>
    <m/>
    <m/>
    <n v="0"/>
  </r>
  <r>
    <n v="1005"/>
    <x v="4"/>
    <x v="1"/>
    <x v="0"/>
    <x v="2"/>
    <s v="华宇2003"/>
    <x v="1"/>
    <m/>
    <m/>
    <m/>
    <m/>
    <m/>
    <m/>
    <m/>
    <m/>
    <n v="0"/>
  </r>
  <r>
    <n v="1006"/>
    <x v="5"/>
    <x v="1"/>
    <x v="0"/>
    <x v="2"/>
    <s v="华雨2003"/>
    <x v="1"/>
    <m/>
    <m/>
    <m/>
    <m/>
    <m/>
    <m/>
    <m/>
    <m/>
    <n v="0"/>
  </r>
  <r>
    <n v="1007"/>
    <x v="6"/>
    <x v="0"/>
    <x v="0"/>
    <x v="2"/>
    <s v="平安2003"/>
    <x v="28"/>
    <n v="52400.33"/>
    <n v="14276.07"/>
    <n v="42000"/>
    <n v="4000"/>
    <n v="2000"/>
    <n v="0"/>
    <m/>
    <n v="4948"/>
    <n v="7328.07"/>
  </r>
  <r>
    <n v="1008"/>
    <x v="7"/>
    <x v="0"/>
    <x v="0"/>
    <x v="2"/>
    <s v="平价2003"/>
    <x v="29"/>
    <n v="169032.88"/>
    <n v="55720.58"/>
    <m/>
    <m/>
    <n v="4750"/>
    <n v="0"/>
    <n v="0"/>
    <n v="12835"/>
    <n v="38135.58"/>
  </r>
  <r>
    <n v="1009"/>
    <x v="8"/>
    <x v="0"/>
    <x v="0"/>
    <x v="2"/>
    <s v="通达2003"/>
    <x v="30"/>
    <n v="10129.09"/>
    <n v="3017.73"/>
    <m/>
    <m/>
    <n v="1500"/>
    <n v="597"/>
    <n v="0"/>
    <n v="4260"/>
    <n v="-3339.27"/>
  </r>
  <r>
    <n v="1010"/>
    <x v="9"/>
    <x v="0"/>
    <x v="0"/>
    <x v="2"/>
    <s v="同仁2003"/>
    <x v="31"/>
    <n v="76638.05"/>
    <n v="28345.74"/>
    <m/>
    <m/>
    <n v="8750"/>
    <n v="832"/>
    <n v="600"/>
    <n v="6037"/>
    <n v="12126.740000000002"/>
  </r>
  <r>
    <n v="1011"/>
    <x v="10"/>
    <x v="0"/>
    <x v="0"/>
    <x v="2"/>
    <s v="万合2003"/>
    <x v="32"/>
    <n v="323000.56"/>
    <n v="80718.92"/>
    <m/>
    <m/>
    <n v="12500"/>
    <n v="677"/>
    <n v="0"/>
    <n v="14691"/>
    <n v="52850.92"/>
  </r>
  <r>
    <n v="1012"/>
    <x v="11"/>
    <x v="0"/>
    <x v="0"/>
    <x v="2"/>
    <s v="为民2003"/>
    <x v="33"/>
    <n v="73530.89"/>
    <n v="22459.54"/>
    <m/>
    <m/>
    <n v="2916"/>
    <n v="386"/>
    <m/>
    <n v="5287"/>
    <n v="13870.54"/>
  </r>
  <r>
    <n v="1014"/>
    <x v="12"/>
    <x v="0"/>
    <x v="0"/>
    <x v="2"/>
    <s v="新特2003"/>
    <x v="34"/>
    <n v="55550.29"/>
    <n v="19395.39"/>
    <m/>
    <m/>
    <n v="1500"/>
    <n v="454"/>
    <m/>
    <n v="5111"/>
    <n v="12330.39"/>
  </r>
  <r>
    <n v="1015"/>
    <x v="13"/>
    <x v="0"/>
    <x v="0"/>
    <x v="2"/>
    <s v="春天2003"/>
    <x v="35"/>
    <n v="53064.800000000003"/>
    <n v="19652.21"/>
    <m/>
    <m/>
    <n v="2916"/>
    <n v="0"/>
    <m/>
    <n v="5047"/>
    <n v="11689.21"/>
  </r>
  <r>
    <n v="1016"/>
    <x v="14"/>
    <x v="0"/>
    <x v="0"/>
    <x v="2"/>
    <s v="春雨2003"/>
    <x v="36"/>
    <n v="50248.97"/>
    <n v="14715.69"/>
    <m/>
    <m/>
    <n v="2916"/>
    <n v="420"/>
    <m/>
    <n v="4748"/>
    <n v="6631.6900000000005"/>
  </r>
  <r>
    <n v="1017"/>
    <x v="15"/>
    <x v="0"/>
    <x v="0"/>
    <x v="2"/>
    <s v="阳光2003"/>
    <x v="37"/>
    <n v="41886.019999999997"/>
    <n v="12480.13"/>
    <m/>
    <m/>
    <n v="2333"/>
    <n v="250"/>
    <m/>
    <n v="4948"/>
    <n v="4949.1299999999992"/>
  </r>
  <r>
    <n v="1018"/>
    <x v="16"/>
    <x v="0"/>
    <x v="0"/>
    <x v="2"/>
    <s v="安康2003"/>
    <x v="38"/>
    <n v="39041.919999999998"/>
    <n v="12591.1"/>
    <m/>
    <m/>
    <n v="5833"/>
    <n v="0"/>
    <m/>
    <n v="6425"/>
    <n v="333.10000000000036"/>
  </r>
  <r>
    <n v="1019"/>
    <x v="17"/>
    <x v="0"/>
    <x v="0"/>
    <x v="2"/>
    <s v="仁心2003"/>
    <x v="39"/>
    <n v="50012.75"/>
    <n v="16213.78"/>
    <m/>
    <m/>
    <n v="5416"/>
    <n v="0"/>
    <m/>
    <n v="5578"/>
    <n v="5219.7800000000007"/>
  </r>
  <r>
    <n v="1001"/>
    <x v="0"/>
    <x v="0"/>
    <x v="0"/>
    <x v="3"/>
    <s v="爱心2004"/>
    <x v="40"/>
    <n v="94064.61"/>
    <n v="35895.199999999997"/>
    <m/>
    <m/>
    <n v="2750"/>
    <n v="0"/>
    <n v="500"/>
    <n v="7990"/>
    <n v="24655.199999999997"/>
  </r>
  <r>
    <n v="1002"/>
    <x v="1"/>
    <x v="1"/>
    <x v="0"/>
    <x v="3"/>
    <s v="百姓2004"/>
    <x v="1"/>
    <m/>
    <m/>
    <m/>
    <m/>
    <m/>
    <m/>
    <m/>
    <m/>
    <n v="0"/>
  </r>
  <r>
    <n v="1003"/>
    <x v="2"/>
    <x v="1"/>
    <x v="0"/>
    <x v="3"/>
    <s v="博康2004"/>
    <x v="1"/>
    <m/>
    <m/>
    <m/>
    <m/>
    <m/>
    <m/>
    <m/>
    <m/>
    <n v="0"/>
  </r>
  <r>
    <n v="1004"/>
    <x v="3"/>
    <x v="1"/>
    <x v="0"/>
    <x v="3"/>
    <s v="华瑞2004"/>
    <x v="1"/>
    <m/>
    <m/>
    <m/>
    <m/>
    <m/>
    <m/>
    <m/>
    <m/>
    <n v="0"/>
  </r>
  <r>
    <n v="1005"/>
    <x v="4"/>
    <x v="1"/>
    <x v="0"/>
    <x v="3"/>
    <s v="华宇2004"/>
    <x v="1"/>
    <m/>
    <m/>
    <m/>
    <m/>
    <m/>
    <m/>
    <m/>
    <m/>
    <n v="0"/>
  </r>
  <r>
    <n v="1006"/>
    <x v="5"/>
    <x v="1"/>
    <x v="0"/>
    <x v="3"/>
    <s v="华雨2004"/>
    <x v="1"/>
    <m/>
    <m/>
    <m/>
    <m/>
    <m/>
    <m/>
    <m/>
    <m/>
    <n v="0"/>
  </r>
  <r>
    <n v="1007"/>
    <x v="6"/>
    <x v="0"/>
    <x v="0"/>
    <x v="3"/>
    <s v="平安2004"/>
    <x v="41"/>
    <n v="68176.62"/>
    <n v="20353.64"/>
    <n v="132000"/>
    <n v="25042"/>
    <n v="2000"/>
    <n v="0"/>
    <n v="200"/>
    <n v="4964"/>
    <n v="13189.64"/>
  </r>
  <r>
    <n v="1008"/>
    <x v="7"/>
    <x v="0"/>
    <x v="0"/>
    <x v="3"/>
    <s v="平价2004"/>
    <x v="42"/>
    <n v="216086.7"/>
    <n v="73026.63"/>
    <m/>
    <m/>
    <n v="4750"/>
    <n v="0"/>
    <n v="828"/>
    <n v="16137"/>
    <n v="51311.630000000005"/>
  </r>
  <r>
    <n v="1009"/>
    <x v="8"/>
    <x v="0"/>
    <x v="0"/>
    <x v="3"/>
    <s v="通达2004"/>
    <x v="43"/>
    <n v="30743.570000000007"/>
    <n v="9793"/>
    <n v="313790"/>
    <n v="55000"/>
    <n v="1500"/>
    <n v="597"/>
    <n v="0"/>
    <n v="4340"/>
    <n v="3356"/>
  </r>
  <r>
    <n v="1010"/>
    <x v="9"/>
    <x v="0"/>
    <x v="0"/>
    <x v="3"/>
    <s v="同仁2004"/>
    <x v="44"/>
    <n v="97214.84"/>
    <n v="36755.22"/>
    <m/>
    <m/>
    <n v="8750"/>
    <n v="832"/>
    <n v="270"/>
    <n v="6592"/>
    <n v="20311.22"/>
  </r>
  <r>
    <n v="1011"/>
    <x v="10"/>
    <x v="0"/>
    <x v="0"/>
    <x v="3"/>
    <s v="万合2004"/>
    <x v="45"/>
    <n v="322708.51"/>
    <n v="94656.23"/>
    <m/>
    <m/>
    <n v="12500"/>
    <n v="677"/>
    <n v="0"/>
    <n v="15891"/>
    <n v="65588.23"/>
  </r>
  <r>
    <n v="1012"/>
    <x v="11"/>
    <x v="0"/>
    <x v="0"/>
    <x v="3"/>
    <s v="为民2004"/>
    <x v="46"/>
    <n v="88573.97"/>
    <n v="30277.439999999999"/>
    <m/>
    <m/>
    <n v="2916"/>
    <n v="386"/>
    <n v="0"/>
    <n v="6120"/>
    <n v="20855.439999999999"/>
  </r>
  <r>
    <n v="1014"/>
    <x v="12"/>
    <x v="0"/>
    <x v="0"/>
    <x v="3"/>
    <s v="新特2004"/>
    <x v="47"/>
    <n v="95611.199999999997"/>
    <n v="34699.61"/>
    <m/>
    <m/>
    <n v="1500"/>
    <n v="454"/>
    <n v="0"/>
    <n v="6631"/>
    <n v="26114.61"/>
  </r>
  <r>
    <n v="1015"/>
    <x v="13"/>
    <x v="0"/>
    <x v="0"/>
    <x v="3"/>
    <s v="春天2004"/>
    <x v="48"/>
    <n v="79832.97"/>
    <n v="28381.9"/>
    <m/>
    <m/>
    <n v="2916"/>
    <n v="0"/>
    <n v="300"/>
    <n v="5851"/>
    <n v="19314.900000000001"/>
  </r>
  <r>
    <n v="1016"/>
    <x v="14"/>
    <x v="0"/>
    <x v="0"/>
    <x v="3"/>
    <s v="春雨2004"/>
    <x v="49"/>
    <n v="61170.81"/>
    <n v="19412.04"/>
    <m/>
    <m/>
    <n v="2916"/>
    <n v="420"/>
    <n v="0"/>
    <n v="4854"/>
    <n v="11222.04"/>
  </r>
  <r>
    <n v="1017"/>
    <x v="15"/>
    <x v="0"/>
    <x v="0"/>
    <x v="3"/>
    <s v="阳光2004"/>
    <x v="50"/>
    <n v="55685.64"/>
    <n v="17600.23"/>
    <m/>
    <m/>
    <n v="2333"/>
    <n v="250"/>
    <n v="0"/>
    <n v="4948"/>
    <n v="10069.23"/>
  </r>
  <r>
    <n v="1018"/>
    <x v="16"/>
    <x v="0"/>
    <x v="0"/>
    <x v="3"/>
    <s v="安康2004"/>
    <x v="51"/>
    <n v="62114.1"/>
    <n v="21220.14"/>
    <m/>
    <m/>
    <n v="5833"/>
    <n v="0"/>
    <n v="200"/>
    <n v="5307"/>
    <n v="9880.14"/>
  </r>
  <r>
    <n v="1019"/>
    <x v="17"/>
    <x v="0"/>
    <x v="0"/>
    <x v="3"/>
    <s v="仁心2004"/>
    <x v="52"/>
    <n v="60017.02"/>
    <n v="21769.38"/>
    <m/>
    <m/>
    <n v="5416"/>
    <n v="0"/>
    <n v="0"/>
    <n v="6109"/>
    <n v="10244.380000000001"/>
  </r>
  <r>
    <n v="1001"/>
    <x v="0"/>
    <x v="0"/>
    <x v="0"/>
    <x v="4"/>
    <s v="爱心2005"/>
    <x v="53"/>
    <n v="59588.46"/>
    <n v="24363"/>
    <m/>
    <m/>
    <n v="2750"/>
    <n v="0"/>
    <m/>
    <n v="6811"/>
    <n v="14802"/>
  </r>
  <r>
    <n v="1002"/>
    <x v="1"/>
    <x v="1"/>
    <x v="0"/>
    <x v="4"/>
    <s v="百姓2005"/>
    <x v="1"/>
    <m/>
    <m/>
    <m/>
    <m/>
    <m/>
    <m/>
    <m/>
    <m/>
    <n v="0"/>
  </r>
  <r>
    <n v="1003"/>
    <x v="2"/>
    <x v="1"/>
    <x v="0"/>
    <x v="4"/>
    <s v="博康2005"/>
    <x v="1"/>
    <m/>
    <m/>
    <m/>
    <m/>
    <m/>
    <m/>
    <m/>
    <m/>
    <n v="0"/>
  </r>
  <r>
    <n v="1004"/>
    <x v="3"/>
    <x v="1"/>
    <x v="0"/>
    <x v="4"/>
    <s v="华瑞2005"/>
    <x v="1"/>
    <m/>
    <m/>
    <m/>
    <m/>
    <m/>
    <m/>
    <m/>
    <m/>
    <n v="0"/>
  </r>
  <r>
    <n v="1005"/>
    <x v="4"/>
    <x v="1"/>
    <x v="0"/>
    <x v="4"/>
    <s v="华宇2005"/>
    <x v="1"/>
    <m/>
    <m/>
    <m/>
    <m/>
    <m/>
    <m/>
    <m/>
    <m/>
    <n v="0"/>
  </r>
  <r>
    <n v="1006"/>
    <x v="5"/>
    <x v="1"/>
    <x v="0"/>
    <x v="4"/>
    <s v="华雨2005"/>
    <x v="1"/>
    <m/>
    <m/>
    <m/>
    <m/>
    <m/>
    <m/>
    <m/>
    <m/>
    <n v="0"/>
  </r>
  <r>
    <n v="1007"/>
    <x v="6"/>
    <x v="0"/>
    <x v="0"/>
    <x v="4"/>
    <s v="平安2005"/>
    <x v="54"/>
    <n v="41895.99"/>
    <n v="12982"/>
    <n v="4270"/>
    <n v="1797"/>
    <n v="2000"/>
    <n v="0"/>
    <n v="0"/>
    <n v="4940"/>
    <n v="6042"/>
  </r>
  <r>
    <n v="1008"/>
    <x v="7"/>
    <x v="0"/>
    <x v="0"/>
    <x v="4"/>
    <s v="平价2005"/>
    <x v="55"/>
    <n v="160248.76999999999"/>
    <n v="57089"/>
    <m/>
    <m/>
    <n v="4750"/>
    <n v="0"/>
    <n v="855"/>
    <n v="14689"/>
    <n v="36795"/>
  </r>
  <r>
    <n v="1009"/>
    <x v="8"/>
    <x v="0"/>
    <x v="0"/>
    <x v="4"/>
    <s v="通达2005"/>
    <x v="56"/>
    <n v="15050.100000000006"/>
    <n v="5234"/>
    <n v="152620"/>
    <n v="67000"/>
    <n v="1500"/>
    <n v="597"/>
    <n v="400"/>
    <n v="5924"/>
    <n v="-3187"/>
  </r>
  <r>
    <n v="1010"/>
    <x v="9"/>
    <x v="0"/>
    <x v="0"/>
    <x v="4"/>
    <s v="同仁2005"/>
    <x v="57"/>
    <n v="69774.600000000006"/>
    <n v="25699"/>
    <m/>
    <m/>
    <n v="8750"/>
    <n v="832"/>
    <n v="900"/>
    <n v="5295"/>
    <n v="9922"/>
  </r>
  <r>
    <n v="1011"/>
    <x v="10"/>
    <x v="0"/>
    <x v="0"/>
    <x v="4"/>
    <s v="万合2005"/>
    <x v="58"/>
    <n v="230954.67"/>
    <n v="63291"/>
    <m/>
    <m/>
    <n v="12500"/>
    <n v="677"/>
    <n v="0"/>
    <n v="12660"/>
    <n v="37454"/>
  </r>
  <r>
    <n v="1012"/>
    <x v="11"/>
    <x v="0"/>
    <x v="0"/>
    <x v="4"/>
    <s v="为民2005"/>
    <x v="59"/>
    <n v="61048.88"/>
    <n v="20869"/>
    <m/>
    <m/>
    <n v="2916"/>
    <n v="386"/>
    <n v="400"/>
    <n v="5303"/>
    <n v="11864"/>
  </r>
  <r>
    <n v="1014"/>
    <x v="12"/>
    <x v="0"/>
    <x v="0"/>
    <x v="4"/>
    <s v="新特2005"/>
    <x v="60"/>
    <n v="64020.46"/>
    <n v="23040"/>
    <m/>
    <m/>
    <n v="1500"/>
    <n v="454"/>
    <n v="800"/>
    <n v="5279"/>
    <n v="15007"/>
  </r>
  <r>
    <n v="1015"/>
    <x v="13"/>
    <x v="0"/>
    <x v="0"/>
    <x v="4"/>
    <s v="春天2005"/>
    <x v="61"/>
    <n v="48153.4"/>
    <n v="19676"/>
    <m/>
    <m/>
    <n v="2916"/>
    <n v="0"/>
    <n v="300"/>
    <n v="4938"/>
    <n v="11522"/>
  </r>
  <r>
    <n v="1016"/>
    <x v="14"/>
    <x v="0"/>
    <x v="0"/>
    <x v="4"/>
    <s v="春雨2005"/>
    <x v="62"/>
    <n v="34439.800000000003"/>
    <n v="11461"/>
    <m/>
    <m/>
    <n v="2916"/>
    <n v="420"/>
    <n v="250"/>
    <n v="4748"/>
    <n v="3127"/>
  </r>
  <r>
    <n v="1017"/>
    <x v="15"/>
    <x v="0"/>
    <x v="0"/>
    <x v="4"/>
    <s v="阳光2005"/>
    <x v="63"/>
    <n v="34051.82"/>
    <n v="11367"/>
    <m/>
    <m/>
    <n v="2333"/>
    <n v="0"/>
    <n v="250"/>
    <n v="4948"/>
    <n v="3836"/>
  </r>
  <r>
    <n v="1018"/>
    <x v="16"/>
    <x v="0"/>
    <x v="0"/>
    <x v="4"/>
    <s v="安康2005"/>
    <x v="64"/>
    <n v="39813.79"/>
    <n v="14787"/>
    <m/>
    <m/>
    <n v="5833"/>
    <n v="455"/>
    <n v="0"/>
    <n v="5548"/>
    <n v="2951"/>
  </r>
  <r>
    <n v="1019"/>
    <x v="17"/>
    <x v="0"/>
    <x v="0"/>
    <x v="4"/>
    <s v="仁心2005"/>
    <x v="65"/>
    <n v="34102.050000000003"/>
    <n v="12983"/>
    <m/>
    <m/>
    <n v="5416"/>
    <n v="0"/>
    <n v="0"/>
    <n v="5048"/>
    <n v="2519"/>
  </r>
  <r>
    <n v="1020"/>
    <x v="18"/>
    <x v="0"/>
    <x v="0"/>
    <x v="4"/>
    <s v="缘客2005"/>
    <x v="66"/>
    <n v="1887.58"/>
    <n v="755"/>
    <m/>
    <m/>
    <n v="4166"/>
    <m/>
    <m/>
    <n v="2120"/>
    <n v="-5531"/>
  </r>
  <r>
    <n v="1001"/>
    <x v="0"/>
    <x v="0"/>
    <x v="0"/>
    <x v="5"/>
    <s v="爱心2006"/>
    <x v="67"/>
    <n v="61089"/>
    <n v="25727.62"/>
    <m/>
    <m/>
    <n v="2750"/>
    <n v="0"/>
    <n v="500"/>
    <n v="6611"/>
    <n v="15866.619999999999"/>
  </r>
  <r>
    <n v="1002"/>
    <x v="1"/>
    <x v="1"/>
    <x v="0"/>
    <x v="5"/>
    <s v="百姓2006"/>
    <x v="1"/>
    <m/>
    <m/>
    <m/>
    <m/>
    <m/>
    <m/>
    <m/>
    <m/>
    <n v="0"/>
  </r>
  <r>
    <n v="1003"/>
    <x v="2"/>
    <x v="1"/>
    <x v="0"/>
    <x v="5"/>
    <s v="博康2006"/>
    <x v="1"/>
    <m/>
    <m/>
    <m/>
    <m/>
    <m/>
    <m/>
    <m/>
    <m/>
    <n v="0"/>
  </r>
  <r>
    <n v="1004"/>
    <x v="3"/>
    <x v="1"/>
    <x v="0"/>
    <x v="5"/>
    <s v="华瑞2006"/>
    <x v="1"/>
    <m/>
    <m/>
    <m/>
    <m/>
    <m/>
    <m/>
    <m/>
    <m/>
    <n v="0"/>
  </r>
  <r>
    <n v="1005"/>
    <x v="4"/>
    <x v="1"/>
    <x v="0"/>
    <x v="5"/>
    <s v="华宇2006"/>
    <x v="1"/>
    <m/>
    <m/>
    <m/>
    <m/>
    <m/>
    <m/>
    <m/>
    <m/>
    <n v="0"/>
  </r>
  <r>
    <n v="1006"/>
    <x v="5"/>
    <x v="1"/>
    <x v="0"/>
    <x v="5"/>
    <s v="华雨2006"/>
    <x v="1"/>
    <m/>
    <m/>
    <m/>
    <m/>
    <m/>
    <m/>
    <m/>
    <m/>
    <n v="0"/>
  </r>
  <r>
    <n v="1007"/>
    <x v="6"/>
    <x v="0"/>
    <x v="0"/>
    <x v="5"/>
    <s v="平安2006"/>
    <x v="68"/>
    <n v="39125"/>
    <n v="12880.27"/>
    <n v="4200"/>
    <n v="1325"/>
    <n v="2000"/>
    <n v="0"/>
    <n v="200"/>
    <n v="4976"/>
    <n v="5704.27"/>
  </r>
  <r>
    <n v="1008"/>
    <x v="7"/>
    <x v="0"/>
    <x v="0"/>
    <x v="5"/>
    <s v="平价2006"/>
    <x v="69"/>
    <n v="196290"/>
    <n v="72443.64"/>
    <m/>
    <m/>
    <n v="4750"/>
    <n v="0"/>
    <n v="510"/>
    <n v="18427"/>
    <n v="48756.639999999999"/>
  </r>
  <r>
    <n v="1009"/>
    <x v="8"/>
    <x v="0"/>
    <x v="0"/>
    <x v="5"/>
    <s v="通达2006"/>
    <x v="70"/>
    <n v="24900"/>
    <n v="8175.73"/>
    <n v="27178"/>
    <n v="8923"/>
    <n v="1500"/>
    <n v="597"/>
    <n v="215"/>
    <n v="4225"/>
    <n v="1638.7299999999996"/>
  </r>
  <r>
    <n v="1010"/>
    <x v="9"/>
    <x v="0"/>
    <x v="0"/>
    <x v="5"/>
    <s v="同仁2006"/>
    <x v="71"/>
    <n v="57195"/>
    <n v="23543.38"/>
    <m/>
    <m/>
    <n v="8750"/>
    <n v="832"/>
    <n v="300"/>
    <n v="5956"/>
    <n v="7705.380000000001"/>
  </r>
  <r>
    <n v="1011"/>
    <x v="10"/>
    <x v="0"/>
    <x v="0"/>
    <x v="5"/>
    <s v="万合2006"/>
    <x v="72"/>
    <n v="241906"/>
    <n v="58360.1"/>
    <m/>
    <m/>
    <n v="12500"/>
    <n v="677"/>
    <n v="2200"/>
    <n v="14119"/>
    <n v="28864.1"/>
  </r>
  <r>
    <n v="1012"/>
    <x v="11"/>
    <x v="0"/>
    <x v="0"/>
    <x v="5"/>
    <s v="为民2006"/>
    <x v="73"/>
    <n v="65012"/>
    <n v="24344.52"/>
    <m/>
    <m/>
    <n v="2916"/>
    <n v="386"/>
    <n v="100"/>
    <n v="6093"/>
    <n v="14849.52"/>
  </r>
  <r>
    <n v="1014"/>
    <x v="12"/>
    <x v="0"/>
    <x v="0"/>
    <x v="5"/>
    <s v="新特2006"/>
    <x v="74"/>
    <n v="67112"/>
    <n v="25363.05"/>
    <m/>
    <m/>
    <n v="1500"/>
    <n v="454"/>
    <n v="0"/>
    <n v="6563"/>
    <n v="16846.05"/>
  </r>
  <r>
    <n v="1015"/>
    <x v="13"/>
    <x v="0"/>
    <x v="0"/>
    <x v="5"/>
    <s v="春天2006"/>
    <x v="75"/>
    <n v="55279"/>
    <n v="23060.46"/>
    <m/>
    <m/>
    <n v="2916"/>
    <n v="0"/>
    <n v="200"/>
    <n v="6168"/>
    <n v="13776.46"/>
  </r>
  <r>
    <n v="1016"/>
    <x v="14"/>
    <x v="0"/>
    <x v="0"/>
    <x v="5"/>
    <s v="春雨2006"/>
    <x v="76"/>
    <n v="37899"/>
    <n v="12685.7"/>
    <m/>
    <m/>
    <n v="2916"/>
    <n v="420"/>
    <n v="250"/>
    <n v="5140"/>
    <n v="3959.7000000000007"/>
  </r>
  <r>
    <n v="1017"/>
    <x v="15"/>
    <x v="0"/>
    <x v="0"/>
    <x v="5"/>
    <s v="阳光2006"/>
    <x v="77"/>
    <n v="33603"/>
    <n v="11488.32"/>
    <m/>
    <m/>
    <n v="2333"/>
    <n v="0"/>
    <n v="200"/>
    <n v="5048"/>
    <n v="3907.3199999999997"/>
  </r>
  <r>
    <n v="1018"/>
    <x v="16"/>
    <x v="0"/>
    <x v="0"/>
    <x v="5"/>
    <s v="安康2006"/>
    <x v="78"/>
    <n v="39004"/>
    <n v="13696.99"/>
    <m/>
    <m/>
    <n v="5833"/>
    <n v="455"/>
    <n v="350"/>
    <n v="5474"/>
    <n v="1584.9899999999998"/>
  </r>
  <r>
    <n v="1019"/>
    <x v="17"/>
    <x v="0"/>
    <x v="0"/>
    <x v="5"/>
    <s v="仁心2006"/>
    <x v="79"/>
    <n v="35629"/>
    <n v="12948.42"/>
    <m/>
    <m/>
    <n v="5416"/>
    <n v="0"/>
    <n v="1000"/>
    <n v="4961"/>
    <n v="1571.42"/>
  </r>
  <r>
    <n v="1020"/>
    <x v="18"/>
    <x v="0"/>
    <x v="0"/>
    <x v="5"/>
    <s v="缘客2006"/>
    <x v="80"/>
    <n v="9490"/>
    <n v="3397.67"/>
    <m/>
    <m/>
    <n v="4166"/>
    <m/>
    <m/>
    <n v="5932"/>
    <n v="-6700.33"/>
  </r>
  <r>
    <n v="1001"/>
    <x v="0"/>
    <x v="0"/>
    <x v="0"/>
    <x v="6"/>
    <s v="爱心2007"/>
    <x v="81"/>
    <n v="64620.55"/>
    <n v="26559.14"/>
    <m/>
    <m/>
    <n v="2750"/>
    <n v="0"/>
    <n v="0"/>
    <n v="6712"/>
    <n v="17097.14"/>
  </r>
  <r>
    <n v="1002"/>
    <x v="1"/>
    <x v="1"/>
    <x v="0"/>
    <x v="6"/>
    <s v="百姓2007"/>
    <x v="1"/>
    <m/>
    <m/>
    <m/>
    <m/>
    <m/>
    <m/>
    <m/>
    <m/>
    <n v="0"/>
  </r>
  <r>
    <n v="1003"/>
    <x v="2"/>
    <x v="1"/>
    <x v="0"/>
    <x v="6"/>
    <s v="博康2007"/>
    <x v="1"/>
    <m/>
    <m/>
    <m/>
    <m/>
    <m/>
    <m/>
    <m/>
    <m/>
    <n v="0"/>
  </r>
  <r>
    <n v="1004"/>
    <x v="3"/>
    <x v="1"/>
    <x v="0"/>
    <x v="6"/>
    <s v="华瑞2007"/>
    <x v="1"/>
    <m/>
    <m/>
    <m/>
    <m/>
    <m/>
    <m/>
    <m/>
    <m/>
    <n v="0"/>
  </r>
  <r>
    <n v="1005"/>
    <x v="4"/>
    <x v="1"/>
    <x v="0"/>
    <x v="6"/>
    <s v="华宇2007"/>
    <x v="1"/>
    <m/>
    <m/>
    <m/>
    <m/>
    <m/>
    <m/>
    <m/>
    <m/>
    <n v="0"/>
  </r>
  <r>
    <n v="1006"/>
    <x v="5"/>
    <x v="1"/>
    <x v="0"/>
    <x v="6"/>
    <s v="华雨2007"/>
    <x v="1"/>
    <m/>
    <m/>
    <m/>
    <m/>
    <m/>
    <m/>
    <m/>
    <m/>
    <n v="0"/>
  </r>
  <r>
    <n v="1007"/>
    <x v="6"/>
    <x v="0"/>
    <x v="0"/>
    <x v="6"/>
    <s v="平安2007"/>
    <x v="82"/>
    <n v="42334.7"/>
    <n v="14632.3"/>
    <m/>
    <m/>
    <n v="2000"/>
    <n v="0"/>
    <n v="200"/>
    <n v="5339"/>
    <n v="7093.2999999999993"/>
  </r>
  <r>
    <n v="1008"/>
    <x v="7"/>
    <x v="0"/>
    <x v="0"/>
    <x v="6"/>
    <s v="平价2007"/>
    <x v="83"/>
    <n v="188829.18"/>
    <n v="73568.34"/>
    <m/>
    <m/>
    <n v="4750"/>
    <n v="0"/>
    <n v="670"/>
    <n v="18847"/>
    <n v="49301.34"/>
  </r>
  <r>
    <n v="1009"/>
    <x v="8"/>
    <x v="0"/>
    <x v="0"/>
    <x v="6"/>
    <s v="通达2007"/>
    <x v="84"/>
    <n v="22776.32"/>
    <n v="7908.66"/>
    <n v="6140"/>
    <n v="3125"/>
    <n v="1500"/>
    <n v="597"/>
    <n v="100"/>
    <n v="4317"/>
    <n v="1394.6599999999999"/>
  </r>
  <r>
    <n v="1010"/>
    <x v="9"/>
    <x v="0"/>
    <x v="0"/>
    <x v="6"/>
    <s v="同仁2007"/>
    <x v="85"/>
    <n v="54681.85"/>
    <n v="21607.68"/>
    <m/>
    <m/>
    <n v="8750"/>
    <n v="832"/>
    <n v="500"/>
    <n v="5772"/>
    <n v="5753.68"/>
  </r>
  <r>
    <n v="1011"/>
    <x v="10"/>
    <x v="0"/>
    <x v="0"/>
    <x v="6"/>
    <s v="万合2007"/>
    <x v="86"/>
    <n v="259173.8"/>
    <n v="65687.759999999995"/>
    <m/>
    <m/>
    <n v="12500"/>
    <n v="677"/>
    <n v="0"/>
    <n v="15186"/>
    <n v="37324.759999999995"/>
  </r>
  <r>
    <n v="1012"/>
    <x v="11"/>
    <x v="0"/>
    <x v="0"/>
    <x v="6"/>
    <s v="为民2007"/>
    <x v="87"/>
    <n v="55162.62"/>
    <n v="20574.52"/>
    <m/>
    <m/>
    <n v="2916"/>
    <n v="386"/>
    <n v="400"/>
    <n v="5123"/>
    <n v="11749.52"/>
  </r>
  <r>
    <n v="1014"/>
    <x v="12"/>
    <x v="0"/>
    <x v="0"/>
    <x v="6"/>
    <s v="新特2007"/>
    <x v="88"/>
    <n v="75635.88"/>
    <n v="27841.25"/>
    <m/>
    <m/>
    <n v="1500"/>
    <n v="454"/>
    <n v="453"/>
    <n v="7443"/>
    <n v="17991.25"/>
  </r>
  <r>
    <n v="1015"/>
    <x v="13"/>
    <x v="0"/>
    <x v="0"/>
    <x v="6"/>
    <s v="春天2007"/>
    <x v="89"/>
    <n v="64689.33"/>
    <n v="23754.44"/>
    <m/>
    <m/>
    <n v="2916"/>
    <n v="0"/>
    <n v="300"/>
    <n v="6232"/>
    <n v="14306.439999999999"/>
  </r>
  <r>
    <n v="1016"/>
    <x v="14"/>
    <x v="0"/>
    <x v="0"/>
    <x v="6"/>
    <s v="春雨2007"/>
    <x v="90"/>
    <n v="39726.47"/>
    <n v="13558.51"/>
    <m/>
    <m/>
    <n v="2916"/>
    <n v="420"/>
    <n v="200"/>
    <n v="5148"/>
    <n v="4874.51"/>
  </r>
  <r>
    <n v="1017"/>
    <x v="15"/>
    <x v="0"/>
    <x v="0"/>
    <x v="6"/>
    <s v="阳光2007"/>
    <x v="91"/>
    <n v="41771.800000000003"/>
    <n v="14719.68"/>
    <m/>
    <m/>
    <n v="2333"/>
    <n v="0"/>
    <n v="250"/>
    <n v="5256"/>
    <n v="6880.68"/>
  </r>
  <r>
    <n v="1018"/>
    <x v="16"/>
    <x v="0"/>
    <x v="0"/>
    <x v="6"/>
    <s v="安康2007"/>
    <x v="92"/>
    <n v="33372.18"/>
    <n v="12128.48"/>
    <m/>
    <m/>
    <n v="5833"/>
    <n v="455"/>
    <n v="300"/>
    <n v="5315"/>
    <n v="225.47999999999956"/>
  </r>
  <r>
    <n v="1019"/>
    <x v="17"/>
    <x v="0"/>
    <x v="0"/>
    <x v="6"/>
    <s v="仁心2007"/>
    <x v="93"/>
    <n v="34454.050000000003"/>
    <n v="12961.78"/>
    <m/>
    <m/>
    <n v="5416"/>
    <n v="0"/>
    <n v="0"/>
    <n v="4661"/>
    <n v="2884.7800000000007"/>
  </r>
  <r>
    <n v="1020"/>
    <x v="18"/>
    <x v="0"/>
    <x v="0"/>
    <x v="6"/>
    <s v="缘客2007"/>
    <x v="94"/>
    <n v="11712.27"/>
    <n v="4451.8900000000003"/>
    <m/>
    <m/>
    <n v="4166"/>
    <n v="0"/>
    <n v="0"/>
    <n v="3849"/>
    <n v="-3563.1099999999997"/>
  </r>
  <r>
    <n v="1001"/>
    <x v="0"/>
    <x v="0"/>
    <x v="0"/>
    <x v="7"/>
    <s v="爱心2008"/>
    <x v="95"/>
    <n v="92206.85"/>
    <n v="35626.5"/>
    <m/>
    <m/>
    <n v="2750"/>
    <n v="0"/>
    <n v="500"/>
    <n v="7105"/>
    <n v="25271.5"/>
  </r>
  <r>
    <n v="1002"/>
    <x v="1"/>
    <x v="1"/>
    <x v="0"/>
    <x v="7"/>
    <s v="百姓2008"/>
    <x v="1"/>
    <m/>
    <m/>
    <m/>
    <m/>
    <m/>
    <m/>
    <m/>
    <m/>
    <n v="0"/>
  </r>
  <r>
    <n v="1003"/>
    <x v="2"/>
    <x v="1"/>
    <x v="0"/>
    <x v="7"/>
    <s v="博康2008"/>
    <x v="1"/>
    <m/>
    <m/>
    <m/>
    <m/>
    <m/>
    <m/>
    <m/>
    <m/>
    <n v="0"/>
  </r>
  <r>
    <n v="1004"/>
    <x v="3"/>
    <x v="1"/>
    <x v="0"/>
    <x v="7"/>
    <s v="华瑞2008"/>
    <x v="1"/>
    <m/>
    <m/>
    <m/>
    <m/>
    <m/>
    <m/>
    <m/>
    <m/>
    <n v="0"/>
  </r>
  <r>
    <n v="1005"/>
    <x v="4"/>
    <x v="1"/>
    <x v="0"/>
    <x v="7"/>
    <s v="华宇2008"/>
    <x v="1"/>
    <m/>
    <m/>
    <m/>
    <m/>
    <m/>
    <m/>
    <m/>
    <m/>
    <n v="0"/>
  </r>
  <r>
    <n v="1006"/>
    <x v="5"/>
    <x v="1"/>
    <x v="0"/>
    <x v="7"/>
    <s v="华雨2008"/>
    <x v="1"/>
    <m/>
    <m/>
    <m/>
    <m/>
    <m/>
    <m/>
    <m/>
    <m/>
    <n v="0"/>
  </r>
  <r>
    <n v="1007"/>
    <x v="6"/>
    <x v="0"/>
    <x v="0"/>
    <x v="7"/>
    <s v="平安2008"/>
    <x v="96"/>
    <n v="50028.28"/>
    <n v="18802.580000000002"/>
    <m/>
    <m/>
    <n v="2000"/>
    <n v="0"/>
    <n v="300"/>
    <n v="5566"/>
    <n v="10936.580000000002"/>
  </r>
  <r>
    <n v="1008"/>
    <x v="7"/>
    <x v="0"/>
    <x v="0"/>
    <x v="7"/>
    <s v="平价2008"/>
    <x v="97"/>
    <n v="212009.32"/>
    <n v="83085.5"/>
    <m/>
    <m/>
    <n v="4750"/>
    <n v="0"/>
    <n v="819.5"/>
    <n v="19504"/>
    <n v="58012"/>
  </r>
  <r>
    <n v="1009"/>
    <x v="8"/>
    <x v="0"/>
    <x v="0"/>
    <x v="7"/>
    <s v="通达2008"/>
    <x v="98"/>
    <n v="28836.52"/>
    <n v="11031.82"/>
    <m/>
    <m/>
    <n v="1500"/>
    <n v="597"/>
    <n v="200"/>
    <n v="4469"/>
    <n v="4265.82"/>
  </r>
  <r>
    <n v="1010"/>
    <x v="9"/>
    <x v="0"/>
    <x v="0"/>
    <x v="7"/>
    <s v="同仁2008"/>
    <x v="99"/>
    <n v="60300.36"/>
    <n v="23193.26"/>
    <m/>
    <m/>
    <n v="8750"/>
    <n v="832"/>
    <n v="510"/>
    <n v="6094"/>
    <n v="7007.2599999999984"/>
  </r>
  <r>
    <n v="1011"/>
    <x v="10"/>
    <x v="0"/>
    <x v="0"/>
    <x v="7"/>
    <s v="万合2008"/>
    <x v="100"/>
    <n v="303190.15000000002"/>
    <n v="79521.55"/>
    <m/>
    <m/>
    <n v="12500"/>
    <n v="677"/>
    <n v="62"/>
    <n v="17022"/>
    <n v="49260.55"/>
  </r>
  <r>
    <n v="1012"/>
    <x v="11"/>
    <x v="0"/>
    <x v="0"/>
    <x v="7"/>
    <s v="为民2008"/>
    <x v="101"/>
    <n v="61373.3"/>
    <n v="24082.54"/>
    <m/>
    <m/>
    <n v="2916"/>
    <n v="386"/>
    <n v="0"/>
    <n v="6133"/>
    <n v="14647.54"/>
  </r>
  <r>
    <n v="1014"/>
    <x v="12"/>
    <x v="0"/>
    <x v="0"/>
    <x v="7"/>
    <s v="新特2008"/>
    <x v="102"/>
    <n v="103185.79"/>
    <n v="40742.639999999999"/>
    <m/>
    <m/>
    <n v="1500"/>
    <n v="454"/>
    <n v="500"/>
    <n v="9400"/>
    <n v="28888.639999999999"/>
  </r>
  <r>
    <n v="1015"/>
    <x v="13"/>
    <x v="0"/>
    <x v="0"/>
    <x v="7"/>
    <s v="春天2008"/>
    <x v="103"/>
    <n v="57619.72"/>
    <n v="24111.4"/>
    <m/>
    <m/>
    <n v="2916"/>
    <n v="0"/>
    <n v="200"/>
    <n v="6180"/>
    <n v="14815.400000000001"/>
  </r>
  <r>
    <n v="1016"/>
    <x v="14"/>
    <x v="0"/>
    <x v="0"/>
    <x v="7"/>
    <s v="春雨2008"/>
    <x v="104"/>
    <n v="56845.09"/>
    <n v="19896.7"/>
    <m/>
    <m/>
    <n v="2916"/>
    <n v="420"/>
    <n v="200"/>
    <n v="5593"/>
    <n v="10767.7"/>
  </r>
  <r>
    <n v="1017"/>
    <x v="15"/>
    <x v="0"/>
    <x v="0"/>
    <x v="7"/>
    <s v="阳光2008"/>
    <x v="105"/>
    <n v="50282.07"/>
    <n v="17962.84"/>
    <m/>
    <m/>
    <n v="2333"/>
    <n v="0"/>
    <n v="300"/>
    <n v="5273"/>
    <n v="10056.84"/>
  </r>
  <r>
    <n v="1018"/>
    <x v="16"/>
    <x v="0"/>
    <x v="0"/>
    <x v="7"/>
    <s v="安康2008"/>
    <x v="106"/>
    <n v="54578.15"/>
    <n v="21367.56"/>
    <m/>
    <m/>
    <n v="5833"/>
    <n v="455"/>
    <n v="1000"/>
    <n v="5302"/>
    <n v="8777.5600000000013"/>
  </r>
  <r>
    <n v="1019"/>
    <x v="17"/>
    <x v="0"/>
    <x v="0"/>
    <x v="7"/>
    <s v="仁心2008"/>
    <x v="107"/>
    <n v="26559.89"/>
    <n v="10897.67"/>
    <m/>
    <m/>
    <n v="5416"/>
    <n v="0"/>
    <n v="0"/>
    <n v="4647"/>
    <n v="834.67000000000007"/>
  </r>
  <r>
    <n v="1020"/>
    <x v="18"/>
    <x v="0"/>
    <x v="0"/>
    <x v="7"/>
    <s v="缘客2008"/>
    <x v="108"/>
    <n v="20187.650000000001"/>
    <n v="8234.0400000000009"/>
    <m/>
    <m/>
    <n v="4166"/>
    <m/>
    <n v="0"/>
    <n v="4432"/>
    <n v="-363.95999999999913"/>
  </r>
  <r>
    <n v="1001"/>
    <x v="0"/>
    <x v="0"/>
    <x v="0"/>
    <x v="8"/>
    <s v="爱心2009"/>
    <x v="109"/>
    <n v="80182.06"/>
    <n v="34639.51"/>
    <m/>
    <m/>
    <n v="2750"/>
    <n v="0"/>
    <n v="300"/>
    <n v="8393"/>
    <n v="23196.510000000002"/>
  </r>
  <r>
    <n v="1002"/>
    <x v="1"/>
    <x v="1"/>
    <x v="0"/>
    <x v="8"/>
    <s v="百姓2009"/>
    <x v="1"/>
    <m/>
    <m/>
    <m/>
    <m/>
    <m/>
    <m/>
    <m/>
    <m/>
    <n v="0"/>
  </r>
  <r>
    <n v="1003"/>
    <x v="2"/>
    <x v="1"/>
    <x v="0"/>
    <x v="8"/>
    <s v="博康2009"/>
    <x v="1"/>
    <m/>
    <m/>
    <m/>
    <m/>
    <m/>
    <m/>
    <m/>
    <m/>
    <n v="0"/>
  </r>
  <r>
    <n v="1004"/>
    <x v="3"/>
    <x v="1"/>
    <x v="0"/>
    <x v="8"/>
    <s v="华瑞2009"/>
    <x v="1"/>
    <m/>
    <m/>
    <m/>
    <m/>
    <m/>
    <m/>
    <m/>
    <m/>
    <n v="0"/>
  </r>
  <r>
    <n v="1005"/>
    <x v="4"/>
    <x v="1"/>
    <x v="0"/>
    <x v="8"/>
    <s v="华宇2009"/>
    <x v="1"/>
    <m/>
    <m/>
    <m/>
    <m/>
    <m/>
    <m/>
    <m/>
    <m/>
    <n v="0"/>
  </r>
  <r>
    <n v="1006"/>
    <x v="5"/>
    <x v="1"/>
    <x v="0"/>
    <x v="8"/>
    <s v="华雨2009"/>
    <x v="1"/>
    <m/>
    <m/>
    <m/>
    <m/>
    <m/>
    <m/>
    <m/>
    <m/>
    <n v="0"/>
  </r>
  <r>
    <n v="1007"/>
    <x v="6"/>
    <x v="0"/>
    <x v="0"/>
    <x v="8"/>
    <s v="平安2009"/>
    <x v="110"/>
    <n v="46705.75"/>
    <n v="17548.16"/>
    <m/>
    <m/>
    <n v="2000"/>
    <n v="0"/>
    <n v="360"/>
    <n v="4979"/>
    <n v="10209.16"/>
  </r>
  <r>
    <n v="1008"/>
    <x v="7"/>
    <x v="0"/>
    <x v="0"/>
    <x v="8"/>
    <s v="平价2009"/>
    <x v="111"/>
    <n v="210187.12"/>
    <n v="84742.99"/>
    <m/>
    <m/>
    <n v="4750"/>
    <n v="0"/>
    <n v="1155"/>
    <n v="18940"/>
    <n v="59897.990000000005"/>
  </r>
  <r>
    <n v="1009"/>
    <x v="8"/>
    <x v="0"/>
    <x v="0"/>
    <x v="8"/>
    <s v="通达2009"/>
    <x v="112"/>
    <n v="26351.42"/>
    <n v="11115.23"/>
    <n v="3364"/>
    <n v="450"/>
    <n v="1500"/>
    <n v="597"/>
    <n v="200"/>
    <n v="4340"/>
    <n v="4478.2299999999996"/>
  </r>
  <r>
    <n v="1010"/>
    <x v="9"/>
    <x v="0"/>
    <x v="0"/>
    <x v="8"/>
    <s v="同仁2009"/>
    <x v="113"/>
    <n v="61081.46"/>
    <n v="25943.3"/>
    <m/>
    <m/>
    <n v="8750"/>
    <n v="832"/>
    <n v="500"/>
    <n v="6123"/>
    <n v="9738.2999999999993"/>
  </r>
  <r>
    <n v="1011"/>
    <x v="10"/>
    <x v="0"/>
    <x v="0"/>
    <x v="8"/>
    <s v="万合2009"/>
    <x v="114"/>
    <n v="332611.76"/>
    <n v="86572.7"/>
    <m/>
    <m/>
    <n v="12500"/>
    <n v="677"/>
    <n v="0"/>
    <n v="17971"/>
    <n v="55424.7"/>
  </r>
  <r>
    <n v="1012"/>
    <x v="11"/>
    <x v="0"/>
    <x v="0"/>
    <x v="8"/>
    <s v="为民2009"/>
    <x v="115"/>
    <n v="73196.69"/>
    <n v="29109.02"/>
    <m/>
    <m/>
    <n v="2916"/>
    <n v="386"/>
    <n v="500"/>
    <n v="6267"/>
    <n v="19040.02"/>
  </r>
  <r>
    <n v="1014"/>
    <x v="12"/>
    <x v="0"/>
    <x v="0"/>
    <x v="8"/>
    <s v="新特2009"/>
    <x v="116"/>
    <n v="95231.14"/>
    <n v="37442.160000000003"/>
    <m/>
    <m/>
    <n v="1500"/>
    <n v="454"/>
    <n v="400"/>
    <n v="8679"/>
    <n v="26409.160000000003"/>
  </r>
  <r>
    <n v="1015"/>
    <x v="13"/>
    <x v="0"/>
    <x v="0"/>
    <x v="8"/>
    <s v="春天2009"/>
    <x v="117"/>
    <n v="54838.68"/>
    <n v="22898.1"/>
    <m/>
    <m/>
    <n v="2916"/>
    <n v="0"/>
    <n v="200"/>
    <n v="5835"/>
    <n v="13947.099999999999"/>
  </r>
  <r>
    <n v="1016"/>
    <x v="14"/>
    <x v="0"/>
    <x v="0"/>
    <x v="8"/>
    <s v="春雨2009"/>
    <x v="118"/>
    <n v="55797.45"/>
    <n v="21765.59"/>
    <m/>
    <m/>
    <n v="2916"/>
    <n v="420"/>
    <n v="250"/>
    <n v="4883"/>
    <n v="13296.59"/>
  </r>
  <r>
    <n v="1017"/>
    <x v="15"/>
    <x v="0"/>
    <x v="0"/>
    <x v="8"/>
    <s v="阳光2009"/>
    <x v="119"/>
    <n v="47544.91"/>
    <n v="17724.830000000002"/>
    <m/>
    <m/>
    <n v="2333"/>
    <n v="0"/>
    <n v="250"/>
    <n v="5006"/>
    <n v="10135.830000000002"/>
  </r>
  <r>
    <n v="1018"/>
    <x v="16"/>
    <x v="0"/>
    <x v="0"/>
    <x v="8"/>
    <s v="安康2009"/>
    <x v="120"/>
    <n v="65322.52"/>
    <n v="27868.65"/>
    <m/>
    <m/>
    <n v="5833"/>
    <n v="455"/>
    <n v="0"/>
    <n v="6158"/>
    <n v="15422.650000000001"/>
  </r>
  <r>
    <n v="1019"/>
    <x v="17"/>
    <x v="0"/>
    <x v="0"/>
    <x v="8"/>
    <s v="仁心2009"/>
    <x v="121"/>
    <n v="18081.810000000001"/>
    <n v="7614.91"/>
    <m/>
    <m/>
    <n v="5416"/>
    <n v="0"/>
    <n v="0"/>
    <n v="4529"/>
    <n v="-2330.09"/>
  </r>
  <r>
    <n v="1020"/>
    <x v="18"/>
    <x v="0"/>
    <x v="0"/>
    <x v="8"/>
    <s v="缘客2009"/>
    <x v="122"/>
    <n v="24854.38"/>
    <n v="9834.32"/>
    <m/>
    <m/>
    <n v="4166"/>
    <m/>
    <n v="0"/>
    <n v="5836"/>
    <n v="-167.68000000000029"/>
  </r>
  <r>
    <n v="1001"/>
    <x v="0"/>
    <x v="0"/>
    <x v="0"/>
    <x v="9"/>
    <s v="爱心2010"/>
    <x v="123"/>
    <n v="81348.23"/>
    <n v="33110.83"/>
    <m/>
    <m/>
    <n v="2750"/>
    <n v="0"/>
    <n v="300"/>
    <n v="6959"/>
    <n v="23101.83"/>
  </r>
  <r>
    <n v="1002"/>
    <x v="1"/>
    <x v="1"/>
    <x v="0"/>
    <x v="9"/>
    <s v="百姓2010"/>
    <x v="1"/>
    <m/>
    <m/>
    <m/>
    <m/>
    <m/>
    <m/>
    <m/>
    <m/>
    <n v="0"/>
  </r>
  <r>
    <n v="1003"/>
    <x v="2"/>
    <x v="1"/>
    <x v="0"/>
    <x v="9"/>
    <s v="博康2010"/>
    <x v="1"/>
    <m/>
    <m/>
    <m/>
    <m/>
    <m/>
    <m/>
    <m/>
    <m/>
    <n v="0"/>
  </r>
  <r>
    <n v="1004"/>
    <x v="3"/>
    <x v="1"/>
    <x v="0"/>
    <x v="9"/>
    <s v="华瑞2010"/>
    <x v="1"/>
    <m/>
    <m/>
    <m/>
    <m/>
    <m/>
    <m/>
    <m/>
    <m/>
    <n v="0"/>
  </r>
  <r>
    <n v="1005"/>
    <x v="4"/>
    <x v="1"/>
    <x v="0"/>
    <x v="9"/>
    <s v="华宇2010"/>
    <x v="1"/>
    <m/>
    <m/>
    <m/>
    <m/>
    <m/>
    <m/>
    <m/>
    <m/>
    <n v="0"/>
  </r>
  <r>
    <n v="1006"/>
    <x v="5"/>
    <x v="1"/>
    <x v="0"/>
    <x v="9"/>
    <s v="华雨2010"/>
    <x v="1"/>
    <m/>
    <m/>
    <m/>
    <m/>
    <m/>
    <m/>
    <m/>
    <m/>
    <n v="0"/>
  </r>
  <r>
    <n v="1007"/>
    <x v="6"/>
    <x v="0"/>
    <x v="0"/>
    <x v="9"/>
    <s v="平安2010"/>
    <x v="124"/>
    <n v="46753.87"/>
    <n v="17750.330000000002"/>
    <m/>
    <m/>
    <n v="2000"/>
    <n v="0"/>
    <n v="300"/>
    <n v="4788"/>
    <n v="10662.330000000002"/>
  </r>
  <r>
    <n v="1008"/>
    <x v="7"/>
    <x v="0"/>
    <x v="0"/>
    <x v="9"/>
    <s v="平价2010"/>
    <x v="125"/>
    <n v="225662.21"/>
    <n v="89471.73"/>
    <m/>
    <m/>
    <n v="4750"/>
    <n v="0"/>
    <n v="682"/>
    <n v="19141"/>
    <n v="64898.729999999996"/>
  </r>
  <r>
    <n v="1009"/>
    <x v="8"/>
    <x v="0"/>
    <x v="0"/>
    <x v="9"/>
    <s v="通达2010"/>
    <x v="126"/>
    <n v="30576.649999999994"/>
    <n v="13096.080000000002"/>
    <n v="54298"/>
    <n v="25547"/>
    <n v="1500"/>
    <n v="597"/>
    <n v="0"/>
    <n v="4298"/>
    <n v="6701.0800000000017"/>
  </r>
  <r>
    <n v="1010"/>
    <x v="9"/>
    <x v="0"/>
    <x v="0"/>
    <x v="9"/>
    <s v="同仁2010"/>
    <x v="127"/>
    <n v="65315.33"/>
    <n v="25568.12"/>
    <m/>
    <m/>
    <n v="8750"/>
    <n v="832"/>
    <n v="0"/>
    <n v="5465"/>
    <n v="10521.119999999999"/>
  </r>
  <r>
    <n v="1011"/>
    <x v="10"/>
    <x v="0"/>
    <x v="0"/>
    <x v="9"/>
    <s v="万合2010"/>
    <x v="128"/>
    <n v="318207.06"/>
    <n v="81683.960000000006"/>
    <m/>
    <m/>
    <n v="12500"/>
    <n v="677"/>
    <n v="0"/>
    <n v="11935"/>
    <n v="56571.960000000006"/>
  </r>
  <r>
    <n v="1012"/>
    <x v="11"/>
    <x v="0"/>
    <x v="0"/>
    <x v="9"/>
    <s v="为民2010"/>
    <x v="129"/>
    <n v="73760.89"/>
    <n v="29550.26"/>
    <m/>
    <m/>
    <n v="2916"/>
    <n v="386"/>
    <n v="0"/>
    <n v="6181"/>
    <n v="20067.259999999998"/>
  </r>
  <r>
    <n v="1014"/>
    <x v="12"/>
    <x v="0"/>
    <x v="0"/>
    <x v="9"/>
    <s v="新特2010"/>
    <x v="130"/>
    <n v="92939.34"/>
    <n v="36954.46"/>
    <m/>
    <m/>
    <n v="1500"/>
    <n v="454"/>
    <n v="0"/>
    <n v="8597"/>
    <n v="26403.46"/>
  </r>
  <r>
    <n v="1015"/>
    <x v="13"/>
    <x v="0"/>
    <x v="0"/>
    <x v="9"/>
    <s v="春天2010"/>
    <x v="131"/>
    <n v="67291.83"/>
    <n v="27607.89"/>
    <m/>
    <m/>
    <n v="2916"/>
    <n v="0"/>
    <n v="300"/>
    <n v="6054"/>
    <n v="18337.89"/>
  </r>
  <r>
    <n v="1016"/>
    <x v="14"/>
    <x v="0"/>
    <x v="0"/>
    <x v="9"/>
    <s v="春雨2010"/>
    <x v="132"/>
    <n v="50012.42"/>
    <n v="17753.34"/>
    <m/>
    <m/>
    <n v="2916"/>
    <n v="420"/>
    <n v="0"/>
    <n v="7821"/>
    <n v="6596.34"/>
  </r>
  <r>
    <n v="1017"/>
    <x v="15"/>
    <x v="0"/>
    <x v="0"/>
    <x v="9"/>
    <s v="阳光2010"/>
    <x v="133"/>
    <n v="47073.85"/>
    <n v="16688.16"/>
    <m/>
    <m/>
    <n v="2333"/>
    <n v="0"/>
    <n v="250"/>
    <n v="4607"/>
    <n v="9498.16"/>
  </r>
  <r>
    <n v="1018"/>
    <x v="16"/>
    <x v="0"/>
    <x v="0"/>
    <x v="9"/>
    <s v="安康2010"/>
    <x v="134"/>
    <n v="68198.600000000006"/>
    <n v="27849.42"/>
    <m/>
    <m/>
    <n v="5833"/>
    <n v="455"/>
    <n v="1200"/>
    <n v="5877"/>
    <n v="14484.419999999998"/>
  </r>
  <r>
    <n v="1019"/>
    <x v="17"/>
    <x v="0"/>
    <x v="0"/>
    <x v="9"/>
    <s v="仁心2010"/>
    <x v="135"/>
    <n v="18182.150000000001"/>
    <n v="7716.18"/>
    <m/>
    <m/>
    <n v="5416"/>
    <n v="0"/>
    <n v="0"/>
    <n v="4474"/>
    <n v="-2173.8199999999997"/>
  </r>
  <r>
    <n v="1020"/>
    <x v="18"/>
    <x v="0"/>
    <x v="0"/>
    <x v="9"/>
    <s v="缘客2010"/>
    <x v="136"/>
    <n v="34864.69"/>
    <n v="13287.61"/>
    <m/>
    <m/>
    <n v="4166"/>
    <m/>
    <n v="0"/>
    <n v="6240"/>
    <n v="2881.6100000000006"/>
  </r>
  <r>
    <n v="1001"/>
    <x v="0"/>
    <x v="0"/>
    <x v="0"/>
    <x v="10"/>
    <s v="爱心2011"/>
    <x v="137"/>
    <n v="91849.7"/>
    <n v="40336.550000000003"/>
    <m/>
    <m/>
    <n v="2750"/>
    <n v="0"/>
    <n v="500"/>
    <n v="9601"/>
    <n v="27485.550000000003"/>
  </r>
  <r>
    <n v="1002"/>
    <x v="1"/>
    <x v="1"/>
    <x v="0"/>
    <x v="10"/>
    <s v="百姓2011"/>
    <x v="1"/>
    <m/>
    <m/>
    <m/>
    <m/>
    <m/>
    <m/>
    <m/>
    <m/>
    <n v="0"/>
  </r>
  <r>
    <n v="1003"/>
    <x v="2"/>
    <x v="1"/>
    <x v="0"/>
    <x v="10"/>
    <s v="博康2011"/>
    <x v="1"/>
    <m/>
    <m/>
    <m/>
    <m/>
    <m/>
    <m/>
    <m/>
    <m/>
    <n v="0"/>
  </r>
  <r>
    <n v="1004"/>
    <x v="3"/>
    <x v="1"/>
    <x v="0"/>
    <x v="10"/>
    <s v="华瑞2011"/>
    <x v="1"/>
    <m/>
    <m/>
    <m/>
    <m/>
    <m/>
    <m/>
    <m/>
    <m/>
    <n v="0"/>
  </r>
  <r>
    <n v="1005"/>
    <x v="4"/>
    <x v="1"/>
    <x v="0"/>
    <x v="10"/>
    <s v="华宇2011"/>
    <x v="1"/>
    <m/>
    <m/>
    <m/>
    <m/>
    <m/>
    <m/>
    <m/>
    <m/>
    <n v="0"/>
  </r>
  <r>
    <n v="1006"/>
    <x v="5"/>
    <x v="1"/>
    <x v="0"/>
    <x v="10"/>
    <s v="华雨2011"/>
    <x v="1"/>
    <m/>
    <m/>
    <m/>
    <m/>
    <m/>
    <m/>
    <m/>
    <m/>
    <n v="0"/>
  </r>
  <r>
    <n v="1007"/>
    <x v="6"/>
    <x v="0"/>
    <x v="0"/>
    <x v="10"/>
    <s v="平安2011"/>
    <x v="138"/>
    <n v="57818.399999999994"/>
    <n v="20347.849999999999"/>
    <n v="16750"/>
    <n v="9112"/>
    <n v="2000"/>
    <n v="0"/>
    <n v="200"/>
    <n v="5330"/>
    <n v="12817.849999999999"/>
  </r>
  <r>
    <n v="1008"/>
    <x v="7"/>
    <x v="0"/>
    <x v="0"/>
    <x v="10"/>
    <s v="平价2011"/>
    <x v="139"/>
    <n v="239380.52"/>
    <n v="94208.25"/>
    <m/>
    <m/>
    <n v="4750"/>
    <n v="0"/>
    <n v="740"/>
    <n v="21147"/>
    <n v="67571.25"/>
  </r>
  <r>
    <n v="1009"/>
    <x v="8"/>
    <x v="0"/>
    <x v="0"/>
    <x v="10"/>
    <s v="通达2011"/>
    <x v="140"/>
    <n v="23331.54"/>
    <n v="9227.34"/>
    <n v="4202"/>
    <n v="3105"/>
    <n v="1500"/>
    <n v="597"/>
    <n v="0"/>
    <n v="3338"/>
    <n v="3792.34"/>
  </r>
  <r>
    <n v="1010"/>
    <x v="9"/>
    <x v="0"/>
    <x v="0"/>
    <x v="10"/>
    <s v="同仁2011"/>
    <x v="141"/>
    <n v="68481.289999999994"/>
    <n v="28812.51"/>
    <m/>
    <m/>
    <n v="8750"/>
    <n v="832"/>
    <n v="1425"/>
    <n v="6226"/>
    <n v="11579.509999999998"/>
  </r>
  <r>
    <n v="1011"/>
    <x v="10"/>
    <x v="0"/>
    <x v="0"/>
    <x v="10"/>
    <s v="万合2011"/>
    <x v="142"/>
    <n v="339284.81"/>
    <n v="86586.67"/>
    <m/>
    <m/>
    <n v="12500"/>
    <n v="677"/>
    <n v="2120"/>
    <n v="16890"/>
    <n v="54399.67"/>
  </r>
  <r>
    <n v="1012"/>
    <x v="11"/>
    <x v="0"/>
    <x v="0"/>
    <x v="10"/>
    <s v="为民2011"/>
    <x v="143"/>
    <n v="74784.38"/>
    <n v="29921.35"/>
    <m/>
    <m/>
    <n v="2916"/>
    <n v="386"/>
    <n v="500"/>
    <n v="6413"/>
    <n v="19706.349999999999"/>
  </r>
  <r>
    <n v="1014"/>
    <x v="12"/>
    <x v="0"/>
    <x v="0"/>
    <x v="10"/>
    <s v="新特2011"/>
    <x v="144"/>
    <n v="102486.91"/>
    <n v="40703.800000000003"/>
    <m/>
    <m/>
    <n v="1500"/>
    <n v="454"/>
    <n v="0"/>
    <n v="7153"/>
    <n v="31596.800000000003"/>
  </r>
  <r>
    <n v="1015"/>
    <x v="13"/>
    <x v="0"/>
    <x v="0"/>
    <x v="10"/>
    <s v="春天2011"/>
    <x v="145"/>
    <n v="77748.38"/>
    <n v="31044.27"/>
    <m/>
    <m/>
    <n v="2916"/>
    <n v="0"/>
    <n v="300"/>
    <n v="7847"/>
    <n v="19981.27"/>
  </r>
  <r>
    <n v="1016"/>
    <x v="14"/>
    <x v="0"/>
    <x v="0"/>
    <x v="10"/>
    <s v="春雨2011"/>
    <x v="146"/>
    <n v="56700.15"/>
    <n v="22074.86"/>
    <m/>
    <m/>
    <n v="2916"/>
    <n v="420"/>
    <n v="0"/>
    <n v="4264"/>
    <n v="14474.86"/>
  </r>
  <r>
    <n v="1017"/>
    <x v="15"/>
    <x v="0"/>
    <x v="0"/>
    <x v="10"/>
    <s v="阳光2011"/>
    <x v="147"/>
    <n v="50932.93"/>
    <n v="18328.43"/>
    <m/>
    <m/>
    <n v="2333"/>
    <n v="0"/>
    <n v="250"/>
    <n v="4831"/>
    <n v="10914.43"/>
  </r>
  <r>
    <n v="1018"/>
    <x v="16"/>
    <x v="0"/>
    <x v="0"/>
    <x v="10"/>
    <s v="安康2011"/>
    <x v="148"/>
    <n v="71488.31"/>
    <n v="28903.09"/>
    <m/>
    <m/>
    <n v="5833"/>
    <n v="455"/>
    <n v="0"/>
    <n v="5969"/>
    <n v="16646.09"/>
  </r>
  <r>
    <n v="1019"/>
    <x v="17"/>
    <x v="0"/>
    <x v="0"/>
    <x v="10"/>
    <s v="仁心2011"/>
    <x v="149"/>
    <n v="13382.79"/>
    <n v="5496.89"/>
    <m/>
    <m/>
    <n v="5416"/>
    <n v="0"/>
    <n v="100"/>
    <n v="4080"/>
    <n v="-4099.1099999999997"/>
  </r>
  <r>
    <n v="1020"/>
    <x v="18"/>
    <x v="0"/>
    <x v="0"/>
    <x v="10"/>
    <s v="缘客2011"/>
    <x v="150"/>
    <n v="34133.5"/>
    <n v="13805.5"/>
    <m/>
    <m/>
    <n v="4166"/>
    <n v="0"/>
    <n v="0"/>
    <n v="6320"/>
    <n v="3319.5"/>
  </r>
  <r>
    <n v="1021"/>
    <x v="19"/>
    <x v="0"/>
    <x v="0"/>
    <x v="10"/>
    <s v="康佳2011"/>
    <x v="151"/>
    <n v="18348.63"/>
    <n v="7728.8"/>
    <m/>
    <m/>
    <n v="2085"/>
    <n v="0"/>
    <n v="0"/>
    <n v="1055"/>
    <n v="4588.8"/>
  </r>
  <r>
    <n v="1001"/>
    <x v="0"/>
    <x v="0"/>
    <x v="0"/>
    <x v="11"/>
    <s v="爱心2012"/>
    <x v="152"/>
    <n v="119008.5"/>
    <n v="52768.04"/>
    <m/>
    <m/>
    <n v="2750"/>
    <n v="0"/>
    <n v="0"/>
    <n v="10637"/>
    <n v="39381.040000000001"/>
  </r>
  <r>
    <n v="1002"/>
    <x v="1"/>
    <x v="1"/>
    <x v="0"/>
    <x v="11"/>
    <s v="百姓2012"/>
    <x v="1"/>
    <m/>
    <m/>
    <m/>
    <m/>
    <m/>
    <m/>
    <m/>
    <m/>
    <n v="0"/>
  </r>
  <r>
    <n v="1003"/>
    <x v="2"/>
    <x v="1"/>
    <x v="0"/>
    <x v="11"/>
    <s v="博康2012"/>
    <x v="1"/>
    <m/>
    <m/>
    <m/>
    <m/>
    <m/>
    <m/>
    <m/>
    <m/>
    <n v="0"/>
  </r>
  <r>
    <n v="1004"/>
    <x v="3"/>
    <x v="1"/>
    <x v="0"/>
    <x v="11"/>
    <s v="华瑞2012"/>
    <x v="1"/>
    <m/>
    <m/>
    <m/>
    <m/>
    <m/>
    <m/>
    <m/>
    <m/>
    <n v="0"/>
  </r>
  <r>
    <n v="1005"/>
    <x v="4"/>
    <x v="1"/>
    <x v="0"/>
    <x v="11"/>
    <s v="华宇2012"/>
    <x v="1"/>
    <m/>
    <m/>
    <m/>
    <m/>
    <m/>
    <m/>
    <m/>
    <m/>
    <n v="0"/>
  </r>
  <r>
    <n v="1006"/>
    <x v="5"/>
    <x v="1"/>
    <x v="0"/>
    <x v="11"/>
    <s v="华雨2012"/>
    <x v="1"/>
    <m/>
    <m/>
    <m/>
    <m/>
    <m/>
    <m/>
    <m/>
    <m/>
    <n v="0"/>
  </r>
  <r>
    <n v="1007"/>
    <x v="6"/>
    <x v="0"/>
    <x v="0"/>
    <x v="11"/>
    <s v="平安2012"/>
    <x v="153"/>
    <n v="81620.760000000009"/>
    <n v="31383.039999999994"/>
    <n v="107444"/>
    <n v="50423"/>
    <n v="2000"/>
    <n v="0"/>
    <n v="200"/>
    <n v="5965"/>
    <n v="23218.039999999994"/>
  </r>
  <r>
    <n v="1008"/>
    <x v="7"/>
    <x v="0"/>
    <x v="0"/>
    <x v="11"/>
    <s v="平价2012"/>
    <x v="154"/>
    <n v="287538.99"/>
    <n v="116437.58"/>
    <m/>
    <m/>
    <n v="4750"/>
    <n v="0"/>
    <n v="777"/>
    <n v="21545"/>
    <n v="89365.58"/>
  </r>
  <r>
    <n v="1010"/>
    <x v="9"/>
    <x v="0"/>
    <x v="0"/>
    <x v="11"/>
    <s v="同仁2012"/>
    <x v="155"/>
    <n v="91858.69"/>
    <n v="37971.35"/>
    <m/>
    <m/>
    <n v="1500"/>
    <n v="597"/>
    <n v="0"/>
    <n v="6941"/>
    <n v="28933.35"/>
  </r>
  <r>
    <n v="1011"/>
    <x v="10"/>
    <x v="0"/>
    <x v="0"/>
    <x v="11"/>
    <s v="万合2012"/>
    <x v="156"/>
    <n v="377166.52"/>
    <n v="108680.49"/>
    <m/>
    <m/>
    <n v="12500"/>
    <n v="832"/>
    <n v="23"/>
    <n v="18062"/>
    <n v="77263.490000000005"/>
  </r>
  <r>
    <n v="1012"/>
    <x v="11"/>
    <x v="0"/>
    <x v="0"/>
    <x v="11"/>
    <s v="为民2012"/>
    <x v="157"/>
    <n v="89390.99"/>
    <n v="35838.120000000003"/>
    <m/>
    <m/>
    <n v="2916"/>
    <n v="677"/>
    <n v="0"/>
    <n v="7071"/>
    <n v="25174.120000000003"/>
  </r>
  <r>
    <n v="1014"/>
    <x v="12"/>
    <x v="0"/>
    <x v="0"/>
    <x v="11"/>
    <s v="新特2012"/>
    <x v="158"/>
    <n v="124494.99"/>
    <n v="49479.01"/>
    <m/>
    <m/>
    <n v="1500"/>
    <n v="386"/>
    <n v="400"/>
    <n v="9663"/>
    <n v="37530.01"/>
  </r>
  <r>
    <n v="1015"/>
    <x v="13"/>
    <x v="0"/>
    <x v="0"/>
    <x v="11"/>
    <s v="春天2012"/>
    <x v="159"/>
    <n v="113644.53"/>
    <n v="43944.03"/>
    <m/>
    <m/>
    <n v="2916"/>
    <n v="454"/>
    <n v="400"/>
    <n v="7417"/>
    <n v="32757.03"/>
  </r>
  <r>
    <n v="1016"/>
    <x v="14"/>
    <x v="0"/>
    <x v="0"/>
    <x v="11"/>
    <s v="春雨2012"/>
    <x v="160"/>
    <n v="79862.12"/>
    <n v="31469.09"/>
    <m/>
    <m/>
    <n v="2916"/>
    <n v="0"/>
    <n v="300"/>
    <n v="5506"/>
    <n v="22747.09"/>
  </r>
  <r>
    <n v="1017"/>
    <x v="15"/>
    <x v="0"/>
    <x v="0"/>
    <x v="11"/>
    <s v="阳光2012"/>
    <x v="161"/>
    <n v="82986.850000000006"/>
    <n v="28221.11"/>
    <m/>
    <m/>
    <n v="2333"/>
    <n v="420"/>
    <n v="250"/>
    <n v="5456"/>
    <n v="19762.11"/>
  </r>
  <r>
    <n v="1018"/>
    <x v="16"/>
    <x v="0"/>
    <x v="0"/>
    <x v="11"/>
    <s v="安康2012"/>
    <x v="162"/>
    <n v="94275.85"/>
    <n v="39037.760000000002"/>
    <m/>
    <m/>
    <n v="5833"/>
    <n v="0"/>
    <n v="0"/>
    <n v="6215"/>
    <n v="26989.760000000002"/>
  </r>
  <r>
    <n v="1019"/>
    <x v="17"/>
    <x v="0"/>
    <x v="0"/>
    <x v="11"/>
    <s v="仁心2012"/>
    <x v="163"/>
    <n v="39220.22"/>
    <n v="16965.86"/>
    <m/>
    <m/>
    <n v="5416"/>
    <n v="455"/>
    <n v="220"/>
    <n v="4520"/>
    <n v="6354.8600000000006"/>
  </r>
  <r>
    <n v="1020"/>
    <x v="18"/>
    <x v="0"/>
    <x v="0"/>
    <x v="11"/>
    <s v="缘客2012"/>
    <x v="164"/>
    <n v="54929.62"/>
    <n v="23043.119999999999"/>
    <m/>
    <m/>
    <n v="4166"/>
    <n v="0"/>
    <n v="500"/>
    <n v="6786"/>
    <n v="11591.119999999999"/>
  </r>
  <r>
    <n v="1021"/>
    <x v="19"/>
    <x v="0"/>
    <x v="0"/>
    <x v="11"/>
    <s v="康佳2012"/>
    <x v="165"/>
    <n v="78332.08"/>
    <n v="32599.68"/>
    <m/>
    <m/>
    <n v="2085"/>
    <n v="0"/>
    <n v="200"/>
    <n v="8024"/>
    <n v="22290.68"/>
  </r>
  <r>
    <n v="1001"/>
    <x v="0"/>
    <x v="0"/>
    <x v="1"/>
    <x v="0"/>
    <s v="爱心2101"/>
    <x v="166"/>
    <n v="75639.86"/>
    <n v="31616.29"/>
    <m/>
    <m/>
    <n v="2750"/>
    <n v="0"/>
    <n v="510"/>
    <n v="8287"/>
    <n v="20069.29"/>
  </r>
  <r>
    <n v="1002"/>
    <x v="1"/>
    <x v="1"/>
    <x v="1"/>
    <x v="0"/>
    <s v="百姓2101"/>
    <x v="1"/>
    <m/>
    <m/>
    <m/>
    <m/>
    <m/>
    <m/>
    <m/>
    <m/>
    <n v="0"/>
  </r>
  <r>
    <n v="1003"/>
    <x v="2"/>
    <x v="1"/>
    <x v="1"/>
    <x v="0"/>
    <s v="博康2101"/>
    <x v="1"/>
    <m/>
    <m/>
    <m/>
    <m/>
    <m/>
    <m/>
    <m/>
    <m/>
    <n v="0"/>
  </r>
  <r>
    <n v="1004"/>
    <x v="3"/>
    <x v="1"/>
    <x v="1"/>
    <x v="0"/>
    <s v="华瑞2101"/>
    <x v="1"/>
    <m/>
    <m/>
    <m/>
    <m/>
    <m/>
    <m/>
    <m/>
    <m/>
    <n v="0"/>
  </r>
  <r>
    <n v="1005"/>
    <x v="4"/>
    <x v="1"/>
    <x v="1"/>
    <x v="0"/>
    <s v="华宇2101"/>
    <x v="1"/>
    <m/>
    <m/>
    <m/>
    <m/>
    <m/>
    <m/>
    <m/>
    <m/>
    <n v="0"/>
  </r>
  <r>
    <n v="1006"/>
    <x v="5"/>
    <x v="1"/>
    <x v="1"/>
    <x v="0"/>
    <s v="华雨2101"/>
    <x v="1"/>
    <m/>
    <m/>
    <m/>
    <m/>
    <m/>
    <m/>
    <m/>
    <m/>
    <n v="0"/>
  </r>
  <r>
    <n v="1007"/>
    <x v="6"/>
    <x v="0"/>
    <x v="1"/>
    <x v="0"/>
    <s v="平安2101"/>
    <x v="167"/>
    <n v="56479.640000000014"/>
    <n v="18191.439999999973"/>
    <n v="487911.5"/>
    <n v="226267.92"/>
    <n v="2000"/>
    <n v="0"/>
    <n v="220"/>
    <n v="5356"/>
    <n v="10615.439999999973"/>
  </r>
  <r>
    <n v="1008"/>
    <x v="7"/>
    <x v="0"/>
    <x v="1"/>
    <x v="0"/>
    <s v="平价2101"/>
    <x v="168"/>
    <n v="206961.09"/>
    <n v="81304.44"/>
    <m/>
    <m/>
    <n v="4666"/>
    <n v="0"/>
    <n v="838"/>
    <n v="15675"/>
    <n v="60125.440000000002"/>
  </r>
  <r>
    <n v="1010"/>
    <x v="9"/>
    <x v="0"/>
    <x v="1"/>
    <x v="0"/>
    <s v="同仁2101"/>
    <x v="169"/>
    <n v="72961.09"/>
    <n v="30632.69"/>
    <m/>
    <m/>
    <n v="8750"/>
    <n v="832.34"/>
    <n v="1300"/>
    <n v="6587"/>
    <n v="13163.349999999999"/>
  </r>
  <r>
    <n v="1011"/>
    <x v="10"/>
    <x v="0"/>
    <x v="1"/>
    <x v="0"/>
    <s v="万合2101"/>
    <x v="170"/>
    <n v="373863.55"/>
    <n v="86243.3"/>
    <m/>
    <m/>
    <n v="12500"/>
    <n v="677.34"/>
    <n v="0"/>
    <n v="14179"/>
    <n v="58886.960000000006"/>
  </r>
  <r>
    <n v="1012"/>
    <x v="11"/>
    <x v="0"/>
    <x v="1"/>
    <x v="0"/>
    <s v="为民2101"/>
    <x v="171"/>
    <n v="62372.84"/>
    <n v="25256"/>
    <m/>
    <m/>
    <n v="2750"/>
    <n v="386"/>
    <n v="500"/>
    <n v="6353"/>
    <n v="15267"/>
  </r>
  <r>
    <n v="1014"/>
    <x v="12"/>
    <x v="0"/>
    <x v="1"/>
    <x v="0"/>
    <s v="新特2101"/>
    <x v="172"/>
    <n v="77454.39"/>
    <n v="30804.29"/>
    <m/>
    <m/>
    <n v="1500"/>
    <n v="453.59"/>
    <n v="42"/>
    <n v="6493"/>
    <n v="22315.7"/>
  </r>
  <r>
    <n v="1015"/>
    <x v="13"/>
    <x v="0"/>
    <x v="1"/>
    <x v="0"/>
    <s v="春天2101"/>
    <x v="173"/>
    <n v="78837.25"/>
    <n v="29626.36"/>
    <m/>
    <m/>
    <n v="2916"/>
    <n v="0"/>
    <n v="400"/>
    <n v="6173"/>
    <n v="20137.36"/>
  </r>
  <r>
    <n v="1016"/>
    <x v="14"/>
    <x v="0"/>
    <x v="1"/>
    <x v="0"/>
    <s v="春雨2101"/>
    <x v="174"/>
    <n v="59254.62"/>
    <n v="22387.02"/>
    <m/>
    <m/>
    <n v="2500"/>
    <n v="420.25"/>
    <n v="300"/>
    <n v="5702"/>
    <n v="13464.77"/>
  </r>
  <r>
    <n v="1017"/>
    <x v="15"/>
    <x v="0"/>
    <x v="1"/>
    <x v="0"/>
    <s v="阳光2101"/>
    <x v="175"/>
    <n v="39253.99"/>
    <n v="14257.67"/>
    <m/>
    <m/>
    <n v="2333"/>
    <n v="0"/>
    <n v="209"/>
    <n v="4560"/>
    <n v="7155.67"/>
  </r>
  <r>
    <n v="1018"/>
    <x v="16"/>
    <x v="0"/>
    <x v="1"/>
    <x v="0"/>
    <s v="安康2101"/>
    <x v="176"/>
    <n v="69307.649999999994"/>
    <n v="26105.68"/>
    <m/>
    <m/>
    <n v="5833"/>
    <n v="454.67"/>
    <n v="1000"/>
    <n v="5882"/>
    <n v="12936.01"/>
  </r>
  <r>
    <n v="1019"/>
    <x v="17"/>
    <x v="0"/>
    <x v="1"/>
    <x v="0"/>
    <s v="仁心2101"/>
    <x v="177"/>
    <n v="24059.919999999998"/>
    <n v="9899.16"/>
    <m/>
    <m/>
    <n v="2000"/>
    <n v="0"/>
    <n v="300"/>
    <n v="2400"/>
    <n v="5199.16"/>
  </r>
  <r>
    <n v="1020"/>
    <x v="18"/>
    <x v="0"/>
    <x v="1"/>
    <x v="0"/>
    <s v="缘客2101"/>
    <x v="178"/>
    <n v="30396.26"/>
    <n v="12286.2"/>
    <m/>
    <m/>
    <n v="3750"/>
    <n v="0"/>
    <n v="1512"/>
    <n v="4415"/>
    <n v="2609.2000000000007"/>
  </r>
  <r>
    <n v="1021"/>
    <x v="19"/>
    <x v="0"/>
    <x v="1"/>
    <x v="0"/>
    <s v="康佳2101"/>
    <x v="179"/>
    <n v="53548.05"/>
    <n v="13276.66"/>
    <m/>
    <n v="7797"/>
    <n v="2083"/>
    <n v="0"/>
    <n v="439.8"/>
    <n v="5210"/>
    <n v="5543.86"/>
  </r>
  <r>
    <n v="1001"/>
    <x v="0"/>
    <x v="0"/>
    <x v="1"/>
    <x v="1"/>
    <s v="爱心2102"/>
    <x v="180"/>
    <n v="55863.9"/>
    <n v="22721.26"/>
    <m/>
    <m/>
    <n v="2750"/>
    <n v="0"/>
    <n v="500"/>
    <n v="6775"/>
    <n v="12696.259999999998"/>
  </r>
  <r>
    <n v="1002"/>
    <x v="1"/>
    <x v="1"/>
    <x v="1"/>
    <x v="1"/>
    <s v="百姓2102"/>
    <x v="1"/>
    <m/>
    <m/>
    <m/>
    <m/>
    <m/>
    <m/>
    <m/>
    <m/>
    <n v="0"/>
  </r>
  <r>
    <n v="1003"/>
    <x v="2"/>
    <x v="1"/>
    <x v="1"/>
    <x v="1"/>
    <s v="博康2102"/>
    <x v="1"/>
    <m/>
    <m/>
    <m/>
    <m/>
    <m/>
    <m/>
    <m/>
    <m/>
    <n v="0"/>
  </r>
  <r>
    <n v="1004"/>
    <x v="3"/>
    <x v="1"/>
    <x v="1"/>
    <x v="1"/>
    <s v="华瑞2102"/>
    <x v="1"/>
    <m/>
    <m/>
    <m/>
    <m/>
    <m/>
    <m/>
    <m/>
    <m/>
    <n v="0"/>
  </r>
  <r>
    <n v="1005"/>
    <x v="4"/>
    <x v="1"/>
    <x v="1"/>
    <x v="1"/>
    <s v="华宇2102"/>
    <x v="1"/>
    <m/>
    <m/>
    <m/>
    <m/>
    <m/>
    <m/>
    <m/>
    <m/>
    <n v="0"/>
  </r>
  <r>
    <n v="1006"/>
    <x v="5"/>
    <x v="1"/>
    <x v="1"/>
    <x v="1"/>
    <s v="华雨2102"/>
    <x v="1"/>
    <m/>
    <m/>
    <m/>
    <m/>
    <m/>
    <m/>
    <m/>
    <m/>
    <n v="0"/>
  </r>
  <r>
    <n v="1007"/>
    <x v="6"/>
    <x v="0"/>
    <x v="1"/>
    <x v="1"/>
    <s v="平安2102"/>
    <x v="181"/>
    <n v="44654.760000000009"/>
    <n v="16472.800000000017"/>
    <n v="622126"/>
    <n v="138741.96"/>
    <n v="2000"/>
    <n v="0"/>
    <n v="200"/>
    <n v="4775"/>
    <n v="9497.8000000000175"/>
  </r>
  <r>
    <n v="1008"/>
    <x v="7"/>
    <x v="0"/>
    <x v="1"/>
    <x v="1"/>
    <s v="平价2102"/>
    <x v="182"/>
    <n v="136133.59"/>
    <n v="53398.239999999998"/>
    <m/>
    <m/>
    <n v="4666"/>
    <n v="0"/>
    <n v="436.5"/>
    <n v="14802"/>
    <n v="33493.74"/>
  </r>
  <r>
    <n v="1010"/>
    <x v="9"/>
    <x v="0"/>
    <x v="1"/>
    <x v="1"/>
    <s v="同仁2102"/>
    <x v="183"/>
    <n v="41946.23"/>
    <n v="18180.560000000001"/>
    <m/>
    <m/>
    <n v="8750"/>
    <n v="832.34"/>
    <n v="0"/>
    <n v="4581"/>
    <n v="4017.2200000000012"/>
  </r>
  <r>
    <n v="1011"/>
    <x v="10"/>
    <x v="0"/>
    <x v="1"/>
    <x v="1"/>
    <s v="万合2102"/>
    <x v="184"/>
    <n v="252301.91"/>
    <n v="67518.55"/>
    <m/>
    <m/>
    <n v="12500"/>
    <n v="677.34"/>
    <n v="278"/>
    <n v="14581"/>
    <n v="39482.210000000006"/>
  </r>
  <r>
    <n v="1012"/>
    <x v="11"/>
    <x v="0"/>
    <x v="1"/>
    <x v="1"/>
    <s v="为民2102"/>
    <x v="185"/>
    <n v="48244.43"/>
    <n v="20168.66"/>
    <m/>
    <m/>
    <n v="2750"/>
    <n v="386"/>
    <n v="0"/>
    <n v="5376"/>
    <n v="11656.66"/>
  </r>
  <r>
    <n v="1014"/>
    <x v="12"/>
    <x v="0"/>
    <x v="1"/>
    <x v="1"/>
    <s v="新特2102"/>
    <x v="186"/>
    <n v="56654.879999999997"/>
    <n v="23512.73"/>
    <m/>
    <m/>
    <n v="1500"/>
    <n v="453.59"/>
    <n v="463"/>
    <n v="5482"/>
    <n v="15614.14"/>
  </r>
  <r>
    <n v="1015"/>
    <x v="13"/>
    <x v="0"/>
    <x v="1"/>
    <x v="1"/>
    <s v="春天2102"/>
    <x v="187"/>
    <n v="61886.67"/>
    <n v="30852.7"/>
    <m/>
    <m/>
    <n v="2916"/>
    <n v="0"/>
    <n v="430"/>
    <n v="5036"/>
    <n v="22470.7"/>
  </r>
  <r>
    <n v="1016"/>
    <x v="14"/>
    <x v="0"/>
    <x v="1"/>
    <x v="1"/>
    <s v="春雨2102"/>
    <x v="188"/>
    <n v="40851.33"/>
    <n v="15925.23"/>
    <m/>
    <m/>
    <n v="2500"/>
    <n v="420.25"/>
    <n v="324.5"/>
    <n v="4698"/>
    <n v="7982.48"/>
  </r>
  <r>
    <n v="1017"/>
    <x v="15"/>
    <x v="0"/>
    <x v="1"/>
    <x v="1"/>
    <s v="阳光2102"/>
    <x v="189"/>
    <n v="33943.269999999997"/>
    <n v="11267.43"/>
    <m/>
    <m/>
    <n v="2333"/>
    <n v="0"/>
    <n v="0"/>
    <n v="4400"/>
    <n v="4534.43"/>
  </r>
  <r>
    <n v="1018"/>
    <x v="16"/>
    <x v="0"/>
    <x v="1"/>
    <x v="1"/>
    <s v="安康2102"/>
    <x v="190"/>
    <n v="49944.82"/>
    <n v="21118.83"/>
    <m/>
    <m/>
    <n v="5833"/>
    <n v="454.67"/>
    <n v="0"/>
    <n v="6343"/>
    <n v="8488.1600000000017"/>
  </r>
  <r>
    <n v="1019"/>
    <x v="17"/>
    <x v="0"/>
    <x v="1"/>
    <x v="1"/>
    <s v="仁心2102"/>
    <x v="191"/>
    <n v="21136.45"/>
    <n v="8013.16"/>
    <m/>
    <m/>
    <n v="2000"/>
    <n v="0"/>
    <n v="356"/>
    <n v="4496"/>
    <n v="1161.1599999999999"/>
  </r>
  <r>
    <n v="1020"/>
    <x v="18"/>
    <x v="0"/>
    <x v="1"/>
    <x v="1"/>
    <s v="缘客2102"/>
    <x v="192"/>
    <n v="20410.02"/>
    <n v="7679.27"/>
    <m/>
    <m/>
    <n v="3750"/>
    <n v="0"/>
    <n v="0"/>
    <n v="4200"/>
    <n v="-270.72999999999956"/>
  </r>
  <r>
    <n v="1021"/>
    <x v="19"/>
    <x v="0"/>
    <x v="1"/>
    <x v="1"/>
    <s v="康佳2102"/>
    <x v="193"/>
    <n v="40408.65"/>
    <n v="16885.46"/>
    <m/>
    <m/>
    <n v="2083"/>
    <n v="0"/>
    <n v="313"/>
    <n v="5001"/>
    <n v="9488.4599999999991"/>
  </r>
  <r>
    <n v="1001"/>
    <x v="0"/>
    <x v="0"/>
    <x v="1"/>
    <x v="2"/>
    <s v="爱心2103"/>
    <x v="194"/>
    <n v="87694.28"/>
    <n v="36855.949999999997"/>
    <m/>
    <m/>
    <n v="2750"/>
    <n v="0"/>
    <n v="0"/>
    <n v="7533"/>
    <n v="26572.949999999997"/>
  </r>
  <r>
    <n v="1002"/>
    <x v="1"/>
    <x v="1"/>
    <x v="1"/>
    <x v="2"/>
    <s v="百姓2103"/>
    <x v="1"/>
    <m/>
    <m/>
    <m/>
    <m/>
    <m/>
    <m/>
    <m/>
    <m/>
    <n v="0"/>
  </r>
  <r>
    <n v="1003"/>
    <x v="2"/>
    <x v="1"/>
    <x v="1"/>
    <x v="2"/>
    <s v="博康2103"/>
    <x v="1"/>
    <m/>
    <m/>
    <m/>
    <m/>
    <m/>
    <m/>
    <m/>
    <m/>
    <n v="0"/>
  </r>
  <r>
    <n v="1004"/>
    <x v="3"/>
    <x v="1"/>
    <x v="1"/>
    <x v="2"/>
    <s v="华瑞2103"/>
    <x v="1"/>
    <m/>
    <m/>
    <m/>
    <m/>
    <m/>
    <m/>
    <m/>
    <m/>
    <n v="0"/>
  </r>
  <r>
    <n v="1005"/>
    <x v="4"/>
    <x v="1"/>
    <x v="1"/>
    <x v="2"/>
    <s v="华宇2103"/>
    <x v="1"/>
    <m/>
    <m/>
    <m/>
    <m/>
    <m/>
    <m/>
    <m/>
    <m/>
    <n v="0"/>
  </r>
  <r>
    <n v="1006"/>
    <x v="5"/>
    <x v="1"/>
    <x v="1"/>
    <x v="2"/>
    <s v="华雨2103"/>
    <x v="1"/>
    <m/>
    <m/>
    <m/>
    <m/>
    <m/>
    <m/>
    <m/>
    <m/>
    <n v="0"/>
  </r>
  <r>
    <n v="1007"/>
    <x v="6"/>
    <x v="0"/>
    <x v="1"/>
    <x v="2"/>
    <s v="平安2103"/>
    <x v="195"/>
    <n v="61767.15"/>
    <n v="22728.12"/>
    <n v="12132.9"/>
    <n v="5091.57"/>
    <n v="2000"/>
    <n v="0"/>
    <n v="200"/>
    <n v="5404"/>
    <n v="15124.119999999999"/>
  </r>
  <r>
    <n v="1008"/>
    <x v="7"/>
    <x v="0"/>
    <x v="1"/>
    <x v="2"/>
    <s v="平价2103"/>
    <x v="196"/>
    <n v="219270.62"/>
    <n v="90232.28"/>
    <m/>
    <m/>
    <n v="4666"/>
    <n v="0"/>
    <n v="589"/>
    <n v="19700"/>
    <n v="65277.279999999999"/>
  </r>
  <r>
    <n v="1010"/>
    <x v="9"/>
    <x v="0"/>
    <x v="1"/>
    <x v="2"/>
    <s v="同仁2103"/>
    <x v="197"/>
    <n v="74439.16"/>
    <n v="31677.4"/>
    <m/>
    <m/>
    <n v="8750"/>
    <n v="832.34"/>
    <n v="200"/>
    <n v="6433"/>
    <n v="15462.060000000001"/>
  </r>
  <r>
    <n v="1011"/>
    <x v="10"/>
    <x v="0"/>
    <x v="1"/>
    <x v="2"/>
    <s v="万合2103"/>
    <x v="198"/>
    <n v="359403.58"/>
    <n v="96132.93"/>
    <m/>
    <m/>
    <n v="12500"/>
    <n v="677.34"/>
    <n v="0"/>
    <n v="16229"/>
    <n v="66726.59"/>
  </r>
  <r>
    <n v="1012"/>
    <x v="11"/>
    <x v="0"/>
    <x v="1"/>
    <x v="2"/>
    <s v="为民2103"/>
    <x v="199"/>
    <n v="67592.73"/>
    <n v="27488.35"/>
    <m/>
    <m/>
    <n v="2750"/>
    <n v="386"/>
    <n v="0"/>
    <n v="6047"/>
    <n v="18305.349999999999"/>
  </r>
  <r>
    <n v="1014"/>
    <x v="12"/>
    <x v="0"/>
    <x v="1"/>
    <x v="2"/>
    <s v="新特2103"/>
    <x v="200"/>
    <n v="120250.9"/>
    <n v="51689.13"/>
    <m/>
    <m/>
    <n v="1500"/>
    <n v="453.59"/>
    <n v="454"/>
    <n v="8552"/>
    <n v="40729.539999999994"/>
  </r>
  <r>
    <n v="1015"/>
    <x v="13"/>
    <x v="0"/>
    <x v="1"/>
    <x v="2"/>
    <s v="春天2103"/>
    <x v="201"/>
    <n v="78230.16"/>
    <n v="31351.38"/>
    <m/>
    <m/>
    <n v="2916"/>
    <n v="0"/>
    <n v="400"/>
    <n v="6651"/>
    <n v="21384.38"/>
  </r>
  <r>
    <n v="1016"/>
    <x v="14"/>
    <x v="0"/>
    <x v="1"/>
    <x v="2"/>
    <s v="春雨2103"/>
    <x v="202"/>
    <n v="65122.68"/>
    <n v="25374.31"/>
    <m/>
    <m/>
    <n v="2500"/>
    <n v="420.25"/>
    <n v="200"/>
    <n v="5822"/>
    <n v="16432.060000000001"/>
  </r>
  <r>
    <n v="1017"/>
    <x v="15"/>
    <x v="0"/>
    <x v="1"/>
    <x v="2"/>
    <s v="阳光2103"/>
    <x v="203"/>
    <n v="46653.06"/>
    <n v="17652.54"/>
    <m/>
    <m/>
    <n v="2333"/>
    <n v="0"/>
    <n v="250"/>
    <n v="4635"/>
    <n v="10434.540000000001"/>
  </r>
  <r>
    <n v="1018"/>
    <x v="16"/>
    <x v="0"/>
    <x v="1"/>
    <x v="2"/>
    <s v="安康2103"/>
    <x v="204"/>
    <n v="71723.460000000006"/>
    <n v="31279.68"/>
    <m/>
    <m/>
    <n v="5833"/>
    <n v="454.67"/>
    <n v="0"/>
    <n v="5431"/>
    <n v="19561.010000000002"/>
  </r>
  <r>
    <n v="1019"/>
    <x v="17"/>
    <x v="0"/>
    <x v="1"/>
    <x v="2"/>
    <s v="仁心2103"/>
    <x v="205"/>
    <n v="40855.93"/>
    <n v="17075.27"/>
    <m/>
    <m/>
    <n v="2000"/>
    <n v="0"/>
    <n v="300"/>
    <n v="5093"/>
    <n v="9682.27"/>
  </r>
  <r>
    <n v="1020"/>
    <x v="18"/>
    <x v="0"/>
    <x v="1"/>
    <x v="2"/>
    <s v="缘客2103"/>
    <x v="206"/>
    <n v="31146"/>
    <n v="12564.05"/>
    <m/>
    <m/>
    <n v="3750"/>
    <n v="0"/>
    <n v="0"/>
    <n v="4293"/>
    <n v="4521.0499999999993"/>
  </r>
  <r>
    <n v="1021"/>
    <x v="19"/>
    <x v="0"/>
    <x v="1"/>
    <x v="2"/>
    <s v="康佳2103"/>
    <x v="207"/>
    <n v="53455.39"/>
    <n v="20639.63"/>
    <m/>
    <m/>
    <n v="2083"/>
    <n v="0"/>
    <n v="300"/>
    <n v="5414"/>
    <n v="12842.630000000001"/>
  </r>
  <r>
    <n v="1001"/>
    <x v="0"/>
    <x v="0"/>
    <x v="1"/>
    <x v="3"/>
    <s v="爱心2104"/>
    <x v="208"/>
    <n v="95705.41"/>
    <n v="44345.35"/>
    <m/>
    <m/>
    <n v="2750"/>
    <n v="0"/>
    <n v="500"/>
    <n v="7281"/>
    <n v="33814.35"/>
  </r>
  <r>
    <n v="1002"/>
    <x v="1"/>
    <x v="1"/>
    <x v="1"/>
    <x v="3"/>
    <s v="百姓2104"/>
    <x v="1"/>
    <m/>
    <m/>
    <m/>
    <m/>
    <m/>
    <m/>
    <m/>
    <m/>
    <n v="0"/>
  </r>
  <r>
    <n v="1003"/>
    <x v="2"/>
    <x v="1"/>
    <x v="1"/>
    <x v="3"/>
    <s v="博康2104"/>
    <x v="1"/>
    <m/>
    <m/>
    <m/>
    <m/>
    <m/>
    <m/>
    <m/>
    <m/>
    <n v="0"/>
  </r>
  <r>
    <n v="1004"/>
    <x v="3"/>
    <x v="1"/>
    <x v="1"/>
    <x v="3"/>
    <s v="华瑞2104"/>
    <x v="1"/>
    <m/>
    <m/>
    <m/>
    <m/>
    <m/>
    <m/>
    <m/>
    <m/>
    <n v="0"/>
  </r>
  <r>
    <n v="1005"/>
    <x v="4"/>
    <x v="1"/>
    <x v="1"/>
    <x v="3"/>
    <s v="华宇2104"/>
    <x v="1"/>
    <m/>
    <m/>
    <m/>
    <m/>
    <m/>
    <m/>
    <m/>
    <m/>
    <n v="0"/>
  </r>
  <r>
    <n v="1006"/>
    <x v="5"/>
    <x v="1"/>
    <x v="1"/>
    <x v="3"/>
    <s v="华雨2104"/>
    <x v="1"/>
    <m/>
    <m/>
    <m/>
    <m/>
    <m/>
    <m/>
    <m/>
    <m/>
    <n v="0"/>
  </r>
  <r>
    <n v="1007"/>
    <x v="6"/>
    <x v="0"/>
    <x v="1"/>
    <x v="3"/>
    <s v="平安2104"/>
    <x v="209"/>
    <n v="77796.87"/>
    <n v="29166.39"/>
    <n v="-24762"/>
    <n v="-16939.599999999999"/>
    <n v="2000"/>
    <n v="0"/>
    <n v="212.3"/>
    <n v="5925"/>
    <n v="21029.09"/>
  </r>
  <r>
    <n v="1008"/>
    <x v="7"/>
    <x v="0"/>
    <x v="1"/>
    <x v="3"/>
    <s v="平价2104"/>
    <x v="210"/>
    <n v="240996.7"/>
    <n v="100055.43"/>
    <m/>
    <m/>
    <n v="4666"/>
    <n v="0"/>
    <n v="950"/>
    <n v="19894"/>
    <n v="74545.429999999993"/>
  </r>
  <r>
    <n v="1010"/>
    <x v="9"/>
    <x v="0"/>
    <x v="1"/>
    <x v="3"/>
    <s v="同仁2104"/>
    <x v="211"/>
    <n v="76354"/>
    <n v="32224.27"/>
    <m/>
    <m/>
    <n v="8750"/>
    <n v="832.34"/>
    <n v="200"/>
    <n v="3361"/>
    <n v="19080.93"/>
  </r>
  <r>
    <n v="1011"/>
    <x v="10"/>
    <x v="0"/>
    <x v="1"/>
    <x v="3"/>
    <s v="万合2104"/>
    <x v="212"/>
    <n v="352673.6"/>
    <n v="97346.53"/>
    <m/>
    <m/>
    <n v="12500"/>
    <n v="677.34"/>
    <n v="30"/>
    <n v="15324"/>
    <n v="68815.19"/>
  </r>
  <r>
    <n v="1012"/>
    <x v="11"/>
    <x v="0"/>
    <x v="1"/>
    <x v="3"/>
    <s v="为民2104"/>
    <x v="213"/>
    <n v="67657"/>
    <n v="28989.13"/>
    <m/>
    <m/>
    <n v="2750"/>
    <n v="386"/>
    <n v="500"/>
    <n v="6321"/>
    <n v="19032.13"/>
  </r>
  <r>
    <n v="1014"/>
    <x v="12"/>
    <x v="0"/>
    <x v="1"/>
    <x v="3"/>
    <s v="新特2104"/>
    <x v="214"/>
    <n v="118604.42"/>
    <n v="49332.95"/>
    <m/>
    <m/>
    <n v="1500"/>
    <n v="453.59"/>
    <n v="35"/>
    <n v="8088"/>
    <n v="39256.36"/>
  </r>
  <r>
    <n v="1015"/>
    <x v="13"/>
    <x v="0"/>
    <x v="1"/>
    <x v="3"/>
    <s v="春天2104"/>
    <x v="215"/>
    <n v="76029.990000000005"/>
    <n v="32145.27"/>
    <m/>
    <m/>
    <n v="2916"/>
    <n v="0"/>
    <n v="400"/>
    <n v="6445"/>
    <n v="22384.27"/>
  </r>
  <r>
    <n v="1016"/>
    <x v="14"/>
    <x v="0"/>
    <x v="1"/>
    <x v="3"/>
    <s v="春雨2104"/>
    <x v="216"/>
    <n v="64792.54"/>
    <n v="26938.21"/>
    <m/>
    <m/>
    <n v="2500"/>
    <n v="420.25"/>
    <n v="200"/>
    <n v="6784"/>
    <n v="17033.96"/>
  </r>
  <r>
    <n v="1017"/>
    <x v="15"/>
    <x v="0"/>
    <x v="1"/>
    <x v="3"/>
    <s v="阳光2104"/>
    <x v="217"/>
    <n v="54173.440000000002"/>
    <n v="22719.83"/>
    <m/>
    <m/>
    <n v="2333"/>
    <n v="0"/>
    <n v="200"/>
    <n v="4120"/>
    <n v="16066.830000000002"/>
  </r>
  <r>
    <n v="1018"/>
    <x v="16"/>
    <x v="0"/>
    <x v="1"/>
    <x v="3"/>
    <s v="安康2104"/>
    <x v="218"/>
    <n v="74231.62"/>
    <n v="31957.16"/>
    <m/>
    <m/>
    <n v="5833"/>
    <n v="454.67"/>
    <n v="1000"/>
    <n v="5403"/>
    <n v="19266.489999999998"/>
  </r>
  <r>
    <n v="1019"/>
    <x v="17"/>
    <x v="0"/>
    <x v="1"/>
    <x v="3"/>
    <s v="仁心2104"/>
    <x v="219"/>
    <n v="39807.33"/>
    <n v="17316.98"/>
    <m/>
    <m/>
    <n v="2000"/>
    <n v="0"/>
    <n v="300"/>
    <n v="4839"/>
    <n v="10177.98"/>
  </r>
  <r>
    <n v="1020"/>
    <x v="18"/>
    <x v="0"/>
    <x v="1"/>
    <x v="3"/>
    <s v="缘客2104"/>
    <x v="220"/>
    <n v="34990.83"/>
    <n v="13413.69"/>
    <m/>
    <m/>
    <n v="3750"/>
    <n v="0"/>
    <n v="0"/>
    <n v="4262"/>
    <n v="5401.6900000000005"/>
  </r>
  <r>
    <n v="1021"/>
    <x v="19"/>
    <x v="0"/>
    <x v="1"/>
    <x v="3"/>
    <s v="康佳2104"/>
    <x v="221"/>
    <n v="56756.57"/>
    <n v="23481.66"/>
    <m/>
    <m/>
    <n v="2083"/>
    <n v="0"/>
    <n v="300"/>
    <n v="5607"/>
    <n v="15491.66"/>
  </r>
  <r>
    <n v="1001"/>
    <x v="0"/>
    <x v="0"/>
    <x v="1"/>
    <x v="4"/>
    <s v="爱心2105"/>
    <x v="222"/>
    <n v="84836.98"/>
    <n v="37434.019999999997"/>
    <m/>
    <m/>
    <n v="2750"/>
    <n v="0"/>
    <n v="60"/>
    <n v="6842"/>
    <n v="27782.019999999997"/>
  </r>
  <r>
    <n v="1002"/>
    <x v="1"/>
    <x v="1"/>
    <x v="1"/>
    <x v="4"/>
    <s v="百姓2105"/>
    <x v="1"/>
    <m/>
    <m/>
    <m/>
    <m/>
    <m/>
    <m/>
    <m/>
    <m/>
    <n v="0"/>
  </r>
  <r>
    <n v="1003"/>
    <x v="2"/>
    <x v="1"/>
    <x v="1"/>
    <x v="4"/>
    <s v="博康2105"/>
    <x v="1"/>
    <m/>
    <m/>
    <m/>
    <m/>
    <m/>
    <m/>
    <m/>
    <m/>
    <n v="0"/>
  </r>
  <r>
    <n v="1004"/>
    <x v="3"/>
    <x v="1"/>
    <x v="1"/>
    <x v="4"/>
    <s v="华瑞2105"/>
    <x v="1"/>
    <m/>
    <m/>
    <m/>
    <m/>
    <m/>
    <m/>
    <m/>
    <m/>
    <n v="0"/>
  </r>
  <r>
    <n v="1005"/>
    <x v="4"/>
    <x v="1"/>
    <x v="1"/>
    <x v="4"/>
    <s v="华宇2105"/>
    <x v="1"/>
    <m/>
    <m/>
    <m/>
    <m/>
    <m/>
    <m/>
    <m/>
    <m/>
    <n v="0"/>
  </r>
  <r>
    <n v="1006"/>
    <x v="5"/>
    <x v="1"/>
    <x v="1"/>
    <x v="4"/>
    <s v="华雨2105"/>
    <x v="1"/>
    <m/>
    <m/>
    <m/>
    <m/>
    <m/>
    <m/>
    <m/>
    <m/>
    <n v="0"/>
  </r>
  <r>
    <n v="1007"/>
    <x v="6"/>
    <x v="0"/>
    <x v="1"/>
    <x v="4"/>
    <s v="平安2105"/>
    <x v="223"/>
    <n v="67419.360000000001"/>
    <n v="25878.61"/>
    <n v="13271"/>
    <n v="5229.3599999999997"/>
    <n v="2000"/>
    <n v="0"/>
    <n v="200"/>
    <n v="5444"/>
    <n v="18234.61"/>
  </r>
  <r>
    <n v="1008"/>
    <x v="7"/>
    <x v="0"/>
    <x v="1"/>
    <x v="4"/>
    <s v="平价2105"/>
    <x v="224"/>
    <n v="232330.2"/>
    <n v="96146.59"/>
    <m/>
    <m/>
    <n v="4666"/>
    <n v="0"/>
    <n v="1053"/>
    <n v="17337"/>
    <n v="73090.59"/>
  </r>
  <r>
    <n v="1010"/>
    <x v="9"/>
    <x v="0"/>
    <x v="1"/>
    <x v="4"/>
    <s v="同仁2105"/>
    <x v="225"/>
    <n v="72631.42"/>
    <n v="32545.06"/>
    <m/>
    <m/>
    <n v="8750"/>
    <n v="832.34"/>
    <n v="300"/>
    <n v="7704"/>
    <n v="14958.720000000001"/>
  </r>
  <r>
    <n v="1011"/>
    <x v="10"/>
    <x v="0"/>
    <x v="1"/>
    <x v="4"/>
    <s v="万合2105"/>
    <x v="226"/>
    <n v="359730.09"/>
    <n v="98576.68"/>
    <m/>
    <m/>
    <n v="12500"/>
    <n v="677.34"/>
    <n v="245"/>
    <n v="13136"/>
    <n v="72018.34"/>
  </r>
  <r>
    <n v="1012"/>
    <x v="11"/>
    <x v="0"/>
    <x v="1"/>
    <x v="4"/>
    <s v="为民2105"/>
    <x v="227"/>
    <n v="66304.87"/>
    <n v="28483.68"/>
    <m/>
    <m/>
    <n v="2750"/>
    <n v="386"/>
    <n v="0"/>
    <n v="6052"/>
    <n v="19295.68"/>
  </r>
  <r>
    <n v="1014"/>
    <x v="12"/>
    <x v="0"/>
    <x v="1"/>
    <x v="4"/>
    <s v="新特2105"/>
    <x v="228"/>
    <n v="113733.51"/>
    <n v="45628.27"/>
    <m/>
    <m/>
    <n v="1500"/>
    <n v="453.59"/>
    <n v="515"/>
    <n v="7361"/>
    <n v="35798.679999999993"/>
  </r>
  <r>
    <n v="1015"/>
    <x v="13"/>
    <x v="0"/>
    <x v="1"/>
    <x v="4"/>
    <s v="春天2105"/>
    <x v="229"/>
    <n v="65816.259999999995"/>
    <n v="27614.76"/>
    <m/>
    <m/>
    <n v="2916"/>
    <n v="0"/>
    <n v="100"/>
    <n v="5787"/>
    <n v="18811.759999999998"/>
  </r>
  <r>
    <n v="1016"/>
    <x v="14"/>
    <x v="0"/>
    <x v="1"/>
    <x v="4"/>
    <s v="春雨2105"/>
    <x v="230"/>
    <n v="58123.82"/>
    <n v="23707.27"/>
    <m/>
    <m/>
    <n v="2500"/>
    <n v="420.25"/>
    <n v="200"/>
    <n v="8991"/>
    <n v="11596.02"/>
  </r>
  <r>
    <n v="1017"/>
    <x v="15"/>
    <x v="0"/>
    <x v="1"/>
    <x v="4"/>
    <s v="阳光2105"/>
    <x v="231"/>
    <n v="57493.99"/>
    <n v="22214.01"/>
    <m/>
    <m/>
    <n v="2333"/>
    <n v="0"/>
    <n v="200"/>
    <n v="4337"/>
    <n v="15344.009999999998"/>
  </r>
  <r>
    <n v="1018"/>
    <x v="16"/>
    <x v="0"/>
    <x v="1"/>
    <x v="4"/>
    <s v="安康2105"/>
    <x v="232"/>
    <n v="72017.429999999993"/>
    <n v="31238.33"/>
    <m/>
    <m/>
    <n v="5833"/>
    <n v="454.67"/>
    <n v="0"/>
    <n v="5278"/>
    <n v="19672.660000000003"/>
  </r>
  <r>
    <n v="1019"/>
    <x v="17"/>
    <x v="0"/>
    <x v="1"/>
    <x v="4"/>
    <s v="仁心2105"/>
    <x v="233"/>
    <n v="42934.66"/>
    <n v="18160.36"/>
    <m/>
    <m/>
    <n v="2000"/>
    <n v="0"/>
    <n v="200"/>
    <n v="4275"/>
    <n v="11685.36"/>
  </r>
  <r>
    <n v="1020"/>
    <x v="18"/>
    <x v="0"/>
    <x v="1"/>
    <x v="4"/>
    <s v="缘客2105"/>
    <x v="234"/>
    <n v="29244.63"/>
    <n v="11314.2"/>
    <m/>
    <m/>
    <n v="3750"/>
    <n v="0"/>
    <n v="0"/>
    <n v="4248"/>
    <n v="3316.2000000000007"/>
  </r>
  <r>
    <n v="1021"/>
    <x v="19"/>
    <x v="0"/>
    <x v="1"/>
    <x v="4"/>
    <s v="康佳2105"/>
    <x v="235"/>
    <n v="52780.12"/>
    <n v="21703.360000000001"/>
    <m/>
    <m/>
    <n v="2083"/>
    <n v="0"/>
    <n v="400"/>
    <n v="5468"/>
    <n v="13752.36"/>
  </r>
  <r>
    <n v="1001"/>
    <x v="0"/>
    <x v="0"/>
    <x v="1"/>
    <x v="5"/>
    <s v="爱心2106"/>
    <x v="236"/>
    <n v="73081.58"/>
    <n v="30612.400000000001"/>
    <m/>
    <m/>
    <n v="2750"/>
    <n v="0"/>
    <n v="500"/>
    <n v="8283.2556000000004"/>
    <n v="19079.144400000001"/>
  </r>
  <r>
    <n v="1002"/>
    <x v="1"/>
    <x v="1"/>
    <x v="1"/>
    <x v="5"/>
    <s v="百姓2106"/>
    <x v="1"/>
    <m/>
    <m/>
    <m/>
    <m/>
    <m/>
    <m/>
    <m/>
    <m/>
    <n v="0"/>
  </r>
  <r>
    <n v="1003"/>
    <x v="2"/>
    <x v="1"/>
    <x v="1"/>
    <x v="5"/>
    <s v="博康2106"/>
    <x v="1"/>
    <m/>
    <m/>
    <m/>
    <m/>
    <m/>
    <m/>
    <m/>
    <m/>
    <n v="0"/>
  </r>
  <r>
    <n v="1004"/>
    <x v="3"/>
    <x v="1"/>
    <x v="1"/>
    <x v="5"/>
    <s v="华瑞2106"/>
    <x v="1"/>
    <m/>
    <m/>
    <m/>
    <m/>
    <m/>
    <m/>
    <m/>
    <m/>
    <n v="0"/>
  </r>
  <r>
    <n v="1005"/>
    <x v="4"/>
    <x v="1"/>
    <x v="1"/>
    <x v="5"/>
    <s v="华宇2106"/>
    <x v="1"/>
    <m/>
    <m/>
    <m/>
    <m/>
    <m/>
    <m/>
    <m/>
    <m/>
    <n v="0"/>
  </r>
  <r>
    <n v="1006"/>
    <x v="5"/>
    <x v="1"/>
    <x v="1"/>
    <x v="5"/>
    <s v="华雨2106"/>
    <x v="1"/>
    <m/>
    <m/>
    <m/>
    <m/>
    <m/>
    <m/>
    <m/>
    <m/>
    <n v="0"/>
  </r>
  <r>
    <n v="1007"/>
    <x v="6"/>
    <x v="0"/>
    <x v="1"/>
    <x v="5"/>
    <s v="平安2106"/>
    <x v="237"/>
    <n v="70025.600000000006"/>
    <n v="26457.78"/>
    <m/>
    <m/>
    <n v="2000"/>
    <n v="0"/>
    <n v="200"/>
    <n v="5477.2150000000001"/>
    <n v="18780.564999999999"/>
  </r>
  <r>
    <n v="1008"/>
    <x v="7"/>
    <x v="0"/>
    <x v="1"/>
    <x v="5"/>
    <s v="平价2106"/>
    <x v="238"/>
    <n v="213794.43"/>
    <n v="86794.79"/>
    <m/>
    <m/>
    <n v="4666"/>
    <n v="0"/>
    <n v="700"/>
    <n v="19997.458200000001"/>
    <n v="61431.331799999993"/>
  </r>
  <r>
    <n v="1010"/>
    <x v="9"/>
    <x v="0"/>
    <x v="1"/>
    <x v="5"/>
    <s v="同仁2106"/>
    <x v="239"/>
    <n v="75000.399999999994"/>
    <n v="33629.769999999997"/>
    <m/>
    <m/>
    <n v="8750"/>
    <n v="832.34"/>
    <n v="500"/>
    <n v="8358.6550999999999"/>
    <n v="15188.774899999997"/>
  </r>
  <r>
    <n v="1011"/>
    <x v="10"/>
    <x v="0"/>
    <x v="1"/>
    <x v="5"/>
    <s v="万合2106"/>
    <x v="240"/>
    <n v="343786.14"/>
    <n v="99505.03"/>
    <m/>
    <m/>
    <n v="12500"/>
    <n v="677.34"/>
    <n v="1500"/>
    <n v="15649.0542"/>
    <n v="69178.635799999989"/>
  </r>
  <r>
    <n v="1012"/>
    <x v="11"/>
    <x v="0"/>
    <x v="1"/>
    <x v="5"/>
    <s v="为民2106"/>
    <x v="241"/>
    <n v="53462.82"/>
    <n v="23613.03"/>
    <m/>
    <m/>
    <n v="2750"/>
    <n v="386"/>
    <n v="700"/>
    <n v="5422.3981999999996"/>
    <n v="14354.631799999999"/>
  </r>
  <r>
    <n v="1014"/>
    <x v="12"/>
    <x v="0"/>
    <x v="1"/>
    <x v="5"/>
    <s v="新特2106"/>
    <x v="242"/>
    <n v="102009.42"/>
    <n v="43241.04"/>
    <m/>
    <m/>
    <n v="1500"/>
    <n v="453.59"/>
    <n v="400"/>
    <n v="7084.5925999999999"/>
    <n v="33802.857400000001"/>
  </r>
  <r>
    <n v="1015"/>
    <x v="13"/>
    <x v="0"/>
    <x v="1"/>
    <x v="5"/>
    <s v="春天2106"/>
    <x v="243"/>
    <n v="62601.83"/>
    <n v="27640.67"/>
    <m/>
    <m/>
    <n v="2333"/>
    <n v="0"/>
    <n v="400"/>
    <n v="5844.4422000000004"/>
    <n v="19063.227799999997"/>
  </r>
  <r>
    <n v="1016"/>
    <x v="14"/>
    <x v="0"/>
    <x v="1"/>
    <x v="5"/>
    <s v="春雨2106"/>
    <x v="244"/>
    <n v="55582.6"/>
    <n v="22526.51"/>
    <m/>
    <m/>
    <n v="2500"/>
    <n v="420.25"/>
    <n v="0"/>
    <n v="5144.8986999999997"/>
    <n v="14461.361299999999"/>
  </r>
  <r>
    <n v="1017"/>
    <x v="15"/>
    <x v="0"/>
    <x v="1"/>
    <x v="5"/>
    <s v="阳光2106"/>
    <x v="245"/>
    <n v="52164.65"/>
    <n v="22577.98"/>
    <m/>
    <m/>
    <n v="2333"/>
    <n v="0"/>
    <n v="250"/>
    <n v="4785.8775999999998"/>
    <n v="15209.1024"/>
  </r>
  <r>
    <n v="1018"/>
    <x v="16"/>
    <x v="0"/>
    <x v="1"/>
    <x v="5"/>
    <s v="安康2106"/>
    <x v="246"/>
    <n v="74364.61"/>
    <n v="33534.03"/>
    <m/>
    <m/>
    <n v="5833"/>
    <n v="454.67"/>
    <n v="1000"/>
    <n v="5793.8243000000002"/>
    <n v="20452.5357"/>
  </r>
  <r>
    <n v="1019"/>
    <x v="17"/>
    <x v="0"/>
    <x v="1"/>
    <x v="5"/>
    <s v="仁心2106"/>
    <x v="247"/>
    <n v="42297.69"/>
    <n v="19266.060000000001"/>
    <m/>
    <m/>
    <n v="2000"/>
    <n v="0"/>
    <n v="300"/>
    <n v="5232.2934000000005"/>
    <n v="11733.766600000001"/>
  </r>
  <r>
    <n v="1020"/>
    <x v="18"/>
    <x v="0"/>
    <x v="1"/>
    <x v="5"/>
    <s v="缘客2106"/>
    <x v="248"/>
    <n v="26163.88"/>
    <n v="11037.55"/>
    <m/>
    <m/>
    <n v="3750"/>
    <n v="0"/>
    <n v="0"/>
    <n v="4240"/>
    <n v="3047.5499999999993"/>
  </r>
  <r>
    <n v="1021"/>
    <x v="19"/>
    <x v="0"/>
    <x v="1"/>
    <x v="5"/>
    <s v="康佳2106"/>
    <x v="249"/>
    <n v="52843.96"/>
    <n v="22145.71"/>
    <m/>
    <m/>
    <n v="2083"/>
    <n v="0"/>
    <n v="300"/>
    <n v="5770.3980000000001"/>
    <n v="13992.311999999998"/>
  </r>
  <r>
    <n v="1106"/>
    <x v="20"/>
    <x v="0"/>
    <x v="1"/>
    <x v="5"/>
    <s v="尚康2106"/>
    <x v="250"/>
    <n v="18921"/>
    <n v="7445"/>
    <m/>
    <n v="4445"/>
    <n v="0"/>
    <n v="0"/>
    <m/>
    <n v="5500"/>
    <n v="1945"/>
  </r>
  <r>
    <n v="1001"/>
    <x v="0"/>
    <x v="0"/>
    <x v="1"/>
    <x v="6"/>
    <s v="爱心2107"/>
    <x v="251"/>
    <n v="60483.19"/>
    <n v="25102.17"/>
    <m/>
    <m/>
    <n v="2750"/>
    <n v="0"/>
    <n v="200"/>
    <n v="5537.41"/>
    <n v="16614.759999999998"/>
  </r>
  <r>
    <n v="1002"/>
    <x v="1"/>
    <x v="1"/>
    <x v="1"/>
    <x v="6"/>
    <s v="百姓2107"/>
    <x v="1"/>
    <m/>
    <m/>
    <m/>
    <m/>
    <m/>
    <m/>
    <m/>
    <m/>
    <n v="0"/>
  </r>
  <r>
    <n v="1003"/>
    <x v="2"/>
    <x v="1"/>
    <x v="1"/>
    <x v="6"/>
    <s v="博康2107"/>
    <x v="1"/>
    <m/>
    <m/>
    <m/>
    <m/>
    <m/>
    <m/>
    <m/>
    <m/>
    <n v="0"/>
  </r>
  <r>
    <n v="1004"/>
    <x v="3"/>
    <x v="1"/>
    <x v="1"/>
    <x v="6"/>
    <s v="华瑞2107"/>
    <x v="1"/>
    <m/>
    <m/>
    <m/>
    <m/>
    <m/>
    <m/>
    <m/>
    <m/>
    <n v="0"/>
  </r>
  <r>
    <n v="1005"/>
    <x v="4"/>
    <x v="1"/>
    <x v="1"/>
    <x v="6"/>
    <s v="华宇2107"/>
    <x v="1"/>
    <m/>
    <m/>
    <m/>
    <m/>
    <m/>
    <m/>
    <m/>
    <m/>
    <n v="0"/>
  </r>
  <r>
    <n v="1006"/>
    <x v="5"/>
    <x v="1"/>
    <x v="1"/>
    <x v="6"/>
    <s v="华雨2107"/>
    <x v="1"/>
    <m/>
    <m/>
    <m/>
    <m/>
    <m/>
    <m/>
    <m/>
    <m/>
    <n v="0"/>
  </r>
  <r>
    <n v="1007"/>
    <x v="6"/>
    <x v="0"/>
    <x v="1"/>
    <x v="6"/>
    <s v="平安2107"/>
    <x v="252"/>
    <n v="67587.41"/>
    <n v="25865.67"/>
    <n v="88307"/>
    <n v="42861.09"/>
    <n v="2000"/>
    <n v="0"/>
    <n v="400"/>
    <n v="5441.8249999999998"/>
    <n v="18023.844999999998"/>
  </r>
  <r>
    <n v="1008"/>
    <x v="7"/>
    <x v="0"/>
    <x v="1"/>
    <x v="6"/>
    <s v="平价2107"/>
    <x v="253"/>
    <n v="193814.97"/>
    <n v="80365.2"/>
    <m/>
    <m/>
    <n v="4666"/>
    <n v="0"/>
    <n v="1500"/>
    <n v="17776.72"/>
    <n v="56422.479999999996"/>
  </r>
  <r>
    <n v="1010"/>
    <x v="9"/>
    <x v="0"/>
    <x v="1"/>
    <x v="6"/>
    <s v="同仁2107"/>
    <x v="254"/>
    <n v="65817.31"/>
    <n v="29196.92"/>
    <m/>
    <m/>
    <n v="7083"/>
    <n v="832.34"/>
    <n v="300"/>
    <n v="5867.4350000000004"/>
    <n v="15114.144999999997"/>
  </r>
  <r>
    <n v="1011"/>
    <x v="10"/>
    <x v="0"/>
    <x v="1"/>
    <x v="6"/>
    <s v="万合2107"/>
    <x v="255"/>
    <n v="330428.95"/>
    <n v="88196.23"/>
    <m/>
    <m/>
    <n v="12500"/>
    <n v="677.34"/>
    <n v="0"/>
    <n v="16020.455999999998"/>
    <n v="58998.433999999994"/>
  </r>
  <r>
    <n v="1012"/>
    <x v="11"/>
    <x v="0"/>
    <x v="1"/>
    <x v="6"/>
    <s v="为民2107"/>
    <x v="256"/>
    <n v="69360.39"/>
    <n v="30896.62"/>
    <m/>
    <m/>
    <n v="2750"/>
    <n v="386"/>
    <n v="0"/>
    <n v="6436.8899999999994"/>
    <n v="21323.73"/>
  </r>
  <r>
    <n v="1014"/>
    <x v="12"/>
    <x v="0"/>
    <x v="1"/>
    <x v="6"/>
    <s v="新特2107"/>
    <x v="257"/>
    <n v="99931.66"/>
    <n v="39365.71"/>
    <m/>
    <m/>
    <n v="1500"/>
    <n v="453.59"/>
    <n v="150"/>
    <n v="6600.73"/>
    <n v="30661.39"/>
  </r>
  <r>
    <n v="1015"/>
    <x v="13"/>
    <x v="0"/>
    <x v="1"/>
    <x v="6"/>
    <s v="春天2107"/>
    <x v="258"/>
    <n v="63605.37"/>
    <n v="28987.64"/>
    <m/>
    <m/>
    <n v="2333"/>
    <n v="0"/>
    <n v="400"/>
    <n v="6103.58"/>
    <n v="20151.059999999998"/>
  </r>
  <r>
    <n v="1016"/>
    <x v="14"/>
    <x v="0"/>
    <x v="1"/>
    <x v="6"/>
    <s v="春雨2107"/>
    <x v="259"/>
    <n v="71786.720000000001"/>
    <n v="28757.53"/>
    <m/>
    <m/>
    <n v="2500"/>
    <n v="420.25"/>
    <n v="200"/>
    <n v="5014.59"/>
    <n v="20622.689999999999"/>
  </r>
  <r>
    <n v="1017"/>
    <x v="15"/>
    <x v="0"/>
    <x v="1"/>
    <x v="6"/>
    <s v="阳光2107"/>
    <x v="260"/>
    <n v="46223.4"/>
    <n v="19972.38"/>
    <m/>
    <m/>
    <n v="2333"/>
    <n v="0"/>
    <n v="250"/>
    <n v="4272.665"/>
    <n v="13116.715"/>
  </r>
  <r>
    <n v="1018"/>
    <x v="16"/>
    <x v="0"/>
    <x v="1"/>
    <x v="6"/>
    <s v="安康2107"/>
    <x v="261"/>
    <n v="66568.78"/>
    <n v="30120.94"/>
    <m/>
    <m/>
    <n v="5833"/>
    <n v="454.67"/>
    <n v="0"/>
    <n v="5418.22"/>
    <n v="18415.05"/>
  </r>
  <r>
    <n v="1019"/>
    <x v="17"/>
    <x v="0"/>
    <x v="1"/>
    <x v="6"/>
    <s v="仁心2107"/>
    <x v="262"/>
    <n v="40840.69"/>
    <n v="18661.28"/>
    <m/>
    <m/>
    <n v="2000"/>
    <n v="0"/>
    <n v="600"/>
    <n v="4059.16"/>
    <n v="12002.119999999999"/>
  </r>
  <r>
    <n v="1020"/>
    <x v="18"/>
    <x v="0"/>
    <x v="1"/>
    <x v="6"/>
    <s v="缘客2107"/>
    <x v="263"/>
    <n v="20302.599999999999"/>
    <n v="8195.41"/>
    <m/>
    <m/>
    <n v="3750"/>
    <n v="0"/>
    <n v="0"/>
    <n v="4248"/>
    <n v="197.40999999999985"/>
  </r>
  <r>
    <n v="1021"/>
    <x v="19"/>
    <x v="0"/>
    <x v="1"/>
    <x v="6"/>
    <s v="康佳2107"/>
    <x v="264"/>
    <n v="43905.13"/>
    <n v="18080.68"/>
    <m/>
    <m/>
    <n v="2083"/>
    <n v="0"/>
    <n v="300"/>
    <n v="7598.27"/>
    <n v="8099.41"/>
  </r>
  <r>
    <n v="1101"/>
    <x v="20"/>
    <x v="0"/>
    <x v="1"/>
    <x v="6"/>
    <s v="尚康2107"/>
    <x v="265"/>
    <n v="25924"/>
    <n v="15780"/>
    <m/>
    <n v="3889"/>
    <n v="0"/>
    <n v="0"/>
    <m/>
    <n v="5500"/>
    <n v="10280"/>
  </r>
  <r>
    <n v="1001"/>
    <x v="0"/>
    <x v="0"/>
    <x v="1"/>
    <x v="7"/>
    <s v="爱心2108"/>
    <x v="266"/>
    <n v="70460.33"/>
    <n v="26734.19"/>
    <m/>
    <m/>
    <n v="2750"/>
    <n v="0"/>
    <n v="500"/>
    <n v="5678.68"/>
    <n v="17805.509999999998"/>
  </r>
  <r>
    <n v="1002"/>
    <x v="1"/>
    <x v="1"/>
    <x v="1"/>
    <x v="7"/>
    <s v="百姓2108"/>
    <x v="1"/>
    <m/>
    <m/>
    <m/>
    <m/>
    <m/>
    <m/>
    <m/>
    <m/>
    <n v="0"/>
  </r>
  <r>
    <n v="1003"/>
    <x v="2"/>
    <x v="1"/>
    <x v="1"/>
    <x v="7"/>
    <s v="博康2108"/>
    <x v="1"/>
    <m/>
    <m/>
    <m/>
    <m/>
    <m/>
    <m/>
    <m/>
    <m/>
    <n v="0"/>
  </r>
  <r>
    <n v="1004"/>
    <x v="3"/>
    <x v="1"/>
    <x v="1"/>
    <x v="7"/>
    <s v="华瑞2108"/>
    <x v="1"/>
    <m/>
    <m/>
    <m/>
    <m/>
    <m/>
    <m/>
    <m/>
    <m/>
    <n v="0"/>
  </r>
  <r>
    <n v="1005"/>
    <x v="4"/>
    <x v="1"/>
    <x v="1"/>
    <x v="7"/>
    <s v="华宇2108"/>
    <x v="1"/>
    <m/>
    <m/>
    <m/>
    <m/>
    <m/>
    <m/>
    <m/>
    <m/>
    <n v="0"/>
  </r>
  <r>
    <n v="1006"/>
    <x v="5"/>
    <x v="1"/>
    <x v="1"/>
    <x v="7"/>
    <s v="华雨2108"/>
    <x v="1"/>
    <m/>
    <m/>
    <m/>
    <m/>
    <m/>
    <m/>
    <m/>
    <m/>
    <n v="0"/>
  </r>
  <r>
    <n v="1007"/>
    <x v="6"/>
    <x v="0"/>
    <x v="1"/>
    <x v="7"/>
    <s v="平安2108"/>
    <x v="267"/>
    <n v="62273.01"/>
    <n v="22820.16"/>
    <n v="90"/>
    <n v="40.950000000000003"/>
    <n v="2000"/>
    <n v="0"/>
    <n v="300"/>
    <n v="4900.6399999999994"/>
    <n v="15619.52"/>
  </r>
  <r>
    <n v="1008"/>
    <x v="7"/>
    <x v="0"/>
    <x v="1"/>
    <x v="7"/>
    <s v="平价2108"/>
    <x v="268"/>
    <n v="191553.59"/>
    <n v="77832.639999999999"/>
    <m/>
    <m/>
    <n v="4666"/>
    <n v="0"/>
    <n v="1243"/>
    <n v="18690.260000000002"/>
    <n v="53233.38"/>
  </r>
  <r>
    <n v="1010"/>
    <x v="9"/>
    <x v="0"/>
    <x v="1"/>
    <x v="7"/>
    <s v="同仁2108"/>
    <x v="269"/>
    <n v="69697.72"/>
    <n v="28871.759999999998"/>
    <m/>
    <m/>
    <n v="7083"/>
    <n v="832.34"/>
    <n v="500"/>
    <n v="5672.5"/>
    <n v="14783.919999999998"/>
  </r>
  <r>
    <n v="1011"/>
    <x v="10"/>
    <x v="0"/>
    <x v="1"/>
    <x v="7"/>
    <s v="万合2108"/>
    <x v="270"/>
    <n v="408020.31"/>
    <n v="99820.28"/>
    <m/>
    <m/>
    <n v="12500"/>
    <n v="677.34"/>
    <n v="0"/>
    <n v="17301.635999999999"/>
    <n v="69341.304000000004"/>
  </r>
  <r>
    <n v="1012"/>
    <x v="11"/>
    <x v="0"/>
    <x v="1"/>
    <x v="7"/>
    <s v="为民2108"/>
    <x v="271"/>
    <n v="66034.22"/>
    <n v="26891.43"/>
    <m/>
    <m/>
    <n v="2750"/>
    <n v="386"/>
    <n v="500"/>
    <n v="5726.8"/>
    <n v="17528.63"/>
  </r>
  <r>
    <n v="1014"/>
    <x v="12"/>
    <x v="0"/>
    <x v="1"/>
    <x v="7"/>
    <s v="新特2108"/>
    <x v="272"/>
    <n v="89692.88"/>
    <n v="36865.03"/>
    <m/>
    <m/>
    <n v="1500"/>
    <n v="453.59"/>
    <n v="400"/>
    <n v="6462.1100000000006"/>
    <n v="28049.329999999998"/>
  </r>
  <r>
    <n v="1015"/>
    <x v="13"/>
    <x v="0"/>
    <x v="1"/>
    <x v="7"/>
    <s v="春天2108"/>
    <x v="273"/>
    <n v="68544.7"/>
    <n v="30238.74"/>
    <m/>
    <m/>
    <n v="2333"/>
    <n v="0"/>
    <n v="400"/>
    <n v="6395.13"/>
    <n v="21110.61"/>
  </r>
  <r>
    <n v="1016"/>
    <x v="14"/>
    <x v="0"/>
    <x v="1"/>
    <x v="7"/>
    <s v="春雨2108"/>
    <x v="274"/>
    <n v="82688.81"/>
    <n v="32749.4"/>
    <m/>
    <m/>
    <n v="2500"/>
    <n v="420.25"/>
    <n v="0"/>
    <n v="5787.09"/>
    <n v="24042.06"/>
  </r>
  <r>
    <n v="1017"/>
    <x v="15"/>
    <x v="0"/>
    <x v="1"/>
    <x v="7"/>
    <s v="阳光2108"/>
    <x v="275"/>
    <n v="47013.53"/>
    <n v="17638.88"/>
    <m/>
    <m/>
    <n v="2333"/>
    <n v="0"/>
    <n v="300"/>
    <n v="3841.3309999999997"/>
    <n v="11164.549000000001"/>
  </r>
  <r>
    <n v="1018"/>
    <x v="16"/>
    <x v="0"/>
    <x v="1"/>
    <x v="7"/>
    <s v="安康2108"/>
    <x v="276"/>
    <n v="75210.69"/>
    <n v="30633.61"/>
    <m/>
    <m/>
    <n v="5000"/>
    <n v="454.67"/>
    <n v="0"/>
    <n v="5380.07"/>
    <n v="19798.870000000003"/>
  </r>
  <r>
    <n v="1019"/>
    <x v="17"/>
    <x v="0"/>
    <x v="1"/>
    <x v="7"/>
    <s v="仁心2108"/>
    <x v="277"/>
    <n v="42093.23"/>
    <n v="18222.88"/>
    <m/>
    <m/>
    <n v="2000"/>
    <n v="0"/>
    <n v="300"/>
    <n v="5127.9799999999996"/>
    <n v="10794.900000000001"/>
  </r>
  <r>
    <n v="1020"/>
    <x v="18"/>
    <x v="0"/>
    <x v="1"/>
    <x v="7"/>
    <s v="缘客2108"/>
    <x v="278"/>
    <n v="25612.07"/>
    <n v="10041.16"/>
    <m/>
    <m/>
    <n v="3750"/>
    <n v="0"/>
    <n v="0"/>
    <n v="4144"/>
    <n v="2147.16"/>
  </r>
  <r>
    <n v="1021"/>
    <x v="19"/>
    <x v="0"/>
    <x v="1"/>
    <x v="7"/>
    <s v="康佳2108"/>
    <x v="279"/>
    <n v="46727.43"/>
    <n v="19108.91"/>
    <n v="7764"/>
    <n v="1110"/>
    <n v="2083"/>
    <n v="0"/>
    <n v="400"/>
    <n v="4932.18"/>
    <n v="11693.73"/>
  </r>
  <r>
    <n v="1101"/>
    <x v="20"/>
    <x v="0"/>
    <x v="1"/>
    <x v="7"/>
    <s v="尚康2108"/>
    <x v="280"/>
    <n v="23836"/>
    <n v="14378"/>
    <m/>
    <n v="4595"/>
    <n v="0"/>
    <n v="0"/>
    <n v="0"/>
    <n v="5600"/>
    <n v="8778"/>
  </r>
  <r>
    <n v="1001"/>
    <x v="0"/>
    <x v="0"/>
    <x v="1"/>
    <x v="8"/>
    <s v="爱心2109"/>
    <x v="281"/>
    <n v="75154.39"/>
    <n v="32779.040000000001"/>
    <m/>
    <m/>
    <n v="2750"/>
    <n v="0"/>
    <n v="0"/>
    <n v="6374"/>
    <n v="23655.040000000001"/>
  </r>
  <r>
    <n v="1002"/>
    <x v="1"/>
    <x v="1"/>
    <x v="1"/>
    <x v="8"/>
    <s v="百姓2109"/>
    <x v="1"/>
    <m/>
    <m/>
    <m/>
    <m/>
    <m/>
    <m/>
    <m/>
    <m/>
    <n v="0"/>
  </r>
  <r>
    <n v="1003"/>
    <x v="2"/>
    <x v="1"/>
    <x v="1"/>
    <x v="8"/>
    <s v="博康2109"/>
    <x v="1"/>
    <m/>
    <m/>
    <m/>
    <m/>
    <m/>
    <m/>
    <m/>
    <m/>
    <n v="0"/>
  </r>
  <r>
    <n v="1004"/>
    <x v="3"/>
    <x v="1"/>
    <x v="1"/>
    <x v="8"/>
    <s v="华瑞2109"/>
    <x v="1"/>
    <m/>
    <m/>
    <m/>
    <m/>
    <m/>
    <m/>
    <m/>
    <m/>
    <n v="0"/>
  </r>
  <r>
    <n v="1005"/>
    <x v="4"/>
    <x v="1"/>
    <x v="1"/>
    <x v="8"/>
    <s v="华宇2109"/>
    <x v="1"/>
    <m/>
    <m/>
    <m/>
    <m/>
    <m/>
    <m/>
    <m/>
    <m/>
    <n v="0"/>
  </r>
  <r>
    <n v="1006"/>
    <x v="5"/>
    <x v="1"/>
    <x v="1"/>
    <x v="8"/>
    <s v="华雨2109"/>
    <x v="1"/>
    <m/>
    <m/>
    <m/>
    <m/>
    <m/>
    <m/>
    <m/>
    <m/>
    <n v="0"/>
  </r>
  <r>
    <n v="1007"/>
    <x v="6"/>
    <x v="0"/>
    <x v="1"/>
    <x v="8"/>
    <s v="平安2109"/>
    <x v="282"/>
    <n v="70024.259999999995"/>
    <n v="28787.61"/>
    <m/>
    <m/>
    <n v="2000"/>
    <n v="0"/>
    <n v="200"/>
    <n v="6211"/>
    <n v="20376.61"/>
  </r>
  <r>
    <n v="1008"/>
    <x v="7"/>
    <x v="0"/>
    <x v="1"/>
    <x v="8"/>
    <s v="平价2109"/>
    <x v="283"/>
    <n v="182633.76"/>
    <n v="77579.11"/>
    <m/>
    <m/>
    <n v="4666"/>
    <n v="0"/>
    <n v="1532"/>
    <n v="21117"/>
    <n v="50264.11"/>
  </r>
  <r>
    <n v="1010"/>
    <x v="9"/>
    <x v="0"/>
    <x v="1"/>
    <x v="8"/>
    <s v="同仁2109"/>
    <x v="284"/>
    <n v="67068.63"/>
    <n v="28940.19"/>
    <m/>
    <m/>
    <n v="7083"/>
    <n v="832.34"/>
    <n v="100"/>
    <n v="6082"/>
    <n v="14842.849999999999"/>
  </r>
  <r>
    <n v="1011"/>
    <x v="10"/>
    <x v="0"/>
    <x v="1"/>
    <x v="8"/>
    <s v="万合2109"/>
    <x v="285"/>
    <n v="375232.79"/>
    <n v="95826.98"/>
    <m/>
    <m/>
    <n v="12500"/>
    <n v="677.34"/>
    <n v="1000"/>
    <n v="17282"/>
    <n v="64367.64"/>
  </r>
  <r>
    <n v="1012"/>
    <x v="11"/>
    <x v="0"/>
    <x v="1"/>
    <x v="8"/>
    <s v="为民2109"/>
    <x v="286"/>
    <n v="71652"/>
    <n v="30475.59"/>
    <m/>
    <m/>
    <n v="2750"/>
    <n v="386"/>
    <n v="35"/>
    <n v="6449"/>
    <n v="20855.59"/>
  </r>
  <r>
    <n v="1014"/>
    <x v="12"/>
    <x v="0"/>
    <x v="1"/>
    <x v="8"/>
    <s v="新特2109"/>
    <x v="287"/>
    <n v="94626.39"/>
    <n v="38093.35"/>
    <m/>
    <m/>
    <n v="1500"/>
    <n v="453.59"/>
    <n v="405"/>
    <n v="6820"/>
    <n v="28914.76"/>
  </r>
  <r>
    <n v="1015"/>
    <x v="13"/>
    <x v="0"/>
    <x v="1"/>
    <x v="8"/>
    <s v="春天2109"/>
    <x v="288"/>
    <n v="73221.960000000006"/>
    <n v="33413.71"/>
    <m/>
    <m/>
    <n v="2333"/>
    <n v="0"/>
    <n v="400"/>
    <n v="6484"/>
    <n v="24196.71"/>
  </r>
  <r>
    <n v="1016"/>
    <x v="14"/>
    <x v="0"/>
    <x v="1"/>
    <x v="8"/>
    <s v="春雨2109"/>
    <x v="289"/>
    <n v="71387.990000000005"/>
    <n v="29863.69"/>
    <m/>
    <m/>
    <n v="2500"/>
    <n v="420.25"/>
    <n v="0"/>
    <n v="6436"/>
    <n v="20507.439999999999"/>
  </r>
  <r>
    <n v="1017"/>
    <x v="15"/>
    <x v="0"/>
    <x v="1"/>
    <x v="8"/>
    <s v="阳光2109"/>
    <x v="290"/>
    <n v="53555.01"/>
    <n v="22554.91"/>
    <m/>
    <m/>
    <n v="2333"/>
    <n v="0"/>
    <n v="250"/>
    <n v="7051"/>
    <n v="12920.91"/>
  </r>
  <r>
    <n v="1018"/>
    <x v="16"/>
    <x v="0"/>
    <x v="1"/>
    <x v="8"/>
    <s v="安康2109"/>
    <x v="291"/>
    <n v="71024.91"/>
    <n v="29842.6"/>
    <m/>
    <m/>
    <n v="5000"/>
    <n v="454.67"/>
    <n v="1000"/>
    <n v="5806"/>
    <n v="17581.93"/>
  </r>
  <r>
    <n v="1019"/>
    <x v="17"/>
    <x v="0"/>
    <x v="1"/>
    <x v="8"/>
    <s v="仁心2109"/>
    <x v="292"/>
    <n v="47895.91"/>
    <n v="22044.84"/>
    <m/>
    <m/>
    <n v="2000"/>
    <n v="0"/>
    <n v="300"/>
    <n v="5468"/>
    <n v="14276.84"/>
  </r>
  <r>
    <n v="1020"/>
    <x v="18"/>
    <x v="0"/>
    <x v="1"/>
    <x v="8"/>
    <s v="缘客2109"/>
    <x v="293"/>
    <n v="15881.529999999999"/>
    <n v="6723.4900000000052"/>
    <n v="231122.9"/>
    <n v="59111.67"/>
    <n v="3750"/>
    <n v="0"/>
    <n v="0"/>
    <n v="4000"/>
    <n v="-1026.5099999999948"/>
  </r>
  <r>
    <n v="1021"/>
    <x v="19"/>
    <x v="0"/>
    <x v="1"/>
    <x v="8"/>
    <s v="康佳2109"/>
    <x v="294"/>
    <n v="44124.37"/>
    <n v="20399.2"/>
    <n v="1850"/>
    <m/>
    <n v="2083"/>
    <n v="0"/>
    <n v="350"/>
    <n v="4476"/>
    <n v="13490.2"/>
  </r>
  <r>
    <n v="1101"/>
    <x v="20"/>
    <x v="0"/>
    <x v="1"/>
    <x v="8"/>
    <s v="尚康2109"/>
    <x v="295"/>
    <n v="7566.08"/>
    <n v="4528.66"/>
    <m/>
    <n v="1429"/>
    <n v="0"/>
    <n v="0"/>
    <n v="0"/>
    <n v="3860"/>
    <n v="668.65999999999985"/>
  </r>
  <r>
    <n v="1001"/>
    <x v="0"/>
    <x v="0"/>
    <x v="1"/>
    <x v="9"/>
    <s v="爱心2110"/>
    <x v="296"/>
    <n v="64596.79"/>
    <n v="26933.07"/>
    <m/>
    <m/>
    <n v="2750"/>
    <n v="0"/>
    <n v="500"/>
    <n v="5749"/>
    <n v="17934.07"/>
  </r>
  <r>
    <n v="1002"/>
    <x v="1"/>
    <x v="1"/>
    <x v="1"/>
    <x v="9"/>
    <s v="百姓2110"/>
    <x v="1"/>
    <m/>
    <m/>
    <m/>
    <m/>
    <m/>
    <m/>
    <m/>
    <m/>
    <n v="0"/>
  </r>
  <r>
    <n v="1003"/>
    <x v="2"/>
    <x v="1"/>
    <x v="1"/>
    <x v="9"/>
    <s v="博康2110"/>
    <x v="1"/>
    <m/>
    <m/>
    <m/>
    <m/>
    <m/>
    <m/>
    <m/>
    <m/>
    <n v="0"/>
  </r>
  <r>
    <n v="1004"/>
    <x v="3"/>
    <x v="1"/>
    <x v="1"/>
    <x v="9"/>
    <s v="华瑞2110"/>
    <x v="1"/>
    <m/>
    <m/>
    <m/>
    <m/>
    <m/>
    <m/>
    <m/>
    <m/>
    <n v="0"/>
  </r>
  <r>
    <n v="1005"/>
    <x v="4"/>
    <x v="1"/>
    <x v="1"/>
    <x v="9"/>
    <s v="华宇2110"/>
    <x v="1"/>
    <m/>
    <m/>
    <m/>
    <m/>
    <m/>
    <m/>
    <m/>
    <m/>
    <n v="0"/>
  </r>
  <r>
    <n v="1006"/>
    <x v="5"/>
    <x v="1"/>
    <x v="1"/>
    <x v="9"/>
    <s v="华雨2110"/>
    <x v="1"/>
    <m/>
    <m/>
    <m/>
    <m/>
    <m/>
    <m/>
    <m/>
    <m/>
    <n v="0"/>
  </r>
  <r>
    <n v="1007"/>
    <x v="6"/>
    <x v="0"/>
    <x v="1"/>
    <x v="9"/>
    <s v="平安2110"/>
    <x v="297"/>
    <n v="64968.91"/>
    <n v="25815.22"/>
    <m/>
    <m/>
    <n v="2000"/>
    <n v="0"/>
    <n v="200"/>
    <n v="5280"/>
    <n v="18335.22"/>
  </r>
  <r>
    <n v="1008"/>
    <x v="7"/>
    <x v="0"/>
    <x v="1"/>
    <x v="9"/>
    <s v="平价2110"/>
    <x v="298"/>
    <n v="165441.96"/>
    <n v="62315.55"/>
    <m/>
    <m/>
    <n v="4666"/>
    <n v="0"/>
    <m/>
    <n v="18961"/>
    <n v="38688.550000000003"/>
  </r>
  <r>
    <n v="1010"/>
    <x v="9"/>
    <x v="0"/>
    <x v="1"/>
    <x v="9"/>
    <s v="同仁2110"/>
    <x v="299"/>
    <n v="64806.879999999997"/>
    <n v="27111.75"/>
    <m/>
    <m/>
    <n v="7083"/>
    <n v="832.34"/>
    <n v="400"/>
    <n v="5183"/>
    <n v="13613.41"/>
  </r>
  <r>
    <n v="1011"/>
    <x v="10"/>
    <x v="0"/>
    <x v="1"/>
    <x v="9"/>
    <s v="万合2110"/>
    <x v="300"/>
    <n v="372570.5"/>
    <n v="88234.91"/>
    <m/>
    <m/>
    <n v="12500"/>
    <n v="677.34"/>
    <m/>
    <n v="15377"/>
    <n v="59680.570000000007"/>
  </r>
  <r>
    <n v="1012"/>
    <x v="11"/>
    <x v="0"/>
    <x v="1"/>
    <x v="9"/>
    <s v="为民2110"/>
    <x v="301"/>
    <n v="64148.32"/>
    <n v="26673.33"/>
    <m/>
    <m/>
    <n v="2750"/>
    <n v="386"/>
    <n v="800"/>
    <n v="5619"/>
    <n v="17118.330000000002"/>
  </r>
  <r>
    <n v="1014"/>
    <x v="12"/>
    <x v="0"/>
    <x v="1"/>
    <x v="9"/>
    <s v="新特2110"/>
    <x v="302"/>
    <n v="95492.89"/>
    <n v="39575.56"/>
    <m/>
    <m/>
    <n v="1500"/>
    <n v="453.59"/>
    <n v="200"/>
    <n v="6438"/>
    <n v="30983.969999999998"/>
  </r>
  <r>
    <n v="1015"/>
    <x v="13"/>
    <x v="0"/>
    <x v="1"/>
    <x v="9"/>
    <s v="春天2110"/>
    <x v="303"/>
    <n v="77093.240000000005"/>
    <n v="33712.67"/>
    <m/>
    <m/>
    <n v="2333"/>
    <n v="0"/>
    <n v="400"/>
    <n v="5605"/>
    <n v="25374.67"/>
  </r>
  <r>
    <n v="1016"/>
    <x v="14"/>
    <x v="0"/>
    <x v="1"/>
    <x v="9"/>
    <s v="春雨2110"/>
    <x v="304"/>
    <n v="83598.429999999993"/>
    <n v="34353.4"/>
    <m/>
    <m/>
    <n v="2500"/>
    <n v="420.25"/>
    <n v="1000"/>
    <n v="6159"/>
    <n v="24274.15"/>
  </r>
  <r>
    <n v="1017"/>
    <x v="15"/>
    <x v="0"/>
    <x v="1"/>
    <x v="9"/>
    <s v="阳光2110"/>
    <x v="305"/>
    <n v="62771"/>
    <n v="25593.18"/>
    <m/>
    <m/>
    <n v="2333"/>
    <n v="0"/>
    <m/>
    <n v="4665"/>
    <n v="18595.18"/>
  </r>
  <r>
    <n v="1018"/>
    <x v="16"/>
    <x v="0"/>
    <x v="1"/>
    <x v="9"/>
    <s v="安康2110"/>
    <x v="306"/>
    <n v="68048.399999999994"/>
    <n v="29463.59"/>
    <m/>
    <m/>
    <n v="5000"/>
    <n v="454.67"/>
    <m/>
    <n v="5183"/>
    <n v="18825.919999999998"/>
  </r>
  <r>
    <n v="1019"/>
    <x v="17"/>
    <x v="0"/>
    <x v="1"/>
    <x v="9"/>
    <s v="仁心2110"/>
    <x v="307"/>
    <n v="53177.24"/>
    <n v="23379.83"/>
    <m/>
    <m/>
    <n v="2000"/>
    <n v="0"/>
    <n v="1000"/>
    <n v="5259"/>
    <n v="15120.830000000002"/>
  </r>
  <r>
    <n v="1020"/>
    <x v="18"/>
    <x v="0"/>
    <x v="1"/>
    <x v="9"/>
    <s v="缘客2110"/>
    <x v="308"/>
    <n v="18498.589999999997"/>
    <n v="7335.9700000000012"/>
    <n v="185569"/>
    <n v="103178.23"/>
    <n v="3750"/>
    <n v="0"/>
    <m/>
    <n v="4248"/>
    <n v="-662.02999999999884"/>
  </r>
  <r>
    <n v="1021"/>
    <x v="19"/>
    <x v="0"/>
    <x v="1"/>
    <x v="9"/>
    <s v="康佳2110"/>
    <x v="309"/>
    <n v="45193.07"/>
    <n v="18156.48"/>
    <n v="483"/>
    <m/>
    <n v="2083"/>
    <n v="0"/>
    <n v="300"/>
    <n v="4336"/>
    <n v="11437.48"/>
  </r>
  <r>
    <n v="1101"/>
    <x v="20"/>
    <x v="0"/>
    <x v="1"/>
    <x v="9"/>
    <s v="尚康2110"/>
    <x v="310"/>
    <n v="12299.5"/>
    <n v="8095.89"/>
    <m/>
    <n v="2264"/>
    <n v="0"/>
    <n v="0"/>
    <m/>
    <n v="3668"/>
    <n v="4427.8900000000003"/>
  </r>
  <r>
    <n v="1001"/>
    <x v="0"/>
    <x v="0"/>
    <x v="1"/>
    <x v="10"/>
    <s v="爱心2111"/>
    <x v="311"/>
    <n v="51475.29"/>
    <n v="19668.810000000001"/>
    <m/>
    <m/>
    <n v="2750"/>
    <n v="0"/>
    <n v="400"/>
    <n v="4938"/>
    <n v="11580.810000000001"/>
  </r>
  <r>
    <n v="1002"/>
    <x v="1"/>
    <x v="1"/>
    <x v="1"/>
    <x v="10"/>
    <s v="百姓2111"/>
    <x v="1"/>
    <m/>
    <m/>
    <m/>
    <m/>
    <m/>
    <m/>
    <m/>
    <m/>
    <n v="0"/>
  </r>
  <r>
    <n v="1003"/>
    <x v="2"/>
    <x v="1"/>
    <x v="1"/>
    <x v="10"/>
    <s v="博康2111"/>
    <x v="1"/>
    <m/>
    <m/>
    <m/>
    <m/>
    <m/>
    <m/>
    <m/>
    <m/>
    <n v="0"/>
  </r>
  <r>
    <n v="1004"/>
    <x v="3"/>
    <x v="1"/>
    <x v="1"/>
    <x v="10"/>
    <s v="华瑞2111"/>
    <x v="1"/>
    <m/>
    <m/>
    <m/>
    <m/>
    <m/>
    <m/>
    <m/>
    <m/>
    <n v="0"/>
  </r>
  <r>
    <n v="1005"/>
    <x v="4"/>
    <x v="1"/>
    <x v="1"/>
    <x v="10"/>
    <s v="华宇2111"/>
    <x v="1"/>
    <m/>
    <m/>
    <m/>
    <m/>
    <m/>
    <m/>
    <m/>
    <m/>
    <n v="0"/>
  </r>
  <r>
    <n v="1006"/>
    <x v="5"/>
    <x v="1"/>
    <x v="1"/>
    <x v="10"/>
    <s v="华雨2111"/>
    <x v="1"/>
    <m/>
    <m/>
    <m/>
    <m/>
    <m/>
    <m/>
    <m/>
    <m/>
    <n v="0"/>
  </r>
  <r>
    <n v="1007"/>
    <x v="6"/>
    <x v="0"/>
    <x v="1"/>
    <x v="10"/>
    <s v="平安2111"/>
    <x v="312"/>
    <n v="38255.230000000003"/>
    <n v="13368.66"/>
    <n v="295780.5"/>
    <n v="160110.54999999999"/>
    <n v="2000"/>
    <n v="0"/>
    <n v="212"/>
    <n v="4640"/>
    <n v="6516.66"/>
  </r>
  <r>
    <n v="1008"/>
    <x v="7"/>
    <x v="0"/>
    <x v="1"/>
    <x v="10"/>
    <s v="平价2111"/>
    <x v="313"/>
    <n v="149908.23000000001"/>
    <n v="55429.8"/>
    <m/>
    <m/>
    <n v="4666"/>
    <n v="0"/>
    <n v="1500"/>
    <n v="18688"/>
    <n v="30575.800000000003"/>
  </r>
  <r>
    <n v="1010"/>
    <x v="9"/>
    <x v="0"/>
    <x v="1"/>
    <x v="10"/>
    <s v="同仁2111"/>
    <x v="314"/>
    <n v="54362.87"/>
    <n v="22021.45"/>
    <m/>
    <m/>
    <n v="7083"/>
    <n v="832.34"/>
    <n v="500"/>
    <n v="4600"/>
    <n v="9006.11"/>
  </r>
  <r>
    <n v="1011"/>
    <x v="10"/>
    <x v="0"/>
    <x v="1"/>
    <x v="10"/>
    <s v="万合2111"/>
    <x v="315"/>
    <n v="315772.79999999999"/>
    <n v="65442.67"/>
    <m/>
    <m/>
    <n v="12500"/>
    <n v="677.34"/>
    <n v="2171"/>
    <n v="13079"/>
    <n v="37015.33"/>
  </r>
  <r>
    <n v="1012"/>
    <x v="11"/>
    <x v="0"/>
    <x v="1"/>
    <x v="10"/>
    <s v="为民2111"/>
    <x v="316"/>
    <n v="55192.959999999999"/>
    <n v="20776.310000000001"/>
    <m/>
    <m/>
    <n v="2750"/>
    <n v="386"/>
    <n v="50"/>
    <n v="4933"/>
    <n v="12657.310000000001"/>
  </r>
  <r>
    <n v="1014"/>
    <x v="12"/>
    <x v="0"/>
    <x v="1"/>
    <x v="10"/>
    <s v="新特2111"/>
    <x v="317"/>
    <n v="74431.820000000007"/>
    <n v="27064.87"/>
    <m/>
    <m/>
    <n v="1500"/>
    <n v="453.59"/>
    <n v="500"/>
    <n v="5361"/>
    <n v="19250.28"/>
  </r>
  <r>
    <n v="1015"/>
    <x v="13"/>
    <x v="0"/>
    <x v="1"/>
    <x v="10"/>
    <s v="春天2111"/>
    <x v="318"/>
    <n v="58110.559999999998"/>
    <n v="26128.799999999999"/>
    <m/>
    <m/>
    <n v="2333"/>
    <n v="0"/>
    <m/>
    <n v="4904"/>
    <n v="18891.8"/>
  </r>
  <r>
    <n v="1016"/>
    <x v="14"/>
    <x v="0"/>
    <x v="1"/>
    <x v="10"/>
    <s v="春雨2111"/>
    <x v="319"/>
    <n v="77743.48"/>
    <n v="32700.76"/>
    <m/>
    <m/>
    <n v="2500"/>
    <n v="420.25"/>
    <m/>
    <n v="4954"/>
    <n v="24826.51"/>
  </r>
  <r>
    <n v="1017"/>
    <x v="15"/>
    <x v="0"/>
    <x v="1"/>
    <x v="10"/>
    <s v="阳光2111"/>
    <x v="320"/>
    <n v="44885.53"/>
    <n v="17425.28"/>
    <m/>
    <m/>
    <n v="2333"/>
    <n v="0"/>
    <n v="200"/>
    <n v="4132"/>
    <n v="10760.279999999999"/>
  </r>
  <r>
    <n v="1018"/>
    <x v="16"/>
    <x v="0"/>
    <x v="1"/>
    <x v="10"/>
    <s v="安康2111"/>
    <x v="321"/>
    <n v="50610.36"/>
    <n v="19607.29"/>
    <m/>
    <m/>
    <n v="5000"/>
    <n v="454.67"/>
    <n v="1000"/>
    <n v="3981"/>
    <n v="9171.6200000000008"/>
  </r>
  <r>
    <n v="1019"/>
    <x v="17"/>
    <x v="0"/>
    <x v="1"/>
    <x v="10"/>
    <s v="仁心2111"/>
    <x v="322"/>
    <n v="39487.71"/>
    <n v="15440.43"/>
    <m/>
    <m/>
    <n v="2000"/>
    <n v="0"/>
    <m/>
    <n v="4624"/>
    <n v="8816.43"/>
  </r>
  <r>
    <n v="1020"/>
    <x v="18"/>
    <x v="0"/>
    <x v="1"/>
    <x v="10"/>
    <s v="缘客2111"/>
    <x v="323"/>
    <n v="17250.8"/>
    <n v="5986.18"/>
    <n v="171643"/>
    <n v="76257.58"/>
    <n v="3750"/>
    <n v="0"/>
    <m/>
    <n v="4240"/>
    <n v="-2003.8199999999997"/>
  </r>
  <r>
    <n v="1021"/>
    <x v="19"/>
    <x v="0"/>
    <x v="1"/>
    <x v="10"/>
    <s v="康佳2111"/>
    <x v="324"/>
    <n v="32874.629999999997"/>
    <n v="12465.43"/>
    <n v="116570"/>
    <n v="65944.77"/>
    <n v="2083"/>
    <n v="0"/>
    <n v="300"/>
    <n v="4083"/>
    <n v="5999.43"/>
  </r>
  <r>
    <n v="1101"/>
    <x v="20"/>
    <x v="0"/>
    <x v="1"/>
    <x v="10"/>
    <s v="尚康2111"/>
    <x v="325"/>
    <n v="13178.08"/>
    <n v="8303.15"/>
    <m/>
    <m/>
    <n v="0"/>
    <n v="0"/>
    <m/>
    <n v="3481"/>
    <n v="4822.1499999999996"/>
  </r>
  <r>
    <n v="1001"/>
    <x v="0"/>
    <x v="0"/>
    <x v="1"/>
    <x v="11"/>
    <s v="爱心2112"/>
    <x v="326"/>
    <n v="70276.78"/>
    <n v="31310.98"/>
    <m/>
    <m/>
    <n v="2750"/>
    <n v="0"/>
    <n v="550"/>
    <m/>
    <n v="28010.98"/>
  </r>
  <r>
    <n v="1002"/>
    <x v="1"/>
    <x v="1"/>
    <x v="1"/>
    <x v="11"/>
    <s v="百姓2112"/>
    <x v="1"/>
    <m/>
    <m/>
    <m/>
    <m/>
    <m/>
    <m/>
    <m/>
    <m/>
    <n v="0"/>
  </r>
  <r>
    <n v="1003"/>
    <x v="2"/>
    <x v="1"/>
    <x v="1"/>
    <x v="11"/>
    <s v="博康2112"/>
    <x v="1"/>
    <m/>
    <m/>
    <m/>
    <m/>
    <m/>
    <m/>
    <m/>
    <m/>
    <n v="0"/>
  </r>
  <r>
    <n v="1004"/>
    <x v="3"/>
    <x v="1"/>
    <x v="1"/>
    <x v="11"/>
    <s v="华瑞2112"/>
    <x v="1"/>
    <m/>
    <m/>
    <m/>
    <m/>
    <m/>
    <m/>
    <m/>
    <m/>
    <n v="0"/>
  </r>
  <r>
    <n v="1005"/>
    <x v="4"/>
    <x v="1"/>
    <x v="1"/>
    <x v="11"/>
    <s v="华宇2112"/>
    <x v="1"/>
    <m/>
    <m/>
    <m/>
    <m/>
    <m/>
    <m/>
    <m/>
    <m/>
    <n v="0"/>
  </r>
  <r>
    <n v="1006"/>
    <x v="5"/>
    <x v="1"/>
    <x v="1"/>
    <x v="11"/>
    <s v="华雨2112"/>
    <x v="1"/>
    <m/>
    <m/>
    <m/>
    <m/>
    <m/>
    <m/>
    <m/>
    <m/>
    <n v="0"/>
  </r>
  <r>
    <n v="1007"/>
    <x v="6"/>
    <x v="0"/>
    <x v="1"/>
    <x v="11"/>
    <s v="平安2112"/>
    <x v="327"/>
    <n v="59833.2"/>
    <n v="23008.83"/>
    <n v="-129927"/>
    <n v="-89987.520000000004"/>
    <n v="2000"/>
    <n v="0"/>
    <n v="100"/>
    <m/>
    <n v="20908.830000000002"/>
  </r>
  <r>
    <n v="1008"/>
    <x v="7"/>
    <x v="0"/>
    <x v="1"/>
    <x v="11"/>
    <s v="平价2112"/>
    <x v="328"/>
    <n v="158203.97"/>
    <n v="61565.82"/>
    <m/>
    <m/>
    <n v="4666"/>
    <n v="0"/>
    <n v="1662"/>
    <m/>
    <n v="55237.82"/>
  </r>
  <r>
    <n v="1010"/>
    <x v="9"/>
    <x v="0"/>
    <x v="1"/>
    <x v="11"/>
    <s v="同仁2112"/>
    <x v="329"/>
    <n v="78812.97"/>
    <n v="30444.52"/>
    <m/>
    <m/>
    <n v="7083"/>
    <n v="832.34"/>
    <n v="240"/>
    <m/>
    <n v="22289.18"/>
  </r>
  <r>
    <n v="1011"/>
    <x v="10"/>
    <x v="0"/>
    <x v="1"/>
    <x v="11"/>
    <s v="万合2112"/>
    <x v="330"/>
    <n v="387569.9"/>
    <n v="91905.84"/>
    <m/>
    <m/>
    <n v="12500"/>
    <n v="677.34"/>
    <m/>
    <m/>
    <n v="78728.5"/>
  </r>
  <r>
    <n v="1012"/>
    <x v="11"/>
    <x v="0"/>
    <x v="1"/>
    <x v="11"/>
    <s v="为民2112"/>
    <x v="331"/>
    <n v="72190.62"/>
    <n v="30424.36"/>
    <n v="201165"/>
    <n v="110182"/>
    <n v="2750"/>
    <n v="386"/>
    <n v="50"/>
    <m/>
    <n v="27238.36"/>
  </r>
  <r>
    <n v="1014"/>
    <x v="12"/>
    <x v="0"/>
    <x v="1"/>
    <x v="11"/>
    <s v="新特2112"/>
    <x v="332"/>
    <n v="90372.26"/>
    <n v="38686.07"/>
    <m/>
    <m/>
    <n v="1500"/>
    <n v="453.59"/>
    <n v="400"/>
    <m/>
    <n v="36332.479999999996"/>
  </r>
  <r>
    <n v="1015"/>
    <x v="13"/>
    <x v="0"/>
    <x v="1"/>
    <x v="11"/>
    <s v="春天2112"/>
    <x v="333"/>
    <n v="70007.91"/>
    <n v="32127.279999999999"/>
    <m/>
    <m/>
    <n v="2333"/>
    <n v="0"/>
    <n v="200"/>
    <m/>
    <n v="29594.28"/>
  </r>
  <r>
    <n v="1016"/>
    <x v="14"/>
    <x v="0"/>
    <x v="1"/>
    <x v="11"/>
    <s v="春雨2112"/>
    <x v="334"/>
    <n v="81094.45"/>
    <n v="34090.58"/>
    <m/>
    <m/>
    <n v="2500"/>
    <n v="420.25"/>
    <m/>
    <m/>
    <n v="31170.33"/>
  </r>
  <r>
    <n v="1017"/>
    <x v="15"/>
    <x v="0"/>
    <x v="1"/>
    <x v="11"/>
    <s v="阳光2112"/>
    <x v="335"/>
    <n v="57347.62"/>
    <n v="23146.240000000002"/>
    <m/>
    <m/>
    <n v="2333"/>
    <n v="0"/>
    <n v="200"/>
    <m/>
    <n v="20613.240000000002"/>
  </r>
  <r>
    <n v="1018"/>
    <x v="16"/>
    <x v="0"/>
    <x v="1"/>
    <x v="11"/>
    <s v="安康2112"/>
    <x v="336"/>
    <n v="68548.97"/>
    <n v="26214.400000000001"/>
    <n v="1001490"/>
    <n v="601460.9"/>
    <n v="5000"/>
    <n v="454.67"/>
    <m/>
    <m/>
    <n v="20759.730000000003"/>
  </r>
  <r>
    <n v="1019"/>
    <x v="17"/>
    <x v="0"/>
    <x v="1"/>
    <x v="11"/>
    <s v="仁心2112"/>
    <x v="337"/>
    <n v="51470.8"/>
    <n v="20804.72"/>
    <n v="105251.55"/>
    <n v="61845.14"/>
    <n v="2000"/>
    <n v="0"/>
    <m/>
    <m/>
    <n v="18804.72"/>
  </r>
  <r>
    <n v="1020"/>
    <x v="18"/>
    <x v="0"/>
    <x v="1"/>
    <x v="11"/>
    <s v="缘客2112"/>
    <x v="338"/>
    <n v="19888.68"/>
    <n v="8066.49"/>
    <n v="13823"/>
    <n v="7870.77"/>
    <n v="3750"/>
    <n v="0"/>
    <m/>
    <m/>
    <n v="4316.49"/>
  </r>
  <r>
    <n v="1021"/>
    <x v="19"/>
    <x v="0"/>
    <x v="1"/>
    <x v="11"/>
    <s v="康佳2112"/>
    <x v="339"/>
    <n v="35683"/>
    <n v="14197.03"/>
    <n v="189964"/>
    <n v="88368.91"/>
    <n v="2083"/>
    <n v="0"/>
    <n v="300"/>
    <m/>
    <n v="11814.03"/>
  </r>
  <r>
    <n v="1101"/>
    <x v="20"/>
    <x v="0"/>
    <x v="1"/>
    <x v="11"/>
    <s v="尚康2112"/>
    <x v="340"/>
    <n v="20330.560000000001"/>
    <n v="14315.84"/>
    <m/>
    <m/>
    <n v="0"/>
    <n v="0"/>
    <m/>
    <m/>
    <n v="14315.84"/>
  </r>
  <r>
    <n v="1001"/>
    <x v="0"/>
    <x v="0"/>
    <x v="2"/>
    <x v="0"/>
    <s v="爱心2201"/>
    <x v="341"/>
    <n v="73341.710000000006"/>
    <n v="31879.78"/>
    <n v="0"/>
    <n v="0"/>
    <n v="2500"/>
    <m/>
    <n v="400"/>
    <n v="7113"/>
    <n v="21866.78"/>
  </r>
  <r>
    <n v="1002"/>
    <x v="1"/>
    <x v="1"/>
    <x v="2"/>
    <x v="0"/>
    <s v="百姓2201"/>
    <x v="342"/>
    <n v="169601.19"/>
    <n v="74457.78"/>
    <n v="0"/>
    <n v="0"/>
    <m/>
    <m/>
    <m/>
    <m/>
    <n v="74457.78"/>
  </r>
  <r>
    <n v="1003"/>
    <x v="2"/>
    <x v="1"/>
    <x v="2"/>
    <x v="0"/>
    <s v="博康2201"/>
    <x v="343"/>
    <n v="96806.67"/>
    <n v="40446.480000000003"/>
    <n v="0"/>
    <n v="0"/>
    <m/>
    <m/>
    <m/>
    <m/>
    <n v="40446.480000000003"/>
  </r>
  <r>
    <n v="1004"/>
    <x v="3"/>
    <x v="1"/>
    <x v="2"/>
    <x v="0"/>
    <s v="华瑞2201"/>
    <x v="344"/>
    <n v="103418.48999999999"/>
    <n v="44805.240000000005"/>
    <n v="0"/>
    <n v="0"/>
    <m/>
    <m/>
    <m/>
    <m/>
    <n v="44805.240000000005"/>
  </r>
  <r>
    <n v="1005"/>
    <x v="4"/>
    <x v="1"/>
    <x v="2"/>
    <x v="0"/>
    <s v="华宇2201"/>
    <x v="345"/>
    <n v="94079.39"/>
    <n v="35056.550000000003"/>
    <n v="0"/>
    <n v="0"/>
    <m/>
    <m/>
    <m/>
    <m/>
    <n v="35056.550000000003"/>
  </r>
  <r>
    <n v="1006"/>
    <x v="5"/>
    <x v="1"/>
    <x v="2"/>
    <x v="0"/>
    <s v="华雨2201"/>
    <x v="346"/>
    <n v="53043.9"/>
    <n v="29665.68"/>
    <n v="0"/>
    <n v="0"/>
    <m/>
    <m/>
    <m/>
    <m/>
    <n v="29665.68"/>
  </r>
  <r>
    <n v="1007"/>
    <x v="6"/>
    <x v="0"/>
    <x v="2"/>
    <x v="0"/>
    <s v="平安2201"/>
    <x v="347"/>
    <n v="63057.79"/>
    <n v="25282.560000000001"/>
    <n v="2000"/>
    <n v="195.4"/>
    <n v="2000"/>
    <m/>
    <n v="300"/>
    <n v="5081"/>
    <n v="17901.560000000001"/>
  </r>
  <r>
    <n v="1008"/>
    <x v="7"/>
    <x v="0"/>
    <x v="2"/>
    <x v="0"/>
    <s v="平价2201"/>
    <x v="348"/>
    <n v="171799.55000000002"/>
    <n v="70557.63"/>
    <n v="0"/>
    <n v="0"/>
    <n v="4750"/>
    <m/>
    <n v="620"/>
    <n v="18785"/>
    <n v="46402.630000000005"/>
  </r>
  <r>
    <n v="1010"/>
    <x v="9"/>
    <x v="0"/>
    <x v="2"/>
    <x v="0"/>
    <s v="同仁2201"/>
    <x v="349"/>
    <n v="81467.13"/>
    <n v="34444.449999999997"/>
    <n v="0"/>
    <n v="0"/>
    <n v="8750"/>
    <n v="1426.9"/>
    <n v="500"/>
    <n v="6313"/>
    <n v="17454.549999999996"/>
  </r>
  <r>
    <n v="1011"/>
    <x v="10"/>
    <x v="0"/>
    <x v="2"/>
    <x v="0"/>
    <s v="万合2201"/>
    <x v="350"/>
    <n v="437220.89"/>
    <n v="103052.32999999999"/>
    <n v="0"/>
    <n v="0"/>
    <n v="12500"/>
    <n v="1161"/>
    <m/>
    <n v="17189"/>
    <n v="72202.329999999987"/>
  </r>
  <r>
    <n v="1012"/>
    <x v="11"/>
    <x v="0"/>
    <x v="2"/>
    <x v="0"/>
    <s v="为民2201"/>
    <x v="351"/>
    <n v="73877.88"/>
    <n v="32217.300000000003"/>
    <n v="0"/>
    <n v="0"/>
    <n v="2750"/>
    <n v="662"/>
    <n v="1000"/>
    <n v="6636"/>
    <n v="21169.300000000003"/>
  </r>
  <r>
    <n v="1013"/>
    <x v="21"/>
    <x v="1"/>
    <x v="2"/>
    <x v="0"/>
    <s v="心脑2201"/>
    <x v="352"/>
    <n v="57731.09"/>
    <n v="23122.85"/>
    <n v="0"/>
    <n v="0"/>
    <m/>
    <m/>
    <m/>
    <m/>
    <n v="23122.85"/>
  </r>
  <r>
    <n v="1014"/>
    <x v="12"/>
    <x v="0"/>
    <x v="2"/>
    <x v="0"/>
    <s v="新特2201"/>
    <x v="353"/>
    <n v="87971.37"/>
    <n v="32443.899999999998"/>
    <n v="0"/>
    <n v="0"/>
    <n v="1500"/>
    <n v="778"/>
    <n v="205"/>
    <n v="5134"/>
    <n v="24826.899999999998"/>
  </r>
  <r>
    <n v="1015"/>
    <x v="13"/>
    <x v="0"/>
    <x v="2"/>
    <x v="0"/>
    <s v="春天2201"/>
    <x v="354"/>
    <n v="85351.299999999988"/>
    <n v="35550.639999999999"/>
    <n v="0"/>
    <n v="0"/>
    <n v="2333"/>
    <m/>
    <n v="1100"/>
    <n v="6810"/>
    <n v="25307.64"/>
  </r>
  <r>
    <n v="1016"/>
    <x v="14"/>
    <x v="0"/>
    <x v="2"/>
    <x v="0"/>
    <s v="春雨2201"/>
    <x v="355"/>
    <n v="80109.899999999994"/>
    <n v="30848.629999999997"/>
    <n v="0"/>
    <n v="0"/>
    <n v="2500"/>
    <n v="720"/>
    <m/>
    <n v="6013"/>
    <n v="21615.629999999997"/>
  </r>
  <r>
    <n v="1017"/>
    <x v="15"/>
    <x v="0"/>
    <x v="2"/>
    <x v="0"/>
    <s v="阳光2201"/>
    <x v="356"/>
    <n v="63027.55"/>
    <n v="26277.32"/>
    <n v="0"/>
    <n v="0"/>
    <n v="2333"/>
    <m/>
    <n v="437"/>
    <n v="4816"/>
    <n v="18691.32"/>
  </r>
  <r>
    <n v="1018"/>
    <x v="16"/>
    <x v="0"/>
    <x v="2"/>
    <x v="0"/>
    <s v="安康2201"/>
    <x v="357"/>
    <n v="63337.83"/>
    <n v="24032.050000000003"/>
    <n v="0"/>
    <n v="0"/>
    <n v="5000"/>
    <n v="779"/>
    <n v="1000"/>
    <n v="5970"/>
    <n v="11283.050000000003"/>
  </r>
  <r>
    <n v="1019"/>
    <x v="17"/>
    <x v="0"/>
    <x v="2"/>
    <x v="0"/>
    <s v="仁心2201"/>
    <x v="358"/>
    <n v="59564.7"/>
    <n v="23821.84"/>
    <n v="33400"/>
    <n v="11748"/>
    <n v="1917"/>
    <m/>
    <n v="1010"/>
    <n v="5795"/>
    <n v="15099.84"/>
  </r>
  <r>
    <n v="1020"/>
    <x v="18"/>
    <x v="0"/>
    <x v="2"/>
    <x v="0"/>
    <s v="缘客2201"/>
    <x v="359"/>
    <n v="18385.309999999998"/>
    <n v="6849.74"/>
    <n v="0"/>
    <n v="0"/>
    <m/>
    <m/>
    <m/>
    <n v="6168"/>
    <n v="681.73999999999978"/>
  </r>
  <r>
    <n v="1021"/>
    <x v="19"/>
    <x v="0"/>
    <x v="2"/>
    <x v="0"/>
    <s v="康佳2201"/>
    <x v="360"/>
    <n v="41655.800000000003"/>
    <n v="15756.02"/>
    <n v="0"/>
    <n v="0"/>
    <n v="2083"/>
    <m/>
    <n v="500"/>
    <n v="4923"/>
    <n v="8250.02"/>
  </r>
  <r>
    <n v="1101"/>
    <x v="20"/>
    <x v="0"/>
    <x v="2"/>
    <x v="0"/>
    <s v="尚康2201"/>
    <x v="361"/>
    <n v="11258.619999999999"/>
    <n v="7836.0099999999993"/>
    <n v="86"/>
    <n v="39"/>
    <m/>
    <m/>
    <m/>
    <n v="2000"/>
    <n v="5836.0099999999993"/>
  </r>
  <r>
    <n v="1001"/>
    <x v="0"/>
    <x v="0"/>
    <x v="2"/>
    <x v="1"/>
    <s v="爱心2202"/>
    <x v="362"/>
    <n v="57309.24"/>
    <n v="24873.06"/>
    <n v="0"/>
    <n v="0"/>
    <n v="2500"/>
    <m/>
    <n v="500"/>
    <n v="5622.3599999999988"/>
    <n v="16250.700000000003"/>
  </r>
  <r>
    <n v="1002"/>
    <x v="1"/>
    <x v="1"/>
    <x v="2"/>
    <x v="1"/>
    <s v="百姓2202"/>
    <x v="363"/>
    <n v="116938.20000000001"/>
    <n v="53948.600000000006"/>
    <n v="5815.5"/>
    <n v="3380.22"/>
    <m/>
    <m/>
    <m/>
    <m/>
    <n v="53948.600000000006"/>
  </r>
  <r>
    <n v="1003"/>
    <x v="2"/>
    <x v="1"/>
    <x v="2"/>
    <x v="1"/>
    <s v="博康2202"/>
    <x v="364"/>
    <n v="83875.75"/>
    <n v="36948.31"/>
    <n v="0"/>
    <n v="0"/>
    <m/>
    <m/>
    <m/>
    <m/>
    <n v="36948.31"/>
  </r>
  <r>
    <n v="1004"/>
    <x v="3"/>
    <x v="1"/>
    <x v="2"/>
    <x v="1"/>
    <s v="华瑞2202"/>
    <x v="365"/>
    <n v="89422.489999999991"/>
    <n v="42161.350000000006"/>
    <n v="0"/>
    <n v="0"/>
    <m/>
    <m/>
    <m/>
    <m/>
    <n v="42161.350000000006"/>
  </r>
  <r>
    <n v="1005"/>
    <x v="4"/>
    <x v="1"/>
    <x v="2"/>
    <x v="1"/>
    <s v="华宇2202"/>
    <x v="366"/>
    <n v="78579.05"/>
    <n v="29969.769999999997"/>
    <n v="0"/>
    <n v="0"/>
    <m/>
    <m/>
    <m/>
    <m/>
    <n v="29969.769999999997"/>
  </r>
  <r>
    <n v="1006"/>
    <x v="5"/>
    <x v="1"/>
    <x v="2"/>
    <x v="1"/>
    <s v="华雨2202"/>
    <x v="367"/>
    <n v="46075.9"/>
    <n v="26537.39"/>
    <n v="0"/>
    <n v="0"/>
    <m/>
    <m/>
    <m/>
    <m/>
    <n v="26537.39"/>
  </r>
  <r>
    <n v="1007"/>
    <x v="6"/>
    <x v="0"/>
    <x v="2"/>
    <x v="1"/>
    <s v="平安2202"/>
    <x v="368"/>
    <n v="56656.289999999994"/>
    <n v="22509.82"/>
    <n v="0"/>
    <n v="0"/>
    <n v="2000"/>
    <m/>
    <n v="200"/>
    <n v="5092.1039500000006"/>
    <n v="15217.716049999999"/>
  </r>
  <r>
    <n v="1008"/>
    <x v="7"/>
    <x v="0"/>
    <x v="2"/>
    <x v="1"/>
    <s v="平价2202"/>
    <x v="369"/>
    <n v="150130.60999999999"/>
    <n v="62037.439999999995"/>
    <n v="440"/>
    <n v="200.7"/>
    <n v="4750"/>
    <m/>
    <n v="400"/>
    <n v="17491.705000000002"/>
    <n v="39395.734999999993"/>
  </r>
  <r>
    <n v="1010"/>
    <x v="9"/>
    <x v="0"/>
    <x v="2"/>
    <x v="1"/>
    <s v="同仁2202"/>
    <x v="370"/>
    <n v="57691.18"/>
    <n v="23605.86"/>
    <n v="0"/>
    <n v="0"/>
    <n v="8750"/>
    <n v="1426.9"/>
    <n v="1000"/>
    <n v="5481.6393500000004"/>
    <n v="6947.3206500000015"/>
  </r>
  <r>
    <n v="1011"/>
    <x v="10"/>
    <x v="0"/>
    <x v="2"/>
    <x v="1"/>
    <s v="万合2202"/>
    <x v="371"/>
    <n v="287351.90000000002"/>
    <n v="71915.19"/>
    <n v="2.5"/>
    <n v="1.03"/>
    <n v="12500"/>
    <n v="1161"/>
    <m/>
    <n v="18313.248100000001"/>
    <n v="39940.941900000005"/>
  </r>
  <r>
    <n v="1012"/>
    <x v="11"/>
    <x v="0"/>
    <x v="2"/>
    <x v="1"/>
    <s v="为民2202"/>
    <x v="372"/>
    <n v="60379.11"/>
    <n v="25219.16"/>
    <n v="0"/>
    <n v="0"/>
    <n v="2750"/>
    <n v="662"/>
    <m/>
    <n v="6283.6505999999999"/>
    <n v="15523.509399999999"/>
  </r>
  <r>
    <n v="1013"/>
    <x v="21"/>
    <x v="1"/>
    <x v="2"/>
    <x v="1"/>
    <s v="心脑2202"/>
    <x v="373"/>
    <n v="42012.25"/>
    <n v="18309.87"/>
    <n v="0"/>
    <n v="0"/>
    <m/>
    <m/>
    <m/>
    <m/>
    <n v="18309.87"/>
  </r>
  <r>
    <n v="1014"/>
    <x v="12"/>
    <x v="0"/>
    <x v="2"/>
    <x v="1"/>
    <s v="新特2202"/>
    <x v="374"/>
    <n v="83943.909999999989"/>
    <n v="33736.480000000003"/>
    <n v="0"/>
    <n v="0"/>
    <n v="1500"/>
    <n v="778"/>
    <m/>
    <n v="8161.9098500000009"/>
    <n v="23296.570150000003"/>
  </r>
  <r>
    <n v="1015"/>
    <x v="13"/>
    <x v="0"/>
    <x v="2"/>
    <x v="1"/>
    <s v="春天2202"/>
    <x v="375"/>
    <n v="71434.39"/>
    <n v="28032.28"/>
    <n v="0"/>
    <n v="0"/>
    <n v="2333"/>
    <m/>
    <m/>
    <n v="6905.1021000000001"/>
    <n v="18794.177899999999"/>
  </r>
  <r>
    <n v="1016"/>
    <x v="14"/>
    <x v="0"/>
    <x v="2"/>
    <x v="1"/>
    <s v="春雨2202"/>
    <x v="376"/>
    <n v="57403.869999999995"/>
    <n v="24014.85"/>
    <n v="207"/>
    <n v="103.33"/>
    <n v="2500"/>
    <n v="720"/>
    <m/>
    <n v="6312.0450000000001"/>
    <n v="14482.804999999998"/>
  </r>
  <r>
    <n v="1017"/>
    <x v="15"/>
    <x v="0"/>
    <x v="2"/>
    <x v="1"/>
    <s v="阳光2202"/>
    <x v="377"/>
    <n v="51812.85"/>
    <n v="20506.199999999997"/>
    <n v="0"/>
    <n v="0"/>
    <n v="2333"/>
    <m/>
    <n v="500"/>
    <n v="4290.8923999999997"/>
    <n v="13382.307599999996"/>
  </r>
  <r>
    <n v="1018"/>
    <x v="16"/>
    <x v="0"/>
    <x v="2"/>
    <x v="1"/>
    <s v="安康2202"/>
    <x v="378"/>
    <n v="43764.09"/>
    <n v="16595.009999999998"/>
    <n v="0"/>
    <n v="0"/>
    <n v="5000"/>
    <n v="779"/>
    <n v="80"/>
    <n v="4581.4818500000001"/>
    <n v="6154.5281499999983"/>
  </r>
  <r>
    <n v="1019"/>
    <x v="17"/>
    <x v="0"/>
    <x v="2"/>
    <x v="1"/>
    <s v="仁心2202"/>
    <x v="379"/>
    <n v="47195.929999999993"/>
    <n v="19430.86"/>
    <n v="69587.100000000006"/>
    <n v="36318.1"/>
    <n v="1917"/>
    <m/>
    <m/>
    <n v="5762.0149999999994"/>
    <n v="11751.845000000001"/>
  </r>
  <r>
    <n v="1021"/>
    <x v="19"/>
    <x v="0"/>
    <x v="2"/>
    <x v="1"/>
    <s v="康佳2202"/>
    <x v="380"/>
    <n v="33083.81"/>
    <n v="13229.39"/>
    <n v="54000"/>
    <n v="0"/>
    <n v="2083"/>
    <m/>
    <n v="200"/>
    <n v="4937.2295000000004"/>
    <n v="6009.160499999999"/>
  </r>
  <r>
    <n v="1102"/>
    <x v="20"/>
    <x v="0"/>
    <x v="2"/>
    <x v="1"/>
    <s v="尚康2202"/>
    <x v="381"/>
    <n v="6043.9400000000005"/>
    <n v="3948.9100000000003"/>
    <n v="200"/>
    <n v="77.5"/>
    <m/>
    <m/>
    <m/>
    <n v="2504.6999999999998"/>
    <n v="1444.2100000000005"/>
  </r>
  <r>
    <n v="1001"/>
    <x v="0"/>
    <x v="0"/>
    <x v="2"/>
    <x v="2"/>
    <s v="爱心2203"/>
    <x v="382"/>
    <n v="112693.78"/>
    <n v="52318.39"/>
    <n v="0"/>
    <n v="0"/>
    <n v="2500"/>
    <m/>
    <n v="800"/>
    <n v="10717.8331"/>
    <n v="38300.556899999996"/>
  </r>
  <r>
    <n v="1002"/>
    <x v="1"/>
    <x v="1"/>
    <x v="2"/>
    <x v="2"/>
    <s v="百姓2203"/>
    <x v="383"/>
    <n v="166100.97"/>
    <n v="77675.22"/>
    <n v="0"/>
    <n v="0"/>
    <m/>
    <m/>
    <m/>
    <m/>
    <n v="77675.22"/>
  </r>
  <r>
    <n v="1003"/>
    <x v="2"/>
    <x v="1"/>
    <x v="2"/>
    <x v="2"/>
    <s v="博康2203"/>
    <x v="384"/>
    <n v="127665.89"/>
    <n v="54438.55"/>
    <n v="0"/>
    <n v="0"/>
    <m/>
    <m/>
    <m/>
    <m/>
    <n v="54438.55"/>
  </r>
  <r>
    <n v="1004"/>
    <x v="3"/>
    <x v="1"/>
    <x v="2"/>
    <x v="2"/>
    <s v="华瑞2203"/>
    <x v="385"/>
    <n v="132136.65"/>
    <n v="60629.93"/>
    <n v="0"/>
    <n v="0"/>
    <m/>
    <m/>
    <m/>
    <m/>
    <n v="60629.93"/>
  </r>
  <r>
    <n v="1005"/>
    <x v="4"/>
    <x v="1"/>
    <x v="2"/>
    <x v="2"/>
    <s v="华宇2203"/>
    <x v="386"/>
    <n v="114146.43"/>
    <n v="43764.79"/>
    <n v="0"/>
    <n v="0"/>
    <m/>
    <m/>
    <m/>
    <m/>
    <n v="43764.79"/>
  </r>
  <r>
    <n v="1006"/>
    <x v="5"/>
    <x v="1"/>
    <x v="2"/>
    <x v="2"/>
    <s v="华雨2203"/>
    <x v="387"/>
    <n v="56617.8"/>
    <n v="32027.3"/>
    <n v="0"/>
    <n v="0"/>
    <m/>
    <m/>
    <m/>
    <m/>
    <n v="32027.3"/>
  </r>
  <r>
    <n v="1007"/>
    <x v="6"/>
    <x v="0"/>
    <x v="2"/>
    <x v="2"/>
    <s v="平安2203"/>
    <x v="388"/>
    <n v="85659.67"/>
    <n v="33505.83"/>
    <n v="273684"/>
    <n v="106556.62"/>
    <n v="2000"/>
    <m/>
    <n v="100"/>
    <n v="6530.3694500000001"/>
    <n v="24875.460550000003"/>
  </r>
  <r>
    <n v="1008"/>
    <x v="7"/>
    <x v="0"/>
    <x v="2"/>
    <x v="2"/>
    <s v="平价2203"/>
    <x v="389"/>
    <n v="238177.76"/>
    <n v="98510.29"/>
    <n v="346"/>
    <n v="-49.55"/>
    <n v="4750"/>
    <m/>
    <n v="915"/>
    <n v="25272.807099999998"/>
    <n v="67572.482900000003"/>
  </r>
  <r>
    <n v="1010"/>
    <x v="9"/>
    <x v="0"/>
    <x v="2"/>
    <x v="2"/>
    <s v="同仁2203"/>
    <x v="390"/>
    <n v="80840.05"/>
    <n v="33045.75"/>
    <n v="0"/>
    <n v="0"/>
    <n v="8750"/>
    <n v="1426.9"/>
    <m/>
    <n v="8622.8098000000009"/>
    <n v="14246.040199999999"/>
  </r>
  <r>
    <n v="1011"/>
    <x v="10"/>
    <x v="0"/>
    <x v="2"/>
    <x v="2"/>
    <s v="万合2203"/>
    <x v="391"/>
    <n v="389146.85"/>
    <n v="101293.37999999999"/>
    <n v="780"/>
    <n v="311.69"/>
    <n v="12500"/>
    <n v="1161"/>
    <m/>
    <n v="19169.339800000002"/>
    <n v="68463.040199999989"/>
  </r>
  <r>
    <n v="1012"/>
    <x v="11"/>
    <x v="0"/>
    <x v="2"/>
    <x v="2"/>
    <s v="为民2203"/>
    <x v="392"/>
    <n v="87519.7"/>
    <n v="41087.82"/>
    <n v="0"/>
    <n v="0"/>
    <n v="2750"/>
    <n v="662"/>
    <m/>
    <n v="8774.8341500000006"/>
    <n v="28900.985849999997"/>
  </r>
  <r>
    <n v="1013"/>
    <x v="21"/>
    <x v="1"/>
    <x v="2"/>
    <x v="2"/>
    <s v="心脑2203"/>
    <x v="393"/>
    <n v="55955.75"/>
    <n v="21349.649999999998"/>
    <n v="0"/>
    <n v="0"/>
    <m/>
    <m/>
    <m/>
    <m/>
    <n v="21349.649999999998"/>
  </r>
  <r>
    <n v="1014"/>
    <x v="12"/>
    <x v="0"/>
    <x v="2"/>
    <x v="2"/>
    <s v="新特2203"/>
    <x v="394"/>
    <n v="131219.95000000001"/>
    <n v="50423.3"/>
    <n v="0"/>
    <n v="0"/>
    <n v="1500"/>
    <n v="778"/>
    <m/>
    <n v="9868.133600000001"/>
    <n v="38277.166400000002"/>
  </r>
  <r>
    <n v="1015"/>
    <x v="13"/>
    <x v="0"/>
    <x v="2"/>
    <x v="2"/>
    <s v="春天2203"/>
    <x v="395"/>
    <n v="84807.43"/>
    <n v="35926.58"/>
    <n v="0"/>
    <n v="0"/>
    <n v="2333"/>
    <m/>
    <n v="900"/>
    <n v="6295.8189000000002"/>
    <n v="26397.761100000003"/>
  </r>
  <r>
    <n v="1016"/>
    <x v="14"/>
    <x v="0"/>
    <x v="2"/>
    <x v="2"/>
    <s v="春雨2203"/>
    <x v="396"/>
    <n v="98647.01999999999"/>
    <n v="38857.370000000003"/>
    <n v="2632"/>
    <n v="632.4"/>
    <n v="2500"/>
    <n v="720"/>
    <n v="700"/>
    <n v="7388.9679500000002"/>
    <n v="27548.402050000004"/>
  </r>
  <r>
    <n v="1017"/>
    <x v="15"/>
    <x v="0"/>
    <x v="2"/>
    <x v="2"/>
    <s v="阳光2203"/>
    <x v="397"/>
    <n v="81440.040000000008"/>
    <n v="32914.559999999998"/>
    <n v="0"/>
    <n v="0"/>
    <n v="2333"/>
    <m/>
    <m/>
    <n v="5947.6102000000001"/>
    <n v="24633.949799999999"/>
  </r>
  <r>
    <n v="1018"/>
    <x v="16"/>
    <x v="0"/>
    <x v="2"/>
    <x v="2"/>
    <s v="安康2203"/>
    <x v="398"/>
    <n v="80002.399999999994"/>
    <n v="31742.240000000002"/>
    <n v="0"/>
    <n v="0"/>
    <n v="5000"/>
    <n v="779"/>
    <n v="40"/>
    <n v="7646.4434000000001"/>
    <n v="18276.796600000001"/>
  </r>
  <r>
    <n v="1019"/>
    <x v="17"/>
    <x v="0"/>
    <x v="2"/>
    <x v="2"/>
    <s v="仁心2203"/>
    <x v="399"/>
    <n v="65156.33"/>
    <n v="25966.5"/>
    <n v="83140"/>
    <n v="26718.58"/>
    <n v="1917"/>
    <m/>
    <m/>
    <n v="7528.0603999999994"/>
    <n v="16521.439600000002"/>
  </r>
  <r>
    <n v="1021"/>
    <x v="19"/>
    <x v="0"/>
    <x v="2"/>
    <x v="2"/>
    <s v="康佳2203"/>
    <x v="400"/>
    <n v="47798.009999999995"/>
    <n v="18539.63"/>
    <n v="241319"/>
    <n v="137718.31"/>
    <n v="2083"/>
    <m/>
    <n v="300"/>
    <n v="5188.9197999999997"/>
    <n v="10967.710200000001"/>
  </r>
  <r>
    <n v="1103"/>
    <x v="20"/>
    <x v="0"/>
    <x v="2"/>
    <x v="2"/>
    <s v="尚康2203"/>
    <x v="401"/>
    <n v="16460.099999999999"/>
    <n v="9499.8499999999985"/>
    <n v="457"/>
    <n v="173.2"/>
    <m/>
    <m/>
    <m/>
    <n v="0"/>
    <n v="9499.8499999999985"/>
  </r>
  <r>
    <n v="1001"/>
    <x v="0"/>
    <x v="0"/>
    <x v="2"/>
    <x v="3"/>
    <s v="爱心2204"/>
    <x v="402"/>
    <n v="86272.010000000009"/>
    <n v="39676.58"/>
    <n v="0"/>
    <n v="0"/>
    <n v="2500"/>
    <m/>
    <n v="3"/>
    <n v="8488.1905999999999"/>
    <n v="28685.3894"/>
  </r>
  <r>
    <n v="1002"/>
    <x v="1"/>
    <x v="1"/>
    <x v="2"/>
    <x v="3"/>
    <s v="百姓2204"/>
    <x v="403"/>
    <n v="147215.74"/>
    <n v="68456.429999999993"/>
    <n v="0"/>
    <n v="0"/>
    <m/>
    <m/>
    <m/>
    <n v="0"/>
    <n v="68456.429999999993"/>
  </r>
  <r>
    <n v="1003"/>
    <x v="2"/>
    <x v="1"/>
    <x v="2"/>
    <x v="3"/>
    <s v="博康2204"/>
    <x v="404"/>
    <n v="90647.45"/>
    <n v="38887.71"/>
    <n v="0"/>
    <n v="0"/>
    <m/>
    <m/>
    <m/>
    <n v="0"/>
    <n v="38887.71"/>
  </r>
  <r>
    <n v="1004"/>
    <x v="3"/>
    <x v="1"/>
    <x v="2"/>
    <x v="3"/>
    <s v="华瑞2204"/>
    <x v="405"/>
    <n v="103805.73999999999"/>
    <n v="46520.2"/>
    <n v="0"/>
    <n v="0"/>
    <m/>
    <m/>
    <m/>
    <n v="0"/>
    <n v="46520.2"/>
  </r>
  <r>
    <n v="1005"/>
    <x v="4"/>
    <x v="1"/>
    <x v="2"/>
    <x v="3"/>
    <s v="华宇2204"/>
    <x v="406"/>
    <n v="112392.07"/>
    <n v="42285.4"/>
    <n v="83"/>
    <n v="39.799999999999997"/>
    <m/>
    <m/>
    <m/>
    <n v="0"/>
    <n v="42285.4"/>
  </r>
  <r>
    <n v="1006"/>
    <x v="5"/>
    <x v="1"/>
    <x v="2"/>
    <x v="3"/>
    <s v="华雨2204"/>
    <x v="407"/>
    <n v="49147.6"/>
    <n v="28402.959999999999"/>
    <n v="303"/>
    <n v="103.16"/>
    <m/>
    <m/>
    <m/>
    <n v="0"/>
    <n v="28402.959999999999"/>
  </r>
  <r>
    <n v="1007"/>
    <x v="6"/>
    <x v="0"/>
    <x v="2"/>
    <x v="3"/>
    <s v="平安2204"/>
    <x v="408"/>
    <n v="72415"/>
    <n v="28368.52"/>
    <n v="0"/>
    <n v="0"/>
    <n v="2000"/>
    <m/>
    <n v="200"/>
    <n v="6301.3583500000004"/>
    <n v="19867.161650000002"/>
  </r>
  <r>
    <n v="1008"/>
    <x v="7"/>
    <x v="0"/>
    <x v="2"/>
    <x v="3"/>
    <s v="平价2204"/>
    <x v="409"/>
    <n v="191759.36000000002"/>
    <n v="76527.789999999994"/>
    <n v="135.5"/>
    <n v="54.95"/>
    <n v="4750"/>
    <m/>
    <n v="1150"/>
    <n v="24376.201700000001"/>
    <n v="46251.588299999989"/>
  </r>
  <r>
    <n v="1010"/>
    <x v="9"/>
    <x v="0"/>
    <x v="2"/>
    <x v="3"/>
    <s v="同仁2204"/>
    <x v="410"/>
    <n v="54236.22"/>
    <n v="21722.41"/>
    <n v="188"/>
    <n v="70"/>
    <n v="8750"/>
    <n v="1426.9"/>
    <n v="50"/>
    <n v="7623.5473000000002"/>
    <n v="3871.9627"/>
  </r>
  <r>
    <n v="1011"/>
    <x v="10"/>
    <x v="0"/>
    <x v="2"/>
    <x v="3"/>
    <s v="万合2204"/>
    <x v="411"/>
    <n v="357769.78"/>
    <n v="81031.97"/>
    <n v="633"/>
    <n v="379.36"/>
    <n v="10000"/>
    <n v="1161"/>
    <n v="1007"/>
    <n v="19327.54135"/>
    <n v="49536.428650000002"/>
  </r>
  <r>
    <n v="1012"/>
    <x v="11"/>
    <x v="0"/>
    <x v="2"/>
    <x v="3"/>
    <s v="为民2204"/>
    <x v="412"/>
    <n v="83027"/>
    <n v="35782.199999999997"/>
    <n v="0"/>
    <n v="0"/>
    <n v="2750"/>
    <n v="662"/>
    <m/>
    <n v="8320.5725500000008"/>
    <n v="24049.627449999996"/>
  </r>
  <r>
    <n v="1013"/>
    <x v="21"/>
    <x v="1"/>
    <x v="2"/>
    <x v="3"/>
    <s v="心脑2204"/>
    <x v="413"/>
    <n v="48898.23"/>
    <n v="19554.550000000003"/>
    <n v="0"/>
    <n v="0"/>
    <m/>
    <m/>
    <m/>
    <n v="0"/>
    <n v="19554.550000000003"/>
  </r>
  <r>
    <n v="1014"/>
    <x v="12"/>
    <x v="0"/>
    <x v="2"/>
    <x v="3"/>
    <s v="新特2204"/>
    <x v="414"/>
    <n v="120558.85"/>
    <n v="44335.61"/>
    <n v="230.5"/>
    <n v="118.15"/>
    <n v="1500"/>
    <n v="778"/>
    <n v="608"/>
    <n v="9845.1628999999994"/>
    <n v="31604.447100000001"/>
  </r>
  <r>
    <n v="1015"/>
    <x v="13"/>
    <x v="0"/>
    <x v="2"/>
    <x v="3"/>
    <s v="春天2204"/>
    <x v="415"/>
    <n v="72223.5"/>
    <n v="30715.87"/>
    <n v="0"/>
    <n v="0"/>
    <n v="2333"/>
    <m/>
    <m/>
    <n v="6487.2670500000004"/>
    <n v="21895.60295"/>
  </r>
  <r>
    <n v="1016"/>
    <x v="14"/>
    <x v="0"/>
    <x v="2"/>
    <x v="3"/>
    <s v="春雨2204"/>
    <x v="416"/>
    <n v="79144.290000000008"/>
    <n v="32511.91"/>
    <n v="9474.5"/>
    <n v="2571.3000000000002"/>
    <n v="2500"/>
    <n v="720"/>
    <m/>
    <n v="6733.9343000000008"/>
    <n v="22557.975699999999"/>
  </r>
  <r>
    <n v="1017"/>
    <x v="15"/>
    <x v="0"/>
    <x v="2"/>
    <x v="3"/>
    <s v="阳光2204"/>
    <x v="417"/>
    <n v="69938.86"/>
    <n v="25758.13"/>
    <n v="199"/>
    <n v="73.63"/>
    <n v="2333"/>
    <m/>
    <m/>
    <n v="5805.2363999999998"/>
    <n v="17619.893600000003"/>
  </r>
  <r>
    <n v="1018"/>
    <x v="16"/>
    <x v="0"/>
    <x v="2"/>
    <x v="3"/>
    <s v="安康2204"/>
    <x v="418"/>
    <n v="72123.429999999993"/>
    <n v="28819.660000000003"/>
    <n v="0"/>
    <n v="0"/>
    <n v="5000"/>
    <n v="779"/>
    <n v="1005"/>
    <n v="7251.1088499999996"/>
    <n v="14784.551150000003"/>
  </r>
  <r>
    <n v="1019"/>
    <x v="17"/>
    <x v="0"/>
    <x v="2"/>
    <x v="3"/>
    <s v="仁心2204"/>
    <x v="419"/>
    <n v="56087.12"/>
    <n v="24085.300000000003"/>
    <n v="115548"/>
    <n v="22463"/>
    <n v="1917"/>
    <m/>
    <n v="1000"/>
    <n v="6106.5612000000001"/>
    <n v="15061.738800000003"/>
  </r>
  <r>
    <n v="1021"/>
    <x v="19"/>
    <x v="0"/>
    <x v="2"/>
    <x v="3"/>
    <s v="康佳2204"/>
    <x v="420"/>
    <n v="49214.53"/>
    <n v="18508.62"/>
    <n v="100400"/>
    <n v="50864.4"/>
    <n v="2083"/>
    <m/>
    <n v="320"/>
    <n v="6095.1966000000002"/>
    <n v="10010.4234"/>
  </r>
  <r>
    <n v="1104"/>
    <x v="20"/>
    <x v="0"/>
    <x v="2"/>
    <x v="3"/>
    <s v="尚康2204"/>
    <x v="421"/>
    <n v="8666.23"/>
    <n v="3428.69"/>
    <n v="0"/>
    <n v="0"/>
    <m/>
    <m/>
    <m/>
    <n v="0"/>
    <n v="3428.69"/>
  </r>
  <r>
    <n v="1001"/>
    <x v="0"/>
    <x v="0"/>
    <x v="2"/>
    <x v="4"/>
    <s v="爱心2205"/>
    <x v="422"/>
    <n v="89276.540000000008"/>
    <n v="39863.15"/>
    <n v="0"/>
    <n v="0"/>
    <n v="2500"/>
    <m/>
    <n v="500"/>
    <n v="9204.9304000000011"/>
    <n v="27658.2196"/>
  </r>
  <r>
    <n v="1002"/>
    <x v="1"/>
    <x v="1"/>
    <x v="2"/>
    <x v="4"/>
    <s v="百姓2205"/>
    <x v="423"/>
    <n v="149306.98000000001"/>
    <n v="69430.509999999995"/>
    <n v="0"/>
    <n v="0"/>
    <m/>
    <m/>
    <m/>
    <n v="0"/>
    <n v="69430.509999999995"/>
  </r>
  <r>
    <n v="1003"/>
    <x v="2"/>
    <x v="1"/>
    <x v="2"/>
    <x v="4"/>
    <s v="博康2205"/>
    <x v="424"/>
    <n v="92683.56"/>
    <n v="39623.279999999999"/>
    <n v="0"/>
    <n v="0"/>
    <m/>
    <m/>
    <m/>
    <n v="0"/>
    <n v="39623.279999999999"/>
  </r>
  <r>
    <n v="1004"/>
    <x v="3"/>
    <x v="1"/>
    <x v="2"/>
    <x v="4"/>
    <s v="华瑞2205"/>
    <x v="425"/>
    <n v="90608.989999999991"/>
    <n v="40780.369999999995"/>
    <n v="0"/>
    <n v="0"/>
    <m/>
    <m/>
    <m/>
    <n v="0"/>
    <n v="40780.369999999995"/>
  </r>
  <r>
    <n v="1005"/>
    <x v="4"/>
    <x v="1"/>
    <x v="2"/>
    <x v="4"/>
    <s v="华宇2205"/>
    <x v="426"/>
    <n v="97351.65"/>
    <n v="36734.53"/>
    <n v="0"/>
    <n v="0"/>
    <m/>
    <m/>
    <m/>
    <n v="0"/>
    <n v="36734.53"/>
  </r>
  <r>
    <n v="1006"/>
    <x v="5"/>
    <x v="1"/>
    <x v="2"/>
    <x v="4"/>
    <s v="华雨2205"/>
    <x v="427"/>
    <n v="45045"/>
    <n v="26205.59"/>
    <n v="0"/>
    <n v="0"/>
    <m/>
    <m/>
    <m/>
    <n v="0"/>
    <n v="26205.59"/>
  </r>
  <r>
    <n v="1007"/>
    <x v="6"/>
    <x v="0"/>
    <x v="2"/>
    <x v="4"/>
    <s v="平安2205"/>
    <x v="428"/>
    <n v="74227.11"/>
    <n v="30018.86"/>
    <n v="33"/>
    <n v="5.7"/>
    <n v="2000"/>
    <m/>
    <n v="300"/>
    <n v="6625.4923500000004"/>
    <n v="21093.36765"/>
  </r>
  <r>
    <n v="1008"/>
    <x v="7"/>
    <x v="0"/>
    <x v="2"/>
    <x v="4"/>
    <s v="平价2205"/>
    <x v="429"/>
    <n v="205206.16000000003"/>
    <n v="83736.679999999993"/>
    <n v="0"/>
    <n v="0"/>
    <n v="4750"/>
    <m/>
    <n v="900"/>
    <n v="23391.423999999999"/>
    <n v="54695.255999999994"/>
  </r>
  <r>
    <n v="1010"/>
    <x v="9"/>
    <x v="0"/>
    <x v="2"/>
    <x v="4"/>
    <s v="同仁2205"/>
    <x v="430"/>
    <n v="42325.759999999995"/>
    <n v="16072.12"/>
    <n v="0"/>
    <n v="0"/>
    <n v="8750"/>
    <m/>
    <n v="800"/>
    <n v="6240.1203000000005"/>
    <n v="281.9997000000003"/>
  </r>
  <r>
    <n v="1011"/>
    <x v="10"/>
    <x v="0"/>
    <x v="2"/>
    <x v="4"/>
    <s v="万合2205"/>
    <x v="431"/>
    <n v="362660.35"/>
    <n v="92082.910000000018"/>
    <n v="13.4"/>
    <n v="1.54"/>
    <n v="10000"/>
    <m/>
    <m/>
    <n v="19477.003349999999"/>
    <n v="62605.906650000019"/>
  </r>
  <r>
    <n v="1012"/>
    <x v="11"/>
    <x v="0"/>
    <x v="2"/>
    <x v="4"/>
    <s v="为民2205"/>
    <x v="432"/>
    <n v="69440.41"/>
    <n v="30600.11"/>
    <n v="0"/>
    <n v="0"/>
    <n v="2750"/>
    <m/>
    <n v="1000"/>
    <n v="6616.3356000000003"/>
    <n v="20233.774400000002"/>
  </r>
  <r>
    <n v="1013"/>
    <x v="21"/>
    <x v="1"/>
    <x v="2"/>
    <x v="4"/>
    <s v="心脑2205"/>
    <x v="433"/>
    <n v="54441.229999999996"/>
    <n v="22408.47"/>
    <n v="0"/>
    <n v="0"/>
    <m/>
    <m/>
    <m/>
    <n v="0"/>
    <n v="22408.47"/>
  </r>
  <r>
    <n v="1014"/>
    <x v="12"/>
    <x v="0"/>
    <x v="2"/>
    <x v="4"/>
    <s v="新特2205"/>
    <x v="434"/>
    <n v="116119.96999999999"/>
    <n v="45444.03"/>
    <n v="0"/>
    <n v="0"/>
    <n v="1500"/>
    <m/>
    <n v="500"/>
    <n v="7709.6923999999999"/>
    <n v="35734.337599999999"/>
  </r>
  <r>
    <n v="1015"/>
    <x v="13"/>
    <x v="0"/>
    <x v="2"/>
    <x v="4"/>
    <s v="春天2205"/>
    <x v="435"/>
    <n v="65011.880000000005"/>
    <n v="26952.9"/>
    <n v="0"/>
    <n v="0"/>
    <n v="2333"/>
    <m/>
    <m/>
    <n v="5982.4549999999999"/>
    <n v="18637.445"/>
  </r>
  <r>
    <n v="1016"/>
    <x v="14"/>
    <x v="0"/>
    <x v="2"/>
    <x v="4"/>
    <s v="春雨2205"/>
    <x v="436"/>
    <n v="72880.200000000012"/>
    <n v="30258.29"/>
    <n v="4870"/>
    <n v="1393.88"/>
    <n v="2500"/>
    <m/>
    <m/>
    <n v="6470.2130500000003"/>
    <n v="21288.076950000002"/>
  </r>
  <r>
    <n v="1017"/>
    <x v="15"/>
    <x v="0"/>
    <x v="2"/>
    <x v="4"/>
    <s v="阳光2205"/>
    <x v="437"/>
    <n v="73953.290000000008"/>
    <n v="29685.379999999997"/>
    <n v="0"/>
    <n v="0"/>
    <n v="2333"/>
    <m/>
    <m/>
    <n v="6311.5202000000008"/>
    <n v="21040.859799999998"/>
  </r>
  <r>
    <n v="1018"/>
    <x v="16"/>
    <x v="0"/>
    <x v="2"/>
    <x v="4"/>
    <s v="安康2205"/>
    <x v="438"/>
    <n v="59338.18"/>
    <n v="24707.18"/>
    <n v="0"/>
    <n v="0"/>
    <n v="5000"/>
    <m/>
    <m/>
    <n v="7599.5430999999999"/>
    <n v="12107.636900000001"/>
  </r>
  <r>
    <n v="1019"/>
    <x v="17"/>
    <x v="0"/>
    <x v="2"/>
    <x v="4"/>
    <s v="仁心2205"/>
    <x v="439"/>
    <n v="49264.009999999995"/>
    <n v="20692.580000000002"/>
    <n v="357"/>
    <n v="71.17"/>
    <n v="1917"/>
    <m/>
    <m/>
    <n v="5406.8024000000005"/>
    <n v="13368.777600000001"/>
  </r>
  <r>
    <n v="1021"/>
    <x v="19"/>
    <x v="0"/>
    <x v="2"/>
    <x v="4"/>
    <s v="康佳2205"/>
    <x v="440"/>
    <n v="42653.57"/>
    <n v="15519.779999999999"/>
    <n v="0"/>
    <n v="0"/>
    <n v="2083"/>
    <m/>
    <n v="500"/>
    <n v="4739.7862000000005"/>
    <n v="8196.9937999999984"/>
  </r>
  <r>
    <n v="1105"/>
    <x v="20"/>
    <x v="0"/>
    <x v="2"/>
    <x v="4"/>
    <s v="尚康2205"/>
    <x v="441"/>
    <n v="3066.7"/>
    <n v="962.34"/>
    <n v="0"/>
    <n v="0"/>
    <m/>
    <m/>
    <m/>
    <m/>
    <n v="962.34"/>
  </r>
  <r>
    <n v="1001"/>
    <x v="0"/>
    <x v="0"/>
    <x v="2"/>
    <x v="5"/>
    <s v="爱心2206"/>
    <x v="442"/>
    <n v="84975.77"/>
    <n v="40092.03"/>
    <n v="0"/>
    <n v="0"/>
    <n v="2500"/>
    <m/>
    <n v="500"/>
    <n v="9723.7188999999998"/>
    <n v="27368.311099999999"/>
  </r>
  <r>
    <n v="1002"/>
    <x v="1"/>
    <x v="1"/>
    <x v="2"/>
    <x v="5"/>
    <s v="百姓2206"/>
    <x v="443"/>
    <n v="147118.96"/>
    <n v="69218.289999999994"/>
    <n v="100"/>
    <n v="45"/>
    <m/>
    <m/>
    <m/>
    <n v="0"/>
    <n v="69218.289999999994"/>
  </r>
  <r>
    <n v="1003"/>
    <x v="2"/>
    <x v="1"/>
    <x v="2"/>
    <x v="5"/>
    <s v="博康2206"/>
    <x v="444"/>
    <n v="98483.95"/>
    <n v="43228.18"/>
    <n v="0"/>
    <n v="0"/>
    <m/>
    <m/>
    <m/>
    <n v="0"/>
    <n v="43228.18"/>
  </r>
  <r>
    <n v="1004"/>
    <x v="3"/>
    <x v="1"/>
    <x v="2"/>
    <x v="5"/>
    <s v="华瑞2206"/>
    <x v="445"/>
    <n v="96785.87"/>
    <n v="42795.380000000005"/>
    <n v="0"/>
    <n v="0"/>
    <m/>
    <m/>
    <m/>
    <n v="0"/>
    <n v="42795.380000000005"/>
  </r>
  <r>
    <n v="1005"/>
    <x v="4"/>
    <x v="1"/>
    <x v="2"/>
    <x v="5"/>
    <s v="华宇2206"/>
    <x v="446"/>
    <n v="93080.7"/>
    <n v="37103.360000000001"/>
    <n v="490"/>
    <n v="207"/>
    <m/>
    <m/>
    <m/>
    <n v="0"/>
    <n v="37103.360000000001"/>
  </r>
  <r>
    <n v="1006"/>
    <x v="5"/>
    <x v="1"/>
    <x v="2"/>
    <x v="5"/>
    <s v="华雨2206"/>
    <x v="447"/>
    <n v="45077.7"/>
    <n v="26845.98"/>
    <n v="0"/>
    <n v="0"/>
    <m/>
    <m/>
    <m/>
    <n v="0"/>
    <n v="26845.98"/>
  </r>
  <r>
    <n v="1007"/>
    <x v="6"/>
    <x v="0"/>
    <x v="2"/>
    <x v="5"/>
    <s v="平安2206"/>
    <x v="448"/>
    <n v="72975.670000000013"/>
    <n v="29612.91"/>
    <n v="99200"/>
    <n v="33548"/>
    <n v="2000"/>
    <m/>
    <n v="300"/>
    <n v="5774.97415"/>
    <n v="21537.935850000002"/>
  </r>
  <r>
    <n v="1008"/>
    <x v="7"/>
    <x v="0"/>
    <x v="2"/>
    <x v="5"/>
    <s v="平价2206"/>
    <x v="449"/>
    <n v="184972.19999999998"/>
    <n v="75242.870000000024"/>
    <n v="59"/>
    <n v="14.839999999999996"/>
    <n v="4750"/>
    <m/>
    <n v="1225"/>
    <n v="24872.170600000001"/>
    <n v="44395.699400000027"/>
  </r>
  <r>
    <n v="1010"/>
    <x v="9"/>
    <x v="0"/>
    <x v="2"/>
    <x v="5"/>
    <s v="同仁2206"/>
    <x v="450"/>
    <n v="55407.16"/>
    <n v="21463.870000000003"/>
    <n v="0"/>
    <n v="0"/>
    <n v="8750"/>
    <m/>
    <n v="120"/>
    <n v="5719.2371999999996"/>
    <n v="6874.632800000003"/>
  </r>
  <r>
    <n v="1011"/>
    <x v="10"/>
    <x v="0"/>
    <x v="2"/>
    <x v="5"/>
    <s v="万合2206"/>
    <x v="451"/>
    <n v="346348.39"/>
    <n v="96996.76"/>
    <n v="165.4"/>
    <n v="39.57"/>
    <n v="10000"/>
    <m/>
    <m/>
    <n v="21853.283449999999"/>
    <n v="65143.476549999992"/>
  </r>
  <r>
    <n v="1012"/>
    <x v="11"/>
    <x v="0"/>
    <x v="2"/>
    <x v="5"/>
    <s v="为民2206"/>
    <x v="452"/>
    <n v="70760.179999999993"/>
    <n v="32561.010000000002"/>
    <n v="0"/>
    <n v="0"/>
    <n v="2750"/>
    <m/>
    <m/>
    <n v="7021.6958500000001"/>
    <n v="22789.314150000002"/>
  </r>
  <r>
    <n v="1013"/>
    <x v="21"/>
    <x v="1"/>
    <x v="2"/>
    <x v="5"/>
    <s v="心脑2206"/>
    <x v="453"/>
    <n v="70904.78"/>
    <n v="31195.67"/>
    <n v="0"/>
    <n v="0"/>
    <m/>
    <m/>
    <m/>
    <n v="0"/>
    <n v="31195.67"/>
  </r>
  <r>
    <n v="1014"/>
    <x v="12"/>
    <x v="0"/>
    <x v="2"/>
    <x v="5"/>
    <s v="新特2206"/>
    <x v="454"/>
    <n v="105304.1"/>
    <n v="43610.509999999995"/>
    <n v="147"/>
    <n v="62.1"/>
    <n v="1500"/>
    <m/>
    <n v="7"/>
    <n v="7881.8889999999992"/>
    <n v="34221.620999999999"/>
  </r>
  <r>
    <n v="1015"/>
    <x v="13"/>
    <x v="0"/>
    <x v="2"/>
    <x v="5"/>
    <s v="春天2206"/>
    <x v="455"/>
    <n v="68617.45"/>
    <n v="28510.14"/>
    <n v="159000"/>
    <n v="40500"/>
    <n v="2333"/>
    <m/>
    <n v="1000"/>
    <n v="6367.2119500000008"/>
    <n v="18809.928049999999"/>
  </r>
  <r>
    <n v="1016"/>
    <x v="14"/>
    <x v="0"/>
    <x v="2"/>
    <x v="5"/>
    <s v="春雨2206"/>
    <x v="456"/>
    <n v="76214.89"/>
    <n v="30633.96"/>
    <n v="0"/>
    <n v="0"/>
    <n v="2500"/>
    <m/>
    <m/>
    <n v="7437.0023500000007"/>
    <n v="20696.957649999997"/>
  </r>
  <r>
    <n v="1017"/>
    <x v="15"/>
    <x v="0"/>
    <x v="2"/>
    <x v="5"/>
    <s v="阳光2206"/>
    <x v="457"/>
    <n v="64215.45"/>
    <n v="25753.05"/>
    <n v="159000"/>
    <n v="40500"/>
    <n v="2333"/>
    <m/>
    <n v="500"/>
    <n v="5933.8171999999995"/>
    <n v="16986.232799999998"/>
  </r>
  <r>
    <n v="1018"/>
    <x v="16"/>
    <x v="0"/>
    <x v="2"/>
    <x v="5"/>
    <s v="安康2206"/>
    <x v="458"/>
    <n v="57774.18"/>
    <n v="24750.04"/>
    <n v="0"/>
    <n v="0"/>
    <n v="5000"/>
    <m/>
    <m/>
    <n v="7960.7423500000004"/>
    <n v="11789.29765"/>
  </r>
  <r>
    <n v="1019"/>
    <x v="17"/>
    <x v="0"/>
    <x v="2"/>
    <x v="5"/>
    <s v="仁心2206"/>
    <x v="459"/>
    <n v="57526.89"/>
    <n v="24712.55"/>
    <n v="0"/>
    <n v="0"/>
    <n v="1917"/>
    <m/>
    <m/>
    <n v="6384.0250000000005"/>
    <n v="16411.524999999998"/>
  </r>
  <r>
    <n v="1021"/>
    <x v="19"/>
    <x v="0"/>
    <x v="2"/>
    <x v="5"/>
    <s v="康佳2206"/>
    <x v="460"/>
    <n v="47268.79"/>
    <n v="19187.04"/>
    <n v="0"/>
    <n v="0"/>
    <n v="2083"/>
    <m/>
    <n v="500"/>
    <n v="5818.8469999999998"/>
    <n v="10785.193000000001"/>
  </r>
  <r>
    <n v="1106"/>
    <x v="20"/>
    <x v="0"/>
    <x v="2"/>
    <x v="5"/>
    <s v="尚康2206"/>
    <x v="461"/>
    <n v="609.59"/>
    <n v="234.55"/>
    <n v="200"/>
    <n v="-7.9"/>
    <m/>
    <m/>
    <m/>
    <n v="0"/>
    <n v="234.55"/>
  </r>
  <r>
    <n v="1001"/>
    <x v="0"/>
    <x v="0"/>
    <x v="2"/>
    <x v="6"/>
    <s v="爱心2207"/>
    <x v="462"/>
    <n v="79114.359999999986"/>
    <n v="38440.770000000004"/>
    <n v="0"/>
    <n v="0"/>
    <n v="2500"/>
    <m/>
    <m/>
    <n v="9086.277900000001"/>
    <n v="26854.492100000003"/>
  </r>
  <r>
    <n v="1002"/>
    <x v="1"/>
    <x v="1"/>
    <x v="2"/>
    <x v="6"/>
    <s v="百姓2207"/>
    <x v="463"/>
    <n v="144543.71"/>
    <n v="69038.44"/>
    <n v="0"/>
    <n v="0"/>
    <m/>
    <m/>
    <m/>
    <n v="0"/>
    <n v="69038.44"/>
  </r>
  <r>
    <n v="1003"/>
    <x v="2"/>
    <x v="1"/>
    <x v="2"/>
    <x v="6"/>
    <s v="博康2207"/>
    <x v="464"/>
    <n v="88135.75"/>
    <n v="38125.19"/>
    <n v="0"/>
    <n v="0"/>
    <m/>
    <m/>
    <m/>
    <n v="0"/>
    <n v="38125.19"/>
  </r>
  <r>
    <n v="1004"/>
    <x v="3"/>
    <x v="1"/>
    <x v="2"/>
    <x v="6"/>
    <s v="华瑞2207"/>
    <x v="465"/>
    <n v="93871.37"/>
    <n v="40943.5"/>
    <n v="0"/>
    <n v="0"/>
    <m/>
    <m/>
    <m/>
    <n v="0"/>
    <n v="40943.5"/>
  </r>
  <r>
    <n v="1005"/>
    <x v="4"/>
    <x v="1"/>
    <x v="2"/>
    <x v="6"/>
    <s v="华宇2207"/>
    <x v="466"/>
    <n v="96581.32"/>
    <n v="38346.639999999999"/>
    <n v="0"/>
    <n v="0"/>
    <m/>
    <m/>
    <m/>
    <n v="0"/>
    <n v="38346.639999999999"/>
  </r>
  <r>
    <n v="1006"/>
    <x v="5"/>
    <x v="1"/>
    <x v="2"/>
    <x v="6"/>
    <s v="华雨2207"/>
    <x v="467"/>
    <n v="41677.800000000003"/>
    <n v="24989.13"/>
    <n v="0"/>
    <n v="0"/>
    <m/>
    <m/>
    <m/>
    <n v="0"/>
    <n v="24989.13"/>
  </r>
  <r>
    <n v="1007"/>
    <x v="6"/>
    <x v="0"/>
    <x v="2"/>
    <x v="6"/>
    <s v="平安2207"/>
    <x v="468"/>
    <n v="73945.820000000007"/>
    <n v="29192.959999999999"/>
    <n v="0"/>
    <n v="0"/>
    <n v="2000"/>
    <m/>
    <n v="300"/>
    <n v="6209.9768500000009"/>
    <n v="20682.98315"/>
  </r>
  <r>
    <n v="1008"/>
    <x v="7"/>
    <x v="0"/>
    <x v="2"/>
    <x v="6"/>
    <s v="平价2207"/>
    <x v="469"/>
    <n v="162464.27000000002"/>
    <n v="69194.320000000007"/>
    <n v="0"/>
    <n v="0"/>
    <n v="4750"/>
    <m/>
    <n v="929"/>
    <n v="21134.2405"/>
    <n v="42381.079500000007"/>
  </r>
  <r>
    <n v="1010"/>
    <x v="9"/>
    <x v="0"/>
    <x v="2"/>
    <x v="6"/>
    <s v="同仁2207"/>
    <x v="470"/>
    <n v="8049.63"/>
    <n v="3387.06"/>
    <n v="0"/>
    <n v="0"/>
    <n v="8750"/>
    <m/>
    <n v="2297"/>
    <n v="3046.2049500000003"/>
    <n v="-10706.14495"/>
  </r>
  <r>
    <n v="1011"/>
    <x v="10"/>
    <x v="0"/>
    <x v="2"/>
    <x v="6"/>
    <s v="万合2207"/>
    <x v="471"/>
    <n v="327012.83999999997"/>
    <n v="100036.16999999998"/>
    <n v="0"/>
    <n v="0"/>
    <n v="10000"/>
    <m/>
    <n v="1744"/>
    <n v="17303.354800000001"/>
    <n v="70988.815199999983"/>
  </r>
  <r>
    <n v="1012"/>
    <x v="11"/>
    <x v="0"/>
    <x v="2"/>
    <x v="6"/>
    <s v="为民2207"/>
    <x v="472"/>
    <n v="62109.7"/>
    <n v="28809.97"/>
    <n v="0"/>
    <n v="0"/>
    <n v="2750"/>
    <m/>
    <m/>
    <n v="6453.7069499999998"/>
    <n v="19606.263050000001"/>
  </r>
  <r>
    <n v="1013"/>
    <x v="21"/>
    <x v="1"/>
    <x v="2"/>
    <x v="6"/>
    <s v="心脑2207"/>
    <x v="473"/>
    <n v="54816.639999999999"/>
    <n v="24786.760000000002"/>
    <n v="0"/>
    <n v="0"/>
    <m/>
    <m/>
    <m/>
    <n v="0"/>
    <n v="24786.760000000002"/>
  </r>
  <r>
    <n v="1014"/>
    <x v="12"/>
    <x v="0"/>
    <x v="2"/>
    <x v="6"/>
    <s v="新特2207"/>
    <x v="474"/>
    <n v="125322.35"/>
    <n v="51206.58"/>
    <n v="0"/>
    <n v="0"/>
    <n v="1500"/>
    <m/>
    <n v="510"/>
    <n v="9456.789499999999"/>
    <n v="39739.790500000003"/>
  </r>
  <r>
    <n v="1015"/>
    <x v="13"/>
    <x v="0"/>
    <x v="2"/>
    <x v="6"/>
    <s v="春天2207"/>
    <x v="475"/>
    <n v="66868.200000000012"/>
    <n v="30572.11"/>
    <n v="0"/>
    <n v="0"/>
    <n v="2333"/>
    <m/>
    <m/>
    <n v="6276.4035000000003"/>
    <n v="21962.7065"/>
  </r>
  <r>
    <n v="1016"/>
    <x v="14"/>
    <x v="0"/>
    <x v="2"/>
    <x v="6"/>
    <s v="春雨2207"/>
    <x v="476"/>
    <n v="73049.26999999999"/>
    <n v="30933.42"/>
    <n v="2499.1999999999998"/>
    <n v="927.21"/>
    <n v="2500"/>
    <m/>
    <n v="900"/>
    <n v="6278.7672499999999"/>
    <n v="21254.652749999997"/>
  </r>
  <r>
    <n v="1017"/>
    <x v="15"/>
    <x v="0"/>
    <x v="2"/>
    <x v="6"/>
    <s v="阳光2207"/>
    <x v="477"/>
    <n v="59430.100000000006"/>
    <n v="24491.58"/>
    <n v="0"/>
    <n v="0"/>
    <n v="2333"/>
    <m/>
    <m/>
    <n v="5658.5021999999999"/>
    <n v="16500.077800000003"/>
  </r>
  <r>
    <n v="1018"/>
    <x v="16"/>
    <x v="0"/>
    <x v="2"/>
    <x v="6"/>
    <s v="安康2207"/>
    <x v="478"/>
    <n v="62416.89"/>
    <n v="26201.69"/>
    <n v="0"/>
    <n v="0"/>
    <n v="5000"/>
    <m/>
    <n v="1000"/>
    <n v="5982.9947499999998"/>
    <n v="14218.695249999999"/>
  </r>
  <r>
    <n v="1019"/>
    <x v="17"/>
    <x v="0"/>
    <x v="2"/>
    <x v="6"/>
    <s v="仁心2207"/>
    <x v="479"/>
    <n v="48808.590000000004"/>
    <n v="22438.85"/>
    <n v="94250"/>
    <n v="40270.449999999997"/>
    <n v="1917"/>
    <m/>
    <n v="1040"/>
    <n v="6621.6955999999991"/>
    <n v="12860.154399999999"/>
  </r>
  <r>
    <n v="1021"/>
    <x v="19"/>
    <x v="0"/>
    <x v="2"/>
    <x v="6"/>
    <s v="康佳2207"/>
    <x v="480"/>
    <n v="43343.9"/>
    <n v="19089"/>
    <n v="0"/>
    <n v="0"/>
    <n v="2083"/>
    <m/>
    <n v="5"/>
    <n v="5715.1401999999998"/>
    <n v="11285.8598"/>
  </r>
  <r>
    <n v="1022"/>
    <x v="22"/>
    <x v="0"/>
    <x v="2"/>
    <x v="6"/>
    <s v="豪盛2207"/>
    <x v="481"/>
    <n v="11329.39"/>
    <n v="5168.95"/>
    <n v="0"/>
    <n v="0"/>
    <n v="1667"/>
    <m/>
    <n v="110"/>
    <n v="0"/>
    <n v="3391.95"/>
  </r>
  <r>
    <n v="1001"/>
    <x v="0"/>
    <x v="0"/>
    <x v="2"/>
    <x v="7"/>
    <s v="爱心2208"/>
    <x v="482"/>
    <n v="96087.53"/>
    <n v="45732.950000000004"/>
    <n v="0"/>
    <n v="0"/>
    <n v="2500"/>
    <m/>
    <n v="120"/>
    <n v="9157.8852000000006"/>
    <n v="33955.064800000007"/>
  </r>
  <r>
    <n v="1002"/>
    <x v="1"/>
    <x v="1"/>
    <x v="2"/>
    <x v="7"/>
    <s v="百姓2208"/>
    <x v="483"/>
    <n v="162820.11000000002"/>
    <n v="77656.409999999989"/>
    <n v="0"/>
    <n v="0"/>
    <m/>
    <m/>
    <m/>
    <n v="0"/>
    <n v="77656.409999999989"/>
  </r>
  <r>
    <n v="1003"/>
    <x v="2"/>
    <x v="1"/>
    <x v="2"/>
    <x v="7"/>
    <s v="博康2208"/>
    <x v="484"/>
    <n v="114346.28"/>
    <n v="53860.58"/>
    <n v="0"/>
    <n v="0"/>
    <m/>
    <m/>
    <m/>
    <n v="0"/>
    <n v="53860.58"/>
  </r>
  <r>
    <n v="1004"/>
    <x v="3"/>
    <x v="1"/>
    <x v="2"/>
    <x v="7"/>
    <s v="华瑞2208"/>
    <x v="485"/>
    <n v="101843.20999999999"/>
    <n v="45278.55"/>
    <n v="0"/>
    <n v="0"/>
    <m/>
    <m/>
    <m/>
    <n v="0"/>
    <n v="45278.55"/>
  </r>
  <r>
    <n v="1005"/>
    <x v="4"/>
    <x v="1"/>
    <x v="2"/>
    <x v="7"/>
    <s v="华宇2208"/>
    <x v="486"/>
    <n v="111586.87999999999"/>
    <n v="45369.529999999992"/>
    <n v="0"/>
    <n v="0"/>
    <m/>
    <m/>
    <m/>
    <n v="0"/>
    <n v="45369.529999999992"/>
  </r>
  <r>
    <n v="1006"/>
    <x v="5"/>
    <x v="1"/>
    <x v="2"/>
    <x v="7"/>
    <s v="华雨2208"/>
    <x v="487"/>
    <n v="53316.4"/>
    <n v="31871.46"/>
    <n v="0"/>
    <n v="0"/>
    <m/>
    <m/>
    <m/>
    <n v="0"/>
    <n v="31871.46"/>
  </r>
  <r>
    <n v="1007"/>
    <x v="6"/>
    <x v="0"/>
    <x v="2"/>
    <x v="7"/>
    <s v="平安2208"/>
    <x v="488"/>
    <n v="85277.88"/>
    <n v="33015.910000000003"/>
    <n v="604"/>
    <n v="261"/>
    <n v="2000"/>
    <m/>
    <n v="300"/>
    <n v="6626.2121000000006"/>
    <n v="24089.697900000003"/>
  </r>
  <r>
    <n v="1008"/>
    <x v="7"/>
    <x v="0"/>
    <x v="2"/>
    <x v="7"/>
    <s v="平价2208"/>
    <x v="489"/>
    <n v="203169.99"/>
    <n v="86951.510000000009"/>
    <n v="0"/>
    <n v="0"/>
    <n v="4750"/>
    <m/>
    <n v="2083"/>
    <n v="22770.286100000001"/>
    <n v="57348.223900000012"/>
  </r>
  <r>
    <n v="1010"/>
    <x v="9"/>
    <x v="0"/>
    <x v="2"/>
    <x v="7"/>
    <s v="同仁2208"/>
    <x v="490"/>
    <n v="57631.13"/>
    <n v="21913.1"/>
    <n v="0"/>
    <n v="0"/>
    <n v="8750"/>
    <m/>
    <n v="358"/>
    <n v="5045.1050500000001"/>
    <n v="7759.9949499999984"/>
  </r>
  <r>
    <n v="1011"/>
    <x v="10"/>
    <x v="0"/>
    <x v="2"/>
    <x v="7"/>
    <s v="万合2208"/>
    <x v="491"/>
    <n v="357896.08"/>
    <n v="108917"/>
    <n v="0"/>
    <n v="0"/>
    <n v="10000"/>
    <m/>
    <n v="200"/>
    <n v="18872.879850000001"/>
    <n v="79844.120150000002"/>
  </r>
  <r>
    <n v="1012"/>
    <x v="11"/>
    <x v="0"/>
    <x v="2"/>
    <x v="7"/>
    <s v="为民2208"/>
    <x v="492"/>
    <n v="62436.17"/>
    <n v="28945.16"/>
    <n v="1200"/>
    <n v="446.76"/>
    <n v="2750"/>
    <m/>
    <n v="0"/>
    <n v="6124.5477000000001"/>
    <n v="20070.612300000001"/>
  </r>
  <r>
    <n v="1013"/>
    <x v="21"/>
    <x v="1"/>
    <x v="2"/>
    <x v="7"/>
    <s v="心脑2208"/>
    <x v="493"/>
    <n v="58208.03"/>
    <n v="25786.57"/>
    <n v="0"/>
    <n v="0"/>
    <m/>
    <m/>
    <m/>
    <n v="0"/>
    <n v="25786.57"/>
  </r>
  <r>
    <n v="1014"/>
    <x v="12"/>
    <x v="0"/>
    <x v="2"/>
    <x v="7"/>
    <s v="新特2208"/>
    <x v="494"/>
    <n v="131785.21999999997"/>
    <n v="55201.05"/>
    <n v="0"/>
    <n v="0"/>
    <n v="1500"/>
    <m/>
    <n v="10"/>
    <n v="9623.6245999999992"/>
    <n v="44067.425400000007"/>
  </r>
  <r>
    <n v="1015"/>
    <x v="13"/>
    <x v="0"/>
    <x v="2"/>
    <x v="7"/>
    <s v="春天2208"/>
    <x v="495"/>
    <n v="77125.47"/>
    <n v="34947.369999999995"/>
    <n v="0"/>
    <n v="0"/>
    <n v="2333"/>
    <m/>
    <n v="1000"/>
    <n v="6720.0160999999998"/>
    <n v="24894.353899999995"/>
  </r>
  <r>
    <n v="1016"/>
    <x v="14"/>
    <x v="0"/>
    <x v="2"/>
    <x v="7"/>
    <s v="春雨2208"/>
    <x v="496"/>
    <n v="91074.26999999999"/>
    <n v="36747.760000000002"/>
    <n v="1623.3"/>
    <n v="750.16000000000008"/>
    <n v="2500"/>
    <m/>
    <m/>
    <n v="6763.482399999999"/>
    <n v="27484.277600000001"/>
  </r>
  <r>
    <n v="1017"/>
    <x v="15"/>
    <x v="0"/>
    <x v="2"/>
    <x v="7"/>
    <s v="阳光2208"/>
    <x v="497"/>
    <n v="68442.84"/>
    <n v="27450.1"/>
    <n v="0"/>
    <n v="0"/>
    <n v="2333"/>
    <m/>
    <n v="500"/>
    <n v="5906.9016000000001"/>
    <n v="18710.198399999997"/>
  </r>
  <r>
    <n v="1018"/>
    <x v="16"/>
    <x v="0"/>
    <x v="2"/>
    <x v="7"/>
    <s v="安康2208"/>
    <x v="498"/>
    <n v="66001.81"/>
    <n v="26422.870000000003"/>
    <n v="0"/>
    <n v="0"/>
    <n v="5000"/>
    <m/>
    <m/>
    <n v="5860.5414499999997"/>
    <n v="15562.328550000002"/>
  </r>
  <r>
    <n v="1019"/>
    <x v="17"/>
    <x v="0"/>
    <x v="2"/>
    <x v="7"/>
    <s v="仁心2208"/>
    <x v="499"/>
    <n v="62097.11"/>
    <n v="27212.37"/>
    <n v="0"/>
    <n v="0"/>
    <n v="1917"/>
    <m/>
    <m/>
    <n v="6047.6823999999997"/>
    <n v="19247.687599999997"/>
  </r>
  <r>
    <n v="1021"/>
    <x v="19"/>
    <x v="0"/>
    <x v="2"/>
    <x v="7"/>
    <s v="康佳2208"/>
    <x v="500"/>
    <n v="53065.259999999995"/>
    <n v="21620.62"/>
    <n v="0"/>
    <n v="0"/>
    <n v="2083"/>
    <m/>
    <n v="500"/>
    <n v="5735.6751999999997"/>
    <n v="13301.944799999999"/>
  </r>
  <r>
    <n v="1022"/>
    <x v="22"/>
    <x v="0"/>
    <x v="2"/>
    <x v="7"/>
    <s v="豪盛2208"/>
    <x v="501"/>
    <n v="46458.21"/>
    <n v="19461.88"/>
    <n v="0"/>
    <n v="0"/>
    <n v="1667"/>
    <m/>
    <n v="500"/>
    <n v="0"/>
    <n v="17294.88"/>
  </r>
  <r>
    <n v="1001"/>
    <x v="0"/>
    <x v="0"/>
    <x v="2"/>
    <x v="8"/>
    <s v="爱心2209"/>
    <x v="502"/>
    <n v="104622.18999999999"/>
    <n v="50958.78"/>
    <n v="0"/>
    <n v="0"/>
    <n v="2500"/>
    <m/>
    <n v="580"/>
    <n v="11980.223100000001"/>
    <n v="35898.556899999996"/>
  </r>
  <r>
    <n v="1002"/>
    <x v="1"/>
    <x v="1"/>
    <x v="2"/>
    <x v="8"/>
    <s v="百姓2209"/>
    <x v="503"/>
    <n v="171034"/>
    <n v="82992.33"/>
    <n v="0"/>
    <n v="0"/>
    <m/>
    <m/>
    <m/>
    <n v="0"/>
    <n v="82992.33"/>
  </r>
  <r>
    <n v="1003"/>
    <x v="2"/>
    <x v="1"/>
    <x v="2"/>
    <x v="8"/>
    <s v="博康2209"/>
    <x v="504"/>
    <n v="113608.34"/>
    <n v="53195.1"/>
    <n v="0"/>
    <n v="0"/>
    <m/>
    <m/>
    <m/>
    <n v="0"/>
    <n v="53195.1"/>
  </r>
  <r>
    <n v="1004"/>
    <x v="3"/>
    <x v="1"/>
    <x v="2"/>
    <x v="8"/>
    <s v="华瑞2209"/>
    <x v="505"/>
    <n v="107027.28"/>
    <n v="47319.03"/>
    <n v="0"/>
    <n v="0"/>
    <m/>
    <m/>
    <m/>
    <n v="0"/>
    <n v="47319.03"/>
  </r>
  <r>
    <n v="1005"/>
    <x v="4"/>
    <x v="1"/>
    <x v="2"/>
    <x v="8"/>
    <s v="华宇2209"/>
    <x v="506"/>
    <n v="105619.76000000001"/>
    <n v="43973.35"/>
    <n v="0"/>
    <n v="0"/>
    <m/>
    <m/>
    <m/>
    <n v="0"/>
    <n v="43973.35"/>
  </r>
  <r>
    <n v="1006"/>
    <x v="5"/>
    <x v="1"/>
    <x v="2"/>
    <x v="8"/>
    <s v="华雨2209"/>
    <x v="507"/>
    <n v="50112.1"/>
    <n v="30068.55"/>
    <n v="0"/>
    <n v="0"/>
    <m/>
    <m/>
    <m/>
    <n v="0"/>
    <n v="30068.55"/>
  </r>
  <r>
    <n v="1007"/>
    <x v="6"/>
    <x v="0"/>
    <x v="2"/>
    <x v="8"/>
    <s v="平安2209"/>
    <x v="508"/>
    <n v="80817.790000000008"/>
    <n v="33378.31"/>
    <n v="88550"/>
    <n v="20607"/>
    <n v="2000"/>
    <m/>
    <n v="300"/>
    <n v="6867.4458500000001"/>
    <n v="24210.864149999998"/>
  </r>
  <r>
    <n v="1008"/>
    <x v="7"/>
    <x v="0"/>
    <x v="2"/>
    <x v="8"/>
    <s v="平价2209"/>
    <x v="509"/>
    <n v="202768.11"/>
    <n v="84924.069999999992"/>
    <n v="0"/>
    <n v="0"/>
    <n v="4750"/>
    <m/>
    <n v="1845"/>
    <n v="23989.496999999999"/>
    <n v="54339.572999999989"/>
  </r>
  <r>
    <n v="1010"/>
    <x v="9"/>
    <x v="0"/>
    <x v="2"/>
    <x v="8"/>
    <s v="同仁2209"/>
    <x v="510"/>
    <n v="57889.32"/>
    <n v="21711.920000000002"/>
    <n v="0"/>
    <n v="0"/>
    <n v="8750"/>
    <m/>
    <n v="508"/>
    <n v="5308.8421500000004"/>
    <n v="7145.0778500000015"/>
  </r>
  <r>
    <n v="1011"/>
    <x v="10"/>
    <x v="0"/>
    <x v="2"/>
    <x v="8"/>
    <s v="万合2209"/>
    <x v="511"/>
    <n v="352358.80000000005"/>
    <n v="102273.5"/>
    <n v="0"/>
    <n v="0"/>
    <n v="10000"/>
    <m/>
    <n v="1500"/>
    <n v="19299.046300000002"/>
    <n v="71474.453699999998"/>
  </r>
  <r>
    <n v="1012"/>
    <x v="11"/>
    <x v="0"/>
    <x v="2"/>
    <x v="8"/>
    <s v="为民2209"/>
    <x v="512"/>
    <n v="62464.53"/>
    <n v="27819.870000000003"/>
    <n v="0"/>
    <n v="0"/>
    <n v="2750"/>
    <m/>
    <n v="1000"/>
    <n v="6328.5586999999996"/>
    <n v="17741.311300000001"/>
  </r>
  <r>
    <n v="1013"/>
    <x v="21"/>
    <x v="1"/>
    <x v="2"/>
    <x v="8"/>
    <s v="心脑2209"/>
    <x v="513"/>
    <n v="61710.130000000005"/>
    <n v="27250.03"/>
    <n v="0"/>
    <n v="0"/>
    <m/>
    <m/>
    <m/>
    <n v="0"/>
    <n v="27250.03"/>
  </r>
  <r>
    <n v="1014"/>
    <x v="12"/>
    <x v="0"/>
    <x v="2"/>
    <x v="8"/>
    <s v="新特2209"/>
    <x v="514"/>
    <n v="130863.53"/>
    <n v="53402.48"/>
    <n v="0"/>
    <n v="0"/>
    <n v="1500"/>
    <m/>
    <n v="500"/>
    <n v="10118.7106"/>
    <n v="41283.769400000005"/>
  </r>
  <r>
    <n v="1015"/>
    <x v="13"/>
    <x v="0"/>
    <x v="2"/>
    <x v="8"/>
    <s v="春天2209"/>
    <x v="515"/>
    <n v="77849.290000000008"/>
    <n v="34000.81"/>
    <n v="0"/>
    <n v="0"/>
    <n v="2333"/>
    <m/>
    <n v="200"/>
    <n v="6701.8204999999998"/>
    <n v="24765.989499999996"/>
  </r>
  <r>
    <n v="1016"/>
    <x v="14"/>
    <x v="0"/>
    <x v="2"/>
    <x v="8"/>
    <s v="春雨2209"/>
    <x v="516"/>
    <n v="91890"/>
    <n v="37774.619999999995"/>
    <n v="2061"/>
    <n v="780.58"/>
    <n v="2500"/>
    <m/>
    <n v="1000"/>
    <n v="6543.9138499999999"/>
    <n v="27730.706149999995"/>
  </r>
  <r>
    <n v="1017"/>
    <x v="15"/>
    <x v="0"/>
    <x v="2"/>
    <x v="8"/>
    <s v="阳光2209"/>
    <x v="517"/>
    <n v="65692.509999999995"/>
    <n v="26007.57"/>
    <n v="0"/>
    <n v="0"/>
    <n v="2333"/>
    <m/>
    <n v="582"/>
    <n v="4432.0346000000009"/>
    <n v="18660.535400000001"/>
  </r>
  <r>
    <n v="1018"/>
    <x v="16"/>
    <x v="0"/>
    <x v="2"/>
    <x v="8"/>
    <s v="安康2209"/>
    <x v="518"/>
    <n v="65966.929999999993"/>
    <n v="25152.13"/>
    <n v="0"/>
    <n v="0"/>
    <n v="5000"/>
    <m/>
    <n v="200"/>
    <n v="6380.0167999999994"/>
    <n v="13572.113200000002"/>
  </r>
  <r>
    <n v="1019"/>
    <x v="17"/>
    <x v="0"/>
    <x v="2"/>
    <x v="8"/>
    <s v="仁心2209"/>
    <x v="519"/>
    <n v="63318.2"/>
    <n v="28942.23"/>
    <n v="0"/>
    <n v="0"/>
    <n v="1917"/>
    <m/>
    <n v="300"/>
    <n v="6718.7044000000005"/>
    <n v="20006.525600000001"/>
  </r>
  <r>
    <n v="1021"/>
    <x v="19"/>
    <x v="0"/>
    <x v="2"/>
    <x v="8"/>
    <s v="康佳2209"/>
    <x v="520"/>
    <n v="44196.31"/>
    <n v="17412.32"/>
    <n v="0"/>
    <n v="0"/>
    <n v="2083"/>
    <m/>
    <n v="0"/>
    <n v="5036.0653999999995"/>
    <n v="10293.2546"/>
  </r>
  <r>
    <n v="1022"/>
    <x v="22"/>
    <x v="0"/>
    <x v="2"/>
    <x v="8"/>
    <s v="豪盛2209"/>
    <x v="521"/>
    <n v="48436.119999999995"/>
    <n v="20569.260000000002"/>
    <n v="0"/>
    <n v="0"/>
    <n v="1667"/>
    <m/>
    <n v="79"/>
    <n v="0"/>
    <n v="18823.260000000002"/>
  </r>
  <r>
    <n v="1001"/>
    <x v="0"/>
    <x v="0"/>
    <x v="2"/>
    <x v="9"/>
    <s v="爱心2210"/>
    <x v="522"/>
    <n v="84826.63"/>
    <n v="39692.409999999996"/>
    <n v="0"/>
    <n v="0"/>
    <n v="2500"/>
    <m/>
    <n v="0"/>
    <n v="9005.1008999999995"/>
    <n v="28187.309099999999"/>
  </r>
  <r>
    <n v="1002"/>
    <x v="1"/>
    <x v="1"/>
    <x v="2"/>
    <x v="9"/>
    <s v="百姓2210"/>
    <x v="523"/>
    <n v="153203.09"/>
    <n v="72593.89"/>
    <n v="0"/>
    <n v="0"/>
    <m/>
    <m/>
    <m/>
    <n v="0"/>
    <n v="72593.89"/>
  </r>
  <r>
    <n v="1003"/>
    <x v="2"/>
    <x v="1"/>
    <x v="2"/>
    <x v="9"/>
    <s v="博康2210"/>
    <x v="524"/>
    <n v="106466.17"/>
    <n v="49423.68"/>
    <n v="0"/>
    <n v="0"/>
    <m/>
    <m/>
    <m/>
    <n v="0"/>
    <n v="49423.68"/>
  </r>
  <r>
    <n v="1004"/>
    <x v="3"/>
    <x v="1"/>
    <x v="2"/>
    <x v="9"/>
    <s v="华瑞2210"/>
    <x v="525"/>
    <n v="110662.78"/>
    <n v="51082.7"/>
    <n v="0"/>
    <n v="0"/>
    <m/>
    <m/>
    <m/>
    <n v="0"/>
    <n v="51082.7"/>
  </r>
  <r>
    <n v="1005"/>
    <x v="4"/>
    <x v="1"/>
    <x v="2"/>
    <x v="9"/>
    <s v="华宇2210"/>
    <x v="526"/>
    <n v="99182.61"/>
    <n v="44582.87"/>
    <n v="0"/>
    <n v="0"/>
    <m/>
    <m/>
    <m/>
    <n v="0"/>
    <n v="44582.87"/>
  </r>
  <r>
    <n v="1006"/>
    <x v="5"/>
    <x v="1"/>
    <x v="2"/>
    <x v="9"/>
    <s v="华雨2210"/>
    <x v="527"/>
    <n v="53168.2"/>
    <n v="30776.92"/>
    <n v="0"/>
    <n v="0"/>
    <m/>
    <m/>
    <m/>
    <n v="0"/>
    <n v="30776.92"/>
  </r>
  <r>
    <n v="1007"/>
    <x v="6"/>
    <x v="0"/>
    <x v="2"/>
    <x v="9"/>
    <s v="平安2210"/>
    <x v="528"/>
    <n v="75303.97"/>
    <n v="30257.4"/>
    <n v="51575"/>
    <n v="18682.25"/>
    <n v="2000"/>
    <m/>
    <n v="200"/>
    <n v="5869.3391000000001"/>
    <n v="22188.0609"/>
  </r>
  <r>
    <n v="1008"/>
    <x v="7"/>
    <x v="0"/>
    <x v="2"/>
    <x v="9"/>
    <s v="平价2210"/>
    <x v="529"/>
    <n v="197255.91"/>
    <n v="77874.58"/>
    <n v="0"/>
    <n v="0"/>
    <n v="4750"/>
    <m/>
    <n v="1100"/>
    <n v="20128.313300000002"/>
    <n v="51896.2667"/>
  </r>
  <r>
    <n v="1010"/>
    <x v="9"/>
    <x v="0"/>
    <x v="2"/>
    <x v="9"/>
    <s v="同仁2210"/>
    <x v="530"/>
    <n v="62782.11"/>
    <n v="26214.949999999997"/>
    <n v="0"/>
    <n v="0"/>
    <n v="8750"/>
    <m/>
    <n v="300"/>
    <n v="7115.5963999999994"/>
    <n v="10049.353599999999"/>
  </r>
  <r>
    <n v="1011"/>
    <x v="10"/>
    <x v="0"/>
    <x v="2"/>
    <x v="9"/>
    <s v="万合2210"/>
    <x v="531"/>
    <n v="391471.93000000005"/>
    <n v="117958.79"/>
    <n v="0"/>
    <n v="0"/>
    <n v="10000"/>
    <n v="1161"/>
    <n v="180"/>
    <n v="20635.876949999998"/>
    <n v="85981.913050000003"/>
  </r>
  <r>
    <n v="1012"/>
    <x v="11"/>
    <x v="0"/>
    <x v="2"/>
    <x v="9"/>
    <s v="为民2210"/>
    <x v="532"/>
    <n v="69208.709999999992"/>
    <n v="30379.05"/>
    <n v="0"/>
    <n v="0"/>
    <n v="2750"/>
    <n v="662"/>
    <n v="0"/>
    <n v="6581.8292500000007"/>
    <n v="20385.22075"/>
  </r>
  <r>
    <n v="1013"/>
    <x v="21"/>
    <x v="1"/>
    <x v="2"/>
    <x v="9"/>
    <s v="心脑2210"/>
    <x v="533"/>
    <n v="65376.74"/>
    <n v="28452.309999999998"/>
    <n v="0"/>
    <n v="0"/>
    <m/>
    <m/>
    <m/>
    <n v="0"/>
    <n v="28452.309999999998"/>
  </r>
  <r>
    <n v="1014"/>
    <x v="12"/>
    <x v="0"/>
    <x v="2"/>
    <x v="9"/>
    <s v="新特2210"/>
    <x v="534"/>
    <n v="122905.09000000001"/>
    <n v="52205.78"/>
    <n v="0"/>
    <n v="0"/>
    <n v="1500"/>
    <n v="778"/>
    <n v="530"/>
    <n v="11055.1499"/>
    <n v="38342.630099999995"/>
  </r>
  <r>
    <n v="1015"/>
    <x v="13"/>
    <x v="0"/>
    <x v="2"/>
    <x v="9"/>
    <s v="春天2210"/>
    <x v="535"/>
    <n v="83656.55"/>
    <n v="34478.47"/>
    <n v="0"/>
    <n v="0"/>
    <n v="2333"/>
    <m/>
    <n v="0"/>
    <n v="6779.8165000000008"/>
    <n v="25365.6535"/>
  </r>
  <r>
    <n v="1016"/>
    <x v="14"/>
    <x v="0"/>
    <x v="2"/>
    <x v="9"/>
    <s v="春雨2210"/>
    <x v="536"/>
    <n v="91985.07"/>
    <n v="36992.79"/>
    <n v="3220"/>
    <n v="1439.12"/>
    <n v="2500"/>
    <n v="720"/>
    <n v="0"/>
    <n v="6552.1472000000003"/>
    <n v="27220.642800000001"/>
  </r>
  <r>
    <n v="1017"/>
    <x v="15"/>
    <x v="0"/>
    <x v="2"/>
    <x v="9"/>
    <s v="阳光2210"/>
    <x v="537"/>
    <n v="72637.119999999995"/>
    <n v="30210.44"/>
    <n v="0"/>
    <n v="0"/>
    <n v="2333"/>
    <m/>
    <m/>
    <n v="6141.4992000000002"/>
    <n v="21735.940799999997"/>
  </r>
  <r>
    <n v="1018"/>
    <x v="16"/>
    <x v="0"/>
    <x v="2"/>
    <x v="9"/>
    <s v="安康2210"/>
    <x v="538"/>
    <n v="57659.17"/>
    <n v="22924.11"/>
    <n v="0"/>
    <n v="0"/>
    <n v="5000"/>
    <n v="779"/>
    <n v="1000"/>
    <n v="6651.4416000000001"/>
    <n v="9493.6684000000005"/>
  </r>
  <r>
    <n v="1019"/>
    <x v="17"/>
    <x v="0"/>
    <x v="2"/>
    <x v="9"/>
    <s v="仁心2210"/>
    <x v="539"/>
    <n v="59437.93"/>
    <n v="26751.469999999998"/>
    <n v="0"/>
    <n v="0"/>
    <n v="1917"/>
    <m/>
    <n v="1000"/>
    <n v="6486.4758000000002"/>
    <n v="17347.994199999997"/>
  </r>
  <r>
    <n v="1021"/>
    <x v="19"/>
    <x v="0"/>
    <x v="2"/>
    <x v="9"/>
    <s v="康佳2210"/>
    <x v="540"/>
    <n v="55941.01"/>
    <n v="22770.43"/>
    <n v="0"/>
    <n v="0"/>
    <n v="2083"/>
    <m/>
    <n v="500"/>
    <n v="5889.4400000000005"/>
    <n v="14297.99"/>
  </r>
  <r>
    <n v="1022"/>
    <x v="22"/>
    <x v="0"/>
    <x v="2"/>
    <x v="9"/>
    <s v="豪盛2210"/>
    <x v="541"/>
    <n v="39457.210000000006"/>
    <n v="17666.23"/>
    <n v="0"/>
    <n v="0"/>
    <n v="1667"/>
    <m/>
    <n v="1500"/>
    <n v="0"/>
    <n v="14499.23"/>
  </r>
  <r>
    <n v="1001"/>
    <x v="0"/>
    <x v="0"/>
    <x v="2"/>
    <x v="10"/>
    <s v="爱心2211"/>
    <x v="542"/>
    <n v="88527.25"/>
    <n v="39981.18"/>
    <n v="0"/>
    <n v="0"/>
    <n v="2500"/>
    <m/>
    <n v="530"/>
    <n v="6879.3327799999988"/>
    <n v="30071.847220000003"/>
  </r>
  <r>
    <n v="1002"/>
    <x v="1"/>
    <x v="1"/>
    <x v="2"/>
    <x v="10"/>
    <s v="百姓2211"/>
    <x v="543"/>
    <n v="140937.41999999998"/>
    <n v="65275.640000000007"/>
    <n v="0"/>
    <n v="0"/>
    <m/>
    <m/>
    <m/>
    <n v="0"/>
    <n v="65275.640000000007"/>
  </r>
  <r>
    <n v="1003"/>
    <x v="2"/>
    <x v="1"/>
    <x v="2"/>
    <x v="10"/>
    <s v="博康2211"/>
    <x v="544"/>
    <n v="78990.69"/>
    <n v="35998.29"/>
    <n v="0"/>
    <n v="0"/>
    <m/>
    <m/>
    <m/>
    <n v="0"/>
    <n v="35998.29"/>
  </r>
  <r>
    <n v="1004"/>
    <x v="3"/>
    <x v="1"/>
    <x v="2"/>
    <x v="10"/>
    <s v="华瑞2211"/>
    <x v="545"/>
    <n v="116545.08"/>
    <n v="50053.009999999995"/>
    <n v="0"/>
    <n v="0"/>
    <m/>
    <m/>
    <m/>
    <n v="0"/>
    <n v="50053.009999999995"/>
  </r>
  <r>
    <n v="1005"/>
    <x v="4"/>
    <x v="1"/>
    <x v="2"/>
    <x v="10"/>
    <s v="华宇2211"/>
    <x v="546"/>
    <n v="113947.85"/>
    <n v="44506.54"/>
    <n v="0"/>
    <n v="0"/>
    <m/>
    <m/>
    <m/>
    <n v="0"/>
    <n v="44506.54"/>
  </r>
  <r>
    <n v="1006"/>
    <x v="5"/>
    <x v="1"/>
    <x v="2"/>
    <x v="10"/>
    <s v="华雨2211"/>
    <x v="547"/>
    <n v="51355.7"/>
    <n v="31372.89"/>
    <n v="0"/>
    <n v="0"/>
    <m/>
    <m/>
    <m/>
    <n v="0"/>
    <n v="31372.89"/>
  </r>
  <r>
    <n v="1007"/>
    <x v="6"/>
    <x v="0"/>
    <x v="2"/>
    <x v="10"/>
    <s v="平安2211"/>
    <x v="548"/>
    <n v="71102.790000000008"/>
    <n v="26827.41"/>
    <n v="4165"/>
    <n v="1682.16"/>
    <n v="1917"/>
    <m/>
    <n v="200"/>
    <n v="5705.3560199999993"/>
    <n v="19005.053980000001"/>
  </r>
  <r>
    <n v="1008"/>
    <x v="7"/>
    <x v="0"/>
    <x v="2"/>
    <x v="10"/>
    <s v="平价2211"/>
    <x v="549"/>
    <n v="217918.67000000004"/>
    <n v="85095.53"/>
    <n v="0"/>
    <n v="0"/>
    <n v="4500"/>
    <m/>
    <n v="900"/>
    <n v="25325.516885000001"/>
    <n v="54370.013114999994"/>
  </r>
  <r>
    <n v="1010"/>
    <x v="9"/>
    <x v="0"/>
    <x v="2"/>
    <x v="10"/>
    <s v="同仁2211"/>
    <x v="550"/>
    <n v="50178.31"/>
    <n v="20010.72"/>
    <n v="0"/>
    <n v="0"/>
    <n v="8750"/>
    <m/>
    <n v="1000"/>
    <n v="8388.0368799999997"/>
    <n v="1872.6831200000015"/>
  </r>
  <r>
    <n v="1011"/>
    <x v="10"/>
    <x v="0"/>
    <x v="2"/>
    <x v="10"/>
    <s v="万合2211"/>
    <x v="551"/>
    <n v="319068.05"/>
    <n v="92955.75"/>
    <n v="0"/>
    <n v="0"/>
    <n v="10000"/>
    <n v="1161"/>
    <n v="25"/>
    <n v="17254.924630000001"/>
    <n v="64514.825369999999"/>
  </r>
  <r>
    <n v="1012"/>
    <x v="11"/>
    <x v="0"/>
    <x v="2"/>
    <x v="10"/>
    <s v="为民2211"/>
    <x v="552"/>
    <n v="67797.919999999998"/>
    <n v="29205.040000000001"/>
    <n v="0"/>
    <n v="0"/>
    <n v="2750"/>
    <n v="662"/>
    <n v="0"/>
    <n v="6354.5950749999993"/>
    <n v="19438.444925000003"/>
  </r>
  <r>
    <n v="1013"/>
    <x v="21"/>
    <x v="1"/>
    <x v="2"/>
    <x v="10"/>
    <s v="心脑2211"/>
    <x v="553"/>
    <n v="66065.319999999992"/>
    <n v="27689.38"/>
    <n v="0"/>
    <n v="0"/>
    <m/>
    <m/>
    <m/>
    <n v="0"/>
    <n v="27689.38"/>
  </r>
  <r>
    <n v="1014"/>
    <x v="12"/>
    <x v="0"/>
    <x v="2"/>
    <x v="10"/>
    <s v="新特2211"/>
    <x v="554"/>
    <n v="134469.93"/>
    <n v="56881.42"/>
    <n v="0"/>
    <n v="0"/>
    <n v="1500"/>
    <n v="778"/>
    <n v="10"/>
    <n v="11064.031734"/>
    <n v="43529.388265999994"/>
  </r>
  <r>
    <n v="1015"/>
    <x v="13"/>
    <x v="0"/>
    <x v="2"/>
    <x v="10"/>
    <s v="春天2211"/>
    <x v="555"/>
    <n v="83405.26999999999"/>
    <n v="36012.78"/>
    <n v="0"/>
    <n v="0"/>
    <n v="2333"/>
    <m/>
    <n v="1000"/>
    <n v="7299.2729519999993"/>
    <n v="25380.507047999999"/>
  </r>
  <r>
    <n v="1016"/>
    <x v="14"/>
    <x v="0"/>
    <x v="2"/>
    <x v="10"/>
    <s v="春雨2211"/>
    <x v="556"/>
    <n v="86243.13"/>
    <n v="34826.69"/>
    <n v="0"/>
    <n v="0"/>
    <n v="2500"/>
    <n v="720"/>
    <n v="0"/>
    <n v="6600.4125240000003"/>
    <n v="25006.277476000003"/>
  </r>
  <r>
    <n v="1017"/>
    <x v="15"/>
    <x v="0"/>
    <x v="2"/>
    <x v="10"/>
    <s v="阳光2211"/>
    <x v="557"/>
    <n v="72410.080000000002"/>
    <n v="29802.11"/>
    <n v="0"/>
    <n v="0"/>
    <n v="2333"/>
    <m/>
    <n v="500"/>
    <n v="5682.1742249999998"/>
    <n v="21286.935775000002"/>
  </r>
  <r>
    <n v="1018"/>
    <x v="16"/>
    <x v="0"/>
    <x v="2"/>
    <x v="10"/>
    <s v="安康2211"/>
    <x v="558"/>
    <n v="63518.45"/>
    <n v="26586.190000000002"/>
    <n v="0"/>
    <n v="0"/>
    <n v="5000"/>
    <n v="779"/>
    <n v="0"/>
    <n v="7318.0142900000001"/>
    <n v="13489.175710000003"/>
  </r>
  <r>
    <n v="1019"/>
    <x v="17"/>
    <x v="0"/>
    <x v="2"/>
    <x v="10"/>
    <s v="仁心2211"/>
    <x v="559"/>
    <n v="64390.91"/>
    <n v="26892.6"/>
    <n v="0"/>
    <n v="0"/>
    <n v="1917"/>
    <m/>
    <n v="0"/>
    <n v="6049.8469710000008"/>
    <n v="18925.753029"/>
  </r>
  <r>
    <n v="1021"/>
    <x v="19"/>
    <x v="0"/>
    <x v="2"/>
    <x v="10"/>
    <s v="康佳2211"/>
    <x v="560"/>
    <n v="49289.37"/>
    <n v="19282.379999999997"/>
    <n v="0"/>
    <n v="0"/>
    <n v="2083"/>
    <m/>
    <n v="576"/>
    <n v="5532.3867199999995"/>
    <n v="11090.993279999999"/>
  </r>
  <r>
    <n v="1022"/>
    <x v="22"/>
    <x v="0"/>
    <x v="2"/>
    <x v="10"/>
    <s v="豪盛2211"/>
    <x v="561"/>
    <n v="47737.17"/>
    <n v="19940.71"/>
    <n v="0"/>
    <n v="0"/>
    <n v="1667"/>
    <m/>
    <n v="153"/>
    <n v="0"/>
    <n v="18120.71"/>
  </r>
  <r>
    <n v="1001"/>
    <x v="0"/>
    <x v="0"/>
    <x v="2"/>
    <x v="11"/>
    <s v="爱心2212"/>
    <x v="562"/>
    <n v="155816.54"/>
    <n v="69462.45"/>
    <n v="0"/>
    <n v="0"/>
    <n v="2500"/>
    <m/>
    <n v="500"/>
    <n v="9562.526689806451"/>
    <n v="56899.923310193546"/>
  </r>
  <r>
    <n v="1002"/>
    <x v="1"/>
    <x v="1"/>
    <x v="2"/>
    <x v="11"/>
    <s v="百姓2212"/>
    <x v="563"/>
    <n v="281585.44"/>
    <n v="133334.09"/>
    <n v="0"/>
    <n v="0"/>
    <m/>
    <m/>
    <m/>
    <n v="0"/>
    <n v="133334.09"/>
  </r>
  <r>
    <n v="1003"/>
    <x v="2"/>
    <x v="1"/>
    <x v="2"/>
    <x v="11"/>
    <s v="博康2212"/>
    <x v="564"/>
    <n v="189409.64"/>
    <n v="92749.71"/>
    <n v="0"/>
    <n v="0"/>
    <m/>
    <m/>
    <m/>
    <n v="0"/>
    <n v="92749.71"/>
  </r>
  <r>
    <n v="1004"/>
    <x v="3"/>
    <x v="1"/>
    <x v="2"/>
    <x v="11"/>
    <s v="华瑞2212"/>
    <x v="565"/>
    <n v="222905.16000000003"/>
    <n v="101646.15"/>
    <n v="0"/>
    <n v="0"/>
    <m/>
    <m/>
    <m/>
    <n v="0"/>
    <n v="101646.15"/>
  </r>
  <r>
    <n v="1005"/>
    <x v="4"/>
    <x v="1"/>
    <x v="2"/>
    <x v="11"/>
    <s v="华宇2212"/>
    <x v="566"/>
    <n v="181573.87"/>
    <n v="72789.100000000006"/>
    <n v="0"/>
    <n v="0"/>
    <m/>
    <m/>
    <m/>
    <n v="0"/>
    <n v="72789.100000000006"/>
  </r>
  <r>
    <n v="1006"/>
    <x v="5"/>
    <x v="1"/>
    <x v="2"/>
    <x v="11"/>
    <s v="华雨2212"/>
    <x v="567"/>
    <n v="118770.46"/>
    <n v="66968.59"/>
    <n v="0"/>
    <n v="0"/>
    <m/>
    <m/>
    <m/>
    <n v="0"/>
    <n v="66968.59"/>
  </r>
  <r>
    <n v="1007"/>
    <x v="6"/>
    <x v="0"/>
    <x v="2"/>
    <x v="11"/>
    <s v="平安2212"/>
    <x v="568"/>
    <n v="109962.86000000002"/>
    <n v="45876.14"/>
    <n v="119124.8"/>
    <n v="37319.82"/>
    <n v="1917"/>
    <m/>
    <n v="200"/>
    <n v="7498.4790465161286"/>
    <n v="36260.660953483872"/>
  </r>
  <r>
    <n v="1008"/>
    <x v="7"/>
    <x v="0"/>
    <x v="2"/>
    <x v="11"/>
    <s v="平价2212"/>
    <x v="569"/>
    <n v="331986.54000000004"/>
    <n v="131348.63999999998"/>
    <n v="4800"/>
    <n v="-12"/>
    <n v="4500"/>
    <m/>
    <n v="1144"/>
    <n v="26755.463745161287"/>
    <n v="98949.176254838705"/>
  </r>
  <r>
    <n v="1010"/>
    <x v="9"/>
    <x v="0"/>
    <x v="2"/>
    <x v="11"/>
    <s v="同仁2212"/>
    <x v="570"/>
    <n v="80373.570000000007"/>
    <n v="34780.93"/>
    <n v="67"/>
    <n v="10.47"/>
    <n v="8750"/>
    <m/>
    <n v="210"/>
    <n v="8113.9875544193537"/>
    <n v="17706.942445580647"/>
  </r>
  <r>
    <n v="1011"/>
    <x v="10"/>
    <x v="0"/>
    <x v="2"/>
    <x v="11"/>
    <s v="万合2212"/>
    <x v="571"/>
    <n v="448467.83999999997"/>
    <n v="148205.79999999999"/>
    <n v="0"/>
    <n v="0"/>
    <n v="10000"/>
    <n v="1161"/>
    <m/>
    <n v="24387.488807870966"/>
    <n v="112657.31119212903"/>
  </r>
  <r>
    <n v="1012"/>
    <x v="11"/>
    <x v="0"/>
    <x v="2"/>
    <x v="11"/>
    <s v="为民2212"/>
    <x v="572"/>
    <n v="101847.48999999999"/>
    <n v="45369.34"/>
    <n v="0"/>
    <n v="0"/>
    <n v="2750"/>
    <n v="662"/>
    <n v="0"/>
    <n v="8033.9888113225807"/>
    <n v="33923.351188677414"/>
  </r>
  <r>
    <n v="1013"/>
    <x v="21"/>
    <x v="1"/>
    <x v="2"/>
    <x v="11"/>
    <s v="心脑2212"/>
    <x v="573"/>
    <n v="113946.73"/>
    <n v="52224.47"/>
    <n v="0"/>
    <n v="0"/>
    <m/>
    <m/>
    <m/>
    <n v="0"/>
    <n v="52224.47"/>
  </r>
  <r>
    <n v="1014"/>
    <x v="12"/>
    <x v="0"/>
    <x v="2"/>
    <x v="11"/>
    <s v="新特2212"/>
    <x v="574"/>
    <n v="166889.94999999998"/>
    <n v="73841.350000000006"/>
    <n v="0"/>
    <n v="0"/>
    <n v="1500"/>
    <n v="778"/>
    <n v="500"/>
    <n v="13195.094064354838"/>
    <n v="57868.255935645167"/>
  </r>
  <r>
    <n v="1015"/>
    <x v="13"/>
    <x v="0"/>
    <x v="2"/>
    <x v="11"/>
    <s v="春天2212"/>
    <x v="575"/>
    <n v="140541.44"/>
    <n v="60059.280000000006"/>
    <n v="0"/>
    <n v="0"/>
    <n v="2333"/>
    <m/>
    <n v="0"/>
    <n v="9637.4056941935469"/>
    <n v="48088.874305806457"/>
  </r>
  <r>
    <n v="1016"/>
    <x v="14"/>
    <x v="0"/>
    <x v="2"/>
    <x v="11"/>
    <s v="春雨2212"/>
    <x v="576"/>
    <n v="133970.37"/>
    <n v="52062.41"/>
    <n v="732.5"/>
    <n v="216.92"/>
    <n v="2500"/>
    <n v="720"/>
    <n v="0"/>
    <n v="8691.3521940645151"/>
    <n v="40151.057805935488"/>
  </r>
  <r>
    <n v="1017"/>
    <x v="15"/>
    <x v="0"/>
    <x v="2"/>
    <x v="11"/>
    <s v="阳光2212"/>
    <x v="577"/>
    <n v="125659.69"/>
    <n v="51200.679999999993"/>
    <n v="0"/>
    <n v="0"/>
    <n v="2333"/>
    <m/>
    <n v="20"/>
    <n v="7326.981301451613"/>
    <n v="41520.698698548382"/>
  </r>
  <r>
    <n v="1018"/>
    <x v="16"/>
    <x v="0"/>
    <x v="2"/>
    <x v="11"/>
    <s v="安康2212"/>
    <x v="578"/>
    <n v="87857.459999999992"/>
    <n v="38395.11"/>
    <n v="42"/>
    <n v="4.5"/>
    <n v="5000"/>
    <n v="779"/>
    <n v="0"/>
    <n v="8858.045644516129"/>
    <n v="23758.064355483872"/>
  </r>
  <r>
    <n v="1019"/>
    <x v="17"/>
    <x v="0"/>
    <x v="2"/>
    <x v="11"/>
    <s v="仁心2212"/>
    <x v="579"/>
    <n v="130304.69"/>
    <n v="57109.22"/>
    <n v="0"/>
    <n v="0"/>
    <n v="1917"/>
    <m/>
    <n v="10"/>
    <n v="9369.9814768064516"/>
    <n v="45812.238523193548"/>
  </r>
  <r>
    <n v="1021"/>
    <x v="19"/>
    <x v="0"/>
    <x v="2"/>
    <x v="11"/>
    <s v="康佳2212"/>
    <x v="580"/>
    <n v="82808.08"/>
    <n v="33866.240000000005"/>
    <n v="0"/>
    <n v="0"/>
    <n v="2083"/>
    <m/>
    <n v="155"/>
    <n v="6654.9805209677425"/>
    <n v="24973.259479032262"/>
  </r>
  <r>
    <n v="1022"/>
    <x v="22"/>
    <x v="0"/>
    <x v="2"/>
    <x v="11"/>
    <s v="豪盛2212"/>
    <x v="581"/>
    <n v="74750.66"/>
    <n v="31586.65"/>
    <n v="0"/>
    <n v="0"/>
    <n v="1667"/>
    <m/>
    <n v="115"/>
    <n v="0"/>
    <n v="29804.65"/>
  </r>
  <r>
    <n v="1023"/>
    <x v="23"/>
    <x v="0"/>
    <x v="2"/>
    <x v="11"/>
    <s v="二十2212"/>
    <x v="582"/>
    <n v="28867.1"/>
    <n v="10799.73"/>
    <n v="0"/>
    <n v="0"/>
    <m/>
    <m/>
    <m/>
    <m/>
    <n v="10799.73"/>
  </r>
  <r>
    <n v="1001"/>
    <x v="0"/>
    <x v="0"/>
    <x v="3"/>
    <x v="0"/>
    <s v="爱心2301"/>
    <x v="583"/>
    <n v="96962.760000000009"/>
    <n v="43936.86"/>
    <n v="0"/>
    <n v="0"/>
    <n v="2500"/>
    <n v="0"/>
    <n v="241.79000000000087"/>
    <n v="7525"/>
    <n v="33670.07"/>
  </r>
  <r>
    <n v="1002"/>
    <x v="1"/>
    <x v="1"/>
    <x v="3"/>
    <x v="0"/>
    <s v="百姓2301"/>
    <x v="584"/>
    <n v="179891.24999999997"/>
    <n v="80514.98"/>
    <n v="0"/>
    <n v="0"/>
    <n v="0"/>
    <n v="0"/>
    <n v="0"/>
    <n v="0"/>
    <n v="80514.98"/>
  </r>
  <r>
    <n v="1003"/>
    <x v="2"/>
    <x v="1"/>
    <x v="3"/>
    <x v="0"/>
    <s v="博康2301"/>
    <x v="585"/>
    <n v="118400.09"/>
    <n v="51864.77"/>
    <n v="0"/>
    <n v="0"/>
    <n v="0"/>
    <n v="0"/>
    <n v="0"/>
    <n v="0"/>
    <n v="51864.77"/>
  </r>
  <r>
    <n v="1004"/>
    <x v="3"/>
    <x v="1"/>
    <x v="3"/>
    <x v="0"/>
    <s v="华瑞2301"/>
    <x v="586"/>
    <n v="110969.79999999999"/>
    <n v="47859.99"/>
    <n v="0"/>
    <n v="0"/>
    <n v="0"/>
    <n v="0"/>
    <n v="0"/>
    <n v="0"/>
    <n v="47859.99"/>
  </r>
  <r>
    <n v="1005"/>
    <x v="4"/>
    <x v="1"/>
    <x v="3"/>
    <x v="0"/>
    <s v="华宇2301"/>
    <x v="587"/>
    <n v="122761.51999999999"/>
    <n v="42345.16"/>
    <n v="0"/>
    <n v="0"/>
    <n v="0"/>
    <n v="0"/>
    <n v="0"/>
    <n v="0"/>
    <n v="42345.16"/>
  </r>
  <r>
    <n v="1006"/>
    <x v="5"/>
    <x v="1"/>
    <x v="3"/>
    <x v="0"/>
    <s v="华雨2301"/>
    <x v="588"/>
    <n v="55279.35"/>
    <n v="28814.87"/>
    <n v="0"/>
    <n v="0"/>
    <n v="0"/>
    <n v="0"/>
    <n v="0"/>
    <n v="0"/>
    <n v="28814.87"/>
  </r>
  <r>
    <n v="1007"/>
    <x v="6"/>
    <x v="0"/>
    <x v="3"/>
    <x v="0"/>
    <s v="平安2301"/>
    <x v="589"/>
    <n v="427055.56"/>
    <n v="40284.980000000003"/>
    <n v="0"/>
    <n v="0"/>
    <n v="1917"/>
    <n v="0"/>
    <n v="423.89999999999964"/>
    <n v="4050"/>
    <n v="33894.080000000002"/>
  </r>
  <r>
    <n v="1008"/>
    <x v="7"/>
    <x v="0"/>
    <x v="3"/>
    <x v="0"/>
    <s v="平价2301"/>
    <x v="590"/>
    <n v="189896.92"/>
    <n v="71003.62"/>
    <n v="0"/>
    <n v="0"/>
    <n v="4500"/>
    <n v="0"/>
    <n v="1719.9799999999996"/>
    <n v="18096"/>
    <n v="46687.64"/>
  </r>
  <r>
    <n v="1010"/>
    <x v="9"/>
    <x v="0"/>
    <x v="3"/>
    <x v="0"/>
    <s v="同仁2301"/>
    <x v="591"/>
    <n v="48750.950000000004"/>
    <n v="20566.150000000001"/>
    <n v="0"/>
    <n v="0"/>
    <n v="7917"/>
    <n v="996"/>
    <n v="826.5"/>
    <n v="5098"/>
    <n v="5728.6500000000015"/>
  </r>
  <r>
    <n v="1011"/>
    <x v="10"/>
    <x v="0"/>
    <x v="3"/>
    <x v="0"/>
    <s v="万合2301"/>
    <x v="592"/>
    <n v="434822.57999999996"/>
    <n v="109588.25"/>
    <n v="0"/>
    <n v="0"/>
    <n v="10000"/>
    <n v="1161"/>
    <n v="358.90000000000146"/>
    <n v="16807"/>
    <n v="81261.350000000006"/>
  </r>
  <r>
    <n v="1012"/>
    <x v="11"/>
    <x v="0"/>
    <x v="3"/>
    <x v="0"/>
    <s v="为民2301"/>
    <x v="593"/>
    <n v="71383.899999999994"/>
    <n v="32670.799999999999"/>
    <n v="0"/>
    <n v="0"/>
    <n v="2750"/>
    <n v="662"/>
    <n v="1247.6000000000004"/>
    <n v="5732"/>
    <n v="22279.199999999997"/>
  </r>
  <r>
    <n v="1013"/>
    <x v="21"/>
    <x v="1"/>
    <x v="3"/>
    <x v="0"/>
    <s v="心脑2301"/>
    <x v="594"/>
    <n v="72266.790000000008"/>
    <n v="33601.14"/>
    <n v="0"/>
    <n v="0"/>
    <n v="0"/>
    <n v="0"/>
    <n v="0"/>
    <n v="0"/>
    <n v="33601.14"/>
  </r>
  <r>
    <n v="1014"/>
    <x v="12"/>
    <x v="0"/>
    <x v="3"/>
    <x v="0"/>
    <s v="新特2301"/>
    <x v="595"/>
    <n v="129203.82999999999"/>
    <n v="52717.97"/>
    <n v="0"/>
    <n v="0"/>
    <n v="1500"/>
    <n v="778"/>
    <n v="482.29999999999927"/>
    <n v="8406"/>
    <n v="41551.67"/>
  </r>
  <r>
    <n v="1015"/>
    <x v="13"/>
    <x v="0"/>
    <x v="3"/>
    <x v="0"/>
    <s v="春天2301"/>
    <x v="596"/>
    <n v="75895.509999999995"/>
    <n v="31544.770000000004"/>
    <n v="0"/>
    <n v="0"/>
    <n v="2333"/>
    <n v="0"/>
    <n v="1247.6000000000004"/>
    <n v="6046"/>
    <n v="21918.170000000006"/>
  </r>
  <r>
    <n v="1016"/>
    <x v="14"/>
    <x v="0"/>
    <x v="3"/>
    <x v="0"/>
    <s v="春雨2301"/>
    <x v="597"/>
    <n v="95752.41"/>
    <n v="36884.31"/>
    <n v="0"/>
    <n v="0"/>
    <n v="2500"/>
    <n v="720"/>
    <n v="1854.6000000000004"/>
    <n v="5557"/>
    <n v="26252.71"/>
  </r>
  <r>
    <n v="1017"/>
    <x v="15"/>
    <x v="0"/>
    <x v="3"/>
    <x v="0"/>
    <s v="阳光2301"/>
    <x v="598"/>
    <n v="62727.119999999995"/>
    <n v="24313.86"/>
    <n v="0"/>
    <n v="0"/>
    <n v="2333"/>
    <n v="0"/>
    <n v="639"/>
    <n v="3802"/>
    <n v="17539.86"/>
  </r>
  <r>
    <n v="1018"/>
    <x v="16"/>
    <x v="0"/>
    <x v="3"/>
    <x v="0"/>
    <s v="安康2301"/>
    <x v="599"/>
    <n v="71296.88"/>
    <n v="29104.52"/>
    <n v="0"/>
    <n v="0"/>
    <n v="5000"/>
    <n v="779"/>
    <n v="1410"/>
    <n v="6360"/>
    <n v="15555.52"/>
  </r>
  <r>
    <n v="1019"/>
    <x v="17"/>
    <x v="0"/>
    <x v="3"/>
    <x v="0"/>
    <s v="仁心2301"/>
    <x v="600"/>
    <n v="72305.75"/>
    <n v="31958.579999999998"/>
    <n v="0"/>
    <n v="0"/>
    <n v="1917"/>
    <n v="0"/>
    <n v="1222.6000000000004"/>
    <n v="5207"/>
    <n v="23611.979999999996"/>
  </r>
  <r>
    <n v="1021"/>
    <x v="19"/>
    <x v="0"/>
    <x v="3"/>
    <x v="0"/>
    <s v="康佳2301"/>
    <x v="601"/>
    <n v="64604.060000000005"/>
    <n v="25517.84"/>
    <n v="0"/>
    <n v="0"/>
    <n v="2083"/>
    <n v="0"/>
    <n v="815.89999999999964"/>
    <n v="5215"/>
    <n v="17403.940000000002"/>
  </r>
  <r>
    <n v="1022"/>
    <x v="22"/>
    <x v="0"/>
    <x v="3"/>
    <x v="0"/>
    <s v="豪盛2301"/>
    <x v="602"/>
    <n v="43605.399999999994"/>
    <n v="17864.22"/>
    <n v="0"/>
    <n v="0"/>
    <n v="1667"/>
    <n v="838"/>
    <n v="192"/>
    <n v="4291"/>
    <n v="10876.220000000001"/>
  </r>
  <r>
    <n v="1023"/>
    <x v="23"/>
    <x v="0"/>
    <x v="3"/>
    <x v="0"/>
    <s v="二十2301"/>
    <x v="603"/>
    <n v="22722.65"/>
    <n v="9762.1500000000015"/>
    <n v="0"/>
    <n v="0"/>
    <n v="0"/>
    <n v="580"/>
    <n v="106"/>
    <n v="4652"/>
    <n v="4424.1500000000015"/>
  </r>
  <r>
    <n v="1001"/>
    <x v="0"/>
    <x v="0"/>
    <x v="3"/>
    <x v="1"/>
    <s v="爱心2302"/>
    <x v="604"/>
    <n v="87928.14"/>
    <n v="38140.879999999997"/>
    <n v="0"/>
    <n v="0"/>
    <n v="2500"/>
    <n v="0"/>
    <n v="707.85000000000036"/>
    <n v="7837"/>
    <n v="27096.03"/>
  </r>
  <r>
    <n v="1002"/>
    <x v="1"/>
    <x v="1"/>
    <x v="3"/>
    <x v="1"/>
    <s v="百姓2302"/>
    <x v="605"/>
    <n v="156534.42000000001"/>
    <n v="69565.86"/>
    <n v="0"/>
    <n v="0"/>
    <n v="0"/>
    <n v="0"/>
    <n v="0"/>
    <n v="0"/>
    <n v="69565.86"/>
  </r>
  <r>
    <n v="1003"/>
    <x v="2"/>
    <x v="1"/>
    <x v="3"/>
    <x v="1"/>
    <s v="博康2302"/>
    <x v="606"/>
    <n v="90591.11"/>
    <n v="38123.919999999998"/>
    <n v="0"/>
    <n v="0"/>
    <n v="0"/>
    <n v="0"/>
    <n v="0"/>
    <n v="0"/>
    <n v="38123.919999999998"/>
  </r>
  <r>
    <n v="1004"/>
    <x v="3"/>
    <x v="1"/>
    <x v="3"/>
    <x v="1"/>
    <s v="华瑞2302"/>
    <x v="607"/>
    <n v="111375.81"/>
    <n v="47191.710000000006"/>
    <n v="0"/>
    <n v="0"/>
    <n v="0"/>
    <n v="0"/>
    <n v="0"/>
    <n v="0"/>
    <n v="47191.710000000006"/>
  </r>
  <r>
    <n v="1005"/>
    <x v="4"/>
    <x v="1"/>
    <x v="3"/>
    <x v="1"/>
    <s v="华宇2302"/>
    <x v="608"/>
    <n v="92448.81"/>
    <n v="36564.31"/>
    <n v="0"/>
    <n v="0"/>
    <n v="0"/>
    <n v="0"/>
    <n v="0"/>
    <n v="0"/>
    <n v="36564.31"/>
  </r>
  <r>
    <n v="1006"/>
    <x v="5"/>
    <x v="1"/>
    <x v="3"/>
    <x v="1"/>
    <s v="华雨2302"/>
    <x v="609"/>
    <n v="45824.1"/>
    <n v="25956.55"/>
    <n v="0"/>
    <n v="0"/>
    <n v="0"/>
    <n v="0"/>
    <n v="0"/>
    <n v="0"/>
    <n v="25956.55"/>
  </r>
  <r>
    <n v="1007"/>
    <x v="6"/>
    <x v="0"/>
    <x v="3"/>
    <x v="1"/>
    <s v="平安2302"/>
    <x v="610"/>
    <n v="86222.900000000009"/>
    <n v="32640.19"/>
    <n v="0"/>
    <n v="0"/>
    <n v="1917"/>
    <n v="0"/>
    <n v="793.76000000000022"/>
    <n v="4810"/>
    <n v="25119.43"/>
  </r>
  <r>
    <n v="1008"/>
    <x v="7"/>
    <x v="0"/>
    <x v="3"/>
    <x v="1"/>
    <s v="平价2302"/>
    <x v="611"/>
    <n v="170424.39"/>
    <n v="62769.899999999994"/>
    <n v="0"/>
    <n v="0"/>
    <n v="4500"/>
    <n v="0"/>
    <n v="1208.260000000002"/>
    <n v="21722"/>
    <n v="35339.639999999992"/>
  </r>
  <r>
    <n v="1010"/>
    <x v="9"/>
    <x v="0"/>
    <x v="3"/>
    <x v="1"/>
    <s v="同仁2302"/>
    <x v="612"/>
    <n v="40223.56"/>
    <n v="16650.330000000002"/>
    <n v="0"/>
    <n v="0"/>
    <n v="7917"/>
    <n v="996"/>
    <n v="1666.9500000000007"/>
    <n v="5845"/>
    <n v="225.38000000000102"/>
  </r>
  <r>
    <n v="1011"/>
    <x v="10"/>
    <x v="0"/>
    <x v="3"/>
    <x v="1"/>
    <s v="万合2302"/>
    <x v="613"/>
    <n v="359024.46000000008"/>
    <n v="95110.900000000009"/>
    <n v="0"/>
    <n v="0"/>
    <n v="10000"/>
    <n v="1161"/>
    <n v="1483.989999999998"/>
    <n v="17741"/>
    <n v="64724.910000000011"/>
  </r>
  <r>
    <n v="1012"/>
    <x v="11"/>
    <x v="0"/>
    <x v="3"/>
    <x v="1"/>
    <s v="为民2302"/>
    <x v="614"/>
    <n v="73701.89"/>
    <n v="31372.36"/>
    <n v="0"/>
    <n v="0"/>
    <n v="2750"/>
    <n v="662"/>
    <n v="202.36999999999898"/>
    <n v="5924"/>
    <n v="21833.99"/>
  </r>
  <r>
    <n v="1013"/>
    <x v="21"/>
    <x v="1"/>
    <x v="3"/>
    <x v="1"/>
    <s v="心脑2302"/>
    <x v="615"/>
    <n v="66129.36"/>
    <n v="27779.690000000002"/>
    <n v="0"/>
    <n v="0"/>
    <n v="0"/>
    <n v="0"/>
    <n v="0"/>
    <n v="0"/>
    <n v="27779.690000000002"/>
  </r>
  <r>
    <n v="1014"/>
    <x v="12"/>
    <x v="0"/>
    <x v="3"/>
    <x v="1"/>
    <s v="新特2302"/>
    <x v="616"/>
    <n v="121205.93"/>
    <n v="47055.49"/>
    <n v="0"/>
    <n v="0"/>
    <n v="1500"/>
    <n v="778"/>
    <n v="789.60000000000036"/>
    <n v="9223"/>
    <n v="34764.89"/>
  </r>
  <r>
    <n v="1015"/>
    <x v="13"/>
    <x v="0"/>
    <x v="3"/>
    <x v="1"/>
    <s v="春天2302"/>
    <x v="617"/>
    <n v="73122.259999999995"/>
    <n v="29378.84"/>
    <n v="0"/>
    <n v="0"/>
    <n v="2333"/>
    <n v="0"/>
    <n v="213.23999999999978"/>
    <n v="6964"/>
    <n v="19868.599999999999"/>
  </r>
  <r>
    <n v="1016"/>
    <x v="14"/>
    <x v="0"/>
    <x v="3"/>
    <x v="1"/>
    <s v="春雨2302"/>
    <x v="618"/>
    <n v="84485.75"/>
    <n v="31801.85"/>
    <n v="0"/>
    <n v="0"/>
    <n v="2500"/>
    <n v="720"/>
    <n v="188.23999999999978"/>
    <n v="5810"/>
    <n v="22583.61"/>
  </r>
  <r>
    <n v="1017"/>
    <x v="15"/>
    <x v="0"/>
    <x v="3"/>
    <x v="1"/>
    <s v="阳光2302"/>
    <x v="619"/>
    <n v="68520.47"/>
    <n v="26426.880000000001"/>
    <n v="0"/>
    <n v="0"/>
    <n v="2333"/>
    <n v="0"/>
    <n v="995.40999999999985"/>
    <n v="4500"/>
    <n v="18598.47"/>
  </r>
  <r>
    <n v="1018"/>
    <x v="16"/>
    <x v="0"/>
    <x v="3"/>
    <x v="1"/>
    <s v="安康2302"/>
    <x v="620"/>
    <n v="62503.17"/>
    <n v="24818.27"/>
    <n v="0"/>
    <n v="0"/>
    <n v="5000"/>
    <n v="779"/>
    <n v="183.29999999999927"/>
    <n v="6968"/>
    <n v="11887.970000000001"/>
  </r>
  <r>
    <n v="1019"/>
    <x v="17"/>
    <x v="0"/>
    <x v="3"/>
    <x v="1"/>
    <s v="仁心2302"/>
    <x v="621"/>
    <n v="75669.679999999993"/>
    <n v="30002.16"/>
    <n v="0"/>
    <n v="0"/>
    <n v="1917"/>
    <n v="0"/>
    <n v="264.21999999999935"/>
    <n v="5154"/>
    <n v="22666.940000000002"/>
  </r>
  <r>
    <n v="1021"/>
    <x v="19"/>
    <x v="0"/>
    <x v="3"/>
    <x v="1"/>
    <s v="康佳2302"/>
    <x v="622"/>
    <n v="48597.46"/>
    <n v="19990.8"/>
    <n v="0"/>
    <n v="0"/>
    <n v="2083"/>
    <n v="0"/>
    <n v="369.07999999999993"/>
    <n v="5142"/>
    <n v="12396.72"/>
  </r>
  <r>
    <n v="1022"/>
    <x v="22"/>
    <x v="0"/>
    <x v="3"/>
    <x v="1"/>
    <s v="豪盛2302"/>
    <x v="623"/>
    <n v="37289.199999999997"/>
    <n v="14751.369999999999"/>
    <n v="0"/>
    <n v="0"/>
    <n v="1667"/>
    <n v="838"/>
    <n v="216.47999999999956"/>
    <n v="4463"/>
    <n v="7566.8899999999994"/>
  </r>
  <r>
    <n v="1023"/>
    <x v="23"/>
    <x v="0"/>
    <x v="3"/>
    <x v="1"/>
    <s v="二十2302"/>
    <x v="624"/>
    <n v="21708.190000000002"/>
    <n v="8284.39"/>
    <n v="0"/>
    <n v="0"/>
    <n v="0"/>
    <n v="580"/>
    <n v="30"/>
    <n v="4547"/>
    <n v="3127.3899999999994"/>
  </r>
  <r>
    <n v="1001"/>
    <x v="0"/>
    <x v="0"/>
    <x v="3"/>
    <x v="2"/>
    <s v="爱心2303"/>
    <x v="625"/>
    <n v="109350.71"/>
    <n v="49063.39"/>
    <n v="0"/>
    <n v="0"/>
    <n v="2500"/>
    <n v="0"/>
    <n v="237.97999999999956"/>
    <n v="9219"/>
    <n v="37106.410000000003"/>
  </r>
  <r>
    <n v="1002"/>
    <x v="1"/>
    <x v="1"/>
    <x v="3"/>
    <x v="2"/>
    <s v="百姓2303"/>
    <x v="626"/>
    <n v="182766.41"/>
    <n v="78817.290000000008"/>
    <n v="0"/>
    <n v="0"/>
    <n v="0"/>
    <n v="0"/>
    <n v="0"/>
    <n v="0"/>
    <n v="78817.290000000008"/>
  </r>
  <r>
    <n v="1003"/>
    <x v="2"/>
    <x v="1"/>
    <x v="3"/>
    <x v="2"/>
    <s v="博康2303"/>
    <x v="627"/>
    <n v="96875.18"/>
    <n v="41677.440000000002"/>
    <n v="0"/>
    <n v="0"/>
    <n v="0"/>
    <n v="0"/>
    <n v="0"/>
    <n v="0"/>
    <n v="41677.440000000002"/>
  </r>
  <r>
    <n v="1004"/>
    <x v="3"/>
    <x v="1"/>
    <x v="3"/>
    <x v="2"/>
    <s v="华瑞2303"/>
    <x v="628"/>
    <n v="133221.73000000001"/>
    <n v="55325.32"/>
    <n v="0"/>
    <n v="0"/>
    <n v="0"/>
    <n v="0"/>
    <n v="0"/>
    <n v="0"/>
    <n v="55325.32"/>
  </r>
  <r>
    <n v="1005"/>
    <x v="4"/>
    <x v="1"/>
    <x v="3"/>
    <x v="2"/>
    <s v="华宇2303"/>
    <x v="629"/>
    <n v="117626.59"/>
    <n v="44354"/>
    <n v="0"/>
    <n v="0"/>
    <n v="0"/>
    <n v="0"/>
    <n v="0"/>
    <n v="0"/>
    <n v="44354"/>
  </r>
  <r>
    <n v="1006"/>
    <x v="5"/>
    <x v="1"/>
    <x v="3"/>
    <x v="2"/>
    <s v="华雨2303"/>
    <x v="630"/>
    <n v="58545.8"/>
    <n v="32105.74"/>
    <n v="0"/>
    <n v="0"/>
    <n v="0"/>
    <n v="0"/>
    <n v="0"/>
    <n v="0"/>
    <n v="32105.74"/>
  </r>
  <r>
    <n v="1007"/>
    <x v="6"/>
    <x v="0"/>
    <x v="3"/>
    <x v="2"/>
    <s v="平安2303"/>
    <x v="631"/>
    <n v="136292.69"/>
    <n v="49801.97"/>
    <n v="0"/>
    <n v="0"/>
    <n v="1917"/>
    <n v="0"/>
    <n v="668.02000000000044"/>
    <n v="3768"/>
    <n v="43448.95"/>
  </r>
  <r>
    <n v="1008"/>
    <x v="7"/>
    <x v="0"/>
    <x v="3"/>
    <x v="2"/>
    <s v="平价2303"/>
    <x v="632"/>
    <n v="261357.23"/>
    <n v="96593.58"/>
    <n v="0"/>
    <n v="0"/>
    <n v="4500"/>
    <n v="0"/>
    <n v="1651.9700000000012"/>
    <n v="27364"/>
    <n v="63077.61"/>
  </r>
  <r>
    <n v="1010"/>
    <x v="9"/>
    <x v="0"/>
    <x v="3"/>
    <x v="2"/>
    <s v="同仁2303"/>
    <x v="633"/>
    <n v="50691.090000000004"/>
    <n v="18652.13"/>
    <n v="0"/>
    <n v="0"/>
    <n v="7917"/>
    <n v="996"/>
    <n v="725.35000000000036"/>
    <n v="5697"/>
    <n v="3316.7800000000007"/>
  </r>
  <r>
    <n v="1011"/>
    <x v="10"/>
    <x v="0"/>
    <x v="3"/>
    <x v="2"/>
    <s v="万合2303"/>
    <x v="634"/>
    <n v="390772.47"/>
    <n v="110310.01999999999"/>
    <n v="0"/>
    <n v="0"/>
    <n v="10000"/>
    <n v="1161"/>
    <n v="328.34000000000015"/>
    <n v="19649"/>
    <n v="79171.679999999993"/>
  </r>
  <r>
    <n v="1012"/>
    <x v="11"/>
    <x v="0"/>
    <x v="3"/>
    <x v="2"/>
    <s v="为民2303"/>
    <x v="635"/>
    <n v="77933.59"/>
    <n v="32750.979999999996"/>
    <n v="0"/>
    <n v="0"/>
    <n v="2750"/>
    <n v="662"/>
    <n v="406.05999999999949"/>
    <n v="6557"/>
    <n v="22375.919999999998"/>
  </r>
  <r>
    <n v="1013"/>
    <x v="21"/>
    <x v="1"/>
    <x v="3"/>
    <x v="2"/>
    <s v="心脑2303"/>
    <x v="636"/>
    <n v="78656"/>
    <n v="33732.1"/>
    <n v="0"/>
    <n v="0"/>
    <n v="0"/>
    <n v="0"/>
    <n v="0"/>
    <n v="0"/>
    <n v="33732.1"/>
  </r>
  <r>
    <n v="1014"/>
    <x v="12"/>
    <x v="0"/>
    <x v="3"/>
    <x v="2"/>
    <s v="新特2303"/>
    <x v="637"/>
    <n v="157402.88999999998"/>
    <n v="62733.72"/>
    <n v="0"/>
    <n v="0"/>
    <n v="1500"/>
    <n v="778"/>
    <n v="1124.2399999999998"/>
    <n v="10145"/>
    <n v="49186.48"/>
  </r>
  <r>
    <n v="1015"/>
    <x v="13"/>
    <x v="0"/>
    <x v="3"/>
    <x v="2"/>
    <s v="春天2303"/>
    <x v="638"/>
    <n v="96687.37"/>
    <n v="39634.25"/>
    <n v="0"/>
    <n v="0"/>
    <n v="2333"/>
    <n v="0"/>
    <n v="1431.3099999999995"/>
    <n v="8859"/>
    <n v="27010.940000000002"/>
  </r>
  <r>
    <n v="1016"/>
    <x v="14"/>
    <x v="0"/>
    <x v="3"/>
    <x v="2"/>
    <s v="春雨2303"/>
    <x v="639"/>
    <n v="92081.78"/>
    <n v="34884.43"/>
    <n v="0"/>
    <n v="0"/>
    <n v="2500"/>
    <n v="720"/>
    <n v="451.01000000000022"/>
    <n v="6599"/>
    <n v="24614.42"/>
  </r>
  <r>
    <n v="1017"/>
    <x v="15"/>
    <x v="0"/>
    <x v="3"/>
    <x v="2"/>
    <s v="阳光2303"/>
    <x v="640"/>
    <n v="85564.91"/>
    <n v="33346.03"/>
    <n v="0"/>
    <n v="0"/>
    <n v="2333"/>
    <n v="0"/>
    <n v="198.10000000000036"/>
    <n v="6106"/>
    <n v="24708.93"/>
  </r>
  <r>
    <n v="1018"/>
    <x v="16"/>
    <x v="0"/>
    <x v="3"/>
    <x v="2"/>
    <s v="安康2303"/>
    <x v="641"/>
    <n v="63649.9"/>
    <n v="26049.360000000001"/>
    <n v="0"/>
    <n v="0"/>
    <n v="5000"/>
    <n v="779"/>
    <n v="184.79000000000087"/>
    <n v="7069"/>
    <n v="13016.57"/>
  </r>
  <r>
    <n v="1019"/>
    <x v="17"/>
    <x v="0"/>
    <x v="3"/>
    <x v="2"/>
    <s v="仁心2303"/>
    <x v="642"/>
    <n v="93897.59"/>
    <n v="38325.14"/>
    <n v="0"/>
    <n v="0"/>
    <n v="1917"/>
    <n v="0"/>
    <n v="476.65999999999985"/>
    <n v="7704"/>
    <n v="28227.48"/>
  </r>
  <r>
    <n v="1021"/>
    <x v="19"/>
    <x v="0"/>
    <x v="3"/>
    <x v="2"/>
    <s v="康佳2303"/>
    <x v="643"/>
    <n v="62993.38"/>
    <n v="25138.190000000002"/>
    <n v="0"/>
    <n v="0"/>
    <n v="2083"/>
    <n v="0"/>
    <n v="439.25"/>
    <n v="5501"/>
    <n v="17114.940000000002"/>
  </r>
  <r>
    <n v="1022"/>
    <x v="22"/>
    <x v="0"/>
    <x v="3"/>
    <x v="2"/>
    <s v="豪盛2303"/>
    <x v="644"/>
    <n v="47289.630000000005"/>
    <n v="17841.71"/>
    <n v="0"/>
    <n v="0"/>
    <n v="1667"/>
    <n v="838"/>
    <n v="673.71"/>
    <n v="4898"/>
    <n v="9765"/>
  </r>
  <r>
    <n v="1023"/>
    <x v="23"/>
    <x v="0"/>
    <x v="3"/>
    <x v="2"/>
    <s v="二十2303"/>
    <x v="645"/>
    <n v="28755.07"/>
    <n v="11156.46"/>
    <n v="0"/>
    <n v="0"/>
    <n v="0"/>
    <n v="580"/>
    <n v="366.44999999999982"/>
    <n v="4441"/>
    <n v="5769.0099999999993"/>
  </r>
  <r>
    <n v="1001"/>
    <x v="0"/>
    <x v="0"/>
    <x v="3"/>
    <x v="3"/>
    <s v="爱心2304"/>
    <x v="646"/>
    <n v="81776.740000000005"/>
    <n v="36925.9"/>
    <n v="0"/>
    <n v="0"/>
    <n v="2500"/>
    <n v="0"/>
    <n v="716.77000000000044"/>
    <n v="6153"/>
    <n v="27556.13"/>
  </r>
  <r>
    <n v="1002"/>
    <x v="1"/>
    <x v="1"/>
    <x v="3"/>
    <x v="3"/>
    <s v="百姓2304"/>
    <x v="647"/>
    <n v="172146.08999999997"/>
    <n v="76308.659999999989"/>
    <n v="0"/>
    <n v="0"/>
    <n v="0"/>
    <n v="0"/>
    <n v="0"/>
    <n v="0"/>
    <n v="76308.659999999989"/>
  </r>
  <r>
    <n v="1003"/>
    <x v="2"/>
    <x v="1"/>
    <x v="3"/>
    <x v="3"/>
    <s v="博康2304"/>
    <x v="648"/>
    <n v="96571.25"/>
    <n v="44246.95"/>
    <n v="0"/>
    <n v="0"/>
    <n v="0"/>
    <n v="0"/>
    <n v="0"/>
    <n v="0"/>
    <n v="44246.95"/>
  </r>
  <r>
    <n v="1004"/>
    <x v="3"/>
    <x v="1"/>
    <x v="3"/>
    <x v="3"/>
    <s v="华瑞2304"/>
    <x v="649"/>
    <n v="109860.70000000001"/>
    <n v="48230.17"/>
    <n v="0"/>
    <n v="0"/>
    <n v="0"/>
    <n v="0"/>
    <n v="0"/>
    <n v="0"/>
    <n v="48230.17"/>
  </r>
  <r>
    <n v="1005"/>
    <x v="4"/>
    <x v="1"/>
    <x v="3"/>
    <x v="3"/>
    <s v="华宇2304"/>
    <x v="650"/>
    <n v="103202.23"/>
    <n v="40402.04"/>
    <n v="0"/>
    <n v="0"/>
    <n v="0"/>
    <n v="0"/>
    <n v="0"/>
    <n v="0"/>
    <n v="40402.04"/>
  </r>
  <r>
    <n v="1006"/>
    <x v="5"/>
    <x v="1"/>
    <x v="3"/>
    <x v="3"/>
    <s v="华雨2304"/>
    <x v="651"/>
    <n v="42921.9"/>
    <n v="25692.73"/>
    <n v="0"/>
    <n v="0"/>
    <n v="0"/>
    <n v="0"/>
    <n v="0"/>
    <n v="0"/>
    <n v="25692.73"/>
  </r>
  <r>
    <n v="1007"/>
    <x v="6"/>
    <x v="0"/>
    <x v="3"/>
    <x v="3"/>
    <s v="平安2304"/>
    <x v="652"/>
    <n v="66031.150000000009"/>
    <n v="23860.89"/>
    <n v="0"/>
    <n v="0"/>
    <n v="1917"/>
    <n v="0"/>
    <n v="729.38000000000011"/>
    <n v="4856"/>
    <n v="16358.509999999998"/>
  </r>
  <r>
    <n v="1008"/>
    <x v="7"/>
    <x v="0"/>
    <x v="3"/>
    <x v="3"/>
    <s v="平价2304"/>
    <x v="653"/>
    <n v="189279.46000000002"/>
    <n v="70504.540000000008"/>
    <n v="0"/>
    <n v="0"/>
    <n v="4500"/>
    <n v="0"/>
    <n v="2450.260000000002"/>
    <n v="22544"/>
    <n v="41010.280000000006"/>
  </r>
  <r>
    <n v="1010"/>
    <x v="9"/>
    <x v="0"/>
    <x v="3"/>
    <x v="3"/>
    <s v="同仁2304"/>
    <x v="654"/>
    <n v="49480.990000000005"/>
    <n v="19717.689999999999"/>
    <n v="0"/>
    <n v="0"/>
    <n v="7917"/>
    <n v="996"/>
    <n v="184.45000000000073"/>
    <n v="6851"/>
    <n v="3769.239999999998"/>
  </r>
  <r>
    <n v="1011"/>
    <x v="10"/>
    <x v="0"/>
    <x v="3"/>
    <x v="3"/>
    <s v="万合2304"/>
    <x v="655"/>
    <n v="340015.64"/>
    <n v="84282.010000000009"/>
    <n v="0"/>
    <n v="0"/>
    <n v="10000"/>
    <n v="1161"/>
    <n v="2309.2299999999996"/>
    <n v="18033"/>
    <n v="52778.780000000013"/>
  </r>
  <r>
    <n v="1012"/>
    <x v="11"/>
    <x v="0"/>
    <x v="3"/>
    <x v="3"/>
    <s v="为民2304"/>
    <x v="656"/>
    <n v="69758.25"/>
    <n v="29613.53"/>
    <n v="0"/>
    <n v="0"/>
    <n v="2750"/>
    <n v="662"/>
    <n v="215.25"/>
    <n v="6196"/>
    <n v="19790.28"/>
  </r>
  <r>
    <n v="1013"/>
    <x v="21"/>
    <x v="1"/>
    <x v="3"/>
    <x v="3"/>
    <s v="心脑2304"/>
    <x v="657"/>
    <n v="65548.05"/>
    <n v="28517.940000000002"/>
    <n v="0"/>
    <n v="0"/>
    <n v="0"/>
    <n v="0"/>
    <n v="0"/>
    <n v="0"/>
    <n v="28517.940000000002"/>
  </r>
  <r>
    <n v="1014"/>
    <x v="12"/>
    <x v="0"/>
    <x v="3"/>
    <x v="3"/>
    <s v="新特2304"/>
    <x v="658"/>
    <n v="119461.23999999999"/>
    <n v="49059.95"/>
    <n v="0"/>
    <n v="0"/>
    <n v="0"/>
    <n v="778"/>
    <n v="244.82999999999993"/>
    <n v="7375"/>
    <n v="40662.119999999995"/>
  </r>
  <r>
    <n v="1015"/>
    <x v="13"/>
    <x v="0"/>
    <x v="3"/>
    <x v="3"/>
    <s v="春天2304"/>
    <x v="659"/>
    <n v="83842.97"/>
    <n v="36021.279999999999"/>
    <n v="0"/>
    <n v="0"/>
    <n v="2333"/>
    <n v="0"/>
    <n v="233.96999999999935"/>
    <n v="6572"/>
    <n v="26882.309999999998"/>
  </r>
  <r>
    <n v="1016"/>
    <x v="14"/>
    <x v="0"/>
    <x v="3"/>
    <x v="3"/>
    <s v="春雨2304"/>
    <x v="660"/>
    <n v="66000.34"/>
    <n v="25729.22"/>
    <n v="0"/>
    <n v="0"/>
    <n v="2500"/>
    <n v="720"/>
    <n v="172.51000000000022"/>
    <n v="5129"/>
    <n v="17207.71"/>
  </r>
  <r>
    <n v="1017"/>
    <x v="15"/>
    <x v="0"/>
    <x v="3"/>
    <x v="3"/>
    <s v="阳光2304"/>
    <x v="661"/>
    <n v="72608.53"/>
    <n v="27064.050000000003"/>
    <n v="0"/>
    <n v="0"/>
    <n v="2333"/>
    <n v="0"/>
    <n v="683.79000000000087"/>
    <n v="6126"/>
    <n v="17921.260000000002"/>
  </r>
  <r>
    <n v="1018"/>
    <x v="16"/>
    <x v="0"/>
    <x v="3"/>
    <x v="3"/>
    <s v="安康2304"/>
    <x v="662"/>
    <n v="55531.55"/>
    <n v="20430.599999999999"/>
    <n v="0"/>
    <n v="0"/>
    <n v="5000"/>
    <n v="779"/>
    <n v="1181.3600000000006"/>
    <n v="7862"/>
    <n v="5608.239999999998"/>
  </r>
  <r>
    <n v="1019"/>
    <x v="17"/>
    <x v="0"/>
    <x v="3"/>
    <x v="3"/>
    <s v="仁心2304"/>
    <x v="663"/>
    <n v="72209.8"/>
    <n v="29974.879999999997"/>
    <n v="0"/>
    <n v="0"/>
    <n v="1917"/>
    <n v="0"/>
    <n v="1710.7000000000007"/>
    <n v="6202"/>
    <n v="20145.179999999997"/>
  </r>
  <r>
    <n v="1021"/>
    <x v="19"/>
    <x v="0"/>
    <x v="3"/>
    <x v="3"/>
    <s v="康佳2304"/>
    <x v="664"/>
    <n v="47965.74"/>
    <n v="19306.95"/>
    <n v="0"/>
    <n v="0"/>
    <n v="2083"/>
    <n v="0"/>
    <n v="651.29"/>
    <n v="5133"/>
    <n v="11439.66"/>
  </r>
  <r>
    <n v="1022"/>
    <x v="22"/>
    <x v="0"/>
    <x v="3"/>
    <x v="3"/>
    <s v="豪盛2304"/>
    <x v="665"/>
    <n v="36718.449999999997"/>
    <n v="14516.39"/>
    <n v="0"/>
    <n v="0"/>
    <n v="1667"/>
    <n v="838"/>
    <n v="162.25"/>
    <n v="4722"/>
    <n v="7127.1399999999994"/>
  </r>
  <r>
    <n v="1023"/>
    <x v="23"/>
    <x v="0"/>
    <x v="3"/>
    <x v="3"/>
    <s v="二十2304"/>
    <x v="666"/>
    <n v="47191.58"/>
    <n v="23672.73"/>
    <n v="0"/>
    <n v="0"/>
    <n v="0"/>
    <n v="580"/>
    <n v="1105.6599999999999"/>
    <n v="4018"/>
    <n v="17969.07"/>
  </r>
  <r>
    <n v="1001"/>
    <x v="0"/>
    <x v="0"/>
    <x v="3"/>
    <x v="4"/>
    <s v="爱心2305"/>
    <x v="667"/>
    <n v="100058.04999999999"/>
    <n v="42338.73"/>
    <n v="0"/>
    <n v="0"/>
    <n v="2500"/>
    <n v="0"/>
    <n v="791.29999999999927"/>
    <n v="8383"/>
    <n v="30664.430000000004"/>
  </r>
  <r>
    <n v="1002"/>
    <x v="1"/>
    <x v="1"/>
    <x v="3"/>
    <x v="4"/>
    <s v="百姓2305"/>
    <x v="668"/>
    <n v="194221.79"/>
    <n v="82711.94"/>
    <n v="0"/>
    <n v="0"/>
    <n v="0"/>
    <n v="0"/>
    <n v="0"/>
    <n v="0"/>
    <n v="82711.94"/>
  </r>
  <r>
    <n v="1003"/>
    <x v="2"/>
    <x v="1"/>
    <x v="3"/>
    <x v="4"/>
    <s v="博康2305"/>
    <x v="669"/>
    <n v="92469.85"/>
    <n v="44988.71"/>
    <n v="0"/>
    <n v="0"/>
    <n v="0"/>
    <n v="0"/>
    <n v="0"/>
    <n v="0"/>
    <n v="44988.71"/>
  </r>
  <r>
    <n v="1004"/>
    <x v="3"/>
    <x v="1"/>
    <x v="3"/>
    <x v="4"/>
    <s v="华瑞2305"/>
    <x v="670"/>
    <n v="111162.04000000001"/>
    <n v="47607.520000000004"/>
    <n v="0"/>
    <n v="0"/>
    <n v="0"/>
    <n v="0"/>
    <n v="0"/>
    <n v="0"/>
    <n v="47607.520000000004"/>
  </r>
  <r>
    <n v="1005"/>
    <x v="4"/>
    <x v="1"/>
    <x v="3"/>
    <x v="4"/>
    <s v="华宇2305"/>
    <x v="671"/>
    <n v="104955.03"/>
    <n v="39852.39"/>
    <n v="0"/>
    <n v="0"/>
    <n v="0"/>
    <n v="0"/>
    <n v="0"/>
    <n v="0"/>
    <n v="39852.39"/>
  </r>
  <r>
    <n v="1006"/>
    <x v="5"/>
    <x v="1"/>
    <x v="3"/>
    <x v="4"/>
    <s v="华雨2305"/>
    <x v="672"/>
    <n v="46904.3"/>
    <n v="27145.27"/>
    <n v="0"/>
    <n v="0"/>
    <n v="0"/>
    <n v="0"/>
    <n v="0"/>
    <n v="0"/>
    <n v="27145.27"/>
  </r>
  <r>
    <n v="1007"/>
    <x v="6"/>
    <x v="0"/>
    <x v="3"/>
    <x v="4"/>
    <s v="平安2305"/>
    <x v="673"/>
    <n v="73587.350000000006"/>
    <n v="27094.49"/>
    <n v="0"/>
    <n v="0"/>
    <n v="1917"/>
    <n v="0"/>
    <n v="431.10000000000036"/>
    <n v="5195"/>
    <n v="19551.39"/>
  </r>
  <r>
    <n v="1008"/>
    <x v="7"/>
    <x v="0"/>
    <x v="3"/>
    <x v="4"/>
    <s v="平价2305"/>
    <x v="674"/>
    <n v="194396.97"/>
    <n v="73962.17"/>
    <n v="0"/>
    <n v="0"/>
    <n v="4500"/>
    <n v="0"/>
    <n v="1538.2099999999991"/>
    <n v="21056"/>
    <n v="46867.96"/>
  </r>
  <r>
    <n v="1010"/>
    <x v="9"/>
    <x v="0"/>
    <x v="3"/>
    <x v="4"/>
    <s v="同仁2305"/>
    <x v="675"/>
    <n v="50304.92"/>
    <n v="19393.41"/>
    <n v="0"/>
    <n v="0"/>
    <n v="7917"/>
    <n v="0"/>
    <n v="229.51000000000022"/>
    <n v="5675"/>
    <n v="5571.9"/>
  </r>
  <r>
    <n v="1011"/>
    <x v="10"/>
    <x v="0"/>
    <x v="3"/>
    <x v="4"/>
    <s v="万合2305"/>
    <x v="676"/>
    <n v="385172.05000000005"/>
    <n v="100125.43000000001"/>
    <n v="0"/>
    <n v="0"/>
    <n v="10000"/>
    <n v="0"/>
    <n v="659.79000000000087"/>
    <n v="20851"/>
    <n v="68614.640000000014"/>
  </r>
  <r>
    <n v="1012"/>
    <x v="11"/>
    <x v="0"/>
    <x v="3"/>
    <x v="4"/>
    <s v="为民2305"/>
    <x v="677"/>
    <n v="76817.540000000008"/>
    <n v="32700.090000000004"/>
    <n v="0"/>
    <n v="0"/>
    <n v="2750"/>
    <n v="0"/>
    <n v="1243.9399999999996"/>
    <n v="6380.8"/>
    <n v="22325.350000000006"/>
  </r>
  <r>
    <n v="1013"/>
    <x v="21"/>
    <x v="1"/>
    <x v="3"/>
    <x v="4"/>
    <s v="心脑2305"/>
    <x v="678"/>
    <n v="69177.38"/>
    <n v="28989.86"/>
    <n v="0"/>
    <n v="0"/>
    <n v="0"/>
    <n v="0"/>
    <n v="0"/>
    <n v="0"/>
    <n v="28989.86"/>
  </r>
  <r>
    <n v="1014"/>
    <x v="12"/>
    <x v="0"/>
    <x v="3"/>
    <x v="4"/>
    <s v="新特2305"/>
    <x v="679"/>
    <n v="132893.88"/>
    <n v="53673.11"/>
    <n v="0"/>
    <n v="0"/>
    <n v="0"/>
    <n v="0"/>
    <n v="1528.08"/>
    <n v="9972"/>
    <n v="42173.03"/>
  </r>
  <r>
    <n v="1015"/>
    <x v="13"/>
    <x v="0"/>
    <x v="3"/>
    <x v="4"/>
    <s v="春天2305"/>
    <x v="680"/>
    <n v="82557.03"/>
    <n v="32407.27"/>
    <n v="0"/>
    <n v="0"/>
    <n v="2333"/>
    <n v="0"/>
    <n v="854.78000000000065"/>
    <n v="5847"/>
    <n v="23372.489999999998"/>
  </r>
  <r>
    <n v="1016"/>
    <x v="14"/>
    <x v="0"/>
    <x v="3"/>
    <x v="4"/>
    <s v="春雨2305"/>
    <x v="681"/>
    <n v="66749.850000000006"/>
    <n v="24716.3"/>
    <n v="0"/>
    <n v="0"/>
    <n v="2500"/>
    <n v="0"/>
    <n v="1326.3500000000004"/>
    <n v="5132"/>
    <n v="15757.949999999999"/>
  </r>
  <r>
    <n v="1017"/>
    <x v="15"/>
    <x v="0"/>
    <x v="3"/>
    <x v="4"/>
    <s v="阳光2305"/>
    <x v="682"/>
    <n v="79897.799999999988"/>
    <n v="30013.989999999998"/>
    <n v="0"/>
    <n v="0"/>
    <n v="2750"/>
    <n v="0"/>
    <n v="964.82999999999993"/>
    <n v="4724"/>
    <n v="21575.159999999996"/>
  </r>
  <r>
    <n v="1018"/>
    <x v="16"/>
    <x v="0"/>
    <x v="3"/>
    <x v="4"/>
    <s v="安康2305"/>
    <x v="683"/>
    <n v="70565.23"/>
    <n v="26030.230000000003"/>
    <n v="0"/>
    <n v="0"/>
    <n v="5000"/>
    <n v="0"/>
    <n v="247.93000000000029"/>
    <n v="7084"/>
    <n v="13698.300000000003"/>
  </r>
  <r>
    <n v="1019"/>
    <x v="17"/>
    <x v="0"/>
    <x v="3"/>
    <x v="4"/>
    <s v="仁心2305"/>
    <x v="684"/>
    <n v="72886.559999999998"/>
    <n v="28252.720000000001"/>
    <n v="0"/>
    <n v="0"/>
    <n v="1917"/>
    <n v="0"/>
    <n v="254.46000000000004"/>
    <n v="4778"/>
    <n v="21303.260000000002"/>
  </r>
  <r>
    <n v="1021"/>
    <x v="19"/>
    <x v="0"/>
    <x v="3"/>
    <x v="4"/>
    <s v="康佳2305"/>
    <x v="685"/>
    <n v="58269.05"/>
    <n v="23038.83"/>
    <n v="0"/>
    <n v="0"/>
    <n v="2083"/>
    <n v="0"/>
    <n v="722.85000000000036"/>
    <n v="5460"/>
    <n v="14772.980000000001"/>
  </r>
  <r>
    <n v="1022"/>
    <x v="22"/>
    <x v="0"/>
    <x v="3"/>
    <x v="4"/>
    <s v="豪盛2305"/>
    <x v="686"/>
    <n v="48532.92"/>
    <n v="19689.940000000002"/>
    <n v="0"/>
    <n v="0"/>
    <n v="1667"/>
    <n v="0"/>
    <n v="814.60000000000036"/>
    <n v="4902"/>
    <n v="12306.340000000002"/>
  </r>
  <r>
    <n v="1023"/>
    <x v="23"/>
    <x v="0"/>
    <x v="3"/>
    <x v="4"/>
    <s v="二十2305"/>
    <x v="687"/>
    <n v="33589.9"/>
    <n v="14465.39"/>
    <n v="0"/>
    <n v="0"/>
    <n v="0"/>
    <n v="0"/>
    <n v="217.77000000000044"/>
    <n v="4026"/>
    <n v="10221.619999999999"/>
  </r>
  <r>
    <n v="1001"/>
    <x v="0"/>
    <x v="0"/>
    <x v="3"/>
    <x v="5"/>
    <s v="爱心2306"/>
    <x v="688"/>
    <n v="88157.93"/>
    <n v="38098.979999999996"/>
    <n v="0"/>
    <n v="0"/>
    <n v="2500"/>
    <n v="0"/>
    <n v="222.65999999999985"/>
    <n v="8656"/>
    <n v="26720.319999999996"/>
  </r>
  <r>
    <n v="1002"/>
    <x v="1"/>
    <x v="1"/>
    <x v="3"/>
    <x v="5"/>
    <s v="百姓2306"/>
    <x v="689"/>
    <n v="180673.18000000002"/>
    <n v="82191.239999999991"/>
    <n v="0"/>
    <n v="0"/>
    <n v="0"/>
    <n v="0"/>
    <n v="0"/>
    <n v="0"/>
    <n v="82191.239999999991"/>
  </r>
  <r>
    <n v="1003"/>
    <x v="2"/>
    <x v="1"/>
    <x v="3"/>
    <x v="5"/>
    <s v="博康2306"/>
    <x v="690"/>
    <n v="81895.92"/>
    <n v="41017.760000000002"/>
    <n v="0"/>
    <n v="0"/>
    <n v="0"/>
    <n v="0"/>
    <n v="0"/>
    <n v="0"/>
    <n v="41017.760000000002"/>
  </r>
  <r>
    <n v="1004"/>
    <x v="3"/>
    <x v="1"/>
    <x v="3"/>
    <x v="5"/>
    <s v="华瑞2306"/>
    <x v="691"/>
    <n v="95974.34"/>
    <n v="40534.800000000003"/>
    <n v="0"/>
    <n v="0"/>
    <n v="0"/>
    <n v="0"/>
    <n v="0"/>
    <n v="0"/>
    <n v="40534.800000000003"/>
  </r>
  <r>
    <n v="1005"/>
    <x v="4"/>
    <x v="1"/>
    <x v="3"/>
    <x v="5"/>
    <s v="华宇2306"/>
    <x v="692"/>
    <n v="96028.160000000003"/>
    <n v="38730.97"/>
    <n v="0"/>
    <n v="0"/>
    <n v="0"/>
    <n v="0"/>
    <n v="0"/>
    <n v="0"/>
    <n v="38730.97"/>
  </r>
  <r>
    <n v="1006"/>
    <x v="5"/>
    <x v="1"/>
    <x v="3"/>
    <x v="5"/>
    <s v="华雨2306"/>
    <x v="693"/>
    <n v="44075.9"/>
    <n v="26463.99"/>
    <n v="0"/>
    <n v="0"/>
    <n v="0"/>
    <n v="0"/>
    <n v="0"/>
    <n v="0"/>
    <n v="26463.99"/>
  </r>
  <r>
    <n v="1007"/>
    <x v="6"/>
    <x v="0"/>
    <x v="3"/>
    <x v="5"/>
    <s v="平安2306"/>
    <x v="694"/>
    <n v="64882.81"/>
    <n v="24022.97"/>
    <n v="0"/>
    <n v="0"/>
    <n v="1917"/>
    <n v="0"/>
    <n v="479.53999999999996"/>
    <n v="4723"/>
    <n v="16903.43"/>
  </r>
  <r>
    <n v="1008"/>
    <x v="7"/>
    <x v="0"/>
    <x v="3"/>
    <x v="5"/>
    <s v="平价2306"/>
    <x v="695"/>
    <n v="155107.49"/>
    <n v="56251.380000000005"/>
    <n v="0"/>
    <n v="0"/>
    <n v="4500"/>
    <n v="0"/>
    <n v="3856.0299999999988"/>
    <n v="19863"/>
    <n v="28032.350000000006"/>
  </r>
  <r>
    <n v="1010"/>
    <x v="9"/>
    <x v="0"/>
    <x v="3"/>
    <x v="5"/>
    <s v="同仁2306"/>
    <x v="696"/>
    <n v="48699.25"/>
    <n v="18335.29"/>
    <n v="0"/>
    <n v="0"/>
    <n v="7917"/>
    <n v="0"/>
    <n v="675.07999999999993"/>
    <n v="4642"/>
    <n v="5101.2100000000009"/>
  </r>
  <r>
    <n v="1011"/>
    <x v="10"/>
    <x v="0"/>
    <x v="3"/>
    <x v="5"/>
    <s v="万合2306"/>
    <x v="697"/>
    <n v="364843.19000000006"/>
    <n v="93462.68"/>
    <n v="0"/>
    <n v="0"/>
    <n v="10000"/>
    <n v="0"/>
    <n v="278.70000000000073"/>
    <n v="19912"/>
    <n v="63271.979999999996"/>
  </r>
  <r>
    <n v="1012"/>
    <x v="11"/>
    <x v="0"/>
    <x v="3"/>
    <x v="5"/>
    <s v="为民2306"/>
    <x v="698"/>
    <n v="61113.520000000004"/>
    <n v="25112.879999999997"/>
    <n v="0"/>
    <n v="0"/>
    <n v="2750"/>
    <n v="0"/>
    <n v="181.77000000000044"/>
    <n v="5480"/>
    <n v="16701.109999999997"/>
  </r>
  <r>
    <n v="1013"/>
    <x v="21"/>
    <x v="1"/>
    <x v="3"/>
    <x v="5"/>
    <s v="心脑2306"/>
    <x v="699"/>
    <n v="65269.89"/>
    <n v="25275.85"/>
    <n v="0"/>
    <n v="0"/>
    <n v="0"/>
    <n v="0"/>
    <n v="0"/>
    <n v="0"/>
    <n v="25275.85"/>
  </r>
  <r>
    <n v="1014"/>
    <x v="12"/>
    <x v="0"/>
    <x v="3"/>
    <x v="5"/>
    <s v="新特2306"/>
    <x v="700"/>
    <n v="122617.82999999999"/>
    <n v="49360.72"/>
    <n v="0"/>
    <n v="0"/>
    <n v="0"/>
    <n v="0"/>
    <n v="488.21999999999935"/>
    <n v="10708"/>
    <n v="38164.5"/>
  </r>
  <r>
    <n v="1015"/>
    <x v="13"/>
    <x v="0"/>
    <x v="3"/>
    <x v="5"/>
    <s v="春天2306"/>
    <x v="701"/>
    <n v="74941.05"/>
    <n v="27909.62"/>
    <n v="0"/>
    <n v="0"/>
    <n v="2333"/>
    <n v="0"/>
    <n v="702.97999999999956"/>
    <n v="5655"/>
    <n v="19218.64"/>
  </r>
  <r>
    <n v="1016"/>
    <x v="14"/>
    <x v="0"/>
    <x v="3"/>
    <x v="5"/>
    <s v="春雨2306"/>
    <x v="702"/>
    <n v="65679.28"/>
    <n v="23072.38"/>
    <n v="0"/>
    <n v="0"/>
    <n v="2500"/>
    <n v="0"/>
    <n v="178.39999999999964"/>
    <n v="4840"/>
    <n v="15553.980000000001"/>
  </r>
  <r>
    <n v="1017"/>
    <x v="15"/>
    <x v="0"/>
    <x v="3"/>
    <x v="5"/>
    <s v="阳光2306"/>
    <x v="703"/>
    <n v="67017.52"/>
    <n v="24353.43"/>
    <n v="0"/>
    <n v="0"/>
    <n v="2750"/>
    <n v="0"/>
    <n v="176.47999999999956"/>
    <n v="4451"/>
    <n v="16975.95"/>
  </r>
  <r>
    <n v="1018"/>
    <x v="16"/>
    <x v="0"/>
    <x v="3"/>
    <x v="5"/>
    <s v="安康2306"/>
    <x v="704"/>
    <n v="61308.149999999994"/>
    <n v="23185.85"/>
    <n v="0"/>
    <n v="0"/>
    <n v="5000"/>
    <n v="0"/>
    <n v="1180.380000000001"/>
    <n v="6413"/>
    <n v="10592.469999999998"/>
  </r>
  <r>
    <n v="1019"/>
    <x v="17"/>
    <x v="0"/>
    <x v="3"/>
    <x v="5"/>
    <s v="仁心2306"/>
    <x v="705"/>
    <n v="61303.849999999991"/>
    <n v="23407.45"/>
    <n v="0"/>
    <n v="0"/>
    <n v="1917"/>
    <n v="0"/>
    <n v="487.5"/>
    <n v="4429"/>
    <n v="16573.95"/>
  </r>
  <r>
    <n v="1021"/>
    <x v="19"/>
    <x v="0"/>
    <x v="3"/>
    <x v="5"/>
    <s v="康佳2306"/>
    <x v="706"/>
    <n v="49136.25"/>
    <n v="18835.28"/>
    <n v="0"/>
    <n v="0"/>
    <n v="2083"/>
    <n v="0"/>
    <n v="650.29"/>
    <n v="5056"/>
    <n v="11045.989999999998"/>
  </r>
  <r>
    <n v="1022"/>
    <x v="22"/>
    <x v="0"/>
    <x v="3"/>
    <x v="5"/>
    <s v="豪盛2306"/>
    <x v="707"/>
    <n v="44247.22"/>
    <n v="17737.329999999998"/>
    <n v="0"/>
    <n v="0"/>
    <n v="1667"/>
    <n v="0"/>
    <n v="866.05999999999949"/>
    <n v="4852"/>
    <n v="10352.269999999999"/>
  </r>
  <r>
    <n v="1023"/>
    <x v="23"/>
    <x v="0"/>
    <x v="3"/>
    <x v="5"/>
    <s v="二十2306"/>
    <x v="708"/>
    <n v="31647.47"/>
    <n v="13865.169999999998"/>
    <n v="0"/>
    <n v="0"/>
    <n v="0"/>
    <n v="0"/>
    <n v="165.11999999999989"/>
    <n v="3144"/>
    <n v="10556.05"/>
  </r>
  <r>
    <n v="1001"/>
    <x v="0"/>
    <x v="0"/>
    <x v="3"/>
    <x v="6"/>
    <s v="爱心2307"/>
    <x v="709"/>
    <n v="73116.030000000013"/>
    <n v="33363.11"/>
    <n v="0"/>
    <n v="0"/>
    <n v="2500"/>
    <n v="0"/>
    <n v="709.04999999999927"/>
    <n v="8838"/>
    <n v="21316.06"/>
  </r>
  <r>
    <n v="1002"/>
    <x v="1"/>
    <x v="1"/>
    <x v="3"/>
    <x v="6"/>
    <s v="百姓2307"/>
    <x v="710"/>
    <n v="166562.44999999998"/>
    <n v="75166.950000000012"/>
    <n v="0"/>
    <n v="0"/>
    <n v="0"/>
    <n v="0"/>
    <n v="0"/>
    <n v="0"/>
    <n v="75166.950000000012"/>
  </r>
  <r>
    <n v="1003"/>
    <x v="2"/>
    <x v="1"/>
    <x v="3"/>
    <x v="6"/>
    <s v="博康2307"/>
    <x v="711"/>
    <n v="77644.5"/>
    <n v="39927.43"/>
    <n v="0"/>
    <n v="0"/>
    <n v="0"/>
    <n v="0"/>
    <n v="0"/>
    <n v="0"/>
    <n v="39927.43"/>
  </r>
  <r>
    <n v="1004"/>
    <x v="3"/>
    <x v="1"/>
    <x v="3"/>
    <x v="6"/>
    <s v="华瑞2307"/>
    <x v="712"/>
    <n v="94954.69"/>
    <n v="42047.17"/>
    <n v="0"/>
    <n v="0"/>
    <n v="0"/>
    <n v="0"/>
    <n v="0"/>
    <n v="0"/>
    <n v="42047.17"/>
  </r>
  <r>
    <n v="1005"/>
    <x v="4"/>
    <x v="1"/>
    <x v="3"/>
    <x v="6"/>
    <s v="华宇2307"/>
    <x v="713"/>
    <n v="92139.470000000016"/>
    <n v="36672.57"/>
    <n v="0"/>
    <n v="0"/>
    <n v="0"/>
    <n v="0"/>
    <n v="0"/>
    <n v="0"/>
    <n v="36672.57"/>
  </r>
  <r>
    <n v="1006"/>
    <x v="5"/>
    <x v="1"/>
    <x v="3"/>
    <x v="6"/>
    <s v="华雨2307"/>
    <x v="714"/>
    <n v="42276.800000000003"/>
    <n v="25614.240000000002"/>
    <n v="0"/>
    <n v="0"/>
    <n v="0"/>
    <n v="0"/>
    <n v="0"/>
    <n v="0"/>
    <n v="25614.240000000002"/>
  </r>
  <r>
    <n v="1007"/>
    <x v="6"/>
    <x v="0"/>
    <x v="3"/>
    <x v="6"/>
    <s v="平安2307"/>
    <x v="715"/>
    <n v="57381.12999999999"/>
    <n v="21177.22"/>
    <n v="0"/>
    <n v="0"/>
    <n v="1917"/>
    <n v="0"/>
    <n v="179.67000000000007"/>
    <n v="1419"/>
    <n v="17661.550000000003"/>
  </r>
  <r>
    <n v="1008"/>
    <x v="7"/>
    <x v="0"/>
    <x v="3"/>
    <x v="6"/>
    <s v="平价2307"/>
    <x v="716"/>
    <n v="165033.90000000002"/>
    <n v="62580.839999999989"/>
    <n v="0"/>
    <n v="0"/>
    <n v="4500"/>
    <n v="0"/>
    <n v="1439.6100000000006"/>
    <n v="21200"/>
    <n v="35441.229999999989"/>
  </r>
  <r>
    <n v="1010"/>
    <x v="9"/>
    <x v="0"/>
    <x v="3"/>
    <x v="6"/>
    <s v="同仁2307"/>
    <x v="717"/>
    <n v="43001.63"/>
    <n v="15938.619999999999"/>
    <n v="0"/>
    <n v="0"/>
    <n v="7500"/>
    <n v="0"/>
    <n v="658.70000000000073"/>
    <n v="4915"/>
    <n v="2864.9199999999983"/>
  </r>
  <r>
    <n v="1011"/>
    <x v="10"/>
    <x v="0"/>
    <x v="3"/>
    <x v="6"/>
    <s v="万合2307"/>
    <x v="718"/>
    <n v="387988.39"/>
    <n v="90821.360000000015"/>
    <n v="0"/>
    <n v="0"/>
    <n v="10000"/>
    <n v="0"/>
    <n v="370"/>
    <n v="21831"/>
    <n v="58620.360000000015"/>
  </r>
  <r>
    <n v="1012"/>
    <x v="11"/>
    <x v="0"/>
    <x v="3"/>
    <x v="6"/>
    <s v="为民2307"/>
    <x v="719"/>
    <n v="68938.760000000009"/>
    <n v="29879.91"/>
    <n v="0"/>
    <n v="0"/>
    <n v="2750"/>
    <n v="0"/>
    <n v="195.86999999999898"/>
    <n v="6179"/>
    <n v="20755.04"/>
  </r>
  <r>
    <n v="1013"/>
    <x v="21"/>
    <x v="1"/>
    <x v="3"/>
    <x v="6"/>
    <s v="心脑2307"/>
    <x v="720"/>
    <n v="65976.75"/>
    <n v="28013.71"/>
    <n v="0"/>
    <n v="0"/>
    <n v="0"/>
    <n v="0"/>
    <n v="0"/>
    <n v="0"/>
    <n v="28013.71"/>
  </r>
  <r>
    <n v="1014"/>
    <x v="12"/>
    <x v="0"/>
    <x v="3"/>
    <x v="6"/>
    <s v="新特2307"/>
    <x v="721"/>
    <n v="115723.19"/>
    <n v="46937.96"/>
    <n v="0"/>
    <n v="0"/>
    <n v="0"/>
    <n v="0"/>
    <n v="909.86000000000058"/>
    <n v="10277"/>
    <n v="35751.1"/>
  </r>
  <r>
    <n v="1015"/>
    <x v="13"/>
    <x v="0"/>
    <x v="3"/>
    <x v="6"/>
    <s v="春天2307"/>
    <x v="722"/>
    <n v="67432.83"/>
    <n v="27327.899999999998"/>
    <n v="0"/>
    <n v="0"/>
    <n v="2333"/>
    <n v="0"/>
    <n v="600.36999999999989"/>
    <n v="3925"/>
    <n v="20469.53"/>
  </r>
  <r>
    <n v="1016"/>
    <x v="14"/>
    <x v="0"/>
    <x v="3"/>
    <x v="6"/>
    <s v="春雨2307"/>
    <x v="723"/>
    <n v="62580.89"/>
    <n v="23863.98"/>
    <n v="0"/>
    <n v="0"/>
    <n v="2500"/>
    <n v="0"/>
    <n v="177.61999999999989"/>
    <n v="5147"/>
    <n v="16039.36"/>
  </r>
  <r>
    <n v="1017"/>
    <x v="15"/>
    <x v="0"/>
    <x v="3"/>
    <x v="6"/>
    <s v="阳光2307"/>
    <x v="724"/>
    <n v="70934.89"/>
    <n v="27461.61"/>
    <n v="0"/>
    <n v="0"/>
    <n v="2750"/>
    <n v="0"/>
    <n v="882.71999999999935"/>
    <n v="3986"/>
    <n v="19842.89"/>
  </r>
  <r>
    <n v="1018"/>
    <x v="16"/>
    <x v="0"/>
    <x v="3"/>
    <x v="6"/>
    <s v="安康2307"/>
    <x v="725"/>
    <n v="70320.679999999993"/>
    <n v="27138.809999999998"/>
    <n v="0"/>
    <n v="0"/>
    <n v="5000"/>
    <n v="0"/>
    <n v="207.18000000000029"/>
    <n v="5781"/>
    <n v="16150.629999999997"/>
  </r>
  <r>
    <n v="1019"/>
    <x v="17"/>
    <x v="0"/>
    <x v="3"/>
    <x v="6"/>
    <s v="仁心2307"/>
    <x v="726"/>
    <n v="60567.29"/>
    <n v="23235.06"/>
    <n v="0"/>
    <n v="0"/>
    <n v="1917"/>
    <n v="0"/>
    <n v="1197.5900000000001"/>
    <n v="2592"/>
    <n v="17528.47"/>
  </r>
  <r>
    <n v="1021"/>
    <x v="19"/>
    <x v="0"/>
    <x v="3"/>
    <x v="6"/>
    <s v="康佳2307"/>
    <x v="727"/>
    <n v="50428.270000000004"/>
    <n v="21861.989999999998"/>
    <n v="0"/>
    <n v="0"/>
    <n v="2083"/>
    <n v="0"/>
    <n v="150.30999999999949"/>
    <n v="4767"/>
    <n v="14861.679999999998"/>
  </r>
  <r>
    <n v="1022"/>
    <x v="22"/>
    <x v="0"/>
    <x v="3"/>
    <x v="6"/>
    <s v="豪盛2307"/>
    <x v="728"/>
    <n v="39085.96"/>
    <n v="15566.08"/>
    <n v="0"/>
    <n v="0"/>
    <n v="1833"/>
    <n v="0"/>
    <n v="773.36999999999989"/>
    <n v="4791"/>
    <n v="8168.71"/>
  </r>
  <r>
    <n v="1023"/>
    <x v="23"/>
    <x v="0"/>
    <x v="3"/>
    <x v="6"/>
    <s v="二十2307"/>
    <x v="729"/>
    <n v="32901.159999999996"/>
    <n v="15786.21"/>
    <n v="0"/>
    <n v="0"/>
    <n v="0"/>
    <n v="0"/>
    <n v="1194.8000000000002"/>
    <n v="3176"/>
    <n v="11415.41"/>
  </r>
  <r>
    <n v="1001"/>
    <x v="0"/>
    <x v="0"/>
    <x v="3"/>
    <x v="7"/>
    <s v="爱心2308"/>
    <x v="730"/>
    <n v="92313.18"/>
    <n v="42323.539999999994"/>
    <n v="0"/>
    <n v="0"/>
    <n v="2500"/>
    <n v="0"/>
    <n v="224.93000000000029"/>
    <n v="8176"/>
    <n v="31422.609999999993"/>
  </r>
  <r>
    <n v="1002"/>
    <x v="1"/>
    <x v="1"/>
    <x v="3"/>
    <x v="7"/>
    <s v="百姓2308"/>
    <x v="731"/>
    <n v="183057.14999999997"/>
    <n v="81493.37999999999"/>
    <n v="0"/>
    <n v="0"/>
    <n v="0"/>
    <n v="0"/>
    <n v="0"/>
    <n v="0"/>
    <n v="81493.37999999999"/>
  </r>
  <r>
    <n v="1003"/>
    <x v="2"/>
    <x v="1"/>
    <x v="3"/>
    <x v="7"/>
    <s v="博康2308"/>
    <x v="732"/>
    <n v="99316.65"/>
    <n v="48038.34"/>
    <n v="0"/>
    <n v="0"/>
    <n v="0"/>
    <n v="0"/>
    <n v="0"/>
    <n v="0"/>
    <n v="48038.34"/>
  </r>
  <r>
    <n v="1004"/>
    <x v="3"/>
    <x v="1"/>
    <x v="3"/>
    <x v="7"/>
    <s v="华瑞2308"/>
    <x v="733"/>
    <n v="113483.75"/>
    <n v="47574"/>
    <n v="0"/>
    <n v="0"/>
    <n v="0"/>
    <n v="0"/>
    <n v="0"/>
    <n v="0"/>
    <n v="47574"/>
  </r>
  <r>
    <n v="1005"/>
    <x v="4"/>
    <x v="1"/>
    <x v="3"/>
    <x v="7"/>
    <s v="华宇2308"/>
    <x v="734"/>
    <n v="95937.49"/>
    <n v="36312.980000000003"/>
    <n v="0"/>
    <n v="0"/>
    <n v="0"/>
    <n v="0"/>
    <n v="0"/>
    <n v="0"/>
    <n v="36312.980000000003"/>
  </r>
  <r>
    <n v="1006"/>
    <x v="5"/>
    <x v="1"/>
    <x v="3"/>
    <x v="7"/>
    <s v="华雨2308"/>
    <x v="735"/>
    <n v="54300.1"/>
    <n v="32861.040000000001"/>
    <n v="0"/>
    <n v="0"/>
    <n v="0"/>
    <n v="0"/>
    <n v="0"/>
    <n v="0"/>
    <n v="32861.040000000001"/>
  </r>
  <r>
    <n v="1007"/>
    <x v="6"/>
    <x v="0"/>
    <x v="3"/>
    <x v="7"/>
    <s v="平安2308"/>
    <x v="736"/>
    <n v="82001.41"/>
    <n v="29301.260000000002"/>
    <n v="0"/>
    <n v="0"/>
    <n v="1917"/>
    <n v="0"/>
    <n v="500.71999999999935"/>
    <n v="4949"/>
    <n v="21934.54"/>
  </r>
  <r>
    <n v="1008"/>
    <x v="7"/>
    <x v="0"/>
    <x v="3"/>
    <x v="7"/>
    <s v="平价2308"/>
    <x v="737"/>
    <n v="197025.97999999998"/>
    <n v="76774.5"/>
    <n v="0"/>
    <n v="0"/>
    <n v="4500"/>
    <n v="0"/>
    <n v="1364.6699999999983"/>
    <n v="24509"/>
    <n v="46400.83"/>
  </r>
  <r>
    <n v="1010"/>
    <x v="9"/>
    <x v="0"/>
    <x v="3"/>
    <x v="7"/>
    <s v="同仁2308"/>
    <x v="738"/>
    <n v="53303.759999999995"/>
    <n v="20427.68"/>
    <n v="0"/>
    <n v="0"/>
    <n v="7500"/>
    <n v="0"/>
    <n v="1683.1599999999999"/>
    <n v="4889"/>
    <n v="6355.52"/>
  </r>
  <r>
    <n v="1011"/>
    <x v="10"/>
    <x v="0"/>
    <x v="3"/>
    <x v="7"/>
    <s v="万合2308"/>
    <x v="739"/>
    <n v="412975.26"/>
    <n v="93275.209999999992"/>
    <n v="0"/>
    <n v="0"/>
    <n v="10000"/>
    <n v="0"/>
    <n v="2346.760000000002"/>
    <n v="18006"/>
    <n v="62922.44999999999"/>
  </r>
  <r>
    <n v="1012"/>
    <x v="11"/>
    <x v="0"/>
    <x v="3"/>
    <x v="7"/>
    <s v="为民2308"/>
    <x v="740"/>
    <n v="79841.260000000009"/>
    <n v="34148.07"/>
    <n v="0"/>
    <n v="0"/>
    <n v="2750"/>
    <n v="0"/>
    <n v="1214.5699999999997"/>
    <n v="6705"/>
    <n v="23478.5"/>
  </r>
  <r>
    <n v="1013"/>
    <x v="21"/>
    <x v="1"/>
    <x v="3"/>
    <x v="7"/>
    <s v="心脑2308"/>
    <x v="741"/>
    <n v="70388.34"/>
    <n v="31282.870000000003"/>
    <n v="0"/>
    <n v="0"/>
    <n v="0"/>
    <n v="0"/>
    <n v="0"/>
    <n v="0"/>
    <n v="31282.870000000003"/>
  </r>
  <r>
    <n v="1014"/>
    <x v="12"/>
    <x v="0"/>
    <x v="3"/>
    <x v="7"/>
    <s v="新特2308"/>
    <x v="742"/>
    <n v="130711.51"/>
    <n v="53128.03"/>
    <n v="0"/>
    <n v="0"/>
    <n v="0"/>
    <n v="0"/>
    <n v="858.04999999999927"/>
    <n v="8599"/>
    <n v="43670.979999999996"/>
  </r>
  <r>
    <n v="1015"/>
    <x v="13"/>
    <x v="0"/>
    <x v="3"/>
    <x v="7"/>
    <s v="春天2308"/>
    <x v="743"/>
    <n v="93344.57"/>
    <n v="38869.979999999996"/>
    <n v="0"/>
    <n v="0"/>
    <n v="2333"/>
    <n v="0"/>
    <n v="1035.8400000000001"/>
    <n v="6359"/>
    <n v="29142.139999999996"/>
  </r>
  <r>
    <n v="1016"/>
    <x v="14"/>
    <x v="0"/>
    <x v="3"/>
    <x v="7"/>
    <s v="春雨2308"/>
    <x v="744"/>
    <n v="81110.84"/>
    <n v="31299.54"/>
    <n v="0"/>
    <n v="0"/>
    <n v="2500"/>
    <n v="0"/>
    <n v="199.21999999999935"/>
    <n v="6038"/>
    <n v="22562.32"/>
  </r>
  <r>
    <n v="1017"/>
    <x v="15"/>
    <x v="0"/>
    <x v="3"/>
    <x v="7"/>
    <s v="阳光2308"/>
    <x v="745"/>
    <n v="82655.33"/>
    <n v="32425.16"/>
    <n v="0"/>
    <n v="0"/>
    <n v="2750"/>
    <n v="0"/>
    <n v="193.51000000000022"/>
    <n v="5471"/>
    <n v="24010.65"/>
  </r>
  <r>
    <n v="1018"/>
    <x v="16"/>
    <x v="0"/>
    <x v="3"/>
    <x v="7"/>
    <s v="安康2308"/>
    <x v="746"/>
    <n v="79737.31"/>
    <n v="30432.629999999997"/>
    <n v="0"/>
    <n v="0"/>
    <n v="5000"/>
    <n v="0"/>
    <n v="220.63000000000102"/>
    <n v="7064"/>
    <n v="18147.999999999996"/>
  </r>
  <r>
    <n v="1019"/>
    <x v="17"/>
    <x v="0"/>
    <x v="3"/>
    <x v="7"/>
    <s v="仁心2308"/>
    <x v="747"/>
    <n v="73594.490000000005"/>
    <n v="29050.230000000003"/>
    <n v="0"/>
    <n v="0"/>
    <n v="1917"/>
    <n v="0"/>
    <n v="214.28000000000065"/>
    <n v="5225"/>
    <n v="21693.950000000004"/>
  </r>
  <r>
    <n v="1021"/>
    <x v="19"/>
    <x v="0"/>
    <x v="3"/>
    <x v="7"/>
    <s v="康佳2308"/>
    <x v="748"/>
    <n v="47775.16"/>
    <n v="19354.55"/>
    <n v="0"/>
    <n v="0"/>
    <n v="2083"/>
    <n v="0"/>
    <n v="648.06999999999971"/>
    <n v="5322"/>
    <n v="11301.48"/>
  </r>
  <r>
    <n v="1022"/>
    <x v="22"/>
    <x v="0"/>
    <x v="3"/>
    <x v="7"/>
    <s v="豪盛2308"/>
    <x v="749"/>
    <n v="47757.61"/>
    <n v="20017.79"/>
    <n v="0"/>
    <n v="0"/>
    <n v="1833"/>
    <n v="0"/>
    <n v="292.63999999999942"/>
    <n v="2773"/>
    <n v="15119.150000000001"/>
  </r>
  <r>
    <n v="1023"/>
    <x v="23"/>
    <x v="0"/>
    <x v="3"/>
    <x v="7"/>
    <s v="二十2308"/>
    <x v="750"/>
    <n v="38870.699999999997"/>
    <n v="17691.79"/>
    <n v="0"/>
    <n v="0"/>
    <n v="0"/>
    <n v="0"/>
    <n v="165.4399999999996"/>
    <n v="4048"/>
    <n v="13478.350000000002"/>
  </r>
  <r>
    <n v="1001"/>
    <x v="0"/>
    <x v="0"/>
    <x v="3"/>
    <x v="8"/>
    <s v="爱心2309"/>
    <x v="751"/>
    <n v="91590.48"/>
    <n v="39214.75"/>
    <n v="0"/>
    <n v="0"/>
    <n v="2500"/>
    <n v="0"/>
    <n v="835.26000000000022"/>
    <n v="7623"/>
    <n v="28256.489999999998"/>
  </r>
  <r>
    <n v="1002"/>
    <x v="1"/>
    <x v="1"/>
    <x v="3"/>
    <x v="8"/>
    <s v="百姓2309"/>
    <x v="752"/>
    <n v="186733.83000000002"/>
    <n v="80357.38"/>
    <n v="0"/>
    <n v="0"/>
    <n v="0"/>
    <n v="0"/>
    <n v="0"/>
    <n v="0"/>
    <n v="80357.38"/>
  </r>
  <r>
    <n v="1003"/>
    <x v="2"/>
    <x v="1"/>
    <x v="3"/>
    <x v="8"/>
    <s v="博康2309"/>
    <x v="753"/>
    <n v="81110.2"/>
    <n v="40597.129999999997"/>
    <n v="0"/>
    <n v="0"/>
    <n v="0"/>
    <n v="0"/>
    <n v="0"/>
    <n v="0"/>
    <n v="40597.129999999997"/>
  </r>
  <r>
    <n v="1004"/>
    <x v="3"/>
    <x v="1"/>
    <x v="3"/>
    <x v="8"/>
    <s v="华瑞2309"/>
    <x v="754"/>
    <n v="110219.03"/>
    <n v="44752.17"/>
    <n v="0"/>
    <n v="0"/>
    <n v="0"/>
    <n v="0"/>
    <n v="0"/>
    <n v="0"/>
    <n v="44752.17"/>
  </r>
  <r>
    <n v="1005"/>
    <x v="4"/>
    <x v="1"/>
    <x v="3"/>
    <x v="8"/>
    <s v="华宇2309"/>
    <x v="755"/>
    <n v="104080.95000000001"/>
    <n v="39437.770000000004"/>
    <n v="0"/>
    <n v="0"/>
    <n v="0"/>
    <n v="0"/>
    <n v="0"/>
    <n v="0"/>
    <n v="39437.770000000004"/>
  </r>
  <r>
    <n v="1006"/>
    <x v="5"/>
    <x v="1"/>
    <x v="3"/>
    <x v="8"/>
    <s v="华雨2309"/>
    <x v="756"/>
    <n v="59126.8"/>
    <n v="35177"/>
    <n v="0"/>
    <n v="0"/>
    <n v="0"/>
    <n v="0"/>
    <n v="0"/>
    <n v="0"/>
    <n v="35177"/>
  </r>
  <r>
    <n v="1007"/>
    <x v="6"/>
    <x v="0"/>
    <x v="3"/>
    <x v="8"/>
    <s v="平安2309"/>
    <x v="757"/>
    <n v="75184.929999999993"/>
    <n v="27041.91"/>
    <n v="0"/>
    <n v="0"/>
    <n v="1917"/>
    <n v="0"/>
    <n v="408.84000000000015"/>
    <n v="5373"/>
    <n v="19343.07"/>
  </r>
  <r>
    <n v="1008"/>
    <x v="7"/>
    <x v="0"/>
    <x v="3"/>
    <x v="8"/>
    <s v="平价2309"/>
    <x v="758"/>
    <n v="181053.21999999997"/>
    <n v="66147.900000000009"/>
    <n v="0"/>
    <n v="0"/>
    <n v="4500"/>
    <n v="0"/>
    <n v="1597.5600000000013"/>
    <n v="24100"/>
    <n v="35950.340000000011"/>
  </r>
  <r>
    <n v="1010"/>
    <x v="9"/>
    <x v="0"/>
    <x v="3"/>
    <x v="8"/>
    <s v="同仁2309"/>
    <x v="759"/>
    <n v="52872.45"/>
    <n v="18085.96"/>
    <n v="0"/>
    <n v="0"/>
    <n v="7500"/>
    <n v="0"/>
    <n v="182.23999999999978"/>
    <n v="5133"/>
    <n v="5270.7199999999993"/>
  </r>
  <r>
    <n v="1011"/>
    <x v="10"/>
    <x v="0"/>
    <x v="3"/>
    <x v="8"/>
    <s v="万合2309"/>
    <x v="760"/>
    <n v="452417.63"/>
    <n v="99079.640000000014"/>
    <n v="0"/>
    <n v="0"/>
    <n v="10000"/>
    <n v="0"/>
    <n v="378.15000000000146"/>
    <n v="20897"/>
    <n v="67804.49000000002"/>
  </r>
  <r>
    <n v="1012"/>
    <x v="11"/>
    <x v="0"/>
    <x v="3"/>
    <x v="8"/>
    <s v="为民2309"/>
    <x v="761"/>
    <n v="78258.7"/>
    <n v="31406.720000000001"/>
    <n v="0"/>
    <n v="0"/>
    <n v="2750"/>
    <n v="0"/>
    <n v="202.01000000000022"/>
    <n v="7441"/>
    <n v="21013.71"/>
  </r>
  <r>
    <n v="1013"/>
    <x v="21"/>
    <x v="1"/>
    <x v="3"/>
    <x v="8"/>
    <s v="心脑2309"/>
    <x v="762"/>
    <n v="77372.010000000009"/>
    <n v="31616.870000000003"/>
    <n v="0"/>
    <n v="0"/>
    <n v="0"/>
    <n v="0"/>
    <n v="0"/>
    <n v="0"/>
    <n v="31616.870000000003"/>
  </r>
  <r>
    <n v="1014"/>
    <x v="12"/>
    <x v="0"/>
    <x v="3"/>
    <x v="8"/>
    <s v="新特2309"/>
    <x v="763"/>
    <n v="122398.09"/>
    <n v="47835.100000000006"/>
    <n v="0"/>
    <n v="0"/>
    <n v="0"/>
    <n v="0"/>
    <n v="240.53000000000065"/>
    <n v="10515"/>
    <n v="37079.570000000007"/>
  </r>
  <r>
    <n v="1015"/>
    <x v="13"/>
    <x v="0"/>
    <x v="3"/>
    <x v="8"/>
    <s v="春天2309"/>
    <x v="764"/>
    <n v="103069.56"/>
    <n v="39395.119999999995"/>
    <n v="0"/>
    <n v="0"/>
    <n v="2333"/>
    <n v="0"/>
    <n v="246.95999999999913"/>
    <n v="7886"/>
    <n v="28929.159999999996"/>
  </r>
  <r>
    <n v="1016"/>
    <x v="14"/>
    <x v="0"/>
    <x v="3"/>
    <x v="8"/>
    <s v="春雨2309"/>
    <x v="765"/>
    <n v="80927.83"/>
    <n v="28044.959999999999"/>
    <n v="0"/>
    <n v="0"/>
    <n v="2500"/>
    <n v="0"/>
    <n v="2201.58"/>
    <n v="7025"/>
    <n v="16318.38"/>
  </r>
  <r>
    <n v="1017"/>
    <x v="15"/>
    <x v="0"/>
    <x v="3"/>
    <x v="8"/>
    <s v="阳光2309"/>
    <x v="766"/>
    <n v="81031.75"/>
    <n v="29731.730000000003"/>
    <n v="0"/>
    <n v="0"/>
    <n v="2750"/>
    <n v="0"/>
    <n v="704.29000000000087"/>
    <n v="7039"/>
    <n v="19238.440000000002"/>
  </r>
  <r>
    <n v="1018"/>
    <x v="16"/>
    <x v="0"/>
    <x v="3"/>
    <x v="8"/>
    <s v="安康2309"/>
    <x v="767"/>
    <n v="68918.02"/>
    <n v="24392.11"/>
    <n v="0"/>
    <n v="0"/>
    <n v="5000"/>
    <n v="0"/>
    <n v="1192.630000000001"/>
    <n v="6463"/>
    <n v="11736.48"/>
  </r>
  <r>
    <n v="1019"/>
    <x v="17"/>
    <x v="0"/>
    <x v="3"/>
    <x v="8"/>
    <s v="仁心2309"/>
    <x v="768"/>
    <n v="69991.259999999995"/>
    <n v="24493.760000000002"/>
    <n v="0"/>
    <n v="0"/>
    <n v="1917"/>
    <n v="0"/>
    <n v="202.53000000000065"/>
    <n v="5718"/>
    <n v="16656.230000000003"/>
  </r>
  <r>
    <n v="1021"/>
    <x v="19"/>
    <x v="0"/>
    <x v="3"/>
    <x v="8"/>
    <s v="康佳2309"/>
    <x v="769"/>
    <n v="40534.81"/>
    <n v="14633.279999999999"/>
    <n v="0"/>
    <n v="0"/>
    <n v="2083"/>
    <n v="0"/>
    <n v="141.68000000000029"/>
    <n v="5548"/>
    <n v="6860.5999999999985"/>
  </r>
  <r>
    <n v="1022"/>
    <x v="22"/>
    <x v="0"/>
    <x v="3"/>
    <x v="8"/>
    <s v="豪盛2309"/>
    <x v="770"/>
    <n v="143586.6"/>
    <n v="58730.13"/>
    <n v="0"/>
    <n v="0"/>
    <n v="1833"/>
    <n v="0"/>
    <n v="682.47999999999956"/>
    <n v="4478"/>
    <n v="51736.649999999994"/>
  </r>
  <r>
    <n v="1023"/>
    <x v="23"/>
    <x v="0"/>
    <x v="3"/>
    <x v="8"/>
    <s v="二十2309"/>
    <x v="771"/>
    <n v="40831.89"/>
    <n v="16400.34"/>
    <n v="0"/>
    <n v="0"/>
    <n v="0"/>
    <n v="0"/>
    <n v="193.89999999999964"/>
    <n v="4450"/>
    <n v="11756.44"/>
  </r>
  <r>
    <n v="1001"/>
    <x v="0"/>
    <x v="0"/>
    <x v="3"/>
    <x v="9"/>
    <s v="爱心2310"/>
    <x v="772"/>
    <n v="88548.829999999987"/>
    <n v="37798.489999999991"/>
    <n v="0"/>
    <n v="0"/>
    <n v="2500"/>
    <n v="0"/>
    <n v="223.59999999999991"/>
    <n v="0"/>
    <n v="35074.889999999992"/>
  </r>
  <r>
    <n v="1002"/>
    <x v="1"/>
    <x v="1"/>
    <x v="3"/>
    <x v="9"/>
    <s v="百姓2310"/>
    <x v="773"/>
    <n v="157884.41000000003"/>
    <n v="67508.02"/>
    <n v="0"/>
    <n v="0"/>
    <n v="0"/>
    <n v="0"/>
    <n v="0"/>
    <n v="0"/>
    <n v="67508.02"/>
  </r>
  <r>
    <n v="1003"/>
    <x v="2"/>
    <x v="1"/>
    <x v="3"/>
    <x v="9"/>
    <s v="博康2310"/>
    <x v="774"/>
    <n v="77063.28"/>
    <n v="37880.36"/>
    <n v="0"/>
    <n v="0"/>
    <n v="0"/>
    <n v="0"/>
    <n v="0"/>
    <n v="0"/>
    <n v="37880.36"/>
  </r>
  <r>
    <n v="1004"/>
    <x v="3"/>
    <x v="1"/>
    <x v="3"/>
    <x v="9"/>
    <s v="华瑞2310"/>
    <x v="775"/>
    <n v="107613.72"/>
    <n v="46114.380000000005"/>
    <n v="0"/>
    <n v="0"/>
    <n v="0"/>
    <n v="0"/>
    <n v="0"/>
    <n v="0"/>
    <n v="46114.380000000005"/>
  </r>
  <r>
    <n v="1005"/>
    <x v="4"/>
    <x v="1"/>
    <x v="3"/>
    <x v="9"/>
    <s v="华宇2310"/>
    <x v="776"/>
    <n v="93082.83"/>
    <n v="35181.11"/>
    <n v="0"/>
    <n v="0"/>
    <n v="0"/>
    <n v="0"/>
    <n v="0"/>
    <n v="0"/>
    <n v="35181.11"/>
  </r>
  <r>
    <n v="1006"/>
    <x v="5"/>
    <x v="1"/>
    <x v="3"/>
    <x v="9"/>
    <s v="华雨2310"/>
    <x v="777"/>
    <n v="47909.2"/>
    <n v="29211.11"/>
    <n v="0"/>
    <n v="0"/>
    <n v="0"/>
    <n v="0"/>
    <n v="0"/>
    <n v="0"/>
    <n v="29211.11"/>
  </r>
  <r>
    <n v="1007"/>
    <x v="6"/>
    <x v="0"/>
    <x v="3"/>
    <x v="9"/>
    <s v="平安2310"/>
    <x v="778"/>
    <n v="70990.320000000007"/>
    <n v="24659.5"/>
    <n v="0"/>
    <n v="0"/>
    <n v="1917"/>
    <n v="0"/>
    <n v="385.42000000000007"/>
    <n v="0"/>
    <n v="22357.08"/>
  </r>
  <r>
    <n v="1008"/>
    <x v="7"/>
    <x v="0"/>
    <x v="3"/>
    <x v="9"/>
    <s v="平价2310"/>
    <x v="779"/>
    <n v="194125.54000000004"/>
    <n v="75461.58"/>
    <n v="0"/>
    <n v="0"/>
    <n v="4500"/>
    <n v="0"/>
    <n v="333.02000000000044"/>
    <n v="0"/>
    <n v="70628.56"/>
  </r>
  <r>
    <n v="1010"/>
    <x v="9"/>
    <x v="0"/>
    <x v="3"/>
    <x v="9"/>
    <s v="同仁2310"/>
    <x v="780"/>
    <n v="46129.100000000006"/>
    <n v="14865.140000000001"/>
    <n v="0"/>
    <n v="0"/>
    <n v="7500"/>
    <n v="0"/>
    <n v="173.48999999999978"/>
    <n v="0"/>
    <n v="7191.6500000000015"/>
  </r>
  <r>
    <n v="1011"/>
    <x v="10"/>
    <x v="0"/>
    <x v="3"/>
    <x v="9"/>
    <s v="万合2310"/>
    <x v="781"/>
    <n v="415266.61"/>
    <n v="85759.170000000013"/>
    <n v="0"/>
    <n v="0"/>
    <n v="10000"/>
    <n v="0"/>
    <n v="1348.2299999999996"/>
    <n v="0"/>
    <n v="74410.940000000017"/>
  </r>
  <r>
    <n v="1012"/>
    <x v="11"/>
    <x v="0"/>
    <x v="3"/>
    <x v="9"/>
    <s v="为民2310"/>
    <x v="782"/>
    <n v="71471.09"/>
    <n v="26628.2"/>
    <n v="0"/>
    <n v="0"/>
    <n v="2750"/>
    <n v="0"/>
    <n v="190.26000000000022"/>
    <n v="0"/>
    <n v="23687.940000000002"/>
  </r>
  <r>
    <n v="1013"/>
    <x v="21"/>
    <x v="1"/>
    <x v="3"/>
    <x v="9"/>
    <s v="心脑2310"/>
    <x v="783"/>
    <n v="64356.990000000005"/>
    <n v="24245.31"/>
    <n v="0"/>
    <n v="0"/>
    <n v="0"/>
    <n v="0"/>
    <n v="0"/>
    <n v="0"/>
    <n v="24245.31"/>
  </r>
  <r>
    <n v="1014"/>
    <x v="12"/>
    <x v="0"/>
    <x v="3"/>
    <x v="9"/>
    <s v="新特2310"/>
    <x v="784"/>
    <n v="133084.23000000001"/>
    <n v="53509.01"/>
    <n v="0"/>
    <n v="0"/>
    <n v="0"/>
    <n v="0"/>
    <n v="452.86"/>
    <n v="0"/>
    <n v="53056.15"/>
  </r>
  <r>
    <n v="1015"/>
    <x v="13"/>
    <x v="0"/>
    <x v="3"/>
    <x v="9"/>
    <s v="春天2310"/>
    <x v="785"/>
    <n v="90216.239999999991"/>
    <n v="36423.24"/>
    <n v="0"/>
    <n v="0"/>
    <n v="2333"/>
    <n v="0"/>
    <n v="225.69999999999982"/>
    <n v="0"/>
    <n v="33864.54"/>
  </r>
  <r>
    <n v="1016"/>
    <x v="14"/>
    <x v="0"/>
    <x v="3"/>
    <x v="9"/>
    <s v="春雨2310"/>
    <x v="786"/>
    <n v="70559.58"/>
    <n v="25513.75"/>
    <n v="0"/>
    <n v="0"/>
    <n v="2500"/>
    <n v="0"/>
    <n v="181.01999999999998"/>
    <n v="0"/>
    <n v="22832.73"/>
  </r>
  <r>
    <n v="1017"/>
    <x v="15"/>
    <x v="0"/>
    <x v="3"/>
    <x v="9"/>
    <s v="阳光2310"/>
    <x v="787"/>
    <n v="91263.76"/>
    <n v="31484.129999999997"/>
    <n v="0"/>
    <n v="0"/>
    <n v="2750"/>
    <n v="0"/>
    <n v="192.07999999999993"/>
    <n v="0"/>
    <n v="28542.049999999996"/>
  </r>
  <r>
    <n v="1018"/>
    <x v="16"/>
    <x v="0"/>
    <x v="3"/>
    <x v="9"/>
    <s v="安康2310"/>
    <x v="788"/>
    <n v="74295.33"/>
    <n v="27599.68"/>
    <n v="0"/>
    <n v="0"/>
    <n v="5000"/>
    <n v="0"/>
    <n v="206.27999999999975"/>
    <n v="0"/>
    <n v="22393.4"/>
  </r>
  <r>
    <n v="1019"/>
    <x v="17"/>
    <x v="0"/>
    <x v="3"/>
    <x v="9"/>
    <s v="仁心2310"/>
    <x v="789"/>
    <n v="68321.06"/>
    <n v="24079.14"/>
    <n v="0"/>
    <n v="0"/>
    <n v="1917"/>
    <n v="0"/>
    <n v="186.78999999999996"/>
    <n v="0"/>
    <n v="21975.35"/>
  </r>
  <r>
    <n v="1021"/>
    <x v="19"/>
    <x v="0"/>
    <x v="3"/>
    <x v="9"/>
    <s v="康佳2310"/>
    <x v="790"/>
    <n v="40586.75"/>
    <n v="13961.98"/>
    <n v="0"/>
    <n v="0"/>
    <n v="2083"/>
    <n v="0"/>
    <n v="135.84999999999991"/>
    <n v="0"/>
    <n v="11743.13"/>
  </r>
  <r>
    <n v="1022"/>
    <x v="22"/>
    <x v="0"/>
    <x v="3"/>
    <x v="9"/>
    <s v="豪盛2310"/>
    <x v="791"/>
    <n v="45912.95"/>
    <n v="17399.189999999999"/>
    <n v="0"/>
    <n v="0"/>
    <n v="1833"/>
    <n v="0"/>
    <n v="175.55999999999995"/>
    <n v="0"/>
    <n v="15390.63"/>
  </r>
  <r>
    <n v="1023"/>
    <x v="23"/>
    <x v="0"/>
    <x v="3"/>
    <x v="9"/>
    <s v="二十2310"/>
    <x v="792"/>
    <n v="36677.919999999998"/>
    <n v="15692.2"/>
    <n v="0"/>
    <n v="0"/>
    <n v="0"/>
    <n v="0"/>
    <n v="171.5"/>
    <n v="0"/>
    <n v="15520.7"/>
  </r>
  <r>
    <n v="1001"/>
    <x v="0"/>
    <x v="0"/>
    <x v="3"/>
    <x v="10"/>
    <s v="爱心2311"/>
    <x v="1"/>
    <n v="0"/>
    <n v="0"/>
    <n v="0"/>
    <n v="0"/>
    <n v="0"/>
    <n v="0"/>
    <n v="0"/>
    <n v="0"/>
    <n v="0"/>
  </r>
  <r>
    <n v="1002"/>
    <x v="1"/>
    <x v="1"/>
    <x v="3"/>
    <x v="10"/>
    <s v="百姓2311"/>
    <x v="1"/>
    <n v="0"/>
    <n v="0"/>
    <n v="0"/>
    <n v="0"/>
    <n v="0"/>
    <n v="0"/>
    <n v="0"/>
    <n v="0"/>
    <n v="0"/>
  </r>
  <r>
    <n v="1003"/>
    <x v="2"/>
    <x v="1"/>
    <x v="3"/>
    <x v="10"/>
    <s v="博康2311"/>
    <x v="1"/>
    <n v="0"/>
    <n v="0"/>
    <n v="0"/>
    <n v="0"/>
    <n v="0"/>
    <n v="0"/>
    <n v="0"/>
    <n v="0"/>
    <n v="0"/>
  </r>
  <r>
    <n v="1004"/>
    <x v="3"/>
    <x v="1"/>
    <x v="3"/>
    <x v="10"/>
    <s v="华瑞2311"/>
    <x v="1"/>
    <n v="0"/>
    <n v="0"/>
    <n v="0"/>
    <n v="0"/>
    <n v="0"/>
    <n v="0"/>
    <n v="0"/>
    <n v="0"/>
    <n v="0"/>
  </r>
  <r>
    <n v="1005"/>
    <x v="4"/>
    <x v="1"/>
    <x v="3"/>
    <x v="10"/>
    <s v="华宇2311"/>
    <x v="1"/>
    <n v="0"/>
    <n v="0"/>
    <n v="0"/>
    <n v="0"/>
    <n v="0"/>
    <n v="0"/>
    <n v="0"/>
    <n v="0"/>
    <n v="0"/>
  </r>
  <r>
    <n v="1006"/>
    <x v="5"/>
    <x v="1"/>
    <x v="3"/>
    <x v="10"/>
    <s v="华雨2311"/>
    <x v="1"/>
    <n v="0"/>
    <n v="0"/>
    <n v="0"/>
    <n v="0"/>
    <n v="0"/>
    <n v="0"/>
    <n v="0"/>
    <n v="0"/>
    <n v="0"/>
  </r>
  <r>
    <n v="1007"/>
    <x v="6"/>
    <x v="0"/>
    <x v="3"/>
    <x v="10"/>
    <s v="平安2311"/>
    <x v="1"/>
    <n v="0"/>
    <n v="0"/>
    <n v="0"/>
    <n v="0"/>
    <n v="0"/>
    <n v="0"/>
    <n v="0"/>
    <n v="0"/>
    <n v="0"/>
  </r>
  <r>
    <n v="1008"/>
    <x v="7"/>
    <x v="0"/>
    <x v="3"/>
    <x v="10"/>
    <s v="平价2311"/>
    <x v="1"/>
    <n v="0"/>
    <n v="0"/>
    <n v="0"/>
    <n v="0"/>
    <n v="0"/>
    <n v="0"/>
    <n v="0"/>
    <n v="0"/>
    <n v="0"/>
  </r>
  <r>
    <n v="1010"/>
    <x v="9"/>
    <x v="0"/>
    <x v="3"/>
    <x v="10"/>
    <s v="同仁2311"/>
    <x v="1"/>
    <n v="0"/>
    <n v="0"/>
    <n v="0"/>
    <n v="0"/>
    <n v="0"/>
    <n v="0"/>
    <n v="0"/>
    <n v="0"/>
    <n v="0"/>
  </r>
  <r>
    <n v="1011"/>
    <x v="10"/>
    <x v="0"/>
    <x v="3"/>
    <x v="10"/>
    <s v="万合2311"/>
    <x v="1"/>
    <n v="0"/>
    <n v="0"/>
    <n v="0"/>
    <n v="0"/>
    <n v="0"/>
    <n v="0"/>
    <n v="0"/>
    <n v="0"/>
    <n v="0"/>
  </r>
  <r>
    <n v="1012"/>
    <x v="11"/>
    <x v="0"/>
    <x v="3"/>
    <x v="10"/>
    <s v="为民2311"/>
    <x v="1"/>
    <n v="0"/>
    <n v="0"/>
    <n v="0"/>
    <n v="0"/>
    <n v="0"/>
    <n v="0"/>
    <n v="0"/>
    <n v="0"/>
    <n v="0"/>
  </r>
  <r>
    <n v="1013"/>
    <x v="21"/>
    <x v="1"/>
    <x v="3"/>
    <x v="10"/>
    <s v="心脑2311"/>
    <x v="1"/>
    <n v="0"/>
    <n v="0"/>
    <n v="0"/>
    <n v="0"/>
    <n v="0"/>
    <n v="0"/>
    <n v="0"/>
    <n v="0"/>
    <n v="0"/>
  </r>
  <r>
    <n v="1014"/>
    <x v="12"/>
    <x v="0"/>
    <x v="3"/>
    <x v="10"/>
    <s v="新特2311"/>
    <x v="1"/>
    <n v="0"/>
    <n v="0"/>
    <n v="0"/>
    <n v="0"/>
    <n v="0"/>
    <n v="0"/>
    <n v="0"/>
    <n v="0"/>
    <n v="0"/>
  </r>
  <r>
    <n v="1015"/>
    <x v="13"/>
    <x v="0"/>
    <x v="3"/>
    <x v="10"/>
    <s v="春天2311"/>
    <x v="1"/>
    <n v="0"/>
    <n v="0"/>
    <n v="0"/>
    <n v="0"/>
    <n v="0"/>
    <n v="0"/>
    <n v="0"/>
    <n v="0"/>
    <n v="0"/>
  </r>
  <r>
    <n v="1016"/>
    <x v="14"/>
    <x v="0"/>
    <x v="3"/>
    <x v="10"/>
    <s v="春雨2311"/>
    <x v="1"/>
    <n v="0"/>
    <n v="0"/>
    <n v="0"/>
    <n v="0"/>
    <n v="0"/>
    <n v="0"/>
    <n v="0"/>
    <n v="0"/>
    <n v="0"/>
  </r>
  <r>
    <n v="1017"/>
    <x v="15"/>
    <x v="0"/>
    <x v="3"/>
    <x v="10"/>
    <s v="阳光2311"/>
    <x v="1"/>
    <n v="0"/>
    <n v="0"/>
    <n v="0"/>
    <n v="0"/>
    <n v="0"/>
    <n v="0"/>
    <n v="0"/>
    <n v="0"/>
    <n v="0"/>
  </r>
  <r>
    <n v="1018"/>
    <x v="16"/>
    <x v="0"/>
    <x v="3"/>
    <x v="10"/>
    <s v="安康2311"/>
    <x v="1"/>
    <n v="0"/>
    <n v="0"/>
    <n v="0"/>
    <n v="0"/>
    <n v="0"/>
    <n v="0"/>
    <n v="0"/>
    <n v="0"/>
    <n v="0"/>
  </r>
  <r>
    <n v="1019"/>
    <x v="17"/>
    <x v="0"/>
    <x v="3"/>
    <x v="10"/>
    <s v="仁心2311"/>
    <x v="1"/>
    <n v="0"/>
    <n v="0"/>
    <n v="0"/>
    <n v="0"/>
    <n v="0"/>
    <n v="0"/>
    <n v="0"/>
    <n v="0"/>
    <n v="0"/>
  </r>
  <r>
    <n v="1021"/>
    <x v="19"/>
    <x v="0"/>
    <x v="3"/>
    <x v="10"/>
    <s v="康佳2311"/>
    <x v="1"/>
    <n v="0"/>
    <n v="0"/>
    <n v="0"/>
    <n v="0"/>
    <n v="0"/>
    <n v="0"/>
    <n v="0"/>
    <n v="0"/>
    <n v="0"/>
  </r>
  <r>
    <n v="1022"/>
    <x v="22"/>
    <x v="0"/>
    <x v="3"/>
    <x v="10"/>
    <s v="豪盛2311"/>
    <x v="1"/>
    <n v="0"/>
    <n v="0"/>
    <n v="0"/>
    <n v="0"/>
    <n v="0"/>
    <n v="0"/>
    <n v="0"/>
    <n v="0"/>
    <n v="0"/>
  </r>
  <r>
    <n v="1023"/>
    <x v="23"/>
    <x v="0"/>
    <x v="3"/>
    <x v="10"/>
    <s v="二十2311"/>
    <x v="1"/>
    <n v="0"/>
    <n v="0"/>
    <n v="0"/>
    <n v="0"/>
    <n v="0"/>
    <n v="0"/>
    <n v="0"/>
    <n v="0"/>
    <n v="0"/>
  </r>
  <r>
    <n v="1001"/>
    <x v="0"/>
    <x v="0"/>
    <x v="3"/>
    <x v="11"/>
    <s v="爱心2312"/>
    <x v="1"/>
    <n v="0"/>
    <n v="0"/>
    <n v="0"/>
    <n v="0"/>
    <n v="0"/>
    <n v="0"/>
    <n v="0"/>
    <n v="0"/>
    <n v="0"/>
  </r>
  <r>
    <n v="1002"/>
    <x v="1"/>
    <x v="1"/>
    <x v="3"/>
    <x v="11"/>
    <s v="百姓2312"/>
    <x v="1"/>
    <n v="0"/>
    <n v="0"/>
    <n v="0"/>
    <n v="0"/>
    <n v="0"/>
    <n v="0"/>
    <n v="0"/>
    <n v="0"/>
    <n v="0"/>
  </r>
  <r>
    <n v="1003"/>
    <x v="2"/>
    <x v="1"/>
    <x v="3"/>
    <x v="11"/>
    <s v="博康2312"/>
    <x v="1"/>
    <n v="0"/>
    <n v="0"/>
    <n v="0"/>
    <n v="0"/>
    <n v="0"/>
    <n v="0"/>
    <n v="0"/>
    <n v="0"/>
    <n v="0"/>
  </r>
  <r>
    <n v="1004"/>
    <x v="3"/>
    <x v="1"/>
    <x v="3"/>
    <x v="11"/>
    <s v="华瑞2312"/>
    <x v="1"/>
    <n v="0"/>
    <n v="0"/>
    <n v="0"/>
    <n v="0"/>
    <n v="0"/>
    <n v="0"/>
    <n v="0"/>
    <n v="0"/>
    <n v="0"/>
  </r>
  <r>
    <n v="1005"/>
    <x v="4"/>
    <x v="1"/>
    <x v="3"/>
    <x v="11"/>
    <s v="华宇2312"/>
    <x v="1"/>
    <n v="0"/>
    <n v="0"/>
    <n v="0"/>
    <n v="0"/>
    <n v="0"/>
    <n v="0"/>
    <n v="0"/>
    <n v="0"/>
    <n v="0"/>
  </r>
  <r>
    <n v="1006"/>
    <x v="5"/>
    <x v="1"/>
    <x v="3"/>
    <x v="11"/>
    <s v="华雨2312"/>
    <x v="1"/>
    <n v="0"/>
    <n v="0"/>
    <n v="0"/>
    <n v="0"/>
    <n v="0"/>
    <n v="0"/>
    <n v="0"/>
    <n v="0"/>
    <n v="0"/>
  </r>
  <r>
    <n v="1007"/>
    <x v="6"/>
    <x v="0"/>
    <x v="3"/>
    <x v="11"/>
    <s v="平安2312"/>
    <x v="1"/>
    <n v="0"/>
    <n v="0"/>
    <n v="0"/>
    <n v="0"/>
    <n v="0"/>
    <n v="0"/>
    <n v="0"/>
    <n v="0"/>
    <n v="0"/>
  </r>
  <r>
    <n v="1008"/>
    <x v="7"/>
    <x v="0"/>
    <x v="3"/>
    <x v="11"/>
    <s v="平价2312"/>
    <x v="1"/>
    <n v="0"/>
    <n v="0"/>
    <n v="0"/>
    <n v="0"/>
    <n v="0"/>
    <n v="0"/>
    <n v="0"/>
    <n v="0"/>
    <n v="0"/>
  </r>
  <r>
    <n v="1010"/>
    <x v="9"/>
    <x v="0"/>
    <x v="3"/>
    <x v="11"/>
    <s v="同仁2312"/>
    <x v="1"/>
    <n v="0"/>
    <n v="0"/>
    <n v="0"/>
    <n v="0"/>
    <n v="0"/>
    <n v="0"/>
    <n v="0"/>
    <n v="0"/>
    <n v="0"/>
  </r>
  <r>
    <n v="1011"/>
    <x v="10"/>
    <x v="0"/>
    <x v="3"/>
    <x v="11"/>
    <s v="万合2312"/>
    <x v="1"/>
    <n v="0"/>
    <n v="0"/>
    <n v="0"/>
    <n v="0"/>
    <n v="0"/>
    <n v="0"/>
    <n v="0"/>
    <n v="0"/>
    <n v="0"/>
  </r>
  <r>
    <n v="1012"/>
    <x v="11"/>
    <x v="0"/>
    <x v="3"/>
    <x v="11"/>
    <s v="为民2312"/>
    <x v="1"/>
    <n v="0"/>
    <n v="0"/>
    <n v="0"/>
    <n v="0"/>
    <n v="0"/>
    <n v="0"/>
    <n v="0"/>
    <n v="0"/>
    <n v="0"/>
  </r>
  <r>
    <n v="1013"/>
    <x v="21"/>
    <x v="1"/>
    <x v="3"/>
    <x v="11"/>
    <s v="心脑2312"/>
    <x v="1"/>
    <n v="0"/>
    <n v="0"/>
    <n v="0"/>
    <n v="0"/>
    <n v="0"/>
    <n v="0"/>
    <n v="0"/>
    <n v="0"/>
    <n v="0"/>
  </r>
  <r>
    <n v="1014"/>
    <x v="12"/>
    <x v="0"/>
    <x v="3"/>
    <x v="11"/>
    <s v="新特2312"/>
    <x v="1"/>
    <n v="0"/>
    <n v="0"/>
    <n v="0"/>
    <n v="0"/>
    <n v="0"/>
    <n v="0"/>
    <n v="0"/>
    <n v="0"/>
    <n v="0"/>
  </r>
  <r>
    <n v="1015"/>
    <x v="13"/>
    <x v="0"/>
    <x v="3"/>
    <x v="11"/>
    <s v="春天2312"/>
    <x v="1"/>
    <n v="0"/>
    <n v="0"/>
    <n v="0"/>
    <n v="0"/>
    <n v="0"/>
    <n v="0"/>
    <n v="0"/>
    <n v="0"/>
    <n v="0"/>
  </r>
  <r>
    <n v="1016"/>
    <x v="14"/>
    <x v="0"/>
    <x v="3"/>
    <x v="11"/>
    <s v="春雨2312"/>
    <x v="1"/>
    <n v="0"/>
    <n v="0"/>
    <n v="0"/>
    <n v="0"/>
    <n v="0"/>
    <n v="0"/>
    <n v="0"/>
    <n v="0"/>
    <n v="0"/>
  </r>
  <r>
    <n v="1017"/>
    <x v="15"/>
    <x v="0"/>
    <x v="3"/>
    <x v="11"/>
    <s v="阳光2312"/>
    <x v="1"/>
    <n v="0"/>
    <n v="0"/>
    <n v="0"/>
    <n v="0"/>
    <n v="0"/>
    <n v="0"/>
    <n v="0"/>
    <n v="0"/>
    <n v="0"/>
  </r>
  <r>
    <n v="1018"/>
    <x v="16"/>
    <x v="0"/>
    <x v="3"/>
    <x v="11"/>
    <s v="安康2312"/>
    <x v="1"/>
    <n v="0"/>
    <n v="0"/>
    <n v="0"/>
    <n v="0"/>
    <n v="0"/>
    <n v="0"/>
    <n v="0"/>
    <n v="0"/>
    <n v="0"/>
  </r>
  <r>
    <n v="1019"/>
    <x v="17"/>
    <x v="0"/>
    <x v="3"/>
    <x v="11"/>
    <s v="仁心2312"/>
    <x v="1"/>
    <n v="0"/>
    <n v="0"/>
    <n v="0"/>
    <n v="0"/>
    <n v="0"/>
    <n v="0"/>
    <n v="0"/>
    <n v="0"/>
    <n v="0"/>
  </r>
  <r>
    <n v="1021"/>
    <x v="19"/>
    <x v="0"/>
    <x v="3"/>
    <x v="11"/>
    <s v="康佳2312"/>
    <x v="1"/>
    <n v="0"/>
    <n v="0"/>
    <n v="0"/>
    <n v="0"/>
    <n v="0"/>
    <n v="0"/>
    <n v="0"/>
    <n v="0"/>
    <n v="0"/>
  </r>
  <r>
    <n v="1022"/>
    <x v="22"/>
    <x v="0"/>
    <x v="3"/>
    <x v="11"/>
    <s v="豪盛2312"/>
    <x v="1"/>
    <n v="0"/>
    <n v="0"/>
    <n v="0"/>
    <n v="0"/>
    <n v="0"/>
    <n v="0"/>
    <n v="0"/>
    <n v="0"/>
    <n v="0"/>
  </r>
  <r>
    <n v="1023"/>
    <x v="23"/>
    <x v="0"/>
    <x v="3"/>
    <x v="11"/>
    <s v="二十2312"/>
    <x v="1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B3901E-DE72-45BF-A831-56CC7669DCEA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4:G19" firstHeaderRow="1" firstDataRow="3" firstDataCol="1" rowPageCount="2" colPageCount="1"/>
  <pivotFields count="16">
    <pivotField showAll="0"/>
    <pivotField axis="axisPage" showAll="0">
      <items count="25">
        <item x="10"/>
        <item x="11"/>
        <item x="23"/>
        <item x="17"/>
        <item x="4"/>
        <item x="3"/>
        <item x="5"/>
        <item x="2"/>
        <item x="9"/>
        <item x="16"/>
        <item x="20"/>
        <item x="7"/>
        <item x="6"/>
        <item x="19"/>
        <item x="21"/>
        <item x="12"/>
        <item x="13"/>
        <item x="14"/>
        <item x="0"/>
        <item x="1"/>
        <item x="18"/>
        <item x="22"/>
        <item x="8"/>
        <item x="15"/>
        <item t="default"/>
      </items>
    </pivotField>
    <pivotField axis="axisPage" showAll="0">
      <items count="3">
        <item x="1"/>
        <item x="0"/>
        <item t="default"/>
      </items>
    </pivotField>
    <pivotField axis="axisCol" showAll="0">
      <items count="5">
        <item h="1" x="0"/>
        <item h="1" x="1"/>
        <item x="2"/>
        <item x="3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794">
        <item x="589"/>
        <item x="781"/>
        <item x="315"/>
        <item x="760"/>
        <item x="19"/>
        <item x="739"/>
        <item x="411"/>
        <item x="170"/>
        <item x="718"/>
        <item x="350"/>
        <item x="300"/>
        <item x="330"/>
        <item x="72"/>
        <item x="270"/>
        <item x="655"/>
        <item x="179"/>
        <item x="32"/>
        <item x="371"/>
        <item x="592"/>
        <item x="86"/>
        <item x="431"/>
        <item x="142"/>
        <item x="285"/>
        <item x="697"/>
        <item x="128"/>
        <item x="676"/>
        <item x="114"/>
        <item x="391"/>
        <item x="100"/>
        <item x="613"/>
        <item x="255"/>
        <item x="198"/>
        <item x="184"/>
        <item x="28"/>
        <item x="226"/>
        <item x="58"/>
        <item x="212"/>
        <item x="451"/>
        <item x="634"/>
        <item x="156"/>
        <item x="240"/>
        <item x="511"/>
        <item x="551"/>
        <item x="36"/>
        <item x="45"/>
        <item x="15"/>
        <item x="30"/>
        <item x="37"/>
        <item x="41"/>
        <item x="531"/>
        <item x="16"/>
        <item x="491"/>
        <item x="33"/>
        <item x="471"/>
        <item x="21"/>
        <item x="54"/>
        <item x="23"/>
        <item x="441"/>
        <item x="50"/>
        <item x="49"/>
        <item x="20"/>
        <item x="43"/>
        <item x="25"/>
        <item x="167"/>
        <item x="780"/>
        <item x="38"/>
        <item x="39"/>
        <item x="4"/>
        <item x="70"/>
        <item x="68"/>
        <item x="29"/>
        <item x="24"/>
        <item x="571"/>
        <item x="2"/>
        <item x="6"/>
        <item x="189"/>
        <item x="62"/>
        <item x="63"/>
        <item x="76"/>
        <item x="26"/>
        <item x="42"/>
        <item x="161"/>
        <item x="90"/>
        <item x="51"/>
        <item x="46"/>
        <item x="59"/>
        <item x="77"/>
        <item x="759"/>
        <item x="790"/>
        <item x="587"/>
        <item x="787"/>
        <item x="82"/>
        <item x="765"/>
        <item x="323"/>
        <item x="84"/>
        <item x="778"/>
        <item x="56"/>
        <item x="11"/>
        <item x="34"/>
        <item x="312"/>
        <item x="768"/>
        <item x="104"/>
        <item x="78"/>
        <item x="8"/>
        <item x="702"/>
        <item x="138"/>
        <item x="91"/>
        <item x="7"/>
        <item x="789"/>
        <item x="3"/>
        <item x="767"/>
        <item x="133"/>
        <item x="132"/>
        <item x="48"/>
        <item x="55"/>
        <item x="105"/>
        <item x="736"/>
        <item x="80"/>
        <item x="12"/>
        <item x="757"/>
        <item x="147"/>
        <item x="60"/>
        <item x="769"/>
        <item x="652"/>
        <item x="786"/>
        <item x="27"/>
        <item x="695"/>
        <item x="52"/>
        <item x="47"/>
        <item x="175"/>
        <item x="703"/>
        <item x="79"/>
        <item x="92"/>
        <item x="317"/>
        <item x="440"/>
        <item x="758"/>
        <item x="631"/>
        <item x="267"/>
        <item x="766"/>
        <item x="89"/>
        <item x="414"/>
        <item x="662"/>
        <item x="633"/>
        <item x="195"/>
        <item x="88"/>
        <item x="673"/>
        <item x="417"/>
        <item x="57"/>
        <item x="611"/>
        <item x="353"/>
        <item x="683"/>
        <item x="181"/>
        <item x="715"/>
        <item x="69"/>
        <item x="22"/>
        <item x="632"/>
        <item x="313"/>
        <item x="31"/>
        <item x="694"/>
        <item x="681"/>
        <item x="35"/>
        <item x="717"/>
        <item x="64"/>
        <item x="788"/>
        <item x="701"/>
        <item x="653"/>
        <item x="359"/>
        <item x="782"/>
        <item x="345"/>
        <item x="661"/>
        <item x="119"/>
        <item x="87"/>
        <item x="590"/>
        <item x="582"/>
        <item x="73"/>
        <item x="209"/>
        <item x="510"/>
        <item x="275"/>
        <item x="682"/>
        <item x="110"/>
        <item x="173"/>
        <item x="96"/>
        <item x="420"/>
        <item x="93"/>
        <item x="406"/>
        <item x="192"/>
        <item x="618"/>
        <item x="316"/>
        <item x="696"/>
        <item x="298"/>
        <item x="176"/>
        <item x="783"/>
        <item x="629"/>
        <item x="18"/>
        <item x="644"/>
        <item x="548"/>
        <item x="426"/>
        <item x="174"/>
        <item x="237"/>
        <item x="74"/>
        <item x="776"/>
        <item x="44"/>
        <item x="704"/>
        <item x="360"/>
        <item x="203"/>
        <item x="734"/>
        <item x="610"/>
        <item x="639"/>
        <item x="755"/>
        <item x="791"/>
        <item x="191"/>
        <item x="324"/>
        <item x="378"/>
        <item x="716"/>
        <item x="266"/>
        <item x="357"/>
        <item x="124"/>
        <item x="671"/>
        <item x="430"/>
        <item x="94"/>
        <item x="490"/>
        <item x="674"/>
        <item x="65"/>
        <item x="136"/>
        <item x="518"/>
        <item x="723"/>
        <item x="366"/>
        <item x="393"/>
        <item x="40"/>
        <item x="624"/>
        <item x="746"/>
        <item x="705"/>
        <item x="311"/>
        <item x="764"/>
        <item x="336"/>
        <item x="98"/>
        <item x="252"/>
        <item x="738"/>
        <item x="706"/>
        <item x="220"/>
        <item x="386"/>
        <item x="726"/>
        <item x="223"/>
        <item x="394"/>
        <item x="153"/>
        <item x="327"/>
        <item x="99"/>
        <item x="461"/>
        <item x="355"/>
        <item x="597"/>
        <item x="675"/>
        <item x="619"/>
        <item x="744"/>
        <item x="725"/>
        <item x="207"/>
        <item x="329"/>
        <item x="231"/>
        <item x="95"/>
        <item x="159"/>
        <item x="234"/>
        <item x="10"/>
        <item x="724"/>
        <item x="488"/>
        <item x="699"/>
        <item x="450"/>
        <item x="321"/>
        <item x="598"/>
        <item x="684"/>
        <item x="400"/>
        <item x="645"/>
        <item x="320"/>
        <item x="616"/>
        <item x="576"/>
        <item x="779"/>
        <item x="328"/>
        <item x="146"/>
        <item x="83"/>
        <item x="202"/>
        <item x="737"/>
        <item x="640"/>
        <item x="188"/>
        <item x="660"/>
        <item x="118"/>
        <item x="549"/>
        <item x="546"/>
        <item x="763"/>
        <item x="322"/>
        <item x="388"/>
        <item x="560"/>
        <item x="434"/>
        <item x="127"/>
        <item x="650"/>
        <item x="106"/>
        <item x="408"/>
        <item x="97"/>
        <item x="278"/>
        <item x="182"/>
        <item x="745"/>
        <item x="101"/>
        <item x="375"/>
        <item x="680"/>
        <item x="168"/>
        <item x="116"/>
        <item x="250"/>
        <item x="139"/>
        <item x="396"/>
        <item x="257"/>
        <item x="520"/>
        <item x="160"/>
        <item x="747"/>
        <item x="468"/>
        <item x="529"/>
        <item x="102"/>
        <item x="601"/>
        <item x="85"/>
        <item x="665"/>
        <item x="685"/>
        <item x="140"/>
        <item x="608"/>
        <item x="623"/>
        <item x="421"/>
        <item x="569"/>
        <item x="122"/>
        <item x="377"/>
        <item x="517"/>
        <item x="274"/>
        <item x="125"/>
        <item x="621"/>
        <item x="308"/>
        <item x="398"/>
        <item x="466"/>
        <item x="620"/>
        <item x="144"/>
        <item x="368"/>
        <item x="297"/>
        <item x="158"/>
        <item x="538"/>
        <item x="130"/>
        <item x="115"/>
        <item x="172"/>
        <item x="339"/>
        <item x="713"/>
        <item x="14"/>
        <item x="728"/>
        <item x="654"/>
        <item x="399"/>
        <item x="637"/>
        <item x="446"/>
        <item x="550"/>
        <item x="643"/>
        <item x="409"/>
        <item x="145"/>
        <item x="418"/>
        <item x="380"/>
        <item x="413"/>
        <item x="358"/>
        <item x="66"/>
        <item x="143"/>
        <item x="498"/>
        <item x="410"/>
        <item x="352"/>
        <item x="259"/>
        <item x="129"/>
        <item x="201"/>
        <item x="707"/>
        <item x="566"/>
        <item x="157"/>
        <item x="347"/>
        <item x="457"/>
        <item x="497"/>
        <item x="228"/>
        <item x="761"/>
        <item x="437"/>
        <item x="17"/>
        <item x="771"/>
        <item x="309"/>
        <item x="617"/>
        <item x="528"/>
        <item x="374"/>
        <item x="456"/>
        <item x="784"/>
        <item x="536"/>
        <item x="664"/>
        <item x="700"/>
        <item x="287"/>
        <item x="111"/>
        <item x="692"/>
        <item x="206"/>
        <item x="496"/>
        <item x="335"/>
        <item x="263"/>
        <item x="785"/>
        <item x="556"/>
        <item x="679"/>
        <item x="397"/>
        <item x="178"/>
        <item x="337"/>
        <item x="148"/>
        <item x="428"/>
        <item x="150"/>
        <item x="171"/>
        <item x="154"/>
        <item x="314"/>
        <item x="748"/>
        <item x="722"/>
        <item x="244"/>
        <item x="338"/>
        <item x="721"/>
        <item x="686"/>
        <item x="448"/>
        <item x="460"/>
        <item x="238"/>
        <item x="754"/>
        <item x="268"/>
        <item x="742"/>
        <item x="486"/>
        <item x="199"/>
        <item x="180"/>
        <item x="449"/>
        <item x="123"/>
        <item x="540"/>
        <item x="271"/>
        <item x="276"/>
        <item x="500"/>
        <item x="577"/>
        <item x="305"/>
        <item x="108"/>
        <item x="230"/>
        <item x="595"/>
        <item x="429"/>
        <item x="514"/>
        <item x="642"/>
        <item x="599"/>
        <item x="134"/>
        <item x="474"/>
        <item x="61"/>
        <item x="762"/>
        <item x="390"/>
        <item x="53"/>
        <item x="279"/>
        <item x="580"/>
        <item x="770"/>
        <item x="370"/>
        <item x="641"/>
        <item x="602"/>
        <item x="638"/>
        <item x="131"/>
        <item x="107"/>
        <item x="658"/>
        <item x="348"/>
        <item x="149"/>
        <item x="416"/>
        <item x="698"/>
        <item x="304"/>
        <item x="81"/>
        <item x="272"/>
        <item x="516"/>
        <item x="282"/>
        <item x="235"/>
        <item x="622"/>
        <item x="177"/>
        <item x="196"/>
        <item x="557"/>
        <item x="433"/>
        <item x="71"/>
        <item x="379"/>
        <item x="264"/>
        <item x="477"/>
        <item x="535"/>
        <item x="508"/>
        <item x="369"/>
        <item x="155"/>
        <item x="389"/>
        <item x="221"/>
        <item x="9"/>
        <item x="224"/>
        <item x="612"/>
        <item x="162"/>
        <item x="454"/>
        <item x="269"/>
        <item x="302"/>
        <item x="435"/>
        <item x="253"/>
        <item x="186"/>
        <item x="251"/>
        <item x="663"/>
        <item x="210"/>
        <item x="436"/>
        <item x="628"/>
        <item x="455"/>
        <item x="596"/>
        <item x="216"/>
        <item x="301"/>
        <item x="537"/>
        <item x="214"/>
        <item x="165"/>
        <item x="506"/>
        <item x="438"/>
        <item x="743"/>
        <item x="354"/>
        <item x="356"/>
        <item x="296"/>
        <item x="75"/>
        <item x="568"/>
        <item x="117"/>
        <item x="530"/>
        <item x="559"/>
        <item x="372"/>
        <item x="0"/>
        <item x="5"/>
        <item x="561"/>
        <item x="343"/>
        <item x="193"/>
        <item x="205"/>
        <item x="166"/>
        <item x="185"/>
        <item x="289"/>
        <item x="299"/>
        <item x="376"/>
        <item x="103"/>
        <item x="558"/>
        <item x="509"/>
        <item x="494"/>
        <item x="236"/>
        <item x="501"/>
        <item x="678"/>
        <item x="249"/>
        <item x="553"/>
        <item x="749"/>
        <item x="733"/>
        <item x="217"/>
        <item x="13"/>
        <item x="164"/>
        <item x="229"/>
        <item x="478"/>
        <item x="169"/>
        <item x="439"/>
        <item x="615"/>
        <item x="291"/>
        <item x="635"/>
        <item x="194"/>
        <item x="334"/>
        <item x="319"/>
        <item x="141"/>
        <item x="470"/>
        <item x="606"/>
        <item x="121"/>
        <item x="67"/>
        <item x="290"/>
        <item x="151"/>
        <item x="331"/>
        <item x="112"/>
        <item x="591"/>
        <item x="248"/>
        <item x="211"/>
        <item x="691"/>
        <item x="581"/>
        <item x="215"/>
        <item x="349"/>
        <item x="190"/>
        <item x="233"/>
        <item x="554"/>
        <item x="667"/>
        <item x="293"/>
        <item x="476"/>
        <item x="395"/>
        <item x="607"/>
        <item x="242"/>
        <item x="135"/>
        <item x="656"/>
        <item x="720"/>
        <item x="521"/>
        <item x="113"/>
        <item x="534"/>
        <item x="283"/>
        <item x="415"/>
        <item x="286"/>
        <item x="197"/>
        <item x="614"/>
        <item x="677"/>
        <item x="668"/>
        <item x="469"/>
        <item x="384"/>
        <item x="120"/>
        <item x="772"/>
        <item x="575"/>
        <item x="424"/>
        <item x="773"/>
        <item x="740"/>
        <item x="792"/>
        <item x="489"/>
        <item x="332"/>
        <item x="751"/>
        <item x="670"/>
        <item x="126"/>
        <item x="458"/>
        <item x="213"/>
        <item x="775"/>
        <item x="636"/>
        <item x="404"/>
        <item x="419"/>
        <item x="545"/>
        <item x="459"/>
        <item x="227"/>
        <item x="603"/>
        <item x="659"/>
        <item x="200"/>
        <item x="627"/>
        <item x="752"/>
        <item x="218"/>
        <item x="687"/>
        <item x="552"/>
        <item x="412"/>
        <item x="626"/>
        <item x="586"/>
        <item x="284"/>
        <item x="555"/>
        <item x="109"/>
        <item x="260"/>
        <item x="688"/>
        <item x="464"/>
        <item x="163"/>
        <item x="570"/>
        <item x="245"/>
        <item x="277"/>
        <item x="306"/>
        <item x="344"/>
        <item x="183"/>
        <item x="719"/>
        <item x="727"/>
        <item x="232"/>
        <item x="604"/>
        <item x="362"/>
        <item x="341"/>
        <item x="219"/>
        <item x="657"/>
        <item x="533"/>
        <item x="373"/>
        <item x="351"/>
        <item x="204"/>
        <item x="281"/>
        <item x="465"/>
        <item x="515"/>
        <item x="578"/>
        <item x="303"/>
        <item x="585"/>
        <item x="708"/>
        <item x="499"/>
        <item x="579"/>
        <item x="444"/>
        <item x="532"/>
        <item x="649"/>
        <item x="342"/>
        <item x="137"/>
        <item x="307"/>
        <item x="453"/>
        <item x="480"/>
        <item x="364"/>
        <item x="432"/>
        <item x="273"/>
        <item x="222"/>
        <item x="243"/>
        <item x="513"/>
        <item x="241"/>
        <item x="600"/>
        <item x="505"/>
        <item x="445"/>
        <item x="574"/>
        <item x="712"/>
        <item x="493"/>
        <item x="647"/>
        <item x="152"/>
        <item x="254"/>
        <item x="605"/>
        <item x="741"/>
        <item x="485"/>
        <item x="731"/>
        <item x="512"/>
        <item x="256"/>
        <item x="572"/>
        <item x="326"/>
        <item x="562"/>
        <item x="422"/>
        <item x="584"/>
        <item x="541"/>
        <item x="225"/>
        <item x="405"/>
        <item x="239"/>
        <item x="625"/>
        <item x="526"/>
        <item x="318"/>
        <item x="425"/>
        <item x="539"/>
        <item x="246"/>
        <item x="710"/>
        <item x="646"/>
        <item x="542"/>
        <item x="473"/>
        <item x="261"/>
        <item x="495"/>
        <item x="583"/>
        <item x="689"/>
        <item x="750"/>
        <item x="247"/>
        <item x="544"/>
        <item x="258"/>
        <item x="565"/>
        <item x="481"/>
        <item x="709"/>
        <item x="288"/>
        <item x="262"/>
        <item x="519"/>
        <item x="475"/>
        <item x="593"/>
        <item x="648"/>
        <item x="573"/>
        <item x="730"/>
        <item x="385"/>
        <item x="333"/>
        <item x="479"/>
        <item x="402"/>
        <item x="452"/>
        <item x="292"/>
        <item x="363"/>
        <item x="525"/>
        <item x="294"/>
        <item x="543"/>
        <item x="208"/>
        <item x="492"/>
        <item x="472"/>
        <item x="524"/>
        <item x="382"/>
        <item x="594"/>
        <item x="403"/>
        <item x="423"/>
        <item x="383"/>
        <item x="522"/>
        <item x="504"/>
        <item x="392"/>
        <item x="443"/>
        <item x="484"/>
        <item x="365"/>
        <item x="442"/>
        <item x="563"/>
        <item x="523"/>
        <item x="482"/>
        <item x="483"/>
        <item x="463"/>
        <item x="729"/>
        <item x="732"/>
        <item x="503"/>
        <item x="462"/>
        <item x="669"/>
        <item x="502"/>
        <item x="564"/>
        <item x="774"/>
        <item x="187"/>
        <item x="753"/>
        <item x="690"/>
        <item x="666"/>
        <item x="711"/>
        <item x="588"/>
        <item x="630"/>
        <item x="346"/>
        <item x="567"/>
        <item x="387"/>
        <item x="609"/>
        <item x="367"/>
        <item x="401"/>
        <item x="407"/>
        <item x="672"/>
        <item x="527"/>
        <item x="427"/>
        <item x="756"/>
        <item x="447"/>
        <item x="487"/>
        <item x="295"/>
        <item x="651"/>
        <item x="467"/>
        <item x="507"/>
        <item x="693"/>
        <item x="280"/>
        <item x="735"/>
        <item x="714"/>
        <item x="265"/>
        <item x="777"/>
        <item x="547"/>
        <item x="325"/>
        <item x="381"/>
        <item x="310"/>
        <item x="361"/>
        <item x="340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numFmtId="165" showAll="0"/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2">
    <field x="3"/>
    <field x="-2"/>
  </colFields>
  <colItems count="6"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pageFields count="2">
    <pageField fld="2" item="1" hier="-1"/>
    <pageField fld="1" hier="-1"/>
  </pageFields>
  <dataFields count="2">
    <dataField name="Sum of 毛利额" fld="8" baseField="0" baseItem="0"/>
    <dataField name="Sum of 利润" fld="15" baseField="0" baseItem="0"/>
  </dataFields>
  <chartFormats count="8">
    <chartFormat chart="0" format="2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25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26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27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55075-A463-4FEE-8223-45A020E5FFFC}" name="VerticalTable" displayName="VerticalTable" ref="A1:P955" totalsRowShown="0" headerRowDxfId="18" dataDxfId="17" tableBorderDxfId="16" headerRowCellStyle="常规 2" dataCellStyle="常规 2">
  <autoFilter ref="A1:P955" xr:uid="{F57AAE34-61FA-4B88-A266-5786673F3564}"/>
  <sortState xmlns:xlrd2="http://schemas.microsoft.com/office/spreadsheetml/2017/richdata2" ref="A2:P955">
    <sortCondition ref="D2:D955"/>
    <sortCondition ref="E2:E955"/>
    <sortCondition ref="A2:A955"/>
  </sortState>
  <tableColumns count="16">
    <tableColumn id="1" xr3:uid="{EA048139-74DA-433C-9E0B-4C90F2ABFC53}" name="业务机构" dataDxfId="15" dataCellStyle="常规 2"/>
    <tableColumn id="2" xr3:uid="{0393D40B-46DD-45A1-BC0F-8216777F76EE}" name="业务机构名称" dataDxfId="14" dataCellStyle="常规 2"/>
    <tableColumn id="3" xr3:uid="{EAD647A9-6937-47D0-BBA2-35C09741432F}" name="门店类型" dataDxfId="13" dataCellStyle="常规 2"/>
    <tableColumn id="4" xr3:uid="{9E5A1DBD-D740-4665-8684-6B88840EA3D0}" name="会计年" dataDxfId="12" dataCellStyle="常规 2"/>
    <tableColumn id="5" xr3:uid="{0FCA7465-D2FF-40E7-B26D-E42A7CFDA0E4}" name="会计月" dataDxfId="11" dataCellStyle="常规 2"/>
    <tableColumn id="6" xr3:uid="{6E75E6EB-C1BD-464C-A1A9-61B8C0DCD6EF}" name="匹配列" dataDxfId="10" dataCellStyle="常规 2">
      <calculatedColumnFormula>LEFT(B2,2)&amp;RIGHT(D2,2)&amp;E2</calculatedColumnFormula>
    </tableColumn>
    <tableColumn id="7" xr3:uid="{4F2C83B0-39C1-45E2-B31F-9D40F4C76B4A}" name="毛利率" dataDxfId="9" dataCellStyle="Percent">
      <calculatedColumnFormula>IFERROR(VerticalTable[[#This Row],[毛利额]]/VerticalTable[[#This Row],[实收]],"")</calculatedColumnFormula>
    </tableColumn>
    <tableColumn id="8" xr3:uid="{3A1C6DFF-F371-4307-9105-CC2CB7B0BBCE}" name="实收" dataDxfId="8" dataCellStyle="常规 2"/>
    <tableColumn id="9" xr3:uid="{ED946E49-0115-4017-BDAC-5151671F17E0}" name="毛利额" dataDxfId="7" dataCellStyle="常规 2"/>
    <tableColumn id="10" xr3:uid="{375F70D4-879A-4AA4-833C-C12DC10C142A}" name="防疫物资实收" dataDxfId="6" dataCellStyle="常规 2"/>
    <tableColumn id="11" xr3:uid="{B1806831-1DF4-446D-815F-CE24C902CEB9}" name="防疫物资利润" dataDxfId="5" dataCellStyle="常规 2"/>
    <tableColumn id="12" xr3:uid="{8A0BAF7C-1E26-45B9-B70B-9271E679FA8E}" name="月租" dataDxfId="4" dataCellStyle="常规 2"/>
    <tableColumn id="13" xr3:uid="{ED5343A8-1846-4110-AFC8-CE2920EB9185}" name="取暖费" dataDxfId="3" dataCellStyle="常规 2"/>
    <tableColumn id="14" xr3:uid="{2BB8F8C5-08C0-460E-A8CE-63FF749363EE}" name="办公费" dataDxfId="2" dataCellStyle="常规 2"/>
    <tableColumn id="15" xr3:uid="{F822B61A-65A1-451B-8FAF-BD767F6DE264}" name="员工工资" dataDxfId="1" dataCellStyle="常规 2"/>
    <tableColumn id="16" xr3:uid="{8EA5125D-CB62-4D71-896D-7A4B2E9B5949}" name="利润" dataDxfId="0" dataCellStyle="常规 2">
      <calculatedColumnFormula>VerticalTable[[#This Row],[毛利额]]-SUM(VerticalTable[[#This Row],[月租]:[员工工资]])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D11C-E152-4E99-BECC-3A959EDEF6CD}">
  <dimension ref="A1:G19"/>
  <sheetViews>
    <sheetView tabSelected="1" topLeftCell="F1" workbookViewId="0">
      <selection activeCell="P18" sqref="P18"/>
    </sheetView>
  </sheetViews>
  <sheetFormatPr defaultRowHeight="15"/>
  <cols>
    <col min="1" max="1" width="14" bestFit="1" customWidth="1"/>
    <col min="2" max="2" width="16.28515625" bestFit="1" customWidth="1"/>
    <col min="3" max="3" width="12" bestFit="1" customWidth="1"/>
    <col min="4" max="4" width="14.140625" bestFit="1" customWidth="1"/>
    <col min="5" max="5" width="11.85546875" bestFit="1" customWidth="1"/>
    <col min="6" max="6" width="19.140625" bestFit="1" customWidth="1"/>
    <col min="7" max="7" width="16.85546875" bestFit="1" customWidth="1"/>
    <col min="8" max="8" width="14.140625" bestFit="1" customWidth="1"/>
    <col min="9" max="9" width="11.85546875" bestFit="1" customWidth="1"/>
    <col min="10" max="10" width="19.140625" bestFit="1" customWidth="1"/>
    <col min="11" max="11" width="16.85546875" bestFit="1" customWidth="1"/>
    <col min="12" max="13" width="11" bestFit="1" customWidth="1"/>
    <col min="14" max="14" width="12" bestFit="1" customWidth="1"/>
  </cols>
  <sheetData>
    <row r="1" spans="1:7">
      <c r="A1" s="10" t="s">
        <v>64</v>
      </c>
      <c r="B1" t="s">
        <v>65</v>
      </c>
    </row>
    <row r="2" spans="1:7">
      <c r="A2" s="10" t="s">
        <v>1</v>
      </c>
      <c r="B2" t="s">
        <v>59</v>
      </c>
    </row>
    <row r="4" spans="1:7">
      <c r="B4" s="10" t="s">
        <v>63</v>
      </c>
    </row>
    <row r="5" spans="1:7">
      <c r="B5">
        <v>2022</v>
      </c>
      <c r="D5">
        <v>2023</v>
      </c>
      <c r="F5" t="s">
        <v>66</v>
      </c>
      <c r="G5" t="s">
        <v>67</v>
      </c>
    </row>
    <row r="6" spans="1:7">
      <c r="A6" s="10" t="s">
        <v>60</v>
      </c>
      <c r="B6" t="s">
        <v>62</v>
      </c>
      <c r="C6" t="s">
        <v>68</v>
      </c>
      <c r="D6" t="s">
        <v>62</v>
      </c>
      <c r="E6" t="s">
        <v>68</v>
      </c>
    </row>
    <row r="7" spans="1:7">
      <c r="A7" s="11" t="s">
        <v>18</v>
      </c>
      <c r="B7" s="12">
        <v>500850.20000000007</v>
      </c>
      <c r="C7" s="12">
        <v>328589.29999999993</v>
      </c>
      <c r="D7" s="12">
        <v>577718.88</v>
      </c>
      <c r="E7" s="12">
        <v>402655.21000000008</v>
      </c>
      <c r="F7" s="12">
        <v>1078569.08</v>
      </c>
      <c r="G7" s="12">
        <v>731244.51</v>
      </c>
    </row>
    <row r="8" spans="1:7">
      <c r="A8" s="11" t="s">
        <v>38</v>
      </c>
      <c r="B8" s="12">
        <v>389654.51</v>
      </c>
      <c r="C8" s="12">
        <v>228591.52729999999</v>
      </c>
      <c r="D8" s="12">
        <v>509194.61000000004</v>
      </c>
      <c r="E8" s="12">
        <v>327800.86</v>
      </c>
      <c r="F8" s="12">
        <v>898849.12000000011</v>
      </c>
      <c r="G8" s="12">
        <v>556392.38729999994</v>
      </c>
    </row>
    <row r="9" spans="1:7">
      <c r="A9" s="11" t="s">
        <v>40</v>
      </c>
      <c r="B9" s="12">
        <v>603631.49</v>
      </c>
      <c r="C9" s="12">
        <v>414481.64234999998</v>
      </c>
      <c r="D9" s="12">
        <v>646281.36</v>
      </c>
      <c r="E9" s="12">
        <v>447911.12</v>
      </c>
      <c r="F9" s="12">
        <v>1249912.8500000001</v>
      </c>
      <c r="G9" s="12">
        <v>862392.76234999998</v>
      </c>
    </row>
    <row r="10" spans="1:7">
      <c r="A10" s="11" t="s">
        <v>42</v>
      </c>
      <c r="B10" s="12">
        <v>491273.25999999995</v>
      </c>
      <c r="C10" s="12">
        <v>309225.48084999999</v>
      </c>
      <c r="D10" s="12">
        <v>510680.61</v>
      </c>
      <c r="E10" s="12">
        <v>326225.91000000003</v>
      </c>
      <c r="F10" s="12">
        <v>1001953.8699999999</v>
      </c>
      <c r="G10" s="12">
        <v>635451.39085000008</v>
      </c>
    </row>
    <row r="11" spans="1:7">
      <c r="A11" s="11" t="s">
        <v>44</v>
      </c>
      <c r="B11" s="12">
        <v>486596.31</v>
      </c>
      <c r="C11" s="12">
        <v>317904.99165000004</v>
      </c>
      <c r="D11" s="12">
        <v>547902.1</v>
      </c>
      <c r="E11" s="12">
        <v>368776.80000000005</v>
      </c>
      <c r="F11" s="12">
        <v>1034498.4099999999</v>
      </c>
      <c r="G11" s="12">
        <v>686681.79165000003</v>
      </c>
    </row>
    <row r="12" spans="1:7">
      <c r="A12" s="11" t="s">
        <v>47</v>
      </c>
      <c r="B12" s="12">
        <v>493361.29000000004</v>
      </c>
      <c r="C12" s="12">
        <v>318044.67499999999</v>
      </c>
      <c r="D12" s="12">
        <v>477011.40999999992</v>
      </c>
      <c r="E12" s="12">
        <v>305764.19999999995</v>
      </c>
      <c r="F12" s="12">
        <v>970372.7</v>
      </c>
      <c r="G12" s="12">
        <v>623808.875</v>
      </c>
    </row>
    <row r="13" spans="1:7">
      <c r="A13" s="11" t="s">
        <v>48</v>
      </c>
      <c r="B13" s="12">
        <v>479163.43</v>
      </c>
      <c r="C13" s="12">
        <v>311021.37505000003</v>
      </c>
      <c r="D13" s="12">
        <v>482940.65999999992</v>
      </c>
      <c r="E13" s="12">
        <v>316886.94</v>
      </c>
      <c r="F13" s="12">
        <v>962104.08999999985</v>
      </c>
      <c r="G13" s="12">
        <v>627908.31505000009</v>
      </c>
    </row>
    <row r="14" spans="1:7">
      <c r="A14" s="11" t="s">
        <v>49</v>
      </c>
      <c r="B14" s="12">
        <v>574539.64999999991</v>
      </c>
      <c r="C14" s="12">
        <v>403630.81025000004</v>
      </c>
      <c r="D14" s="12">
        <v>568519.96000000008</v>
      </c>
      <c r="E14" s="12">
        <v>391641.47000000003</v>
      </c>
      <c r="F14" s="12">
        <v>1143059.6099999999</v>
      </c>
      <c r="G14" s="12">
        <v>795272.28025000007</v>
      </c>
    </row>
    <row r="15" spans="1:7">
      <c r="A15" s="11" t="s">
        <v>50</v>
      </c>
      <c r="B15" s="12">
        <v>564327.87</v>
      </c>
      <c r="C15" s="12">
        <v>385945.99075</v>
      </c>
      <c r="D15" s="12">
        <v>564633.41</v>
      </c>
      <c r="E15" s="12">
        <v>377950.77</v>
      </c>
      <c r="F15" s="12">
        <v>1128961.28</v>
      </c>
      <c r="G15" s="12">
        <v>763896.76075000002</v>
      </c>
    </row>
    <row r="16" spans="1:7">
      <c r="A16" s="11" t="s">
        <v>51</v>
      </c>
      <c r="B16" s="12">
        <v>566376.9</v>
      </c>
      <c r="C16" s="12">
        <v>386991.87389999995</v>
      </c>
      <c r="D16" s="12">
        <v>510834.40000000008</v>
      </c>
      <c r="E16" s="12">
        <v>458669.74000000005</v>
      </c>
      <c r="F16" s="12">
        <v>1077211.3</v>
      </c>
      <c r="G16" s="12">
        <v>845661.6139</v>
      </c>
    </row>
    <row r="17" spans="1:7">
      <c r="A17" s="11" t="s">
        <v>52</v>
      </c>
      <c r="B17" s="12">
        <v>544300.51</v>
      </c>
      <c r="C17" s="12">
        <v>366102.60831400001</v>
      </c>
      <c r="D17" s="12">
        <v>0</v>
      </c>
      <c r="E17" s="12">
        <v>0</v>
      </c>
      <c r="F17" s="12">
        <v>544300.51</v>
      </c>
      <c r="G17" s="12">
        <v>366102.60831400001</v>
      </c>
    </row>
    <row r="18" spans="1:7">
      <c r="A18" s="11" t="s">
        <v>54</v>
      </c>
      <c r="B18" s="12">
        <v>883963.97000000009</v>
      </c>
      <c r="C18" s="12">
        <v>679174.19444854849</v>
      </c>
      <c r="D18" s="12">
        <v>0</v>
      </c>
      <c r="E18" s="12">
        <v>0</v>
      </c>
      <c r="F18" s="12">
        <v>883963.97000000009</v>
      </c>
      <c r="G18" s="12">
        <v>679174.19444854849</v>
      </c>
    </row>
    <row r="19" spans="1:7">
      <c r="A19" s="11" t="s">
        <v>61</v>
      </c>
      <c r="B19" s="12">
        <v>6578039.3899999997</v>
      </c>
      <c r="C19" s="12">
        <v>4449704.4698625486</v>
      </c>
      <c r="D19" s="12">
        <v>5395717.4000000004</v>
      </c>
      <c r="E19" s="12">
        <v>3724283.0200000005</v>
      </c>
      <c r="F19" s="12">
        <v>11973756.790000001</v>
      </c>
      <c r="G19" s="12">
        <v>8173987.4898625491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3142-F9AF-4FD1-B9B2-3CF7D947DF87}">
  <dimension ref="A1:P955"/>
  <sheetViews>
    <sheetView topLeftCell="A2" workbookViewId="0">
      <selection activeCell="G2" sqref="G2"/>
    </sheetView>
  </sheetViews>
  <sheetFormatPr defaultRowHeight="15"/>
  <cols>
    <col min="1" max="1" width="13.7109375" customWidth="1"/>
    <col min="2" max="2" width="18.28515625" customWidth="1"/>
    <col min="3" max="3" width="13.7109375" customWidth="1"/>
    <col min="4" max="5" width="11.42578125" customWidth="1"/>
    <col min="6" max="6" width="11" bestFit="1" customWidth="1"/>
    <col min="7" max="7" width="11.42578125" customWidth="1"/>
    <col min="8" max="8" width="16.85546875" bestFit="1" customWidth="1"/>
    <col min="9" max="9" width="18.28515625" customWidth="1"/>
    <col min="10" max="10" width="18.85546875" bestFit="1" customWidth="1"/>
    <col min="11" max="11" width="18.28515625" customWidth="1"/>
    <col min="12" max="12" width="15.5703125" bestFit="1" customWidth="1"/>
    <col min="13" max="14" width="14.28515625" bestFit="1" customWidth="1"/>
    <col min="15" max="15" width="15.5703125" bestFit="1" customWidth="1"/>
    <col min="16" max="16" width="16.85546875" bestFit="1" customWidth="1"/>
  </cols>
  <sheetData>
    <row r="1" spans="1:16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7.25">
      <c r="A2" s="3">
        <v>1001</v>
      </c>
      <c r="B2" s="4" t="s">
        <v>16</v>
      </c>
      <c r="C2" s="4" t="s">
        <v>17</v>
      </c>
      <c r="D2" s="3">
        <v>2020</v>
      </c>
      <c r="E2" s="4" t="s">
        <v>18</v>
      </c>
      <c r="F2" s="4" t="str">
        <f t="shared" ref="F2:F65" si="0">LEFT(B2,2)&amp;RIGHT(D2,2)&amp;E2</f>
        <v>爱心2001</v>
      </c>
      <c r="G2" s="5">
        <f>IFERROR(VerticalTable[[#This Row],[毛利额]]/VerticalTable[[#This Row],[实收]],"")</f>
        <v>0.41769027597368175</v>
      </c>
      <c r="H2" s="6">
        <v>97609.67</v>
      </c>
      <c r="I2" s="6">
        <v>40770.61</v>
      </c>
      <c r="J2" s="6"/>
      <c r="K2" s="6"/>
      <c r="L2" s="6">
        <v>2750</v>
      </c>
      <c r="M2" s="6">
        <v>0</v>
      </c>
      <c r="N2" s="6">
        <v>500</v>
      </c>
      <c r="O2" s="6">
        <v>7530</v>
      </c>
      <c r="P2" s="6">
        <f>VerticalTable[[#This Row],[毛利额]]-SUM(VerticalTable[[#This Row],[月租]:[员工工资]])</f>
        <v>29990.61</v>
      </c>
    </row>
    <row r="3" spans="1:16" ht="17.25">
      <c r="A3" s="3">
        <v>1002</v>
      </c>
      <c r="B3" s="4" t="s">
        <v>19</v>
      </c>
      <c r="C3" s="4" t="s">
        <v>20</v>
      </c>
      <c r="D3" s="3">
        <v>2020</v>
      </c>
      <c r="E3" s="4" t="s">
        <v>21</v>
      </c>
      <c r="F3" s="4" t="str">
        <f t="shared" si="0"/>
        <v>百姓2001</v>
      </c>
      <c r="G3" s="5" t="str">
        <f>IFERROR(VerticalTable[[#This Row],[毛利额]]/VerticalTable[[#This Row],[实收]],"")</f>
        <v/>
      </c>
      <c r="H3" s="6"/>
      <c r="I3" s="6"/>
      <c r="J3" s="6"/>
      <c r="K3" s="6"/>
      <c r="L3" s="6"/>
      <c r="M3" s="6"/>
      <c r="N3" s="6"/>
      <c r="O3" s="6"/>
      <c r="P3" s="6">
        <f>VerticalTable[[#This Row],[毛利额]]-SUM(VerticalTable[[#This Row],[月租]:[员工工资]])</f>
        <v>0</v>
      </c>
    </row>
    <row r="4" spans="1:16" ht="17.25">
      <c r="A4" s="3">
        <v>1003</v>
      </c>
      <c r="B4" s="4" t="s">
        <v>22</v>
      </c>
      <c r="C4" s="4" t="s">
        <v>20</v>
      </c>
      <c r="D4" s="3">
        <v>2020</v>
      </c>
      <c r="E4" s="4" t="s">
        <v>21</v>
      </c>
      <c r="F4" s="4" t="str">
        <f t="shared" si="0"/>
        <v>博康2001</v>
      </c>
      <c r="G4" s="5" t="str">
        <f>IFERROR(VerticalTable[[#This Row],[毛利额]]/VerticalTable[[#This Row],[实收]],"")</f>
        <v/>
      </c>
      <c r="H4" s="6"/>
      <c r="I4" s="6"/>
      <c r="J4" s="6"/>
      <c r="K4" s="6"/>
      <c r="L4" s="6"/>
      <c r="M4" s="6"/>
      <c r="N4" s="6"/>
      <c r="O4" s="6"/>
      <c r="P4" s="6">
        <f>VerticalTable[[#This Row],[毛利额]]-SUM(VerticalTable[[#This Row],[月租]:[员工工资]])</f>
        <v>0</v>
      </c>
    </row>
    <row r="5" spans="1:16" ht="17.25">
      <c r="A5" s="3">
        <v>1004</v>
      </c>
      <c r="B5" s="4" t="s">
        <v>23</v>
      </c>
      <c r="C5" s="4" t="s">
        <v>20</v>
      </c>
      <c r="D5" s="3">
        <v>2020</v>
      </c>
      <c r="E5" s="4" t="s">
        <v>21</v>
      </c>
      <c r="F5" s="4" t="str">
        <f t="shared" si="0"/>
        <v>华瑞2001</v>
      </c>
      <c r="G5" s="5" t="str">
        <f>IFERROR(VerticalTable[[#This Row],[毛利额]]/VerticalTable[[#This Row],[实收]],"")</f>
        <v/>
      </c>
      <c r="H5" s="6"/>
      <c r="I5" s="6"/>
      <c r="J5" s="6"/>
      <c r="K5" s="6"/>
      <c r="L5" s="6"/>
      <c r="M5" s="6"/>
      <c r="N5" s="6"/>
      <c r="O5" s="6"/>
      <c r="P5" s="6">
        <f>VerticalTable[[#This Row],[毛利额]]-SUM(VerticalTable[[#This Row],[月租]:[员工工资]])</f>
        <v>0</v>
      </c>
    </row>
    <row r="6" spans="1:16" ht="17.25">
      <c r="A6" s="3">
        <v>1005</v>
      </c>
      <c r="B6" s="4" t="s">
        <v>24</v>
      </c>
      <c r="C6" s="4" t="s">
        <v>20</v>
      </c>
      <c r="D6" s="3">
        <v>2020</v>
      </c>
      <c r="E6" s="4" t="s">
        <v>21</v>
      </c>
      <c r="F6" s="4" t="str">
        <f t="shared" si="0"/>
        <v>华宇2001</v>
      </c>
      <c r="G6" s="5" t="str">
        <f>IFERROR(VerticalTable[[#This Row],[毛利额]]/VerticalTable[[#This Row],[实收]],"")</f>
        <v/>
      </c>
      <c r="H6" s="6"/>
      <c r="I6" s="6"/>
      <c r="J6" s="6"/>
      <c r="K6" s="6"/>
      <c r="L6" s="6"/>
      <c r="M6" s="6"/>
      <c r="N6" s="6"/>
      <c r="O6" s="6"/>
      <c r="P6" s="6">
        <f>VerticalTable[[#This Row],[毛利额]]-SUM(VerticalTable[[#This Row],[月租]:[员工工资]])</f>
        <v>0</v>
      </c>
    </row>
    <row r="7" spans="1:16" ht="17.25">
      <c r="A7" s="3">
        <v>1006</v>
      </c>
      <c r="B7" s="4" t="s">
        <v>25</v>
      </c>
      <c r="C7" s="4" t="s">
        <v>20</v>
      </c>
      <c r="D7" s="3">
        <v>2020</v>
      </c>
      <c r="E7" s="4" t="s">
        <v>21</v>
      </c>
      <c r="F7" s="4" t="str">
        <f t="shared" si="0"/>
        <v>华雨2001</v>
      </c>
      <c r="G7" s="5" t="str">
        <f>IFERROR(VerticalTable[[#This Row],[毛利额]]/VerticalTable[[#This Row],[实收]],"")</f>
        <v/>
      </c>
      <c r="H7" s="6"/>
      <c r="I7" s="6"/>
      <c r="J7" s="6"/>
      <c r="K7" s="6"/>
      <c r="L7" s="6"/>
      <c r="M7" s="6"/>
      <c r="N7" s="6"/>
      <c r="O7" s="6"/>
      <c r="P7" s="6">
        <f>VerticalTable[[#This Row],[毛利额]]-SUM(VerticalTable[[#This Row],[月租]:[员工工资]])</f>
        <v>0</v>
      </c>
    </row>
    <row r="8" spans="1:16" ht="17.25">
      <c r="A8" s="3">
        <v>1007</v>
      </c>
      <c r="B8" s="4" t="s">
        <v>26</v>
      </c>
      <c r="C8" s="4" t="s">
        <v>17</v>
      </c>
      <c r="D8" s="3">
        <v>2020</v>
      </c>
      <c r="E8" s="4" t="s">
        <v>18</v>
      </c>
      <c r="F8" s="4" t="str">
        <f t="shared" si="0"/>
        <v>平安2001</v>
      </c>
      <c r="G8" s="5">
        <f>IFERROR(VerticalTable[[#This Row],[毛利额]]/VerticalTable[[#This Row],[实收]],"")</f>
        <v>0.33088571220907598</v>
      </c>
      <c r="H8" s="6">
        <v>46228.56</v>
      </c>
      <c r="I8" s="6">
        <v>15296.37</v>
      </c>
      <c r="J8" s="6"/>
      <c r="K8" s="6"/>
      <c r="L8" s="6">
        <v>2000</v>
      </c>
      <c r="M8" s="6">
        <v>0</v>
      </c>
      <c r="N8" s="6">
        <v>5100</v>
      </c>
      <c r="O8" s="6">
        <v>5100</v>
      </c>
      <c r="P8" s="6">
        <f>VerticalTable[[#This Row],[毛利额]]-SUM(VerticalTable[[#This Row],[月租]:[员工工资]])</f>
        <v>3096.3700000000008</v>
      </c>
    </row>
    <row r="9" spans="1:16" ht="17.25">
      <c r="A9" s="3">
        <v>1008</v>
      </c>
      <c r="B9" s="4" t="s">
        <v>27</v>
      </c>
      <c r="C9" s="4" t="s">
        <v>17</v>
      </c>
      <c r="D9" s="3">
        <v>2020</v>
      </c>
      <c r="E9" s="4" t="s">
        <v>18</v>
      </c>
      <c r="F9" s="4" t="str">
        <f t="shared" si="0"/>
        <v>平价2001</v>
      </c>
      <c r="G9" s="5">
        <f>IFERROR(VerticalTable[[#This Row],[毛利额]]/VerticalTable[[#This Row],[实收]],"")</f>
        <v>0.35256542181804118</v>
      </c>
      <c r="H9" s="6">
        <v>252619.47</v>
      </c>
      <c r="I9" s="6">
        <v>89064.89</v>
      </c>
      <c r="J9" s="6"/>
      <c r="K9" s="6"/>
      <c r="L9" s="6">
        <v>4750</v>
      </c>
      <c r="M9" s="6">
        <v>0</v>
      </c>
      <c r="N9" s="6">
        <v>1050</v>
      </c>
      <c r="O9" s="6">
        <v>25154</v>
      </c>
      <c r="P9" s="6">
        <f>VerticalTable[[#This Row],[毛利额]]-SUM(VerticalTable[[#This Row],[月租]:[员工工资]])</f>
        <v>58110.89</v>
      </c>
    </row>
    <row r="10" spans="1:16" ht="17.25">
      <c r="A10" s="3">
        <v>1009</v>
      </c>
      <c r="B10" s="4" t="s">
        <v>28</v>
      </c>
      <c r="C10" s="4" t="s">
        <v>17</v>
      </c>
      <c r="D10" s="3">
        <v>2020</v>
      </c>
      <c r="E10" s="4" t="s">
        <v>18</v>
      </c>
      <c r="F10" s="4" t="str">
        <f t="shared" si="0"/>
        <v>通达2001</v>
      </c>
      <c r="G10" s="5">
        <f>IFERROR(VerticalTable[[#This Row],[毛利额]]/VerticalTable[[#This Row],[实收]],"")</f>
        <v>0.32715988988326478</v>
      </c>
      <c r="H10" s="6">
        <v>26063.25</v>
      </c>
      <c r="I10" s="6">
        <v>8526.85</v>
      </c>
      <c r="J10" s="6"/>
      <c r="K10" s="6"/>
      <c r="L10" s="6">
        <v>1500</v>
      </c>
      <c r="M10" s="6">
        <v>597</v>
      </c>
      <c r="N10" s="6"/>
      <c r="O10" s="6">
        <v>2724</v>
      </c>
      <c r="P10" s="6">
        <f>VerticalTable[[#This Row],[毛利额]]-SUM(VerticalTable[[#This Row],[月租]:[员工工资]])</f>
        <v>3705.8500000000004</v>
      </c>
    </row>
    <row r="11" spans="1:16" ht="17.25">
      <c r="A11" s="3">
        <v>1010</v>
      </c>
      <c r="B11" s="4" t="s">
        <v>29</v>
      </c>
      <c r="C11" s="4" t="s">
        <v>17</v>
      </c>
      <c r="D11" s="3">
        <v>2020</v>
      </c>
      <c r="E11" s="4" t="s">
        <v>18</v>
      </c>
      <c r="F11" s="4" t="str">
        <f t="shared" si="0"/>
        <v>同仁2001</v>
      </c>
      <c r="G11" s="5">
        <f>IFERROR(VerticalTable[[#This Row],[毛利额]]/VerticalTable[[#This Row],[实收]],"")</f>
        <v>0.41770082720013391</v>
      </c>
      <c r="H11" s="6">
        <v>83143.12</v>
      </c>
      <c r="I11" s="6">
        <v>34728.949999999997</v>
      </c>
      <c r="J11" s="6"/>
      <c r="K11" s="6"/>
      <c r="L11" s="6">
        <v>8750</v>
      </c>
      <c r="M11" s="6">
        <v>832</v>
      </c>
      <c r="N11" s="6"/>
      <c r="O11" s="6">
        <v>8373</v>
      </c>
      <c r="P11" s="6">
        <f>VerticalTable[[#This Row],[毛利额]]-SUM(VerticalTable[[#This Row],[月租]:[员工工资]])</f>
        <v>16773.949999999997</v>
      </c>
    </row>
    <row r="12" spans="1:16" ht="17.25">
      <c r="A12" s="3">
        <v>1011</v>
      </c>
      <c r="B12" s="4" t="s">
        <v>30</v>
      </c>
      <c r="C12" s="4" t="s">
        <v>17</v>
      </c>
      <c r="D12" s="3">
        <v>2020</v>
      </c>
      <c r="E12" s="4" t="s">
        <v>18</v>
      </c>
      <c r="F12" s="4" t="str">
        <f t="shared" si="0"/>
        <v>万合2001</v>
      </c>
      <c r="G12" s="5">
        <f>IFERROR(VerticalTable[[#This Row],[毛利额]]/VerticalTable[[#This Row],[实收]],"")</f>
        <v>0.33095442499962086</v>
      </c>
      <c r="H12" s="6">
        <v>303319.8</v>
      </c>
      <c r="I12" s="6">
        <v>100385.03</v>
      </c>
      <c r="J12" s="6"/>
      <c r="K12" s="6"/>
      <c r="L12" s="6">
        <v>12500</v>
      </c>
      <c r="M12" s="6">
        <v>677</v>
      </c>
      <c r="N12" s="6">
        <v>2000</v>
      </c>
      <c r="O12" s="6">
        <v>13707</v>
      </c>
      <c r="P12" s="6">
        <f>VerticalTable[[#This Row],[毛利额]]-SUM(VerticalTable[[#This Row],[月租]:[员工工资]])</f>
        <v>71501.03</v>
      </c>
    </row>
    <row r="13" spans="1:16" ht="17.25">
      <c r="A13" s="3">
        <v>1012</v>
      </c>
      <c r="B13" s="4" t="s">
        <v>31</v>
      </c>
      <c r="C13" s="4" t="s">
        <v>17</v>
      </c>
      <c r="D13" s="3">
        <v>2020</v>
      </c>
      <c r="E13" s="4" t="s">
        <v>18</v>
      </c>
      <c r="F13" s="4" t="str">
        <f t="shared" si="0"/>
        <v>为民2001</v>
      </c>
      <c r="G13" s="5">
        <f>IFERROR(VerticalTable[[#This Row],[毛利额]]/VerticalTable[[#This Row],[实收]],"")</f>
        <v>0.35238533415579981</v>
      </c>
      <c r="H13" s="6">
        <v>89178.91</v>
      </c>
      <c r="I13" s="6">
        <v>31425.34</v>
      </c>
      <c r="J13" s="6"/>
      <c r="K13" s="6"/>
      <c r="L13" s="6">
        <v>2916</v>
      </c>
      <c r="M13" s="6">
        <v>386</v>
      </c>
      <c r="N13" s="6">
        <v>600</v>
      </c>
      <c r="O13" s="6">
        <v>6058</v>
      </c>
      <c r="P13" s="6">
        <f>VerticalTable[[#This Row],[毛利额]]-SUM(VerticalTable[[#This Row],[月租]:[员工工资]])</f>
        <v>21465.34</v>
      </c>
    </row>
    <row r="14" spans="1:16" ht="17.25">
      <c r="A14" s="3">
        <v>1014</v>
      </c>
      <c r="B14" s="4" t="s">
        <v>32</v>
      </c>
      <c r="C14" s="4" t="s">
        <v>17</v>
      </c>
      <c r="D14" s="3">
        <v>2020</v>
      </c>
      <c r="E14" s="4" t="s">
        <v>18</v>
      </c>
      <c r="F14" s="4" t="str">
        <f t="shared" si="0"/>
        <v>新特2001</v>
      </c>
      <c r="G14" s="5">
        <f>IFERROR(VerticalTable[[#This Row],[毛利额]]/VerticalTable[[#This Row],[实收]],"")</f>
        <v>0.35126391532479878</v>
      </c>
      <c r="H14" s="6">
        <v>125324.06</v>
      </c>
      <c r="I14" s="6">
        <v>44021.82</v>
      </c>
      <c r="J14" s="6"/>
      <c r="K14" s="6"/>
      <c r="L14" s="6">
        <v>1500</v>
      </c>
      <c r="M14" s="6">
        <v>454</v>
      </c>
      <c r="N14" s="6"/>
      <c r="O14" s="6">
        <v>7288</v>
      </c>
      <c r="P14" s="6">
        <f>VerticalTable[[#This Row],[毛利额]]-SUM(VerticalTable[[#This Row],[月租]:[员工工资]])</f>
        <v>34779.82</v>
      </c>
    </row>
    <row r="15" spans="1:16" ht="17.25">
      <c r="A15" s="3">
        <v>1015</v>
      </c>
      <c r="B15" s="4" t="s">
        <v>33</v>
      </c>
      <c r="C15" s="4" t="s">
        <v>17</v>
      </c>
      <c r="D15" s="3">
        <v>2020</v>
      </c>
      <c r="E15" s="4" t="s">
        <v>18</v>
      </c>
      <c r="F15" s="4" t="str">
        <f t="shared" si="0"/>
        <v>春天2001</v>
      </c>
      <c r="G15" s="5">
        <f>IFERROR(VerticalTable[[#This Row],[毛利额]]/VerticalTable[[#This Row],[实收]],"")</f>
        <v>0.41373455382144375</v>
      </c>
      <c r="H15" s="6">
        <v>73106.27</v>
      </c>
      <c r="I15" s="6">
        <v>30246.59</v>
      </c>
      <c r="J15" s="6"/>
      <c r="K15" s="6"/>
      <c r="L15" s="6">
        <v>2916</v>
      </c>
      <c r="M15" s="6">
        <v>0</v>
      </c>
      <c r="N15" s="6">
        <v>300</v>
      </c>
      <c r="O15" s="6">
        <v>5894</v>
      </c>
      <c r="P15" s="6">
        <f>VerticalTable[[#This Row],[毛利额]]-SUM(VerticalTable[[#This Row],[月租]:[员工工资]])</f>
        <v>21136.59</v>
      </c>
    </row>
    <row r="16" spans="1:16" ht="17.25">
      <c r="A16" s="3">
        <v>1016</v>
      </c>
      <c r="B16" s="4" t="s">
        <v>34</v>
      </c>
      <c r="C16" s="4" t="s">
        <v>17</v>
      </c>
      <c r="D16" s="3">
        <v>2020</v>
      </c>
      <c r="E16" s="4" t="s">
        <v>18</v>
      </c>
      <c r="F16" s="4" t="str">
        <f t="shared" si="0"/>
        <v>春雨2001</v>
      </c>
      <c r="G16" s="5">
        <f>IFERROR(VerticalTable[[#This Row],[毛利额]]/VerticalTable[[#This Row],[实收]],"")</f>
        <v>0.3870734323954837</v>
      </c>
      <c r="H16" s="6">
        <v>42952.160000000003</v>
      </c>
      <c r="I16" s="6">
        <v>16625.64</v>
      </c>
      <c r="J16" s="6"/>
      <c r="K16" s="6"/>
      <c r="L16" s="6">
        <v>2916</v>
      </c>
      <c r="M16" s="6">
        <v>420</v>
      </c>
      <c r="N16" s="6">
        <v>200</v>
      </c>
      <c r="O16" s="6">
        <v>5118</v>
      </c>
      <c r="P16" s="6">
        <f>VerticalTable[[#This Row],[毛利额]]-SUM(VerticalTable[[#This Row],[月租]:[员工工资]])</f>
        <v>7971.6399999999994</v>
      </c>
    </row>
    <row r="17" spans="1:16" ht="17.25">
      <c r="A17" s="3">
        <v>1017</v>
      </c>
      <c r="B17" s="4" t="s">
        <v>35</v>
      </c>
      <c r="C17" s="4" t="s">
        <v>17</v>
      </c>
      <c r="D17" s="3">
        <v>2020</v>
      </c>
      <c r="E17" s="4" t="s">
        <v>18</v>
      </c>
      <c r="F17" s="4" t="str">
        <f t="shared" si="0"/>
        <v>阳光2001</v>
      </c>
      <c r="G17" s="5">
        <f>IFERROR(VerticalTable[[#This Row],[毛利额]]/VerticalTable[[#This Row],[实收]],"")</f>
        <v>0.34895188101347907</v>
      </c>
      <c r="H17" s="6">
        <v>50208.04</v>
      </c>
      <c r="I17" s="6">
        <v>17520.189999999999</v>
      </c>
      <c r="J17" s="6"/>
      <c r="K17" s="6"/>
      <c r="L17" s="6">
        <v>2333</v>
      </c>
      <c r="M17" s="6">
        <v>250</v>
      </c>
      <c r="N17" s="6">
        <v>220</v>
      </c>
      <c r="O17" s="6">
        <v>5108</v>
      </c>
      <c r="P17" s="6">
        <f>VerticalTable[[#This Row],[毛利额]]-SUM(VerticalTable[[#This Row],[月租]:[员工工资]])</f>
        <v>9609.1899999999987</v>
      </c>
    </row>
    <row r="18" spans="1:16" ht="17.25">
      <c r="A18" s="3">
        <v>1018</v>
      </c>
      <c r="B18" s="4" t="s">
        <v>36</v>
      </c>
      <c r="C18" s="4" t="s">
        <v>17</v>
      </c>
      <c r="D18" s="3">
        <v>2020</v>
      </c>
      <c r="E18" s="4" t="s">
        <v>18</v>
      </c>
      <c r="F18" s="4" t="str">
        <f t="shared" si="0"/>
        <v>安康2001</v>
      </c>
      <c r="G18" s="5">
        <f>IFERROR(VerticalTable[[#This Row],[毛利额]]/VerticalTable[[#This Row],[实收]],"")</f>
        <v>0.35901163227603405</v>
      </c>
      <c r="H18" s="6">
        <v>33267.78</v>
      </c>
      <c r="I18" s="6">
        <v>11943.52</v>
      </c>
      <c r="J18" s="6"/>
      <c r="K18" s="6"/>
      <c r="L18" s="6">
        <v>5833</v>
      </c>
      <c r="M18" s="6">
        <v>0</v>
      </c>
      <c r="N18" s="6"/>
      <c r="O18" s="6">
        <v>5308</v>
      </c>
      <c r="P18" s="6">
        <f>VerticalTable[[#This Row],[毛利额]]-SUM(VerticalTable[[#This Row],[月租]:[员工工资]])</f>
        <v>802.52000000000044</v>
      </c>
    </row>
    <row r="19" spans="1:16" ht="17.25">
      <c r="A19" s="3">
        <v>1019</v>
      </c>
      <c r="B19" s="4" t="s">
        <v>37</v>
      </c>
      <c r="C19" s="4" t="s">
        <v>17</v>
      </c>
      <c r="D19" s="3">
        <v>2020</v>
      </c>
      <c r="E19" s="4" t="s">
        <v>18</v>
      </c>
      <c r="F19" s="4" t="str">
        <f t="shared" si="0"/>
        <v>仁心2001</v>
      </c>
      <c r="G19" s="5">
        <f>IFERROR(VerticalTable[[#This Row],[毛利额]]/VerticalTable[[#This Row],[实收]],"")</f>
        <v>0.4194351730097014</v>
      </c>
      <c r="H19" s="6">
        <v>25727.17</v>
      </c>
      <c r="I19" s="6">
        <v>10790.88</v>
      </c>
      <c r="J19" s="6"/>
      <c r="K19" s="6"/>
      <c r="L19" s="6">
        <v>5416</v>
      </c>
      <c r="M19" s="6">
        <v>0</v>
      </c>
      <c r="N19" s="6"/>
      <c r="O19" s="6">
        <v>5633</v>
      </c>
      <c r="P19" s="6">
        <f>VerticalTable[[#This Row],[毛利额]]-SUM(VerticalTable[[#This Row],[月租]:[员工工资]])</f>
        <v>-258.1200000000008</v>
      </c>
    </row>
    <row r="20" spans="1:16" ht="17.25">
      <c r="A20" s="4">
        <v>1001</v>
      </c>
      <c r="B20" s="3" t="s">
        <v>16</v>
      </c>
      <c r="C20" s="4" t="s">
        <v>17</v>
      </c>
      <c r="D20" s="3">
        <v>2020</v>
      </c>
      <c r="E20" s="4" t="s">
        <v>38</v>
      </c>
      <c r="F20" s="4" t="str">
        <f t="shared" si="0"/>
        <v>爱心2002</v>
      </c>
      <c r="G20" s="5">
        <f>IFERROR(VerticalTable[[#This Row],[毛利额]]/VerticalTable[[#This Row],[实收]],"")</f>
        <v>0.39822717694625526</v>
      </c>
      <c r="H20" s="6">
        <v>28388.62</v>
      </c>
      <c r="I20" s="6">
        <v>11305.12</v>
      </c>
      <c r="J20" s="6"/>
      <c r="K20" s="6"/>
      <c r="L20" s="6">
        <v>2750</v>
      </c>
      <c r="M20" s="6">
        <v>0</v>
      </c>
      <c r="N20" s="6">
        <v>0</v>
      </c>
      <c r="O20" s="6">
        <v>2422</v>
      </c>
      <c r="P20" s="6">
        <f>VerticalTable[[#This Row],[毛利额]]-SUM(VerticalTable[[#This Row],[月租]:[员工工资]])</f>
        <v>6133.1200000000008</v>
      </c>
    </row>
    <row r="21" spans="1:16" ht="17.25">
      <c r="A21" s="3">
        <v>1002</v>
      </c>
      <c r="B21" s="4" t="s">
        <v>19</v>
      </c>
      <c r="C21" s="4" t="s">
        <v>20</v>
      </c>
      <c r="D21" s="3">
        <v>2020</v>
      </c>
      <c r="E21" s="4" t="s">
        <v>39</v>
      </c>
      <c r="F21" s="4" t="str">
        <f t="shared" si="0"/>
        <v>百姓2002</v>
      </c>
      <c r="G21" s="5" t="str">
        <f>IFERROR(VerticalTable[[#This Row],[毛利额]]/VerticalTable[[#This Row],[实收]],"")</f>
        <v/>
      </c>
      <c r="H21" s="6"/>
      <c r="I21" s="6"/>
      <c r="J21" s="6"/>
      <c r="K21" s="6"/>
      <c r="L21" s="6"/>
      <c r="M21" s="6"/>
      <c r="N21" s="6"/>
      <c r="O21" s="6"/>
      <c r="P21" s="6">
        <f>VerticalTable[[#This Row],[毛利额]]-SUM(VerticalTable[[#This Row],[月租]:[员工工资]])</f>
        <v>0</v>
      </c>
    </row>
    <row r="22" spans="1:16" ht="17.25">
      <c r="A22" s="3">
        <v>1003</v>
      </c>
      <c r="B22" s="4" t="s">
        <v>22</v>
      </c>
      <c r="C22" s="4" t="s">
        <v>20</v>
      </c>
      <c r="D22" s="3">
        <v>2020</v>
      </c>
      <c r="E22" s="4" t="s">
        <v>39</v>
      </c>
      <c r="F22" s="4" t="str">
        <f t="shared" si="0"/>
        <v>博康2002</v>
      </c>
      <c r="G22" s="5" t="str">
        <f>IFERROR(VerticalTable[[#This Row],[毛利额]]/VerticalTable[[#This Row],[实收]],"")</f>
        <v/>
      </c>
      <c r="H22" s="6"/>
      <c r="I22" s="6"/>
      <c r="J22" s="6"/>
      <c r="K22" s="6"/>
      <c r="L22" s="6"/>
      <c r="M22" s="6"/>
      <c r="N22" s="6"/>
      <c r="O22" s="6"/>
      <c r="P22" s="6">
        <f>VerticalTable[[#This Row],[毛利额]]-SUM(VerticalTable[[#This Row],[月租]:[员工工资]])</f>
        <v>0</v>
      </c>
    </row>
    <row r="23" spans="1:16" ht="17.25">
      <c r="A23" s="3">
        <v>1004</v>
      </c>
      <c r="B23" s="4" t="s">
        <v>23</v>
      </c>
      <c r="C23" s="4" t="s">
        <v>20</v>
      </c>
      <c r="D23" s="3">
        <v>2020</v>
      </c>
      <c r="E23" s="4" t="s">
        <v>39</v>
      </c>
      <c r="F23" s="4" t="str">
        <f t="shared" si="0"/>
        <v>华瑞2002</v>
      </c>
      <c r="G23" s="5" t="str">
        <f>IFERROR(VerticalTable[[#This Row],[毛利额]]/VerticalTable[[#This Row],[实收]],"")</f>
        <v/>
      </c>
      <c r="H23" s="6"/>
      <c r="I23" s="6"/>
      <c r="J23" s="6"/>
      <c r="K23" s="6"/>
      <c r="L23" s="6"/>
      <c r="M23" s="6"/>
      <c r="N23" s="6"/>
      <c r="O23" s="6"/>
      <c r="P23" s="6">
        <f>VerticalTable[[#This Row],[毛利额]]-SUM(VerticalTable[[#This Row],[月租]:[员工工资]])</f>
        <v>0</v>
      </c>
    </row>
    <row r="24" spans="1:16" ht="17.25" customHeight="1">
      <c r="A24" s="3">
        <v>1005</v>
      </c>
      <c r="B24" s="4" t="s">
        <v>24</v>
      </c>
      <c r="C24" s="4" t="s">
        <v>20</v>
      </c>
      <c r="D24" s="3">
        <v>2020</v>
      </c>
      <c r="E24" s="4" t="s">
        <v>39</v>
      </c>
      <c r="F24" s="4" t="str">
        <f t="shared" si="0"/>
        <v>华宇2002</v>
      </c>
      <c r="G24" s="5" t="str">
        <f>IFERROR(VerticalTable[[#This Row],[毛利额]]/VerticalTable[[#This Row],[实收]],"")</f>
        <v/>
      </c>
      <c r="H24" s="6"/>
      <c r="I24" s="6"/>
      <c r="J24" s="6"/>
      <c r="K24" s="6"/>
      <c r="L24" s="6"/>
      <c r="M24" s="6"/>
      <c r="N24" s="6"/>
      <c r="O24" s="6"/>
      <c r="P24" s="6">
        <f>VerticalTable[[#This Row],[毛利额]]-SUM(VerticalTable[[#This Row],[月租]:[员工工资]])</f>
        <v>0</v>
      </c>
    </row>
    <row r="25" spans="1:16" ht="17.25" customHeight="1">
      <c r="A25" s="3">
        <v>1006</v>
      </c>
      <c r="B25" s="4" t="s">
        <v>25</v>
      </c>
      <c r="C25" s="4" t="s">
        <v>20</v>
      </c>
      <c r="D25" s="3">
        <v>2020</v>
      </c>
      <c r="E25" s="4" t="s">
        <v>39</v>
      </c>
      <c r="F25" s="4" t="str">
        <f t="shared" si="0"/>
        <v>华雨2002</v>
      </c>
      <c r="G25" s="5" t="str">
        <f>IFERROR(VerticalTable[[#This Row],[毛利额]]/VerticalTable[[#This Row],[实收]],"")</f>
        <v/>
      </c>
      <c r="H25" s="6"/>
      <c r="I25" s="6"/>
      <c r="J25" s="6"/>
      <c r="K25" s="6"/>
      <c r="L25" s="6"/>
      <c r="M25" s="6"/>
      <c r="N25" s="6"/>
      <c r="O25" s="6"/>
      <c r="P25" s="6">
        <f>VerticalTable[[#This Row],[毛利额]]-SUM(VerticalTable[[#This Row],[月租]:[员工工资]])</f>
        <v>0</v>
      </c>
    </row>
    <row r="26" spans="1:16" ht="17.25">
      <c r="A26" s="4">
        <v>1007</v>
      </c>
      <c r="B26" s="3" t="s">
        <v>26</v>
      </c>
      <c r="C26" s="4" t="s">
        <v>17</v>
      </c>
      <c r="D26" s="3">
        <v>2020</v>
      </c>
      <c r="E26" s="4" t="s">
        <v>38</v>
      </c>
      <c r="F26" s="4" t="str">
        <f t="shared" si="0"/>
        <v>平安2002</v>
      </c>
      <c r="G26" s="5">
        <f>IFERROR(VerticalTable[[#This Row],[毛利额]]/VerticalTable[[#This Row],[实收]],"")</f>
        <v>0.29451112076108332</v>
      </c>
      <c r="H26" s="6">
        <v>48083.040000000001</v>
      </c>
      <c r="I26" s="6">
        <v>14160.99</v>
      </c>
      <c r="J26" s="6"/>
      <c r="K26" s="6"/>
      <c r="L26" s="6">
        <v>2000</v>
      </c>
      <c r="M26" s="6">
        <v>0</v>
      </c>
      <c r="N26" s="6">
        <v>0</v>
      </c>
      <c r="O26" s="6">
        <v>4514</v>
      </c>
      <c r="P26" s="6">
        <f>VerticalTable[[#This Row],[毛利额]]-SUM(VerticalTable[[#This Row],[月租]:[员工工资]])</f>
        <v>7646.99</v>
      </c>
    </row>
    <row r="27" spans="1:16" ht="17.25">
      <c r="A27" s="4">
        <v>1008</v>
      </c>
      <c r="B27" s="3" t="s">
        <v>27</v>
      </c>
      <c r="C27" s="4" t="s">
        <v>17</v>
      </c>
      <c r="D27" s="3">
        <v>2020</v>
      </c>
      <c r="E27" s="4" t="s">
        <v>38</v>
      </c>
      <c r="F27" s="4" t="str">
        <f t="shared" si="0"/>
        <v>平价2002</v>
      </c>
      <c r="G27" s="5">
        <f>IFERROR(VerticalTable[[#This Row],[毛利额]]/VerticalTable[[#This Row],[实收]],"")</f>
        <v>0.30297990922665335</v>
      </c>
      <c r="H27" s="6">
        <v>182381.73</v>
      </c>
      <c r="I27" s="6">
        <v>55258</v>
      </c>
      <c r="J27" s="6"/>
      <c r="K27" s="6"/>
      <c r="L27" s="6">
        <v>4750</v>
      </c>
      <c r="M27" s="6">
        <v>0</v>
      </c>
      <c r="N27" s="6">
        <v>0</v>
      </c>
      <c r="O27" s="6">
        <v>13480</v>
      </c>
      <c r="P27" s="6">
        <f>VerticalTable[[#This Row],[毛利额]]-SUM(VerticalTable[[#This Row],[月租]:[员工工资]])</f>
        <v>37028</v>
      </c>
    </row>
    <row r="28" spans="1:16" ht="17.25">
      <c r="A28" s="4">
        <v>1009</v>
      </c>
      <c r="B28" s="3" t="s">
        <v>28</v>
      </c>
      <c r="C28" s="4" t="s">
        <v>17</v>
      </c>
      <c r="D28" s="3">
        <v>2020</v>
      </c>
      <c r="E28" s="4" t="s">
        <v>38</v>
      </c>
      <c r="F28" s="4" t="str">
        <f t="shared" si="0"/>
        <v>通达2002</v>
      </c>
      <c r="G28" s="5">
        <f>IFERROR(VerticalTable[[#This Row],[毛利额]]/VerticalTable[[#This Row],[实收]],"")</f>
        <v>0.40147321653037626</v>
      </c>
      <c r="H28" s="6">
        <v>4375.46</v>
      </c>
      <c r="I28" s="6">
        <v>1756.63</v>
      </c>
      <c r="J28" s="6"/>
      <c r="K28" s="6"/>
      <c r="L28" s="6">
        <v>1500</v>
      </c>
      <c r="M28" s="6">
        <v>597</v>
      </c>
      <c r="N28" s="6">
        <v>0</v>
      </c>
      <c r="O28" s="6">
        <v>2300</v>
      </c>
      <c r="P28" s="6">
        <f>VerticalTable[[#This Row],[毛利额]]-SUM(VerticalTable[[#This Row],[月租]:[员工工资]])</f>
        <v>-2640.37</v>
      </c>
    </row>
    <row r="29" spans="1:16" ht="17.25">
      <c r="A29" s="4">
        <v>1010</v>
      </c>
      <c r="B29" s="3" t="s">
        <v>29</v>
      </c>
      <c r="C29" s="4" t="s">
        <v>17</v>
      </c>
      <c r="D29" s="3">
        <v>2020</v>
      </c>
      <c r="E29" s="4" t="s">
        <v>38</v>
      </c>
      <c r="F29" s="4" t="str">
        <f t="shared" si="0"/>
        <v>同仁2002</v>
      </c>
      <c r="G29" s="5">
        <f>IFERROR(VerticalTable[[#This Row],[毛利额]]/VerticalTable[[#This Row],[实收]],"")</f>
        <v>0.37709826157534809</v>
      </c>
      <c r="H29" s="6">
        <v>21967.59</v>
      </c>
      <c r="I29" s="6">
        <v>8283.94</v>
      </c>
      <c r="J29" s="6"/>
      <c r="K29" s="6"/>
      <c r="L29" s="6">
        <v>8750</v>
      </c>
      <c r="M29" s="6">
        <v>832</v>
      </c>
      <c r="N29" s="6">
        <v>0</v>
      </c>
      <c r="O29" s="6">
        <v>1565</v>
      </c>
      <c r="P29" s="6">
        <f>VerticalTable[[#This Row],[毛利额]]-SUM(VerticalTable[[#This Row],[月租]:[员工工资]])</f>
        <v>-2863.0599999999995</v>
      </c>
    </row>
    <row r="30" spans="1:16" ht="17.25">
      <c r="A30" s="4">
        <v>1011</v>
      </c>
      <c r="B30" s="3" t="s">
        <v>30</v>
      </c>
      <c r="C30" s="4" t="s">
        <v>17</v>
      </c>
      <c r="D30" s="3">
        <v>2020</v>
      </c>
      <c r="E30" s="4" t="s">
        <v>38</v>
      </c>
      <c r="F30" s="4" t="str">
        <f t="shared" si="0"/>
        <v>万合2002</v>
      </c>
      <c r="G30" s="5">
        <f>IFERROR(VerticalTable[[#This Row],[毛利额]]/VerticalTable[[#This Row],[实收]],"")</f>
        <v>0.22549609927050868</v>
      </c>
      <c r="H30" s="6">
        <v>307178.44</v>
      </c>
      <c r="I30" s="6">
        <v>69267.539999999994</v>
      </c>
      <c r="J30" s="6"/>
      <c r="K30" s="6"/>
      <c r="L30" s="6">
        <v>12500</v>
      </c>
      <c r="M30" s="6">
        <v>677</v>
      </c>
      <c r="N30" s="6">
        <v>0</v>
      </c>
      <c r="O30" s="6">
        <v>14966</v>
      </c>
      <c r="P30" s="6">
        <f>VerticalTable[[#This Row],[毛利额]]-SUM(VerticalTable[[#This Row],[月租]:[员工工资]])</f>
        <v>41124.539999999994</v>
      </c>
    </row>
    <row r="31" spans="1:16" ht="17.25">
      <c r="A31" s="4">
        <v>1012</v>
      </c>
      <c r="B31" s="3" t="s">
        <v>31</v>
      </c>
      <c r="C31" s="4" t="s">
        <v>17</v>
      </c>
      <c r="D31" s="3">
        <v>2020</v>
      </c>
      <c r="E31" s="4" t="s">
        <v>38</v>
      </c>
      <c r="F31" s="4" t="str">
        <f t="shared" si="0"/>
        <v>为民2002</v>
      </c>
      <c r="G31" s="5">
        <f>IFERROR(VerticalTable[[#This Row],[毛利额]]/VerticalTable[[#This Row],[实收]],"")</f>
        <v>0.31816440053093187</v>
      </c>
      <c r="H31" s="6">
        <v>32177.39</v>
      </c>
      <c r="I31" s="6">
        <v>10237.700000000001</v>
      </c>
      <c r="J31" s="6"/>
      <c r="K31" s="6"/>
      <c r="L31" s="6">
        <v>2916</v>
      </c>
      <c r="M31" s="6">
        <v>386</v>
      </c>
      <c r="N31" s="6">
        <v>0</v>
      </c>
      <c r="O31" s="6">
        <v>2308</v>
      </c>
      <c r="P31" s="6">
        <f>VerticalTable[[#This Row],[毛利额]]-SUM(VerticalTable[[#This Row],[月租]:[员工工资]])</f>
        <v>4627.7000000000007</v>
      </c>
    </row>
    <row r="32" spans="1:16" ht="17.25">
      <c r="A32" s="4">
        <v>1014</v>
      </c>
      <c r="B32" s="3" t="s">
        <v>32</v>
      </c>
      <c r="C32" s="4" t="s">
        <v>17</v>
      </c>
      <c r="D32" s="3">
        <v>2020</v>
      </c>
      <c r="E32" s="4" t="s">
        <v>38</v>
      </c>
      <c r="F32" s="4" t="str">
        <f t="shared" si="0"/>
        <v>新特2002</v>
      </c>
      <c r="G32" s="5">
        <f>IFERROR(VerticalTable[[#This Row],[毛利额]]/VerticalTable[[#This Row],[实收]],"")</f>
        <v>0.30640549666974065</v>
      </c>
      <c r="H32" s="6">
        <v>23107.81</v>
      </c>
      <c r="I32" s="6">
        <v>7080.36</v>
      </c>
      <c r="J32" s="6"/>
      <c r="K32" s="6"/>
      <c r="L32" s="6">
        <v>1500</v>
      </c>
      <c r="M32" s="6">
        <v>454</v>
      </c>
      <c r="N32" s="6">
        <v>0</v>
      </c>
      <c r="O32" s="6">
        <v>1546</v>
      </c>
      <c r="P32" s="6">
        <f>VerticalTable[[#This Row],[毛利额]]-SUM(VerticalTable[[#This Row],[月租]:[员工工资]])</f>
        <v>3580.3599999999997</v>
      </c>
    </row>
    <row r="33" spans="1:16" ht="17.25">
      <c r="A33" s="4">
        <v>1015</v>
      </c>
      <c r="B33" s="3" t="s">
        <v>33</v>
      </c>
      <c r="C33" s="4" t="s">
        <v>17</v>
      </c>
      <c r="D33" s="3">
        <v>2020</v>
      </c>
      <c r="E33" s="4" t="s">
        <v>38</v>
      </c>
      <c r="F33" s="4" t="str">
        <f t="shared" si="0"/>
        <v>春天2002</v>
      </c>
      <c r="G33" s="5">
        <f>IFERROR(VerticalTable[[#This Row],[毛利额]]/VerticalTable[[#This Row],[实收]],"")</f>
        <v>0.36933680232066707</v>
      </c>
      <c r="H33" s="6">
        <v>53829.35</v>
      </c>
      <c r="I33" s="6">
        <v>19881.16</v>
      </c>
      <c r="J33" s="6"/>
      <c r="K33" s="6"/>
      <c r="L33" s="6">
        <v>2916</v>
      </c>
      <c r="M33" s="6">
        <v>0</v>
      </c>
      <c r="N33" s="6">
        <v>0</v>
      </c>
      <c r="O33" s="6">
        <v>5845</v>
      </c>
      <c r="P33" s="6">
        <f>VerticalTable[[#This Row],[毛利额]]-SUM(VerticalTable[[#This Row],[月租]:[员工工资]])</f>
        <v>11120.16</v>
      </c>
    </row>
    <row r="34" spans="1:16" ht="17.25">
      <c r="A34" s="4">
        <v>1016</v>
      </c>
      <c r="B34" s="3" t="s">
        <v>34</v>
      </c>
      <c r="C34" s="4" t="s">
        <v>17</v>
      </c>
      <c r="D34" s="3">
        <v>2020</v>
      </c>
      <c r="E34" s="4" t="s">
        <v>38</v>
      </c>
      <c r="F34" s="4" t="str">
        <f t="shared" si="0"/>
        <v>春雨2002</v>
      </c>
      <c r="G34" s="5">
        <f>IFERROR(VerticalTable[[#This Row],[毛利额]]/VerticalTable[[#This Row],[实收]],"")</f>
        <v>0.31371633354065459</v>
      </c>
      <c r="H34" s="6">
        <v>58074.12</v>
      </c>
      <c r="I34" s="6">
        <v>18218.8</v>
      </c>
      <c r="J34" s="6"/>
      <c r="K34" s="6"/>
      <c r="L34" s="6">
        <v>2916</v>
      </c>
      <c r="M34" s="6">
        <v>420</v>
      </c>
      <c r="N34" s="6">
        <v>0</v>
      </c>
      <c r="O34" s="6">
        <v>5465</v>
      </c>
      <c r="P34" s="6">
        <f>VerticalTable[[#This Row],[毛利额]]-SUM(VerticalTable[[#This Row],[月租]:[员工工资]])</f>
        <v>9417.7999999999993</v>
      </c>
    </row>
    <row r="35" spans="1:16" ht="17.25">
      <c r="A35" s="4">
        <v>1017</v>
      </c>
      <c r="B35" s="3" t="s">
        <v>35</v>
      </c>
      <c r="C35" s="4" t="s">
        <v>17</v>
      </c>
      <c r="D35" s="3">
        <v>2020</v>
      </c>
      <c r="E35" s="4" t="s">
        <v>38</v>
      </c>
      <c r="F35" s="4" t="str">
        <f t="shared" si="0"/>
        <v>阳光2002</v>
      </c>
      <c r="G35" s="5">
        <f>IFERROR(VerticalTable[[#This Row],[毛利额]]/VerticalTable[[#This Row],[实收]],"")</f>
        <v>0.32974723232464248</v>
      </c>
      <c r="H35" s="6">
        <v>52721.14</v>
      </c>
      <c r="I35" s="6">
        <v>17384.650000000001</v>
      </c>
      <c r="J35" s="6"/>
      <c r="K35" s="6"/>
      <c r="L35" s="6">
        <v>2333</v>
      </c>
      <c r="M35" s="6">
        <v>250</v>
      </c>
      <c r="N35" s="6">
        <v>0</v>
      </c>
      <c r="O35" s="6">
        <v>5395</v>
      </c>
      <c r="P35" s="6">
        <f>VerticalTable[[#This Row],[毛利额]]-SUM(VerticalTable[[#This Row],[月租]:[员工工资]])</f>
        <v>9406.6500000000015</v>
      </c>
    </row>
    <row r="36" spans="1:16" ht="17.25">
      <c r="A36" s="4">
        <v>1018</v>
      </c>
      <c r="B36" s="3" t="s">
        <v>36</v>
      </c>
      <c r="C36" s="4" t="s">
        <v>17</v>
      </c>
      <c r="D36" s="3">
        <v>2020</v>
      </c>
      <c r="E36" s="4" t="s">
        <v>38</v>
      </c>
      <c r="F36" s="4" t="str">
        <f t="shared" si="0"/>
        <v>安康2002</v>
      </c>
      <c r="G36" s="5">
        <f>IFERROR(VerticalTable[[#This Row],[毛利额]]/VerticalTable[[#This Row],[实收]],"")</f>
        <v>0.319636751847998</v>
      </c>
      <c r="H36" s="6">
        <v>7399.9</v>
      </c>
      <c r="I36" s="6">
        <v>2365.2800000000002</v>
      </c>
      <c r="J36" s="6"/>
      <c r="K36" s="6"/>
      <c r="L36" s="6">
        <v>5833</v>
      </c>
      <c r="M36" s="6">
        <v>0</v>
      </c>
      <c r="N36" s="6">
        <v>0</v>
      </c>
      <c r="O36" s="6">
        <v>1033</v>
      </c>
      <c r="P36" s="6">
        <f>VerticalTable[[#This Row],[毛利额]]-SUM(VerticalTable[[#This Row],[月租]:[员工工资]])</f>
        <v>-4500.7199999999993</v>
      </c>
    </row>
    <row r="37" spans="1:16" ht="17.25">
      <c r="A37" s="4">
        <v>1019</v>
      </c>
      <c r="B37" s="3" t="s">
        <v>37</v>
      </c>
      <c r="C37" s="4" t="s">
        <v>17</v>
      </c>
      <c r="D37" s="3">
        <v>2020</v>
      </c>
      <c r="E37" s="4" t="s">
        <v>38</v>
      </c>
      <c r="F37" s="4" t="str">
        <f t="shared" si="0"/>
        <v>仁心2002</v>
      </c>
      <c r="G37" s="5">
        <f>IFERROR(VerticalTable[[#This Row],[毛利额]]/VerticalTable[[#This Row],[实收]],"")</f>
        <v>0.33728473862019587</v>
      </c>
      <c r="H37" s="6">
        <v>10697.46</v>
      </c>
      <c r="I37" s="6">
        <v>3608.09</v>
      </c>
      <c r="J37" s="6"/>
      <c r="K37" s="6"/>
      <c r="L37" s="6">
        <v>5416</v>
      </c>
      <c r="M37" s="6">
        <v>0</v>
      </c>
      <c r="N37" s="6">
        <v>0</v>
      </c>
      <c r="O37" s="6">
        <v>1635</v>
      </c>
      <c r="P37" s="6">
        <f>VerticalTable[[#This Row],[毛利额]]-SUM(VerticalTable[[#This Row],[月租]:[员工工资]])</f>
        <v>-3442.91</v>
      </c>
    </row>
    <row r="38" spans="1:16" ht="17.25">
      <c r="A38" s="3">
        <v>1001</v>
      </c>
      <c r="B38" s="3" t="s">
        <v>16</v>
      </c>
      <c r="C38" s="4" t="s">
        <v>17</v>
      </c>
      <c r="D38" s="3">
        <v>2020</v>
      </c>
      <c r="E38" s="4" t="s">
        <v>40</v>
      </c>
      <c r="F38" s="4" t="str">
        <f t="shared" si="0"/>
        <v>爱心2003</v>
      </c>
      <c r="G38" s="5">
        <f>IFERROR(VerticalTable[[#This Row],[毛利额]]/VerticalTable[[#This Row],[实收]],"")</f>
        <v>0.36261550039216328</v>
      </c>
      <c r="H38" s="6">
        <v>62308.23</v>
      </c>
      <c r="I38" s="6">
        <v>22593.93</v>
      </c>
      <c r="J38" s="6"/>
      <c r="K38" s="6"/>
      <c r="L38" s="6">
        <v>2750</v>
      </c>
      <c r="M38" s="6">
        <v>0</v>
      </c>
      <c r="N38" s="6">
        <v>0</v>
      </c>
      <c r="O38" s="6">
        <v>5861</v>
      </c>
      <c r="P38" s="6">
        <f>VerticalTable[[#This Row],[毛利额]]-SUM(VerticalTable[[#This Row],[月租]:[员工工资]])</f>
        <v>13982.93</v>
      </c>
    </row>
    <row r="39" spans="1:16" ht="17.25">
      <c r="A39" s="3">
        <v>1002</v>
      </c>
      <c r="B39" s="4" t="s">
        <v>19</v>
      </c>
      <c r="C39" s="4" t="s">
        <v>20</v>
      </c>
      <c r="D39" s="3">
        <v>2020</v>
      </c>
      <c r="E39" s="4" t="s">
        <v>41</v>
      </c>
      <c r="F39" s="4" t="str">
        <f t="shared" si="0"/>
        <v>百姓2003</v>
      </c>
      <c r="G39" s="5" t="str">
        <f>IFERROR(VerticalTable[[#This Row],[毛利额]]/VerticalTable[[#This Row],[实收]],"")</f>
        <v/>
      </c>
      <c r="H39" s="6"/>
      <c r="I39" s="6"/>
      <c r="J39" s="6"/>
      <c r="K39" s="6"/>
      <c r="L39" s="6"/>
      <c r="M39" s="6"/>
      <c r="N39" s="6"/>
      <c r="O39" s="6"/>
      <c r="P39" s="6">
        <f>VerticalTable[[#This Row],[毛利额]]-SUM(VerticalTable[[#This Row],[月租]:[员工工资]])</f>
        <v>0</v>
      </c>
    </row>
    <row r="40" spans="1:16" ht="17.25">
      <c r="A40" s="3">
        <v>1003</v>
      </c>
      <c r="B40" s="4" t="s">
        <v>22</v>
      </c>
      <c r="C40" s="4" t="s">
        <v>20</v>
      </c>
      <c r="D40" s="3">
        <v>2020</v>
      </c>
      <c r="E40" s="4" t="s">
        <v>41</v>
      </c>
      <c r="F40" s="4" t="str">
        <f t="shared" si="0"/>
        <v>博康2003</v>
      </c>
      <c r="G40" s="5" t="str">
        <f>IFERROR(VerticalTable[[#This Row],[毛利额]]/VerticalTable[[#This Row],[实收]],"")</f>
        <v/>
      </c>
      <c r="H40" s="6"/>
      <c r="I40" s="6"/>
      <c r="J40" s="6"/>
      <c r="K40" s="6"/>
      <c r="L40" s="6"/>
      <c r="M40" s="6"/>
      <c r="N40" s="6"/>
      <c r="O40" s="6"/>
      <c r="P40" s="6">
        <f>VerticalTable[[#This Row],[毛利额]]-SUM(VerticalTable[[#This Row],[月租]:[员工工资]])</f>
        <v>0</v>
      </c>
    </row>
    <row r="41" spans="1:16" ht="17.25">
      <c r="A41" s="3">
        <v>1004</v>
      </c>
      <c r="B41" s="4" t="s">
        <v>23</v>
      </c>
      <c r="C41" s="4" t="s">
        <v>20</v>
      </c>
      <c r="D41" s="3">
        <v>2020</v>
      </c>
      <c r="E41" s="4" t="s">
        <v>41</v>
      </c>
      <c r="F41" s="4" t="str">
        <f t="shared" si="0"/>
        <v>华瑞2003</v>
      </c>
      <c r="G41" s="5" t="str">
        <f>IFERROR(VerticalTable[[#This Row],[毛利额]]/VerticalTable[[#This Row],[实收]],"")</f>
        <v/>
      </c>
      <c r="H41" s="6"/>
      <c r="I41" s="6"/>
      <c r="J41" s="6"/>
      <c r="K41" s="6"/>
      <c r="L41" s="6"/>
      <c r="M41" s="6"/>
      <c r="N41" s="6"/>
      <c r="O41" s="6"/>
      <c r="P41" s="6">
        <f>VerticalTable[[#This Row],[毛利额]]-SUM(VerticalTable[[#This Row],[月租]:[员工工资]])</f>
        <v>0</v>
      </c>
    </row>
    <row r="42" spans="1:16" ht="17.25">
      <c r="A42" s="3">
        <v>1005</v>
      </c>
      <c r="B42" s="4" t="s">
        <v>24</v>
      </c>
      <c r="C42" s="4" t="s">
        <v>20</v>
      </c>
      <c r="D42" s="3">
        <v>2020</v>
      </c>
      <c r="E42" s="4" t="s">
        <v>41</v>
      </c>
      <c r="F42" s="4" t="str">
        <f t="shared" si="0"/>
        <v>华宇2003</v>
      </c>
      <c r="G42" s="5" t="str">
        <f>IFERROR(VerticalTable[[#This Row],[毛利额]]/VerticalTable[[#This Row],[实收]],"")</f>
        <v/>
      </c>
      <c r="H42" s="6"/>
      <c r="I42" s="6"/>
      <c r="J42" s="6"/>
      <c r="K42" s="6"/>
      <c r="L42" s="6"/>
      <c r="M42" s="6"/>
      <c r="N42" s="6"/>
      <c r="O42" s="6"/>
      <c r="P42" s="6">
        <f>VerticalTable[[#This Row],[毛利额]]-SUM(VerticalTable[[#This Row],[月租]:[员工工资]])</f>
        <v>0</v>
      </c>
    </row>
    <row r="43" spans="1:16" ht="17.25">
      <c r="A43" s="3">
        <v>1006</v>
      </c>
      <c r="B43" s="4" t="s">
        <v>25</v>
      </c>
      <c r="C43" s="4" t="s">
        <v>20</v>
      </c>
      <c r="D43" s="3">
        <v>2020</v>
      </c>
      <c r="E43" s="4" t="s">
        <v>41</v>
      </c>
      <c r="F43" s="4" t="str">
        <f t="shared" si="0"/>
        <v>华雨2003</v>
      </c>
      <c r="G43" s="5" t="str">
        <f>IFERROR(VerticalTable[[#This Row],[毛利额]]/VerticalTable[[#This Row],[实收]],"")</f>
        <v/>
      </c>
      <c r="H43" s="6"/>
      <c r="I43" s="6"/>
      <c r="J43" s="6"/>
      <c r="K43" s="6"/>
      <c r="L43" s="6"/>
      <c r="M43" s="6"/>
      <c r="N43" s="6"/>
      <c r="O43" s="6"/>
      <c r="P43" s="6">
        <f>VerticalTable[[#This Row],[毛利额]]-SUM(VerticalTable[[#This Row],[月租]:[员工工资]])</f>
        <v>0</v>
      </c>
    </row>
    <row r="44" spans="1:16" ht="17.25">
      <c r="A44" s="3">
        <v>1007</v>
      </c>
      <c r="B44" s="3" t="s">
        <v>26</v>
      </c>
      <c r="C44" s="4" t="s">
        <v>17</v>
      </c>
      <c r="D44" s="3">
        <v>2020</v>
      </c>
      <c r="E44" s="4" t="s">
        <v>40</v>
      </c>
      <c r="F44" s="4" t="str">
        <f t="shared" si="0"/>
        <v>平安2003</v>
      </c>
      <c r="G44" s="5">
        <f>IFERROR(VerticalTable[[#This Row],[毛利额]]/VerticalTable[[#This Row],[实收]],"")</f>
        <v>0.27244236820645973</v>
      </c>
      <c r="H44" s="6">
        <v>52400.33</v>
      </c>
      <c r="I44" s="6">
        <v>14276.07</v>
      </c>
      <c r="J44" s="6">
        <v>42000</v>
      </c>
      <c r="K44" s="6">
        <v>4000</v>
      </c>
      <c r="L44" s="6">
        <v>2000</v>
      </c>
      <c r="M44" s="6">
        <v>0</v>
      </c>
      <c r="N44" s="6"/>
      <c r="O44" s="6">
        <v>4948</v>
      </c>
      <c r="P44" s="6">
        <f>VerticalTable[[#This Row],[毛利额]]-SUM(VerticalTable[[#This Row],[月租]:[员工工资]])</f>
        <v>7328.07</v>
      </c>
    </row>
    <row r="45" spans="1:16" ht="17.25">
      <c r="A45" s="3">
        <v>1008</v>
      </c>
      <c r="B45" s="3" t="s">
        <v>27</v>
      </c>
      <c r="C45" s="4" t="s">
        <v>17</v>
      </c>
      <c r="D45" s="3">
        <v>2020</v>
      </c>
      <c r="E45" s="4" t="s">
        <v>40</v>
      </c>
      <c r="F45" s="4" t="str">
        <f t="shared" si="0"/>
        <v>平价2003</v>
      </c>
      <c r="G45" s="5">
        <f>IFERROR(VerticalTable[[#This Row],[毛利额]]/VerticalTable[[#This Row],[实收]],"")</f>
        <v>0.32964343978520627</v>
      </c>
      <c r="H45" s="6">
        <v>169032.88</v>
      </c>
      <c r="I45" s="6">
        <v>55720.58</v>
      </c>
      <c r="J45" s="6"/>
      <c r="K45" s="6"/>
      <c r="L45" s="6">
        <v>4750</v>
      </c>
      <c r="M45" s="6">
        <v>0</v>
      </c>
      <c r="N45" s="6">
        <v>0</v>
      </c>
      <c r="O45" s="6">
        <v>12835</v>
      </c>
      <c r="P45" s="6">
        <f>VerticalTable[[#This Row],[毛利额]]-SUM(VerticalTable[[#This Row],[月租]:[员工工资]])</f>
        <v>38135.58</v>
      </c>
    </row>
    <row r="46" spans="1:16" ht="17.25">
      <c r="A46" s="3">
        <v>1009</v>
      </c>
      <c r="B46" s="3" t="s">
        <v>28</v>
      </c>
      <c r="C46" s="4" t="s">
        <v>17</v>
      </c>
      <c r="D46" s="3">
        <v>2020</v>
      </c>
      <c r="E46" s="4" t="s">
        <v>40</v>
      </c>
      <c r="F46" s="4" t="str">
        <f t="shared" si="0"/>
        <v>通达2003</v>
      </c>
      <c r="G46" s="5">
        <f>IFERROR(VerticalTable[[#This Row],[毛利额]]/VerticalTable[[#This Row],[实收]],"")</f>
        <v>0.29792705958778132</v>
      </c>
      <c r="H46" s="6">
        <v>10129.09</v>
      </c>
      <c r="I46" s="6">
        <v>3017.73</v>
      </c>
      <c r="J46" s="6"/>
      <c r="K46" s="6"/>
      <c r="L46" s="6">
        <v>1500</v>
      </c>
      <c r="M46" s="6">
        <v>597</v>
      </c>
      <c r="N46" s="6">
        <v>0</v>
      </c>
      <c r="O46" s="6">
        <v>4260</v>
      </c>
      <c r="P46" s="6">
        <f>VerticalTable[[#This Row],[毛利额]]-SUM(VerticalTable[[#This Row],[月租]:[员工工资]])</f>
        <v>-3339.27</v>
      </c>
    </row>
    <row r="47" spans="1:16" ht="17.25">
      <c r="A47" s="3">
        <v>1010</v>
      </c>
      <c r="B47" s="3" t="s">
        <v>29</v>
      </c>
      <c r="C47" s="4" t="s">
        <v>17</v>
      </c>
      <c r="D47" s="3">
        <v>2020</v>
      </c>
      <c r="E47" s="4" t="s">
        <v>40</v>
      </c>
      <c r="F47" s="4" t="str">
        <f t="shared" si="0"/>
        <v>同仁2003</v>
      </c>
      <c r="G47" s="5">
        <f>IFERROR(VerticalTable[[#This Row],[毛利额]]/VerticalTable[[#This Row],[实收]],"")</f>
        <v>0.36986509964697695</v>
      </c>
      <c r="H47" s="6">
        <v>76638.05</v>
      </c>
      <c r="I47" s="6">
        <v>28345.74</v>
      </c>
      <c r="J47" s="6"/>
      <c r="K47" s="6"/>
      <c r="L47" s="6">
        <v>8750</v>
      </c>
      <c r="M47" s="6">
        <v>832</v>
      </c>
      <c r="N47" s="6">
        <v>600</v>
      </c>
      <c r="O47" s="6">
        <v>6037</v>
      </c>
      <c r="P47" s="6">
        <f>VerticalTable[[#This Row],[毛利额]]-SUM(VerticalTable[[#This Row],[月租]:[员工工资]])</f>
        <v>12126.740000000002</v>
      </c>
    </row>
    <row r="48" spans="1:16" ht="17.25">
      <c r="A48" s="3">
        <v>1011</v>
      </c>
      <c r="B48" s="3" t="s">
        <v>30</v>
      </c>
      <c r="C48" s="4" t="s">
        <v>17</v>
      </c>
      <c r="D48" s="3">
        <v>2020</v>
      </c>
      <c r="E48" s="4" t="s">
        <v>40</v>
      </c>
      <c r="F48" s="4" t="str">
        <f t="shared" si="0"/>
        <v>万合2003</v>
      </c>
      <c r="G48" s="5">
        <f>IFERROR(VerticalTable[[#This Row],[毛利额]]/VerticalTable[[#This Row],[实收]],"")</f>
        <v>0.24990334382082804</v>
      </c>
      <c r="H48" s="6">
        <v>323000.56</v>
      </c>
      <c r="I48" s="6">
        <v>80718.92</v>
      </c>
      <c r="J48" s="6"/>
      <c r="K48" s="6"/>
      <c r="L48" s="6">
        <v>12500</v>
      </c>
      <c r="M48" s="6">
        <v>677</v>
      </c>
      <c r="N48" s="6">
        <v>0</v>
      </c>
      <c r="O48" s="6">
        <v>14691</v>
      </c>
      <c r="P48" s="6">
        <f>VerticalTable[[#This Row],[毛利额]]-SUM(VerticalTable[[#This Row],[月租]:[员工工资]])</f>
        <v>52850.92</v>
      </c>
    </row>
    <row r="49" spans="1:16" ht="17.25">
      <c r="A49" s="3">
        <v>1012</v>
      </c>
      <c r="B49" s="3" t="s">
        <v>31</v>
      </c>
      <c r="C49" s="4" t="s">
        <v>17</v>
      </c>
      <c r="D49" s="3">
        <v>2020</v>
      </c>
      <c r="E49" s="4" t="s">
        <v>40</v>
      </c>
      <c r="F49" s="4" t="str">
        <f t="shared" si="0"/>
        <v>为民2003</v>
      </c>
      <c r="G49" s="5">
        <f>IFERROR(VerticalTable[[#This Row],[毛利额]]/VerticalTable[[#This Row],[实收]],"")</f>
        <v>0.30544360336179804</v>
      </c>
      <c r="H49" s="6">
        <v>73530.89</v>
      </c>
      <c r="I49" s="6">
        <v>22459.54</v>
      </c>
      <c r="J49" s="6"/>
      <c r="K49" s="6"/>
      <c r="L49" s="6">
        <v>2916</v>
      </c>
      <c r="M49" s="6">
        <v>386</v>
      </c>
      <c r="N49" s="6"/>
      <c r="O49" s="6">
        <v>5287</v>
      </c>
      <c r="P49" s="6">
        <f>VerticalTable[[#This Row],[毛利额]]-SUM(VerticalTable[[#This Row],[月租]:[员工工资]])</f>
        <v>13870.54</v>
      </c>
    </row>
    <row r="50" spans="1:16" ht="17.25">
      <c r="A50" s="3">
        <v>1014</v>
      </c>
      <c r="B50" s="3" t="s">
        <v>32</v>
      </c>
      <c r="C50" s="4" t="s">
        <v>17</v>
      </c>
      <c r="D50" s="3">
        <v>2020</v>
      </c>
      <c r="E50" s="4" t="s">
        <v>40</v>
      </c>
      <c r="F50" s="4" t="str">
        <f t="shared" si="0"/>
        <v>新特2003</v>
      </c>
      <c r="G50" s="5">
        <f>IFERROR(VerticalTable[[#This Row],[毛利额]]/VerticalTable[[#This Row],[实收]],"")</f>
        <v>0.34915011244765776</v>
      </c>
      <c r="H50" s="6">
        <v>55550.29</v>
      </c>
      <c r="I50" s="6">
        <v>19395.39</v>
      </c>
      <c r="J50" s="6"/>
      <c r="K50" s="6"/>
      <c r="L50" s="6">
        <v>1500</v>
      </c>
      <c r="M50" s="6">
        <v>454</v>
      </c>
      <c r="N50" s="6"/>
      <c r="O50" s="6">
        <v>5111</v>
      </c>
      <c r="P50" s="6">
        <f>VerticalTable[[#This Row],[毛利额]]-SUM(VerticalTable[[#This Row],[月租]:[员工工资]])</f>
        <v>12330.39</v>
      </c>
    </row>
    <row r="51" spans="1:16" ht="17.25">
      <c r="A51" s="3">
        <v>1015</v>
      </c>
      <c r="B51" s="3" t="s">
        <v>33</v>
      </c>
      <c r="C51" s="4" t="s">
        <v>17</v>
      </c>
      <c r="D51" s="3">
        <v>2020</v>
      </c>
      <c r="E51" s="4" t="s">
        <v>40</v>
      </c>
      <c r="F51" s="4" t="str">
        <f t="shared" si="0"/>
        <v>春天2003</v>
      </c>
      <c r="G51" s="5">
        <f>IFERROR(VerticalTable[[#This Row],[毛利额]]/VerticalTable[[#This Row],[实收]],"")</f>
        <v>0.37034361761468992</v>
      </c>
      <c r="H51" s="6">
        <v>53064.800000000003</v>
      </c>
      <c r="I51" s="6">
        <v>19652.21</v>
      </c>
      <c r="J51" s="6"/>
      <c r="K51" s="6"/>
      <c r="L51" s="6">
        <v>2916</v>
      </c>
      <c r="M51" s="6">
        <v>0</v>
      </c>
      <c r="N51" s="6"/>
      <c r="O51" s="6">
        <v>5047</v>
      </c>
      <c r="P51" s="6">
        <f>VerticalTable[[#This Row],[毛利额]]-SUM(VerticalTable[[#This Row],[月租]:[员工工资]])</f>
        <v>11689.21</v>
      </c>
    </row>
    <row r="52" spans="1:16" ht="17.25">
      <c r="A52" s="3">
        <v>1016</v>
      </c>
      <c r="B52" s="3" t="s">
        <v>34</v>
      </c>
      <c r="C52" s="4" t="s">
        <v>17</v>
      </c>
      <c r="D52" s="3">
        <v>2020</v>
      </c>
      <c r="E52" s="4" t="s">
        <v>40</v>
      </c>
      <c r="F52" s="4" t="str">
        <f t="shared" si="0"/>
        <v>春雨2003</v>
      </c>
      <c r="G52" s="5">
        <f>IFERROR(VerticalTable[[#This Row],[毛利额]]/VerticalTable[[#This Row],[实收]],"")</f>
        <v>0.29285555504918809</v>
      </c>
      <c r="H52" s="6">
        <v>50248.97</v>
      </c>
      <c r="I52" s="6">
        <v>14715.69</v>
      </c>
      <c r="J52" s="6"/>
      <c r="K52" s="6"/>
      <c r="L52" s="6">
        <v>2916</v>
      </c>
      <c r="M52" s="6">
        <v>420</v>
      </c>
      <c r="N52" s="6"/>
      <c r="O52" s="6">
        <v>4748</v>
      </c>
      <c r="P52" s="6">
        <f>VerticalTable[[#This Row],[毛利额]]-SUM(VerticalTable[[#This Row],[月租]:[员工工资]])</f>
        <v>6631.6900000000005</v>
      </c>
    </row>
    <row r="53" spans="1:16" ht="17.25">
      <c r="A53" s="3">
        <v>1017</v>
      </c>
      <c r="B53" s="3" t="s">
        <v>35</v>
      </c>
      <c r="C53" s="4" t="s">
        <v>17</v>
      </c>
      <c r="D53" s="3">
        <v>2020</v>
      </c>
      <c r="E53" s="4" t="s">
        <v>40</v>
      </c>
      <c r="F53" s="4" t="str">
        <f t="shared" si="0"/>
        <v>阳光2003</v>
      </c>
      <c r="G53" s="5">
        <f>IFERROR(VerticalTable[[#This Row],[毛利额]]/VerticalTable[[#This Row],[实收]],"")</f>
        <v>0.29795454426082973</v>
      </c>
      <c r="H53" s="6">
        <v>41886.019999999997</v>
      </c>
      <c r="I53" s="6">
        <v>12480.13</v>
      </c>
      <c r="J53" s="6"/>
      <c r="K53" s="6"/>
      <c r="L53" s="6">
        <v>2333</v>
      </c>
      <c r="M53" s="6">
        <v>250</v>
      </c>
      <c r="N53" s="6"/>
      <c r="O53" s="6">
        <v>4948</v>
      </c>
      <c r="P53" s="6">
        <f>VerticalTable[[#This Row],[毛利额]]-SUM(VerticalTable[[#This Row],[月租]:[员工工资]])</f>
        <v>4949.1299999999992</v>
      </c>
    </row>
    <row r="54" spans="1:16" ht="17.25">
      <c r="A54" s="3">
        <v>1018</v>
      </c>
      <c r="B54" s="3" t="s">
        <v>36</v>
      </c>
      <c r="C54" s="4" t="s">
        <v>17</v>
      </c>
      <c r="D54" s="3">
        <v>2020</v>
      </c>
      <c r="E54" s="4" t="s">
        <v>40</v>
      </c>
      <c r="F54" s="4" t="str">
        <f t="shared" si="0"/>
        <v>安康2003</v>
      </c>
      <c r="G54" s="5">
        <f>IFERROR(VerticalTable[[#This Row],[毛利额]]/VerticalTable[[#This Row],[实收]],"")</f>
        <v>0.32250206957034905</v>
      </c>
      <c r="H54" s="6">
        <v>39041.919999999998</v>
      </c>
      <c r="I54" s="6">
        <v>12591.1</v>
      </c>
      <c r="J54" s="6"/>
      <c r="K54" s="6"/>
      <c r="L54" s="6">
        <v>5833</v>
      </c>
      <c r="M54" s="6">
        <v>0</v>
      </c>
      <c r="N54" s="6"/>
      <c r="O54" s="6">
        <v>6425</v>
      </c>
      <c r="P54" s="6">
        <f>VerticalTable[[#This Row],[毛利额]]-SUM(VerticalTable[[#This Row],[月租]:[员工工资]])</f>
        <v>333.10000000000036</v>
      </c>
    </row>
    <row r="55" spans="1:16" ht="17.25">
      <c r="A55" s="3">
        <v>1019</v>
      </c>
      <c r="B55" s="3" t="s">
        <v>37</v>
      </c>
      <c r="C55" s="4" t="s">
        <v>17</v>
      </c>
      <c r="D55" s="3">
        <v>2020</v>
      </c>
      <c r="E55" s="4" t="s">
        <v>40</v>
      </c>
      <c r="F55" s="4" t="str">
        <f t="shared" si="0"/>
        <v>仁心2003</v>
      </c>
      <c r="G55" s="5">
        <f>IFERROR(VerticalTable[[#This Row],[毛利额]]/VerticalTable[[#This Row],[实收]],"")</f>
        <v>0.32419293080264533</v>
      </c>
      <c r="H55" s="6">
        <v>50012.75</v>
      </c>
      <c r="I55" s="6">
        <v>16213.78</v>
      </c>
      <c r="J55" s="6"/>
      <c r="K55" s="6"/>
      <c r="L55" s="6">
        <v>5416</v>
      </c>
      <c r="M55" s="6">
        <v>0</v>
      </c>
      <c r="N55" s="6"/>
      <c r="O55" s="6">
        <v>5578</v>
      </c>
      <c r="P55" s="6">
        <f>VerticalTable[[#This Row],[毛利额]]-SUM(VerticalTable[[#This Row],[月租]:[员工工资]])</f>
        <v>5219.7800000000007</v>
      </c>
    </row>
    <row r="56" spans="1:16" ht="17.25">
      <c r="A56" s="3">
        <v>1001</v>
      </c>
      <c r="B56" s="3" t="s">
        <v>16</v>
      </c>
      <c r="C56" s="4" t="s">
        <v>17</v>
      </c>
      <c r="D56" s="3">
        <v>2020</v>
      </c>
      <c r="E56" s="4" t="s">
        <v>42</v>
      </c>
      <c r="F56" s="4" t="str">
        <f t="shared" si="0"/>
        <v>爱心2004</v>
      </c>
      <c r="G56" s="5">
        <f>IFERROR(VerticalTable[[#This Row],[毛利额]]/VerticalTable[[#This Row],[实收]],"")</f>
        <v>0.38160153962260618</v>
      </c>
      <c r="H56" s="6">
        <v>94064.61</v>
      </c>
      <c r="I56" s="6">
        <v>35895.199999999997</v>
      </c>
      <c r="J56" s="6"/>
      <c r="K56" s="6"/>
      <c r="L56" s="6">
        <v>2750</v>
      </c>
      <c r="M56" s="6">
        <v>0</v>
      </c>
      <c r="N56" s="6">
        <v>500</v>
      </c>
      <c r="O56" s="6">
        <v>7990</v>
      </c>
      <c r="P56" s="6">
        <f>VerticalTable[[#This Row],[毛利额]]-SUM(VerticalTable[[#This Row],[月租]:[员工工资]])</f>
        <v>24655.199999999997</v>
      </c>
    </row>
    <row r="57" spans="1:16" ht="17.25">
      <c r="A57" s="3">
        <v>1002</v>
      </c>
      <c r="B57" s="4" t="s">
        <v>19</v>
      </c>
      <c r="C57" s="4" t="s">
        <v>20</v>
      </c>
      <c r="D57" s="3">
        <v>2020</v>
      </c>
      <c r="E57" s="4" t="s">
        <v>43</v>
      </c>
      <c r="F57" s="4" t="str">
        <f t="shared" si="0"/>
        <v>百姓2004</v>
      </c>
      <c r="G57" s="5" t="str">
        <f>IFERROR(VerticalTable[[#This Row],[毛利额]]/VerticalTable[[#This Row],[实收]],"")</f>
        <v/>
      </c>
      <c r="H57" s="6"/>
      <c r="I57" s="6"/>
      <c r="J57" s="6"/>
      <c r="K57" s="6"/>
      <c r="L57" s="6"/>
      <c r="M57" s="6"/>
      <c r="N57" s="6"/>
      <c r="O57" s="6"/>
      <c r="P57" s="6">
        <f>VerticalTable[[#This Row],[毛利额]]-SUM(VerticalTable[[#This Row],[月租]:[员工工资]])</f>
        <v>0</v>
      </c>
    </row>
    <row r="58" spans="1:16" ht="17.25">
      <c r="A58" s="3">
        <v>1003</v>
      </c>
      <c r="B58" s="4" t="s">
        <v>22</v>
      </c>
      <c r="C58" s="4" t="s">
        <v>20</v>
      </c>
      <c r="D58" s="3">
        <v>2020</v>
      </c>
      <c r="E58" s="4" t="s">
        <v>43</v>
      </c>
      <c r="F58" s="4" t="str">
        <f t="shared" si="0"/>
        <v>博康2004</v>
      </c>
      <c r="G58" s="5" t="str">
        <f>IFERROR(VerticalTable[[#This Row],[毛利额]]/VerticalTable[[#This Row],[实收]],"")</f>
        <v/>
      </c>
      <c r="H58" s="6"/>
      <c r="I58" s="6"/>
      <c r="J58" s="6"/>
      <c r="K58" s="6"/>
      <c r="L58" s="6"/>
      <c r="M58" s="6"/>
      <c r="N58" s="6"/>
      <c r="O58" s="6"/>
      <c r="P58" s="6">
        <f>VerticalTable[[#This Row],[毛利额]]-SUM(VerticalTable[[#This Row],[月租]:[员工工资]])</f>
        <v>0</v>
      </c>
    </row>
    <row r="59" spans="1:16" ht="17.25">
      <c r="A59" s="3">
        <v>1004</v>
      </c>
      <c r="B59" s="4" t="s">
        <v>23</v>
      </c>
      <c r="C59" s="4" t="s">
        <v>20</v>
      </c>
      <c r="D59" s="3">
        <v>2020</v>
      </c>
      <c r="E59" s="4" t="s">
        <v>43</v>
      </c>
      <c r="F59" s="4" t="str">
        <f t="shared" si="0"/>
        <v>华瑞2004</v>
      </c>
      <c r="G59" s="5" t="str">
        <f>IFERROR(VerticalTable[[#This Row],[毛利额]]/VerticalTable[[#This Row],[实收]],"")</f>
        <v/>
      </c>
      <c r="H59" s="6"/>
      <c r="I59" s="6"/>
      <c r="J59" s="6"/>
      <c r="K59" s="6"/>
      <c r="L59" s="6"/>
      <c r="M59" s="6"/>
      <c r="N59" s="6"/>
      <c r="O59" s="6"/>
      <c r="P59" s="6">
        <f>VerticalTable[[#This Row],[毛利额]]-SUM(VerticalTable[[#This Row],[月租]:[员工工资]])</f>
        <v>0</v>
      </c>
    </row>
    <row r="60" spans="1:16" ht="17.25">
      <c r="A60" s="3">
        <v>1005</v>
      </c>
      <c r="B60" s="4" t="s">
        <v>24</v>
      </c>
      <c r="C60" s="4" t="s">
        <v>20</v>
      </c>
      <c r="D60" s="3">
        <v>2020</v>
      </c>
      <c r="E60" s="4" t="s">
        <v>43</v>
      </c>
      <c r="F60" s="4" t="str">
        <f t="shared" si="0"/>
        <v>华宇2004</v>
      </c>
      <c r="G60" s="5" t="str">
        <f>IFERROR(VerticalTable[[#This Row],[毛利额]]/VerticalTable[[#This Row],[实收]],"")</f>
        <v/>
      </c>
      <c r="H60" s="6"/>
      <c r="I60" s="6"/>
      <c r="J60" s="6"/>
      <c r="K60" s="6"/>
      <c r="L60" s="6"/>
      <c r="M60" s="6"/>
      <c r="N60" s="6"/>
      <c r="O60" s="6"/>
      <c r="P60" s="6">
        <f>VerticalTable[[#This Row],[毛利额]]-SUM(VerticalTable[[#This Row],[月租]:[员工工资]])</f>
        <v>0</v>
      </c>
    </row>
    <row r="61" spans="1:16" ht="17.25">
      <c r="A61" s="3">
        <v>1006</v>
      </c>
      <c r="B61" s="4" t="s">
        <v>25</v>
      </c>
      <c r="C61" s="4" t="s">
        <v>20</v>
      </c>
      <c r="D61" s="3">
        <v>2020</v>
      </c>
      <c r="E61" s="4" t="s">
        <v>43</v>
      </c>
      <c r="F61" s="4" t="str">
        <f t="shared" si="0"/>
        <v>华雨2004</v>
      </c>
      <c r="G61" s="5" t="str">
        <f>IFERROR(VerticalTable[[#This Row],[毛利额]]/VerticalTable[[#This Row],[实收]],"")</f>
        <v/>
      </c>
      <c r="H61" s="6"/>
      <c r="I61" s="6"/>
      <c r="J61" s="6"/>
      <c r="K61" s="6"/>
      <c r="L61" s="6"/>
      <c r="M61" s="6"/>
      <c r="N61" s="6"/>
      <c r="O61" s="6"/>
      <c r="P61" s="6">
        <f>VerticalTable[[#This Row],[毛利额]]-SUM(VerticalTable[[#This Row],[月租]:[员工工资]])</f>
        <v>0</v>
      </c>
    </row>
    <row r="62" spans="1:16" ht="17.25">
      <c r="A62" s="3">
        <v>1007</v>
      </c>
      <c r="B62" s="3" t="s">
        <v>26</v>
      </c>
      <c r="C62" s="4" t="s">
        <v>17</v>
      </c>
      <c r="D62" s="3">
        <v>2020</v>
      </c>
      <c r="E62" s="4" t="s">
        <v>42</v>
      </c>
      <c r="F62" s="4" t="str">
        <f t="shared" si="0"/>
        <v>平安2004</v>
      </c>
      <c r="G62" s="5">
        <f>IFERROR(VerticalTable[[#This Row],[毛利额]]/VerticalTable[[#This Row],[实收]],"")</f>
        <v>0.29854281423749079</v>
      </c>
      <c r="H62" s="6">
        <v>68176.62</v>
      </c>
      <c r="I62" s="6">
        <v>20353.64</v>
      </c>
      <c r="J62" s="6">
        <v>132000</v>
      </c>
      <c r="K62" s="6">
        <v>25042</v>
      </c>
      <c r="L62" s="6">
        <v>2000</v>
      </c>
      <c r="M62" s="6">
        <v>0</v>
      </c>
      <c r="N62" s="6">
        <v>200</v>
      </c>
      <c r="O62" s="6">
        <v>4964</v>
      </c>
      <c r="P62" s="6">
        <f>VerticalTable[[#This Row],[毛利额]]-SUM(VerticalTable[[#This Row],[月租]:[员工工资]])</f>
        <v>13189.64</v>
      </c>
    </row>
    <row r="63" spans="1:16" ht="17.25">
      <c r="A63" s="3">
        <v>1008</v>
      </c>
      <c r="B63" s="3" t="s">
        <v>27</v>
      </c>
      <c r="C63" s="4" t="s">
        <v>17</v>
      </c>
      <c r="D63" s="3">
        <v>2020</v>
      </c>
      <c r="E63" s="4" t="s">
        <v>42</v>
      </c>
      <c r="F63" s="4" t="str">
        <f t="shared" si="0"/>
        <v>平价2004</v>
      </c>
      <c r="G63" s="5">
        <f>IFERROR(VerticalTable[[#This Row],[毛利额]]/VerticalTable[[#This Row],[实收]],"")</f>
        <v>0.33795060038401253</v>
      </c>
      <c r="H63" s="6">
        <v>216086.7</v>
      </c>
      <c r="I63" s="6">
        <v>73026.63</v>
      </c>
      <c r="J63" s="6"/>
      <c r="K63" s="6"/>
      <c r="L63" s="6">
        <v>4750</v>
      </c>
      <c r="M63" s="6">
        <v>0</v>
      </c>
      <c r="N63" s="6">
        <v>828</v>
      </c>
      <c r="O63" s="6">
        <v>16137</v>
      </c>
      <c r="P63" s="6">
        <f>VerticalTable[[#This Row],[毛利额]]-SUM(VerticalTable[[#This Row],[月租]:[员工工资]])</f>
        <v>51311.630000000005</v>
      </c>
    </row>
    <row r="64" spans="1:16" ht="17.25">
      <c r="A64" s="3">
        <v>1009</v>
      </c>
      <c r="B64" s="3" t="s">
        <v>28</v>
      </c>
      <c r="C64" s="4" t="s">
        <v>17</v>
      </c>
      <c r="D64" s="3">
        <v>2020</v>
      </c>
      <c r="E64" s="4" t="s">
        <v>42</v>
      </c>
      <c r="F64" s="4" t="str">
        <f t="shared" si="0"/>
        <v>通达2004</v>
      </c>
      <c r="G64" s="5">
        <f>IFERROR(VerticalTable[[#This Row],[毛利额]]/VerticalTable[[#This Row],[实收]],"")</f>
        <v>0.31853815285602805</v>
      </c>
      <c r="H64" s="6">
        <v>30743.570000000007</v>
      </c>
      <c r="I64" s="6">
        <v>9793</v>
      </c>
      <c r="J64" s="6">
        <v>313790</v>
      </c>
      <c r="K64" s="6">
        <v>55000</v>
      </c>
      <c r="L64" s="6">
        <v>1500</v>
      </c>
      <c r="M64" s="6">
        <v>597</v>
      </c>
      <c r="N64" s="6">
        <v>0</v>
      </c>
      <c r="O64" s="6">
        <v>4340</v>
      </c>
      <c r="P64" s="6">
        <f>VerticalTable[[#This Row],[毛利额]]-SUM(VerticalTable[[#This Row],[月租]:[员工工资]])</f>
        <v>3356</v>
      </c>
    </row>
    <row r="65" spans="1:16" ht="17.25">
      <c r="A65" s="3">
        <v>1010</v>
      </c>
      <c r="B65" s="3" t="s">
        <v>29</v>
      </c>
      <c r="C65" s="4" t="s">
        <v>17</v>
      </c>
      <c r="D65" s="3">
        <v>2020</v>
      </c>
      <c r="E65" s="4" t="s">
        <v>42</v>
      </c>
      <c r="F65" s="4" t="str">
        <f t="shared" si="0"/>
        <v>同仁2004</v>
      </c>
      <c r="G65" s="5">
        <f>IFERROR(VerticalTable[[#This Row],[毛利额]]/VerticalTable[[#This Row],[实收]],"")</f>
        <v>0.37808239976530333</v>
      </c>
      <c r="H65" s="6">
        <v>97214.84</v>
      </c>
      <c r="I65" s="6">
        <v>36755.22</v>
      </c>
      <c r="J65" s="6"/>
      <c r="K65" s="6"/>
      <c r="L65" s="6">
        <v>8750</v>
      </c>
      <c r="M65" s="6">
        <v>832</v>
      </c>
      <c r="N65" s="6">
        <v>270</v>
      </c>
      <c r="O65" s="6">
        <v>6592</v>
      </c>
      <c r="P65" s="6">
        <f>VerticalTable[[#This Row],[毛利额]]-SUM(VerticalTable[[#This Row],[月租]:[员工工资]])</f>
        <v>20311.22</v>
      </c>
    </row>
    <row r="66" spans="1:16" ht="17.25">
      <c r="A66" s="3">
        <v>1011</v>
      </c>
      <c r="B66" s="3" t="s">
        <v>30</v>
      </c>
      <c r="C66" s="4" t="s">
        <v>17</v>
      </c>
      <c r="D66" s="3">
        <v>2020</v>
      </c>
      <c r="E66" s="4" t="s">
        <v>42</v>
      </c>
      <c r="F66" s="4" t="str">
        <f t="shared" ref="F66:F129" si="1">LEFT(B66,2)&amp;RIGHT(D66,2)&amp;E66</f>
        <v>万合2004</v>
      </c>
      <c r="G66" s="5">
        <f>IFERROR(VerticalTable[[#This Row],[毛利额]]/VerticalTable[[#This Row],[实收]],"")</f>
        <v>0.2933180472990935</v>
      </c>
      <c r="H66" s="6">
        <v>322708.51</v>
      </c>
      <c r="I66" s="6">
        <v>94656.23</v>
      </c>
      <c r="J66" s="6"/>
      <c r="K66" s="6"/>
      <c r="L66" s="6">
        <v>12500</v>
      </c>
      <c r="M66" s="6">
        <v>677</v>
      </c>
      <c r="N66" s="6">
        <v>0</v>
      </c>
      <c r="O66" s="6">
        <v>15891</v>
      </c>
      <c r="P66" s="6">
        <f>VerticalTable[[#This Row],[毛利额]]-SUM(VerticalTable[[#This Row],[月租]:[员工工资]])</f>
        <v>65588.23</v>
      </c>
    </row>
    <row r="67" spans="1:16" ht="17.25">
      <c r="A67" s="3">
        <v>1012</v>
      </c>
      <c r="B67" s="3" t="s">
        <v>31</v>
      </c>
      <c r="C67" s="4" t="s">
        <v>17</v>
      </c>
      <c r="D67" s="3">
        <v>2020</v>
      </c>
      <c r="E67" s="4" t="s">
        <v>42</v>
      </c>
      <c r="F67" s="4" t="str">
        <f t="shared" si="1"/>
        <v>为民2004</v>
      </c>
      <c r="G67" s="5">
        <f>IFERROR(VerticalTable[[#This Row],[毛利额]]/VerticalTable[[#This Row],[实收]],"")</f>
        <v>0.3418322561357473</v>
      </c>
      <c r="H67" s="6">
        <v>88573.97</v>
      </c>
      <c r="I67" s="6">
        <v>30277.439999999999</v>
      </c>
      <c r="J67" s="6"/>
      <c r="K67" s="6"/>
      <c r="L67" s="6">
        <v>2916</v>
      </c>
      <c r="M67" s="6">
        <v>386</v>
      </c>
      <c r="N67" s="6">
        <v>0</v>
      </c>
      <c r="O67" s="6">
        <v>6120</v>
      </c>
      <c r="P67" s="6">
        <f>VerticalTable[[#This Row],[毛利额]]-SUM(VerticalTable[[#This Row],[月租]:[员工工资]])</f>
        <v>20855.439999999999</v>
      </c>
    </row>
    <row r="68" spans="1:16" ht="17.25">
      <c r="A68" s="3">
        <v>1014</v>
      </c>
      <c r="B68" s="3" t="s">
        <v>32</v>
      </c>
      <c r="C68" s="4" t="s">
        <v>17</v>
      </c>
      <c r="D68" s="3">
        <v>2020</v>
      </c>
      <c r="E68" s="4" t="s">
        <v>42</v>
      </c>
      <c r="F68" s="4" t="str">
        <f t="shared" si="1"/>
        <v>新特2004</v>
      </c>
      <c r="G68" s="5">
        <f>IFERROR(VerticalTable[[#This Row],[毛利额]]/VerticalTable[[#This Row],[实收]],"")</f>
        <v>0.36292411349297993</v>
      </c>
      <c r="H68" s="6">
        <v>95611.199999999997</v>
      </c>
      <c r="I68" s="6">
        <v>34699.61</v>
      </c>
      <c r="J68" s="6"/>
      <c r="K68" s="6"/>
      <c r="L68" s="6">
        <v>1500</v>
      </c>
      <c r="M68" s="6">
        <v>454</v>
      </c>
      <c r="N68" s="6">
        <v>0</v>
      </c>
      <c r="O68" s="6">
        <v>6631</v>
      </c>
      <c r="P68" s="6">
        <f>VerticalTable[[#This Row],[毛利额]]-SUM(VerticalTable[[#This Row],[月租]:[员工工资]])</f>
        <v>26114.61</v>
      </c>
    </row>
    <row r="69" spans="1:16" ht="17.25">
      <c r="A69" s="3">
        <v>1015</v>
      </c>
      <c r="B69" s="3" t="s">
        <v>33</v>
      </c>
      <c r="C69" s="4" t="s">
        <v>17</v>
      </c>
      <c r="D69" s="3">
        <v>2020</v>
      </c>
      <c r="E69" s="4" t="s">
        <v>42</v>
      </c>
      <c r="F69" s="4" t="str">
        <f t="shared" si="1"/>
        <v>春天2004</v>
      </c>
      <c r="G69" s="5">
        <f>IFERROR(VerticalTable[[#This Row],[毛利额]]/VerticalTable[[#This Row],[实收]],"")</f>
        <v>0.35551602301655572</v>
      </c>
      <c r="H69" s="6">
        <v>79832.97</v>
      </c>
      <c r="I69" s="6">
        <v>28381.9</v>
      </c>
      <c r="J69" s="6"/>
      <c r="K69" s="6"/>
      <c r="L69" s="6">
        <v>2916</v>
      </c>
      <c r="M69" s="6">
        <v>0</v>
      </c>
      <c r="N69" s="6">
        <v>300</v>
      </c>
      <c r="O69" s="6">
        <v>5851</v>
      </c>
      <c r="P69" s="6">
        <f>VerticalTable[[#This Row],[毛利额]]-SUM(VerticalTable[[#This Row],[月租]:[员工工资]])</f>
        <v>19314.900000000001</v>
      </c>
    </row>
    <row r="70" spans="1:16" ht="17.25">
      <c r="A70" s="3">
        <v>1016</v>
      </c>
      <c r="B70" s="3" t="s">
        <v>34</v>
      </c>
      <c r="C70" s="4" t="s">
        <v>17</v>
      </c>
      <c r="D70" s="3">
        <v>2020</v>
      </c>
      <c r="E70" s="4" t="s">
        <v>42</v>
      </c>
      <c r="F70" s="4" t="str">
        <f t="shared" si="1"/>
        <v>春雨2004</v>
      </c>
      <c r="G70" s="5">
        <f>IFERROR(VerticalTable[[#This Row],[毛利额]]/VerticalTable[[#This Row],[实收]],"")</f>
        <v>0.31734155555566457</v>
      </c>
      <c r="H70" s="6">
        <v>61170.81</v>
      </c>
      <c r="I70" s="6">
        <v>19412.04</v>
      </c>
      <c r="J70" s="6"/>
      <c r="K70" s="6"/>
      <c r="L70" s="6">
        <v>2916</v>
      </c>
      <c r="M70" s="6">
        <v>420</v>
      </c>
      <c r="N70" s="6">
        <v>0</v>
      </c>
      <c r="O70" s="6">
        <v>4854</v>
      </c>
      <c r="P70" s="6">
        <f>VerticalTable[[#This Row],[毛利额]]-SUM(VerticalTable[[#This Row],[月租]:[员工工资]])</f>
        <v>11222.04</v>
      </c>
    </row>
    <row r="71" spans="1:16" ht="17.25">
      <c r="A71" s="3">
        <v>1017</v>
      </c>
      <c r="B71" s="3" t="s">
        <v>35</v>
      </c>
      <c r="C71" s="4" t="s">
        <v>17</v>
      </c>
      <c r="D71" s="3">
        <v>2020</v>
      </c>
      <c r="E71" s="4" t="s">
        <v>42</v>
      </c>
      <c r="F71" s="4" t="str">
        <f t="shared" si="1"/>
        <v>阳光2004</v>
      </c>
      <c r="G71" s="5">
        <f>IFERROR(VerticalTable[[#This Row],[毛利额]]/VerticalTable[[#This Row],[实收]],"")</f>
        <v>0.31606406965961065</v>
      </c>
      <c r="H71" s="6">
        <v>55685.64</v>
      </c>
      <c r="I71" s="6">
        <v>17600.23</v>
      </c>
      <c r="J71" s="6"/>
      <c r="K71" s="6"/>
      <c r="L71" s="6">
        <v>2333</v>
      </c>
      <c r="M71" s="6">
        <v>250</v>
      </c>
      <c r="N71" s="6">
        <v>0</v>
      </c>
      <c r="O71" s="6">
        <v>4948</v>
      </c>
      <c r="P71" s="6">
        <f>VerticalTable[[#This Row],[毛利额]]-SUM(VerticalTable[[#This Row],[月租]:[员工工资]])</f>
        <v>10069.23</v>
      </c>
    </row>
    <row r="72" spans="1:16" ht="17.25">
      <c r="A72" s="3">
        <v>1018</v>
      </c>
      <c r="B72" s="3" t="s">
        <v>36</v>
      </c>
      <c r="C72" s="4" t="s">
        <v>17</v>
      </c>
      <c r="D72" s="3">
        <v>2020</v>
      </c>
      <c r="E72" s="4" t="s">
        <v>42</v>
      </c>
      <c r="F72" s="4" t="str">
        <f t="shared" si="1"/>
        <v>安康2004</v>
      </c>
      <c r="G72" s="5">
        <f>IFERROR(VerticalTable[[#This Row],[毛利额]]/VerticalTable[[#This Row],[实收]],"")</f>
        <v>0.34163161021410599</v>
      </c>
      <c r="H72" s="6">
        <v>62114.1</v>
      </c>
      <c r="I72" s="6">
        <v>21220.14</v>
      </c>
      <c r="J72" s="6"/>
      <c r="K72" s="6"/>
      <c r="L72" s="6">
        <v>5833</v>
      </c>
      <c r="M72" s="6">
        <v>0</v>
      </c>
      <c r="N72" s="6">
        <v>200</v>
      </c>
      <c r="O72" s="6">
        <v>5307</v>
      </c>
      <c r="P72" s="6">
        <f>VerticalTable[[#This Row],[毛利额]]-SUM(VerticalTable[[#This Row],[月租]:[员工工资]])</f>
        <v>9880.14</v>
      </c>
    </row>
    <row r="73" spans="1:16" ht="17.25">
      <c r="A73" s="3">
        <v>1019</v>
      </c>
      <c r="B73" s="3" t="s">
        <v>37</v>
      </c>
      <c r="C73" s="4" t="s">
        <v>17</v>
      </c>
      <c r="D73" s="3">
        <v>2020</v>
      </c>
      <c r="E73" s="4" t="s">
        <v>42</v>
      </c>
      <c r="F73" s="4" t="str">
        <f t="shared" si="1"/>
        <v>仁心2004</v>
      </c>
      <c r="G73" s="5">
        <f>IFERROR(VerticalTable[[#This Row],[毛利额]]/VerticalTable[[#This Row],[实收]],"")</f>
        <v>0.36272010839591839</v>
      </c>
      <c r="H73" s="6">
        <v>60017.02</v>
      </c>
      <c r="I73" s="6">
        <v>21769.38</v>
      </c>
      <c r="J73" s="6"/>
      <c r="K73" s="6"/>
      <c r="L73" s="6">
        <v>5416</v>
      </c>
      <c r="M73" s="6">
        <v>0</v>
      </c>
      <c r="N73" s="6">
        <v>0</v>
      </c>
      <c r="O73" s="6">
        <v>6109</v>
      </c>
      <c r="P73" s="6">
        <f>VerticalTable[[#This Row],[毛利额]]-SUM(VerticalTable[[#This Row],[月租]:[员工工资]])</f>
        <v>10244.380000000001</v>
      </c>
    </row>
    <row r="74" spans="1:16" ht="17.25">
      <c r="A74" s="3">
        <v>1001</v>
      </c>
      <c r="B74" s="3" t="s">
        <v>16</v>
      </c>
      <c r="C74" s="4" t="s">
        <v>17</v>
      </c>
      <c r="D74" s="3">
        <v>2020</v>
      </c>
      <c r="E74" s="4" t="s">
        <v>44</v>
      </c>
      <c r="F74" s="4" t="str">
        <f t="shared" si="1"/>
        <v>爱心2005</v>
      </c>
      <c r="G74" s="5">
        <f>IFERROR(VerticalTable[[#This Row],[毛利额]]/VerticalTable[[#This Row],[实收]],"")</f>
        <v>0.40885433186224313</v>
      </c>
      <c r="H74" s="6">
        <v>59588.46</v>
      </c>
      <c r="I74" s="6">
        <v>24363</v>
      </c>
      <c r="J74" s="6"/>
      <c r="K74" s="6"/>
      <c r="L74" s="6">
        <v>2750</v>
      </c>
      <c r="M74" s="6">
        <v>0</v>
      </c>
      <c r="N74" s="6"/>
      <c r="O74" s="6">
        <v>6811</v>
      </c>
      <c r="P74" s="6">
        <f>VerticalTable[[#This Row],[毛利额]]-SUM(VerticalTable[[#This Row],[月租]:[员工工资]])</f>
        <v>14802</v>
      </c>
    </row>
    <row r="75" spans="1:16" ht="17.25">
      <c r="A75" s="3">
        <v>1002</v>
      </c>
      <c r="B75" s="4" t="s">
        <v>19</v>
      </c>
      <c r="C75" s="4" t="s">
        <v>20</v>
      </c>
      <c r="D75" s="3">
        <v>2020</v>
      </c>
      <c r="E75" s="4" t="s">
        <v>45</v>
      </c>
      <c r="F75" s="4" t="str">
        <f t="shared" si="1"/>
        <v>百姓2005</v>
      </c>
      <c r="G75" s="5" t="str">
        <f>IFERROR(VerticalTable[[#This Row],[毛利额]]/VerticalTable[[#This Row],[实收]],"")</f>
        <v/>
      </c>
      <c r="H75" s="6"/>
      <c r="I75" s="6"/>
      <c r="J75" s="6"/>
      <c r="K75" s="6"/>
      <c r="L75" s="6"/>
      <c r="M75" s="6"/>
      <c r="N75" s="6"/>
      <c r="O75" s="6"/>
      <c r="P75" s="6">
        <f>VerticalTable[[#This Row],[毛利额]]-SUM(VerticalTable[[#This Row],[月租]:[员工工资]])</f>
        <v>0</v>
      </c>
    </row>
    <row r="76" spans="1:16" ht="17.25">
      <c r="A76" s="3">
        <v>1003</v>
      </c>
      <c r="B76" s="4" t="s">
        <v>22</v>
      </c>
      <c r="C76" s="4" t="s">
        <v>20</v>
      </c>
      <c r="D76" s="3">
        <v>2020</v>
      </c>
      <c r="E76" s="4" t="s">
        <v>45</v>
      </c>
      <c r="F76" s="4" t="str">
        <f t="shared" si="1"/>
        <v>博康2005</v>
      </c>
      <c r="G76" s="5" t="str">
        <f>IFERROR(VerticalTable[[#This Row],[毛利额]]/VerticalTable[[#This Row],[实收]],"")</f>
        <v/>
      </c>
      <c r="H76" s="6"/>
      <c r="I76" s="6"/>
      <c r="J76" s="6"/>
      <c r="K76" s="6"/>
      <c r="L76" s="6"/>
      <c r="M76" s="6"/>
      <c r="N76" s="6"/>
      <c r="O76" s="6"/>
      <c r="P76" s="6">
        <f>VerticalTable[[#This Row],[毛利额]]-SUM(VerticalTable[[#This Row],[月租]:[员工工资]])</f>
        <v>0</v>
      </c>
    </row>
    <row r="77" spans="1:16" ht="17.25">
      <c r="A77" s="3">
        <v>1004</v>
      </c>
      <c r="B77" s="4" t="s">
        <v>23</v>
      </c>
      <c r="C77" s="4" t="s">
        <v>20</v>
      </c>
      <c r="D77" s="3">
        <v>2020</v>
      </c>
      <c r="E77" s="4" t="s">
        <v>45</v>
      </c>
      <c r="F77" s="4" t="str">
        <f t="shared" si="1"/>
        <v>华瑞2005</v>
      </c>
      <c r="G77" s="5" t="str">
        <f>IFERROR(VerticalTable[[#This Row],[毛利额]]/VerticalTable[[#This Row],[实收]],"")</f>
        <v/>
      </c>
      <c r="H77" s="6"/>
      <c r="I77" s="6"/>
      <c r="J77" s="6"/>
      <c r="K77" s="6"/>
      <c r="L77" s="6"/>
      <c r="M77" s="6"/>
      <c r="N77" s="6"/>
      <c r="O77" s="6"/>
      <c r="P77" s="6">
        <f>VerticalTable[[#This Row],[毛利额]]-SUM(VerticalTable[[#This Row],[月租]:[员工工资]])</f>
        <v>0</v>
      </c>
    </row>
    <row r="78" spans="1:16" ht="17.25">
      <c r="A78" s="3">
        <v>1005</v>
      </c>
      <c r="B78" s="4" t="s">
        <v>24</v>
      </c>
      <c r="C78" s="4" t="s">
        <v>20</v>
      </c>
      <c r="D78" s="3">
        <v>2020</v>
      </c>
      <c r="E78" s="4" t="s">
        <v>45</v>
      </c>
      <c r="F78" s="4" t="str">
        <f t="shared" si="1"/>
        <v>华宇2005</v>
      </c>
      <c r="G78" s="5" t="str">
        <f>IFERROR(VerticalTable[[#This Row],[毛利额]]/VerticalTable[[#This Row],[实收]],"")</f>
        <v/>
      </c>
      <c r="H78" s="6"/>
      <c r="I78" s="6"/>
      <c r="J78" s="6"/>
      <c r="K78" s="6"/>
      <c r="L78" s="6"/>
      <c r="M78" s="6"/>
      <c r="N78" s="6"/>
      <c r="O78" s="6"/>
      <c r="P78" s="6">
        <f>VerticalTable[[#This Row],[毛利额]]-SUM(VerticalTable[[#This Row],[月租]:[员工工资]])</f>
        <v>0</v>
      </c>
    </row>
    <row r="79" spans="1:16" ht="17.25">
      <c r="A79" s="3">
        <v>1006</v>
      </c>
      <c r="B79" s="4" t="s">
        <v>25</v>
      </c>
      <c r="C79" s="4" t="s">
        <v>20</v>
      </c>
      <c r="D79" s="3">
        <v>2020</v>
      </c>
      <c r="E79" s="4" t="s">
        <v>45</v>
      </c>
      <c r="F79" s="4" t="str">
        <f t="shared" si="1"/>
        <v>华雨2005</v>
      </c>
      <c r="G79" s="5" t="str">
        <f>IFERROR(VerticalTable[[#This Row],[毛利额]]/VerticalTable[[#This Row],[实收]],"")</f>
        <v/>
      </c>
      <c r="H79" s="6"/>
      <c r="I79" s="6"/>
      <c r="J79" s="6"/>
      <c r="K79" s="6"/>
      <c r="L79" s="6"/>
      <c r="M79" s="6"/>
      <c r="N79" s="6"/>
      <c r="O79" s="6"/>
      <c r="P79" s="6">
        <f>VerticalTable[[#This Row],[毛利额]]-SUM(VerticalTable[[#This Row],[月租]:[员工工资]])</f>
        <v>0</v>
      </c>
    </row>
    <row r="80" spans="1:16" ht="17.25">
      <c r="A80" s="3">
        <v>1007</v>
      </c>
      <c r="B80" s="3" t="s">
        <v>26</v>
      </c>
      <c r="C80" s="4" t="s">
        <v>17</v>
      </c>
      <c r="D80" s="3">
        <v>2020</v>
      </c>
      <c r="E80" s="4" t="s">
        <v>44</v>
      </c>
      <c r="F80" s="4" t="str">
        <f t="shared" si="1"/>
        <v>平安2005</v>
      </c>
      <c r="G80" s="5">
        <f>IFERROR(VerticalTable[[#This Row],[毛利额]]/VerticalTable[[#This Row],[实收]],"")</f>
        <v>0.30986259066798516</v>
      </c>
      <c r="H80" s="6">
        <v>41895.99</v>
      </c>
      <c r="I80" s="6">
        <v>12982</v>
      </c>
      <c r="J80" s="6">
        <v>4270</v>
      </c>
      <c r="K80" s="6">
        <v>1797</v>
      </c>
      <c r="L80" s="6">
        <v>2000</v>
      </c>
      <c r="M80" s="6">
        <v>0</v>
      </c>
      <c r="N80" s="6">
        <v>0</v>
      </c>
      <c r="O80" s="6">
        <v>4940</v>
      </c>
      <c r="P80" s="6">
        <f>VerticalTable[[#This Row],[毛利额]]-SUM(VerticalTable[[#This Row],[月租]:[员工工资]])</f>
        <v>6042</v>
      </c>
    </row>
    <row r="81" spans="1:16" ht="17.25">
      <c r="A81" s="3">
        <v>1008</v>
      </c>
      <c r="B81" s="3" t="s">
        <v>27</v>
      </c>
      <c r="C81" s="4" t="s">
        <v>17</v>
      </c>
      <c r="D81" s="3">
        <v>2020</v>
      </c>
      <c r="E81" s="4" t="s">
        <v>44</v>
      </c>
      <c r="F81" s="4" t="str">
        <f t="shared" si="1"/>
        <v>平价2005</v>
      </c>
      <c r="G81" s="5">
        <f>IFERROR(VerticalTable[[#This Row],[毛利额]]/VerticalTable[[#This Row],[实收]],"")</f>
        <v>0.35625234440176984</v>
      </c>
      <c r="H81" s="6">
        <v>160248.76999999999</v>
      </c>
      <c r="I81" s="6">
        <v>57089</v>
      </c>
      <c r="J81" s="6"/>
      <c r="K81" s="6"/>
      <c r="L81" s="6">
        <v>4750</v>
      </c>
      <c r="M81" s="6">
        <v>0</v>
      </c>
      <c r="N81" s="6">
        <v>855</v>
      </c>
      <c r="O81" s="6">
        <v>14689</v>
      </c>
      <c r="P81" s="6">
        <f>VerticalTable[[#This Row],[毛利额]]-SUM(VerticalTable[[#This Row],[月租]:[员工工资]])</f>
        <v>36795</v>
      </c>
    </row>
    <row r="82" spans="1:16" ht="17.25">
      <c r="A82" s="3">
        <v>1009</v>
      </c>
      <c r="B82" s="3" t="s">
        <v>28</v>
      </c>
      <c r="C82" s="4" t="s">
        <v>17</v>
      </c>
      <c r="D82" s="3">
        <v>2020</v>
      </c>
      <c r="E82" s="4" t="s">
        <v>44</v>
      </c>
      <c r="F82" s="4" t="str">
        <f t="shared" si="1"/>
        <v>通达2005</v>
      </c>
      <c r="G82" s="5">
        <f>IFERROR(VerticalTable[[#This Row],[毛利额]]/VerticalTable[[#This Row],[实收]],"")</f>
        <v>0.3477717756028198</v>
      </c>
      <c r="H82" s="6">
        <v>15050.100000000006</v>
      </c>
      <c r="I82" s="6">
        <v>5234</v>
      </c>
      <c r="J82" s="6">
        <v>152620</v>
      </c>
      <c r="K82" s="6">
        <v>67000</v>
      </c>
      <c r="L82" s="6">
        <v>1500</v>
      </c>
      <c r="M82" s="6">
        <v>597</v>
      </c>
      <c r="N82" s="6">
        <v>400</v>
      </c>
      <c r="O82" s="6">
        <v>5924</v>
      </c>
      <c r="P82" s="6">
        <f>VerticalTable[[#This Row],[毛利额]]-SUM(VerticalTable[[#This Row],[月租]:[员工工资]])</f>
        <v>-3187</v>
      </c>
    </row>
    <row r="83" spans="1:16" ht="17.25">
      <c r="A83" s="3">
        <v>1010</v>
      </c>
      <c r="B83" s="3" t="s">
        <v>29</v>
      </c>
      <c r="C83" s="4" t="s">
        <v>17</v>
      </c>
      <c r="D83" s="3">
        <v>2020</v>
      </c>
      <c r="E83" s="4" t="s">
        <v>44</v>
      </c>
      <c r="F83" s="4" t="str">
        <f t="shared" si="1"/>
        <v>同仁2005</v>
      </c>
      <c r="G83" s="5">
        <f>IFERROR(VerticalTable[[#This Row],[毛利额]]/VerticalTable[[#This Row],[实收]],"")</f>
        <v>0.36831454426109211</v>
      </c>
      <c r="H83" s="6">
        <v>69774.600000000006</v>
      </c>
      <c r="I83" s="6">
        <v>25699</v>
      </c>
      <c r="J83" s="6"/>
      <c r="K83" s="6"/>
      <c r="L83" s="6">
        <v>8750</v>
      </c>
      <c r="M83" s="6">
        <v>832</v>
      </c>
      <c r="N83" s="6">
        <v>900</v>
      </c>
      <c r="O83" s="6">
        <v>5295</v>
      </c>
      <c r="P83" s="6">
        <f>VerticalTable[[#This Row],[毛利额]]-SUM(VerticalTable[[#This Row],[月租]:[员工工资]])</f>
        <v>9922</v>
      </c>
    </row>
    <row r="84" spans="1:16" ht="17.25">
      <c r="A84" s="3">
        <v>1011</v>
      </c>
      <c r="B84" s="3" t="s">
        <v>30</v>
      </c>
      <c r="C84" s="4" t="s">
        <v>17</v>
      </c>
      <c r="D84" s="3">
        <v>2020</v>
      </c>
      <c r="E84" s="4" t="s">
        <v>44</v>
      </c>
      <c r="F84" s="4" t="str">
        <f t="shared" si="1"/>
        <v>万合2005</v>
      </c>
      <c r="G84" s="5">
        <f>IFERROR(VerticalTable[[#This Row],[毛利额]]/VerticalTable[[#This Row],[实收]],"")</f>
        <v>0.2740407890431486</v>
      </c>
      <c r="H84" s="6">
        <v>230954.67</v>
      </c>
      <c r="I84" s="6">
        <v>63291</v>
      </c>
      <c r="J84" s="6"/>
      <c r="K84" s="6"/>
      <c r="L84" s="6">
        <v>12500</v>
      </c>
      <c r="M84" s="6">
        <v>677</v>
      </c>
      <c r="N84" s="6">
        <v>0</v>
      </c>
      <c r="O84" s="6">
        <v>12660</v>
      </c>
      <c r="P84" s="6">
        <f>VerticalTable[[#This Row],[毛利额]]-SUM(VerticalTable[[#This Row],[月租]:[员工工资]])</f>
        <v>37454</v>
      </c>
    </row>
    <row r="85" spans="1:16" ht="17.25">
      <c r="A85" s="3">
        <v>1012</v>
      </c>
      <c r="B85" s="3" t="s">
        <v>31</v>
      </c>
      <c r="C85" s="4" t="s">
        <v>17</v>
      </c>
      <c r="D85" s="3">
        <v>2020</v>
      </c>
      <c r="E85" s="4" t="s">
        <v>44</v>
      </c>
      <c r="F85" s="4" t="str">
        <f t="shared" si="1"/>
        <v>为民2005</v>
      </c>
      <c r="G85" s="5">
        <f>IFERROR(VerticalTable[[#This Row],[毛利额]]/VerticalTable[[#This Row],[实收]],"")</f>
        <v>0.34184083311602115</v>
      </c>
      <c r="H85" s="6">
        <v>61048.88</v>
      </c>
      <c r="I85" s="6">
        <v>20869</v>
      </c>
      <c r="J85" s="6"/>
      <c r="K85" s="6"/>
      <c r="L85" s="6">
        <v>2916</v>
      </c>
      <c r="M85" s="6">
        <v>386</v>
      </c>
      <c r="N85" s="6">
        <v>400</v>
      </c>
      <c r="O85" s="6">
        <v>5303</v>
      </c>
      <c r="P85" s="6">
        <f>VerticalTable[[#This Row],[毛利额]]-SUM(VerticalTable[[#This Row],[月租]:[员工工资]])</f>
        <v>11864</v>
      </c>
    </row>
    <row r="86" spans="1:16" ht="17.25">
      <c r="A86" s="3">
        <v>1014</v>
      </c>
      <c r="B86" s="3" t="s">
        <v>32</v>
      </c>
      <c r="C86" s="4" t="s">
        <v>17</v>
      </c>
      <c r="D86" s="3">
        <v>2020</v>
      </c>
      <c r="E86" s="4" t="s">
        <v>44</v>
      </c>
      <c r="F86" s="4" t="str">
        <f t="shared" si="1"/>
        <v>新特2005</v>
      </c>
      <c r="G86" s="5">
        <f>IFERROR(VerticalTable[[#This Row],[毛利额]]/VerticalTable[[#This Row],[实收]],"")</f>
        <v>0.35988494928027698</v>
      </c>
      <c r="H86" s="6">
        <v>64020.46</v>
      </c>
      <c r="I86" s="6">
        <v>23040</v>
      </c>
      <c r="J86" s="6"/>
      <c r="K86" s="6"/>
      <c r="L86" s="6">
        <v>1500</v>
      </c>
      <c r="M86" s="6">
        <v>454</v>
      </c>
      <c r="N86" s="6">
        <v>800</v>
      </c>
      <c r="O86" s="6">
        <v>5279</v>
      </c>
      <c r="P86" s="6">
        <f>VerticalTable[[#This Row],[毛利额]]-SUM(VerticalTable[[#This Row],[月租]:[员工工资]])</f>
        <v>15007</v>
      </c>
    </row>
    <row r="87" spans="1:16" ht="17.25">
      <c r="A87" s="3">
        <v>1015</v>
      </c>
      <c r="B87" s="3" t="s">
        <v>33</v>
      </c>
      <c r="C87" s="4" t="s">
        <v>17</v>
      </c>
      <c r="D87" s="3">
        <v>2020</v>
      </c>
      <c r="E87" s="4" t="s">
        <v>44</v>
      </c>
      <c r="F87" s="4" t="str">
        <f t="shared" si="1"/>
        <v>春天2005</v>
      </c>
      <c r="G87" s="5">
        <f>IFERROR(VerticalTable[[#This Row],[毛利额]]/VerticalTable[[#This Row],[实收]],"")</f>
        <v>0.40861081460499155</v>
      </c>
      <c r="H87" s="6">
        <v>48153.4</v>
      </c>
      <c r="I87" s="6">
        <v>19676</v>
      </c>
      <c r="J87" s="6"/>
      <c r="K87" s="6"/>
      <c r="L87" s="6">
        <v>2916</v>
      </c>
      <c r="M87" s="6">
        <v>0</v>
      </c>
      <c r="N87" s="6">
        <v>300</v>
      </c>
      <c r="O87" s="6">
        <v>4938</v>
      </c>
      <c r="P87" s="6">
        <f>VerticalTable[[#This Row],[毛利额]]-SUM(VerticalTable[[#This Row],[月租]:[员工工资]])</f>
        <v>11522</v>
      </c>
    </row>
    <row r="88" spans="1:16" ht="17.25">
      <c r="A88" s="3">
        <v>1016</v>
      </c>
      <c r="B88" s="3" t="s">
        <v>34</v>
      </c>
      <c r="C88" s="4" t="s">
        <v>17</v>
      </c>
      <c r="D88" s="3">
        <v>2020</v>
      </c>
      <c r="E88" s="4" t="s">
        <v>44</v>
      </c>
      <c r="F88" s="4" t="str">
        <f t="shared" si="1"/>
        <v>春雨2005</v>
      </c>
      <c r="G88" s="5">
        <f>IFERROR(VerticalTable[[#This Row],[毛利额]]/VerticalTable[[#This Row],[实收]],"")</f>
        <v>0.33278358178618922</v>
      </c>
      <c r="H88" s="6">
        <v>34439.800000000003</v>
      </c>
      <c r="I88" s="6">
        <v>11461</v>
      </c>
      <c r="J88" s="6"/>
      <c r="K88" s="6"/>
      <c r="L88" s="6">
        <v>2916</v>
      </c>
      <c r="M88" s="6">
        <v>420</v>
      </c>
      <c r="N88" s="6">
        <v>250</v>
      </c>
      <c r="O88" s="6">
        <v>4748</v>
      </c>
      <c r="P88" s="6">
        <f>VerticalTable[[#This Row],[毛利额]]-SUM(VerticalTable[[#This Row],[月租]:[员工工资]])</f>
        <v>3127</v>
      </c>
    </row>
    <row r="89" spans="1:16" ht="17.25">
      <c r="A89" s="3">
        <v>1017</v>
      </c>
      <c r="B89" s="3" t="s">
        <v>35</v>
      </c>
      <c r="C89" s="4" t="s">
        <v>17</v>
      </c>
      <c r="D89" s="3">
        <v>2020</v>
      </c>
      <c r="E89" s="4" t="s">
        <v>44</v>
      </c>
      <c r="F89" s="4" t="str">
        <f t="shared" si="1"/>
        <v>阳光2005</v>
      </c>
      <c r="G89" s="5">
        <f>IFERROR(VerticalTable[[#This Row],[毛利额]]/VerticalTable[[#This Row],[实收]],"")</f>
        <v>0.33381475645060971</v>
      </c>
      <c r="H89" s="6">
        <v>34051.82</v>
      </c>
      <c r="I89" s="6">
        <v>11367</v>
      </c>
      <c r="J89" s="6"/>
      <c r="K89" s="6"/>
      <c r="L89" s="6">
        <v>2333</v>
      </c>
      <c r="M89" s="6">
        <v>0</v>
      </c>
      <c r="N89" s="6">
        <v>250</v>
      </c>
      <c r="O89" s="6">
        <v>4948</v>
      </c>
      <c r="P89" s="6">
        <f>VerticalTable[[#This Row],[毛利额]]-SUM(VerticalTable[[#This Row],[月租]:[员工工资]])</f>
        <v>3836</v>
      </c>
    </row>
    <row r="90" spans="1:16" ht="17.25">
      <c r="A90" s="3">
        <v>1018</v>
      </c>
      <c r="B90" s="3" t="s">
        <v>36</v>
      </c>
      <c r="C90" s="4" t="s">
        <v>17</v>
      </c>
      <c r="D90" s="3">
        <v>2020</v>
      </c>
      <c r="E90" s="4" t="s">
        <v>44</v>
      </c>
      <c r="F90" s="4" t="str">
        <f t="shared" si="1"/>
        <v>安康2005</v>
      </c>
      <c r="G90" s="5">
        <f>IFERROR(VerticalTable[[#This Row],[毛利额]]/VerticalTable[[#This Row],[实收]],"")</f>
        <v>0.37140397837030836</v>
      </c>
      <c r="H90" s="6">
        <v>39813.79</v>
      </c>
      <c r="I90" s="6">
        <v>14787</v>
      </c>
      <c r="J90" s="6"/>
      <c r="K90" s="6"/>
      <c r="L90" s="6">
        <v>5833</v>
      </c>
      <c r="M90" s="6">
        <v>455</v>
      </c>
      <c r="N90" s="6">
        <v>0</v>
      </c>
      <c r="O90" s="6">
        <v>5548</v>
      </c>
      <c r="P90" s="6">
        <f>VerticalTable[[#This Row],[毛利额]]-SUM(VerticalTable[[#This Row],[月租]:[员工工资]])</f>
        <v>2951</v>
      </c>
    </row>
    <row r="91" spans="1:16" ht="17.25">
      <c r="A91" s="3">
        <v>1019</v>
      </c>
      <c r="B91" s="3" t="s">
        <v>37</v>
      </c>
      <c r="C91" s="4" t="s">
        <v>17</v>
      </c>
      <c r="D91" s="3">
        <v>2020</v>
      </c>
      <c r="E91" s="4" t="s">
        <v>44</v>
      </c>
      <c r="F91" s="4" t="str">
        <f t="shared" si="1"/>
        <v>仁心2005</v>
      </c>
      <c r="G91" s="5">
        <f>IFERROR(VerticalTable[[#This Row],[毛利额]]/VerticalTable[[#This Row],[实收]],"")</f>
        <v>0.3807102505567847</v>
      </c>
      <c r="H91" s="6">
        <v>34102.050000000003</v>
      </c>
      <c r="I91" s="6">
        <v>12983</v>
      </c>
      <c r="J91" s="6"/>
      <c r="K91" s="6"/>
      <c r="L91" s="6">
        <v>5416</v>
      </c>
      <c r="M91" s="6">
        <v>0</v>
      </c>
      <c r="N91" s="6">
        <v>0</v>
      </c>
      <c r="O91" s="6">
        <v>5048</v>
      </c>
      <c r="P91" s="6">
        <f>VerticalTable[[#This Row],[毛利额]]-SUM(VerticalTable[[#This Row],[月租]:[员工工资]])</f>
        <v>2519</v>
      </c>
    </row>
    <row r="92" spans="1:16" ht="17.25">
      <c r="A92" s="3">
        <v>1020</v>
      </c>
      <c r="B92" s="4" t="s">
        <v>46</v>
      </c>
      <c r="C92" s="4" t="s">
        <v>17</v>
      </c>
      <c r="D92" s="3">
        <v>2020</v>
      </c>
      <c r="E92" s="4" t="s">
        <v>44</v>
      </c>
      <c r="F92" s="4" t="str">
        <f t="shared" si="1"/>
        <v>缘客2005</v>
      </c>
      <c r="G92" s="5">
        <f>IFERROR(VerticalTable[[#This Row],[毛利额]]/VerticalTable[[#This Row],[实收]],"")</f>
        <v>0.39998304707615046</v>
      </c>
      <c r="H92" s="6">
        <v>1887.58</v>
      </c>
      <c r="I92" s="6">
        <v>755</v>
      </c>
      <c r="J92" s="6"/>
      <c r="K92" s="6"/>
      <c r="L92" s="6">
        <v>4166</v>
      </c>
      <c r="M92" s="6"/>
      <c r="N92" s="6"/>
      <c r="O92" s="6">
        <v>2120</v>
      </c>
      <c r="P92" s="6">
        <f>VerticalTable[[#This Row],[毛利额]]-SUM(VerticalTable[[#This Row],[月租]:[员工工资]])</f>
        <v>-5531</v>
      </c>
    </row>
    <row r="93" spans="1:16" ht="17.25">
      <c r="A93" s="3">
        <v>1001</v>
      </c>
      <c r="B93" s="3" t="s">
        <v>16</v>
      </c>
      <c r="C93" s="4" t="s">
        <v>17</v>
      </c>
      <c r="D93" s="3">
        <v>2020</v>
      </c>
      <c r="E93" s="4" t="s">
        <v>47</v>
      </c>
      <c r="F93" s="4" t="str">
        <f t="shared" si="1"/>
        <v>爱心2006</v>
      </c>
      <c r="G93" s="5">
        <f>IFERROR(VerticalTable[[#This Row],[毛利额]]/VerticalTable[[#This Row],[实收]],"")</f>
        <v>0.42114979783594425</v>
      </c>
      <c r="H93" s="6">
        <v>61089</v>
      </c>
      <c r="I93" s="6">
        <v>25727.62</v>
      </c>
      <c r="J93" s="6"/>
      <c r="K93" s="6"/>
      <c r="L93" s="6">
        <v>2750</v>
      </c>
      <c r="M93" s="6">
        <v>0</v>
      </c>
      <c r="N93" s="6">
        <v>500</v>
      </c>
      <c r="O93" s="6">
        <v>6611</v>
      </c>
      <c r="P93" s="6">
        <f>VerticalTable[[#This Row],[毛利额]]-SUM(VerticalTable[[#This Row],[月租]:[员工工资]])</f>
        <v>15866.619999999999</v>
      </c>
    </row>
    <row r="94" spans="1:16" ht="17.25">
      <c r="A94" s="3">
        <v>1002</v>
      </c>
      <c r="B94" s="4" t="s">
        <v>19</v>
      </c>
      <c r="C94" s="4" t="s">
        <v>20</v>
      </c>
      <c r="D94" s="3">
        <v>2020</v>
      </c>
      <c r="E94" s="4" t="s">
        <v>47</v>
      </c>
      <c r="F94" s="4" t="str">
        <f t="shared" si="1"/>
        <v>百姓2006</v>
      </c>
      <c r="G94" s="5" t="str">
        <f>IFERROR(VerticalTable[[#This Row],[毛利额]]/VerticalTable[[#This Row],[实收]],"")</f>
        <v/>
      </c>
      <c r="H94" s="6"/>
      <c r="I94" s="6"/>
      <c r="J94" s="6"/>
      <c r="K94" s="6"/>
      <c r="L94" s="6"/>
      <c r="M94" s="6"/>
      <c r="N94" s="6"/>
      <c r="O94" s="6"/>
      <c r="P94" s="6">
        <f>VerticalTable[[#This Row],[毛利额]]-SUM(VerticalTable[[#This Row],[月租]:[员工工资]])</f>
        <v>0</v>
      </c>
    </row>
    <row r="95" spans="1:16" ht="17.25">
      <c r="A95" s="3">
        <v>1003</v>
      </c>
      <c r="B95" s="4" t="s">
        <v>22</v>
      </c>
      <c r="C95" s="4" t="s">
        <v>20</v>
      </c>
      <c r="D95" s="3">
        <v>2020</v>
      </c>
      <c r="E95" s="4" t="s">
        <v>47</v>
      </c>
      <c r="F95" s="4" t="str">
        <f t="shared" si="1"/>
        <v>博康2006</v>
      </c>
      <c r="G95" s="5" t="str">
        <f>IFERROR(VerticalTable[[#This Row],[毛利额]]/VerticalTable[[#This Row],[实收]],"")</f>
        <v/>
      </c>
      <c r="H95" s="6"/>
      <c r="I95" s="6"/>
      <c r="J95" s="6"/>
      <c r="K95" s="6"/>
      <c r="L95" s="6"/>
      <c r="M95" s="6"/>
      <c r="N95" s="6"/>
      <c r="O95" s="6"/>
      <c r="P95" s="6">
        <f>VerticalTable[[#This Row],[毛利额]]-SUM(VerticalTable[[#This Row],[月租]:[员工工资]])</f>
        <v>0</v>
      </c>
    </row>
    <row r="96" spans="1:16" ht="17.25">
      <c r="A96" s="3">
        <v>1004</v>
      </c>
      <c r="B96" s="4" t="s">
        <v>23</v>
      </c>
      <c r="C96" s="4" t="s">
        <v>20</v>
      </c>
      <c r="D96" s="3">
        <v>2020</v>
      </c>
      <c r="E96" s="4" t="s">
        <v>47</v>
      </c>
      <c r="F96" s="4" t="str">
        <f t="shared" si="1"/>
        <v>华瑞2006</v>
      </c>
      <c r="G96" s="5" t="str">
        <f>IFERROR(VerticalTable[[#This Row],[毛利额]]/VerticalTable[[#This Row],[实收]],"")</f>
        <v/>
      </c>
      <c r="H96" s="6"/>
      <c r="I96" s="6"/>
      <c r="J96" s="6"/>
      <c r="K96" s="6"/>
      <c r="L96" s="6"/>
      <c r="M96" s="6"/>
      <c r="N96" s="6"/>
      <c r="O96" s="6"/>
      <c r="P96" s="6">
        <f>VerticalTable[[#This Row],[毛利额]]-SUM(VerticalTable[[#This Row],[月租]:[员工工资]])</f>
        <v>0</v>
      </c>
    </row>
    <row r="97" spans="1:16" ht="17.25">
      <c r="A97" s="3">
        <v>1005</v>
      </c>
      <c r="B97" s="4" t="s">
        <v>24</v>
      </c>
      <c r="C97" s="4" t="s">
        <v>20</v>
      </c>
      <c r="D97" s="3">
        <v>2020</v>
      </c>
      <c r="E97" s="4" t="s">
        <v>47</v>
      </c>
      <c r="F97" s="4" t="str">
        <f t="shared" si="1"/>
        <v>华宇2006</v>
      </c>
      <c r="G97" s="5" t="str">
        <f>IFERROR(VerticalTable[[#This Row],[毛利额]]/VerticalTable[[#This Row],[实收]],"")</f>
        <v/>
      </c>
      <c r="H97" s="6"/>
      <c r="I97" s="6"/>
      <c r="J97" s="6"/>
      <c r="K97" s="6"/>
      <c r="L97" s="6"/>
      <c r="M97" s="6"/>
      <c r="N97" s="6"/>
      <c r="O97" s="6"/>
      <c r="P97" s="6">
        <f>VerticalTable[[#This Row],[毛利额]]-SUM(VerticalTable[[#This Row],[月租]:[员工工资]])</f>
        <v>0</v>
      </c>
    </row>
    <row r="98" spans="1:16" ht="17.25">
      <c r="A98" s="3">
        <v>1006</v>
      </c>
      <c r="B98" s="4" t="s">
        <v>25</v>
      </c>
      <c r="C98" s="4" t="s">
        <v>20</v>
      </c>
      <c r="D98" s="3">
        <v>2020</v>
      </c>
      <c r="E98" s="4" t="s">
        <v>47</v>
      </c>
      <c r="F98" s="4" t="str">
        <f t="shared" si="1"/>
        <v>华雨2006</v>
      </c>
      <c r="G98" s="5" t="str">
        <f>IFERROR(VerticalTable[[#This Row],[毛利额]]/VerticalTable[[#This Row],[实收]],"")</f>
        <v/>
      </c>
      <c r="H98" s="6"/>
      <c r="I98" s="6"/>
      <c r="J98" s="6"/>
      <c r="K98" s="6"/>
      <c r="L98" s="6"/>
      <c r="M98" s="6"/>
      <c r="N98" s="6"/>
      <c r="O98" s="6"/>
      <c r="P98" s="6">
        <f>VerticalTable[[#This Row],[毛利额]]-SUM(VerticalTable[[#This Row],[月租]:[员工工资]])</f>
        <v>0</v>
      </c>
    </row>
    <row r="99" spans="1:16" ht="17.25">
      <c r="A99" s="3">
        <v>1007</v>
      </c>
      <c r="B99" s="3" t="s">
        <v>26</v>
      </c>
      <c r="C99" s="4" t="s">
        <v>17</v>
      </c>
      <c r="D99" s="3">
        <v>2020</v>
      </c>
      <c r="E99" s="4" t="s">
        <v>47</v>
      </c>
      <c r="F99" s="4" t="str">
        <f t="shared" si="1"/>
        <v>平安2006</v>
      </c>
      <c r="G99" s="5">
        <f>IFERROR(VerticalTable[[#This Row],[毛利额]]/VerticalTable[[#This Row],[实收]],"")</f>
        <v>0.32920817891373805</v>
      </c>
      <c r="H99" s="6">
        <v>39125</v>
      </c>
      <c r="I99" s="6">
        <v>12880.27</v>
      </c>
      <c r="J99" s="6">
        <v>4200</v>
      </c>
      <c r="K99" s="6">
        <v>1325</v>
      </c>
      <c r="L99" s="6">
        <v>2000</v>
      </c>
      <c r="M99" s="6">
        <v>0</v>
      </c>
      <c r="N99" s="6">
        <v>200</v>
      </c>
      <c r="O99" s="6">
        <v>4976</v>
      </c>
      <c r="P99" s="6">
        <f>VerticalTable[[#This Row],[毛利额]]-SUM(VerticalTable[[#This Row],[月租]:[员工工资]])</f>
        <v>5704.27</v>
      </c>
    </row>
    <row r="100" spans="1:16" ht="17.25">
      <c r="A100" s="3">
        <v>1008</v>
      </c>
      <c r="B100" s="3" t="s">
        <v>27</v>
      </c>
      <c r="C100" s="4" t="s">
        <v>17</v>
      </c>
      <c r="D100" s="3">
        <v>2020</v>
      </c>
      <c r="E100" s="4" t="s">
        <v>47</v>
      </c>
      <c r="F100" s="4" t="str">
        <f t="shared" si="1"/>
        <v>平价2006</v>
      </c>
      <c r="G100" s="5">
        <f>IFERROR(VerticalTable[[#This Row],[毛利额]]/VerticalTable[[#This Row],[实收]],"")</f>
        <v>0.36906434357328444</v>
      </c>
      <c r="H100" s="6">
        <v>196290</v>
      </c>
      <c r="I100" s="6">
        <v>72443.64</v>
      </c>
      <c r="J100" s="6"/>
      <c r="K100" s="6"/>
      <c r="L100" s="6">
        <v>4750</v>
      </c>
      <c r="M100" s="6">
        <v>0</v>
      </c>
      <c r="N100" s="6">
        <v>510</v>
      </c>
      <c r="O100" s="6">
        <v>18427</v>
      </c>
      <c r="P100" s="6">
        <f>VerticalTable[[#This Row],[毛利额]]-SUM(VerticalTable[[#This Row],[月租]:[员工工资]])</f>
        <v>48756.639999999999</v>
      </c>
    </row>
    <row r="101" spans="1:16" ht="17.25">
      <c r="A101" s="3">
        <v>1009</v>
      </c>
      <c r="B101" s="3" t="s">
        <v>28</v>
      </c>
      <c r="C101" s="4" t="s">
        <v>17</v>
      </c>
      <c r="D101" s="3">
        <v>2020</v>
      </c>
      <c r="E101" s="4" t="s">
        <v>47</v>
      </c>
      <c r="F101" s="4" t="str">
        <f t="shared" si="1"/>
        <v>通达2006</v>
      </c>
      <c r="G101" s="5">
        <f>IFERROR(VerticalTable[[#This Row],[毛利额]]/VerticalTable[[#This Row],[实收]],"")</f>
        <v>0.32834257028112446</v>
      </c>
      <c r="H101" s="6">
        <v>24900</v>
      </c>
      <c r="I101" s="6">
        <v>8175.73</v>
      </c>
      <c r="J101" s="6">
        <v>27178</v>
      </c>
      <c r="K101" s="6">
        <v>8923</v>
      </c>
      <c r="L101" s="6">
        <v>1500</v>
      </c>
      <c r="M101" s="6">
        <v>597</v>
      </c>
      <c r="N101" s="6">
        <v>215</v>
      </c>
      <c r="O101" s="6">
        <v>4225</v>
      </c>
      <c r="P101" s="6">
        <f>VerticalTable[[#This Row],[毛利额]]-SUM(VerticalTable[[#This Row],[月租]:[员工工资]])</f>
        <v>1638.7299999999996</v>
      </c>
    </row>
    <row r="102" spans="1:16" ht="17.25">
      <c r="A102" s="3">
        <v>1010</v>
      </c>
      <c r="B102" s="3" t="s">
        <v>29</v>
      </c>
      <c r="C102" s="4" t="s">
        <v>17</v>
      </c>
      <c r="D102" s="3">
        <v>2020</v>
      </c>
      <c r="E102" s="4" t="s">
        <v>47</v>
      </c>
      <c r="F102" s="4" t="str">
        <f t="shared" si="1"/>
        <v>同仁2006</v>
      </c>
      <c r="G102" s="5">
        <f>IFERROR(VerticalTable[[#This Row],[毛利额]]/VerticalTable[[#This Row],[实收]],"")</f>
        <v>0.41163353439986017</v>
      </c>
      <c r="H102" s="6">
        <v>57195</v>
      </c>
      <c r="I102" s="6">
        <v>23543.38</v>
      </c>
      <c r="J102" s="6"/>
      <c r="K102" s="6"/>
      <c r="L102" s="6">
        <v>8750</v>
      </c>
      <c r="M102" s="6">
        <v>832</v>
      </c>
      <c r="N102" s="6">
        <v>300</v>
      </c>
      <c r="O102" s="6">
        <v>5956</v>
      </c>
      <c r="P102" s="6">
        <f>VerticalTable[[#This Row],[毛利额]]-SUM(VerticalTable[[#This Row],[月租]:[员工工资]])</f>
        <v>7705.380000000001</v>
      </c>
    </row>
    <row r="103" spans="1:16" ht="17.25">
      <c r="A103" s="3">
        <v>1011</v>
      </c>
      <c r="B103" s="3" t="s">
        <v>30</v>
      </c>
      <c r="C103" s="4" t="s">
        <v>17</v>
      </c>
      <c r="D103" s="3">
        <v>2020</v>
      </c>
      <c r="E103" s="4" t="s">
        <v>47</v>
      </c>
      <c r="F103" s="4" t="str">
        <f t="shared" si="1"/>
        <v>万合2006</v>
      </c>
      <c r="G103" s="5">
        <f>IFERROR(VerticalTable[[#This Row],[毛利额]]/VerticalTable[[#This Row],[实收]],"")</f>
        <v>0.24125114713979809</v>
      </c>
      <c r="H103" s="6">
        <v>241906</v>
      </c>
      <c r="I103" s="6">
        <v>58360.1</v>
      </c>
      <c r="J103" s="6"/>
      <c r="K103" s="6"/>
      <c r="L103" s="6">
        <v>12500</v>
      </c>
      <c r="M103" s="6">
        <v>677</v>
      </c>
      <c r="N103" s="6">
        <v>2200</v>
      </c>
      <c r="O103" s="6">
        <v>14119</v>
      </c>
      <c r="P103" s="6">
        <f>VerticalTable[[#This Row],[毛利额]]-SUM(VerticalTable[[#This Row],[月租]:[员工工资]])</f>
        <v>28864.1</v>
      </c>
    </row>
    <row r="104" spans="1:16" ht="17.25">
      <c r="A104" s="3">
        <v>1012</v>
      </c>
      <c r="B104" s="3" t="s">
        <v>31</v>
      </c>
      <c r="C104" s="4" t="s">
        <v>17</v>
      </c>
      <c r="D104" s="3">
        <v>2020</v>
      </c>
      <c r="E104" s="4" t="s">
        <v>47</v>
      </c>
      <c r="F104" s="4" t="str">
        <f t="shared" si="1"/>
        <v>为民2006</v>
      </c>
      <c r="G104" s="5">
        <f>IFERROR(VerticalTable[[#This Row],[毛利额]]/VerticalTable[[#This Row],[实收]],"")</f>
        <v>0.37446194548698702</v>
      </c>
      <c r="H104" s="6">
        <v>65012</v>
      </c>
      <c r="I104" s="6">
        <v>24344.52</v>
      </c>
      <c r="J104" s="6"/>
      <c r="K104" s="6"/>
      <c r="L104" s="6">
        <v>2916</v>
      </c>
      <c r="M104" s="6">
        <v>386</v>
      </c>
      <c r="N104" s="6">
        <v>100</v>
      </c>
      <c r="O104" s="6">
        <v>6093</v>
      </c>
      <c r="P104" s="6">
        <f>VerticalTable[[#This Row],[毛利额]]-SUM(VerticalTable[[#This Row],[月租]:[员工工资]])</f>
        <v>14849.52</v>
      </c>
    </row>
    <row r="105" spans="1:16" ht="17.25">
      <c r="A105" s="3">
        <v>1014</v>
      </c>
      <c r="B105" s="3" t="s">
        <v>32</v>
      </c>
      <c r="C105" s="4" t="s">
        <v>17</v>
      </c>
      <c r="D105" s="3">
        <v>2020</v>
      </c>
      <c r="E105" s="4" t="s">
        <v>47</v>
      </c>
      <c r="F105" s="4" t="str">
        <f t="shared" si="1"/>
        <v>新特2006</v>
      </c>
      <c r="G105" s="5">
        <f>IFERROR(VerticalTable[[#This Row],[毛利额]]/VerticalTable[[#This Row],[实收]],"")</f>
        <v>0.37792123614256762</v>
      </c>
      <c r="H105" s="6">
        <v>67112</v>
      </c>
      <c r="I105" s="6">
        <v>25363.05</v>
      </c>
      <c r="J105" s="6"/>
      <c r="K105" s="6"/>
      <c r="L105" s="6">
        <v>1500</v>
      </c>
      <c r="M105" s="6">
        <v>454</v>
      </c>
      <c r="N105" s="6">
        <v>0</v>
      </c>
      <c r="O105" s="6">
        <v>6563</v>
      </c>
      <c r="P105" s="6">
        <f>VerticalTable[[#This Row],[毛利额]]-SUM(VerticalTable[[#This Row],[月租]:[员工工资]])</f>
        <v>16846.05</v>
      </c>
    </row>
    <row r="106" spans="1:16" ht="17.25">
      <c r="A106" s="3">
        <v>1015</v>
      </c>
      <c r="B106" s="3" t="s">
        <v>33</v>
      </c>
      <c r="C106" s="4" t="s">
        <v>17</v>
      </c>
      <c r="D106" s="3">
        <v>2020</v>
      </c>
      <c r="E106" s="4" t="s">
        <v>47</v>
      </c>
      <c r="F106" s="4" t="str">
        <f t="shared" si="1"/>
        <v>春天2006</v>
      </c>
      <c r="G106" s="5">
        <f>IFERROR(VerticalTable[[#This Row],[毛利额]]/VerticalTable[[#This Row],[实收]],"")</f>
        <v>0.41716492700663904</v>
      </c>
      <c r="H106" s="6">
        <v>55279</v>
      </c>
      <c r="I106" s="6">
        <v>23060.46</v>
      </c>
      <c r="J106" s="6"/>
      <c r="K106" s="6"/>
      <c r="L106" s="6">
        <v>2916</v>
      </c>
      <c r="M106" s="6">
        <v>0</v>
      </c>
      <c r="N106" s="6">
        <v>200</v>
      </c>
      <c r="O106" s="6">
        <v>6168</v>
      </c>
      <c r="P106" s="6">
        <f>VerticalTable[[#This Row],[毛利额]]-SUM(VerticalTable[[#This Row],[月租]:[员工工资]])</f>
        <v>13776.46</v>
      </c>
    </row>
    <row r="107" spans="1:16" ht="17.25">
      <c r="A107" s="3">
        <v>1016</v>
      </c>
      <c r="B107" s="3" t="s">
        <v>34</v>
      </c>
      <c r="C107" s="4" t="s">
        <v>17</v>
      </c>
      <c r="D107" s="3">
        <v>2020</v>
      </c>
      <c r="E107" s="4" t="s">
        <v>47</v>
      </c>
      <c r="F107" s="4" t="str">
        <f t="shared" si="1"/>
        <v>春雨2006</v>
      </c>
      <c r="G107" s="5">
        <f>IFERROR(VerticalTable[[#This Row],[毛利额]]/VerticalTable[[#This Row],[实收]],"")</f>
        <v>0.33472387134225179</v>
      </c>
      <c r="H107" s="6">
        <v>37899</v>
      </c>
      <c r="I107" s="6">
        <v>12685.7</v>
      </c>
      <c r="J107" s="6"/>
      <c r="K107" s="6"/>
      <c r="L107" s="6">
        <v>2916</v>
      </c>
      <c r="M107" s="6">
        <v>420</v>
      </c>
      <c r="N107" s="6">
        <v>250</v>
      </c>
      <c r="O107" s="6">
        <v>5140</v>
      </c>
      <c r="P107" s="6">
        <f>VerticalTable[[#This Row],[毛利额]]-SUM(VerticalTable[[#This Row],[月租]:[员工工资]])</f>
        <v>3959.7000000000007</v>
      </c>
    </row>
    <row r="108" spans="1:16" ht="17.25">
      <c r="A108" s="3">
        <v>1017</v>
      </c>
      <c r="B108" s="3" t="s">
        <v>35</v>
      </c>
      <c r="C108" s="4" t="s">
        <v>17</v>
      </c>
      <c r="D108" s="3">
        <v>2020</v>
      </c>
      <c r="E108" s="4" t="s">
        <v>47</v>
      </c>
      <c r="F108" s="4" t="str">
        <f t="shared" si="1"/>
        <v>阳光2006</v>
      </c>
      <c r="G108" s="5">
        <f>IFERROR(VerticalTable[[#This Row],[毛利额]]/VerticalTable[[#This Row],[实收]],"")</f>
        <v>0.34188376037853763</v>
      </c>
      <c r="H108" s="6">
        <v>33603</v>
      </c>
      <c r="I108" s="6">
        <v>11488.32</v>
      </c>
      <c r="J108" s="6"/>
      <c r="K108" s="6"/>
      <c r="L108" s="6">
        <v>2333</v>
      </c>
      <c r="M108" s="6">
        <v>0</v>
      </c>
      <c r="N108" s="6">
        <v>200</v>
      </c>
      <c r="O108" s="6">
        <v>5048</v>
      </c>
      <c r="P108" s="6">
        <f>VerticalTable[[#This Row],[毛利额]]-SUM(VerticalTable[[#This Row],[月租]:[员工工资]])</f>
        <v>3907.3199999999997</v>
      </c>
    </row>
    <row r="109" spans="1:16" ht="17.25">
      <c r="A109" s="3">
        <v>1018</v>
      </c>
      <c r="B109" s="3" t="s">
        <v>36</v>
      </c>
      <c r="C109" s="4" t="s">
        <v>17</v>
      </c>
      <c r="D109" s="3">
        <v>2020</v>
      </c>
      <c r="E109" s="4" t="s">
        <v>47</v>
      </c>
      <c r="F109" s="4" t="str">
        <f t="shared" si="1"/>
        <v>安康2006</v>
      </c>
      <c r="G109" s="5">
        <f>IFERROR(VerticalTable[[#This Row],[毛利额]]/VerticalTable[[#This Row],[实收]],"")</f>
        <v>0.35116885447646395</v>
      </c>
      <c r="H109" s="6">
        <v>39004</v>
      </c>
      <c r="I109" s="6">
        <v>13696.99</v>
      </c>
      <c r="J109" s="6"/>
      <c r="K109" s="6"/>
      <c r="L109" s="6">
        <v>5833</v>
      </c>
      <c r="M109" s="6">
        <v>455</v>
      </c>
      <c r="N109" s="6">
        <v>350</v>
      </c>
      <c r="O109" s="6">
        <v>5474</v>
      </c>
      <c r="P109" s="6">
        <f>VerticalTable[[#This Row],[毛利额]]-SUM(VerticalTable[[#This Row],[月租]:[员工工资]])</f>
        <v>1584.9899999999998</v>
      </c>
    </row>
    <row r="110" spans="1:16" ht="17.25">
      <c r="A110" s="3">
        <v>1019</v>
      </c>
      <c r="B110" s="3" t="s">
        <v>37</v>
      </c>
      <c r="C110" s="4" t="s">
        <v>17</v>
      </c>
      <c r="D110" s="3">
        <v>2020</v>
      </c>
      <c r="E110" s="4" t="s">
        <v>47</v>
      </c>
      <c r="F110" s="4" t="str">
        <f t="shared" si="1"/>
        <v>仁心2006</v>
      </c>
      <c r="G110" s="5">
        <f>IFERROR(VerticalTable[[#This Row],[毛利额]]/VerticalTable[[#This Row],[实收]],"")</f>
        <v>0.36342361559403857</v>
      </c>
      <c r="H110" s="6">
        <v>35629</v>
      </c>
      <c r="I110" s="6">
        <v>12948.42</v>
      </c>
      <c r="J110" s="6"/>
      <c r="K110" s="6"/>
      <c r="L110" s="6">
        <v>5416</v>
      </c>
      <c r="M110" s="6">
        <v>0</v>
      </c>
      <c r="N110" s="6">
        <v>1000</v>
      </c>
      <c r="O110" s="6">
        <v>4961</v>
      </c>
      <c r="P110" s="6">
        <f>VerticalTable[[#This Row],[毛利额]]-SUM(VerticalTable[[#This Row],[月租]:[员工工资]])</f>
        <v>1571.42</v>
      </c>
    </row>
    <row r="111" spans="1:16" ht="17.25">
      <c r="A111" s="3">
        <v>1020</v>
      </c>
      <c r="B111" s="4" t="s">
        <v>46</v>
      </c>
      <c r="C111" s="4" t="s">
        <v>17</v>
      </c>
      <c r="D111" s="3">
        <v>2020</v>
      </c>
      <c r="E111" s="4" t="s">
        <v>47</v>
      </c>
      <c r="F111" s="4" t="str">
        <f t="shared" si="1"/>
        <v>缘客2006</v>
      </c>
      <c r="G111" s="5">
        <f>IFERROR(VerticalTable[[#This Row],[毛利额]]/VerticalTable[[#This Row],[实收]],"")</f>
        <v>0.35802634351949419</v>
      </c>
      <c r="H111" s="6">
        <v>9490</v>
      </c>
      <c r="I111" s="6">
        <v>3397.67</v>
      </c>
      <c r="J111" s="6"/>
      <c r="K111" s="6"/>
      <c r="L111" s="6">
        <v>4166</v>
      </c>
      <c r="M111" s="6"/>
      <c r="N111" s="6"/>
      <c r="O111" s="6">
        <v>5932</v>
      </c>
      <c r="P111" s="6">
        <f>VerticalTable[[#This Row],[毛利额]]-SUM(VerticalTable[[#This Row],[月租]:[员工工资]])</f>
        <v>-6700.33</v>
      </c>
    </row>
    <row r="112" spans="1:16" ht="17.25">
      <c r="A112" s="3">
        <v>1001</v>
      </c>
      <c r="B112" s="3" t="s">
        <v>16</v>
      </c>
      <c r="C112" s="4" t="s">
        <v>17</v>
      </c>
      <c r="D112" s="3">
        <v>2020</v>
      </c>
      <c r="E112" s="4" t="s">
        <v>48</v>
      </c>
      <c r="F112" s="4" t="str">
        <f t="shared" si="1"/>
        <v>爱心2007</v>
      </c>
      <c r="G112" s="5">
        <f>IFERROR(VerticalTable[[#This Row],[毛利额]]/VerticalTable[[#This Row],[实收]],"")</f>
        <v>0.41100145387187198</v>
      </c>
      <c r="H112" s="6">
        <v>64620.55</v>
      </c>
      <c r="I112" s="6">
        <v>26559.14</v>
      </c>
      <c r="J112" s="6"/>
      <c r="K112" s="6"/>
      <c r="L112" s="6">
        <v>2750</v>
      </c>
      <c r="M112" s="6">
        <v>0</v>
      </c>
      <c r="N112" s="6">
        <v>0</v>
      </c>
      <c r="O112" s="6">
        <v>6712</v>
      </c>
      <c r="P112" s="6">
        <f>VerticalTable[[#This Row],[毛利额]]-SUM(VerticalTable[[#This Row],[月租]:[员工工资]])</f>
        <v>17097.14</v>
      </c>
    </row>
    <row r="113" spans="1:16" ht="17.25">
      <c r="A113" s="3">
        <v>1002</v>
      </c>
      <c r="B113" s="4" t="s">
        <v>19</v>
      </c>
      <c r="C113" s="4" t="s">
        <v>20</v>
      </c>
      <c r="D113" s="3">
        <v>2020</v>
      </c>
      <c r="E113" s="4" t="s">
        <v>48</v>
      </c>
      <c r="F113" s="4" t="str">
        <f t="shared" si="1"/>
        <v>百姓2007</v>
      </c>
      <c r="G113" s="5" t="str">
        <f>IFERROR(VerticalTable[[#This Row],[毛利额]]/VerticalTable[[#This Row],[实收]],"")</f>
        <v/>
      </c>
      <c r="H113" s="6"/>
      <c r="I113" s="6"/>
      <c r="J113" s="6"/>
      <c r="K113" s="6"/>
      <c r="L113" s="6"/>
      <c r="M113" s="6"/>
      <c r="N113" s="6"/>
      <c r="O113" s="6"/>
      <c r="P113" s="6">
        <f>VerticalTable[[#This Row],[毛利额]]-SUM(VerticalTable[[#This Row],[月租]:[员工工资]])</f>
        <v>0</v>
      </c>
    </row>
    <row r="114" spans="1:16" ht="17.25">
      <c r="A114" s="3">
        <v>1003</v>
      </c>
      <c r="B114" s="4" t="s">
        <v>22</v>
      </c>
      <c r="C114" s="4" t="s">
        <v>20</v>
      </c>
      <c r="D114" s="3">
        <v>2020</v>
      </c>
      <c r="E114" s="4" t="s">
        <v>48</v>
      </c>
      <c r="F114" s="4" t="str">
        <f t="shared" si="1"/>
        <v>博康2007</v>
      </c>
      <c r="G114" s="5" t="str">
        <f>IFERROR(VerticalTable[[#This Row],[毛利额]]/VerticalTable[[#This Row],[实收]],"")</f>
        <v/>
      </c>
      <c r="H114" s="6"/>
      <c r="I114" s="6"/>
      <c r="J114" s="6"/>
      <c r="K114" s="6"/>
      <c r="L114" s="6"/>
      <c r="M114" s="6"/>
      <c r="N114" s="6"/>
      <c r="O114" s="6"/>
      <c r="P114" s="6">
        <f>VerticalTable[[#This Row],[毛利额]]-SUM(VerticalTable[[#This Row],[月租]:[员工工资]])</f>
        <v>0</v>
      </c>
    </row>
    <row r="115" spans="1:16" ht="17.25">
      <c r="A115" s="3">
        <v>1004</v>
      </c>
      <c r="B115" s="4" t="s">
        <v>23</v>
      </c>
      <c r="C115" s="4" t="s">
        <v>20</v>
      </c>
      <c r="D115" s="3">
        <v>2020</v>
      </c>
      <c r="E115" s="4" t="s">
        <v>48</v>
      </c>
      <c r="F115" s="4" t="str">
        <f t="shared" si="1"/>
        <v>华瑞2007</v>
      </c>
      <c r="G115" s="5" t="str">
        <f>IFERROR(VerticalTable[[#This Row],[毛利额]]/VerticalTable[[#This Row],[实收]],"")</f>
        <v/>
      </c>
      <c r="H115" s="6"/>
      <c r="I115" s="6"/>
      <c r="J115" s="6"/>
      <c r="K115" s="6"/>
      <c r="L115" s="6"/>
      <c r="M115" s="6"/>
      <c r="N115" s="6"/>
      <c r="O115" s="6"/>
      <c r="P115" s="6">
        <f>VerticalTable[[#This Row],[毛利额]]-SUM(VerticalTable[[#This Row],[月租]:[员工工资]])</f>
        <v>0</v>
      </c>
    </row>
    <row r="116" spans="1:16" ht="17.25">
      <c r="A116" s="3">
        <v>1005</v>
      </c>
      <c r="B116" s="4" t="s">
        <v>24</v>
      </c>
      <c r="C116" s="4" t="s">
        <v>20</v>
      </c>
      <c r="D116" s="3">
        <v>2020</v>
      </c>
      <c r="E116" s="4" t="s">
        <v>48</v>
      </c>
      <c r="F116" s="4" t="str">
        <f t="shared" si="1"/>
        <v>华宇2007</v>
      </c>
      <c r="G116" s="5" t="str">
        <f>IFERROR(VerticalTable[[#This Row],[毛利额]]/VerticalTable[[#This Row],[实收]],"")</f>
        <v/>
      </c>
      <c r="H116" s="6"/>
      <c r="I116" s="6"/>
      <c r="J116" s="6"/>
      <c r="K116" s="6"/>
      <c r="L116" s="6"/>
      <c r="M116" s="6"/>
      <c r="N116" s="6"/>
      <c r="O116" s="6"/>
      <c r="P116" s="6">
        <f>VerticalTable[[#This Row],[毛利额]]-SUM(VerticalTable[[#This Row],[月租]:[员工工资]])</f>
        <v>0</v>
      </c>
    </row>
    <row r="117" spans="1:16" ht="17.25">
      <c r="A117" s="3">
        <v>1006</v>
      </c>
      <c r="B117" s="4" t="s">
        <v>25</v>
      </c>
      <c r="C117" s="4" t="s">
        <v>20</v>
      </c>
      <c r="D117" s="3">
        <v>2020</v>
      </c>
      <c r="E117" s="4" t="s">
        <v>48</v>
      </c>
      <c r="F117" s="4" t="str">
        <f t="shared" si="1"/>
        <v>华雨2007</v>
      </c>
      <c r="G117" s="5" t="str">
        <f>IFERROR(VerticalTable[[#This Row],[毛利额]]/VerticalTable[[#This Row],[实收]],"")</f>
        <v/>
      </c>
      <c r="H117" s="6"/>
      <c r="I117" s="6"/>
      <c r="J117" s="6"/>
      <c r="K117" s="6"/>
      <c r="L117" s="6"/>
      <c r="M117" s="6"/>
      <c r="N117" s="6"/>
      <c r="O117" s="6"/>
      <c r="P117" s="6">
        <f>VerticalTable[[#This Row],[毛利额]]-SUM(VerticalTable[[#This Row],[月租]:[员工工资]])</f>
        <v>0</v>
      </c>
    </row>
    <row r="118" spans="1:16" ht="17.25">
      <c r="A118" s="3">
        <v>1007</v>
      </c>
      <c r="B118" s="3" t="s">
        <v>26</v>
      </c>
      <c r="C118" s="4" t="s">
        <v>17</v>
      </c>
      <c r="D118" s="3">
        <v>2020</v>
      </c>
      <c r="E118" s="4" t="s">
        <v>48</v>
      </c>
      <c r="F118" s="4" t="str">
        <f t="shared" si="1"/>
        <v>平安2007</v>
      </c>
      <c r="G118" s="5">
        <f>IFERROR(VerticalTable[[#This Row],[毛利额]]/VerticalTable[[#This Row],[实收]],"")</f>
        <v>0.34563372363569367</v>
      </c>
      <c r="H118" s="6">
        <v>42334.7</v>
      </c>
      <c r="I118" s="6">
        <v>14632.3</v>
      </c>
      <c r="J118" s="6"/>
      <c r="K118" s="6"/>
      <c r="L118" s="6">
        <v>2000</v>
      </c>
      <c r="M118" s="6">
        <v>0</v>
      </c>
      <c r="N118" s="6">
        <v>200</v>
      </c>
      <c r="O118" s="6">
        <v>5339</v>
      </c>
      <c r="P118" s="6">
        <f>VerticalTable[[#This Row],[毛利额]]-SUM(VerticalTable[[#This Row],[月租]:[员工工资]])</f>
        <v>7093.2999999999993</v>
      </c>
    </row>
    <row r="119" spans="1:16" ht="17.25">
      <c r="A119" s="3">
        <v>1008</v>
      </c>
      <c r="B119" s="3" t="s">
        <v>27</v>
      </c>
      <c r="C119" s="4" t="s">
        <v>17</v>
      </c>
      <c r="D119" s="3">
        <v>2020</v>
      </c>
      <c r="E119" s="4" t="s">
        <v>48</v>
      </c>
      <c r="F119" s="4" t="str">
        <f t="shared" si="1"/>
        <v>平价2007</v>
      </c>
      <c r="G119" s="5">
        <f>IFERROR(VerticalTable[[#This Row],[毛利额]]/VerticalTable[[#This Row],[实收]],"")</f>
        <v>0.38960260273332753</v>
      </c>
      <c r="H119" s="6">
        <v>188829.18</v>
      </c>
      <c r="I119" s="6">
        <v>73568.34</v>
      </c>
      <c r="J119" s="6"/>
      <c r="K119" s="6"/>
      <c r="L119" s="6">
        <v>4750</v>
      </c>
      <c r="M119" s="6">
        <v>0</v>
      </c>
      <c r="N119" s="6">
        <v>670</v>
      </c>
      <c r="O119" s="6">
        <v>18847</v>
      </c>
      <c r="P119" s="6">
        <f>VerticalTable[[#This Row],[毛利额]]-SUM(VerticalTable[[#This Row],[月租]:[员工工资]])</f>
        <v>49301.34</v>
      </c>
    </row>
    <row r="120" spans="1:16" ht="17.25">
      <c r="A120" s="3">
        <v>1009</v>
      </c>
      <c r="B120" s="3" t="s">
        <v>28</v>
      </c>
      <c r="C120" s="4" t="s">
        <v>17</v>
      </c>
      <c r="D120" s="3">
        <v>2020</v>
      </c>
      <c r="E120" s="4" t="s">
        <v>48</v>
      </c>
      <c r="F120" s="4" t="str">
        <f t="shared" si="1"/>
        <v>通达2007</v>
      </c>
      <c r="G120" s="5">
        <f>IFERROR(VerticalTable[[#This Row],[毛利额]]/VerticalTable[[#This Row],[实收]],"")</f>
        <v>0.34723168624255368</v>
      </c>
      <c r="H120" s="6">
        <v>22776.32</v>
      </c>
      <c r="I120" s="6">
        <v>7908.66</v>
      </c>
      <c r="J120" s="6">
        <v>6140</v>
      </c>
      <c r="K120" s="6">
        <v>3125</v>
      </c>
      <c r="L120" s="6">
        <v>1500</v>
      </c>
      <c r="M120" s="6">
        <v>597</v>
      </c>
      <c r="N120" s="6">
        <v>100</v>
      </c>
      <c r="O120" s="6">
        <v>4317</v>
      </c>
      <c r="P120" s="6">
        <f>VerticalTable[[#This Row],[毛利额]]-SUM(VerticalTable[[#This Row],[月租]:[员工工资]])</f>
        <v>1394.6599999999999</v>
      </c>
    </row>
    <row r="121" spans="1:16" ht="17.25">
      <c r="A121" s="3">
        <v>1010</v>
      </c>
      <c r="B121" s="3" t="s">
        <v>29</v>
      </c>
      <c r="C121" s="4" t="s">
        <v>17</v>
      </c>
      <c r="D121" s="3">
        <v>2020</v>
      </c>
      <c r="E121" s="4" t="s">
        <v>48</v>
      </c>
      <c r="F121" s="4" t="str">
        <f t="shared" si="1"/>
        <v>同仁2007</v>
      </c>
      <c r="G121" s="5">
        <f>IFERROR(VerticalTable[[#This Row],[毛利额]]/VerticalTable[[#This Row],[实收]],"")</f>
        <v>0.39515268777482843</v>
      </c>
      <c r="H121" s="6">
        <v>54681.85</v>
      </c>
      <c r="I121" s="6">
        <v>21607.68</v>
      </c>
      <c r="J121" s="6"/>
      <c r="K121" s="6"/>
      <c r="L121" s="6">
        <v>8750</v>
      </c>
      <c r="M121" s="6">
        <v>832</v>
      </c>
      <c r="N121" s="6">
        <v>500</v>
      </c>
      <c r="O121" s="6">
        <v>5772</v>
      </c>
      <c r="P121" s="6">
        <f>VerticalTable[[#This Row],[毛利额]]-SUM(VerticalTable[[#This Row],[月租]:[员工工资]])</f>
        <v>5753.68</v>
      </c>
    </row>
    <row r="122" spans="1:16" ht="17.25">
      <c r="A122" s="3">
        <v>1011</v>
      </c>
      <c r="B122" s="3" t="s">
        <v>30</v>
      </c>
      <c r="C122" s="4" t="s">
        <v>17</v>
      </c>
      <c r="D122" s="3">
        <v>2020</v>
      </c>
      <c r="E122" s="4" t="s">
        <v>48</v>
      </c>
      <c r="F122" s="4" t="str">
        <f t="shared" si="1"/>
        <v>万合2007</v>
      </c>
      <c r="G122" s="5">
        <f>IFERROR(VerticalTable[[#This Row],[毛利额]]/VerticalTable[[#This Row],[实收]],"")</f>
        <v>0.25345061885113385</v>
      </c>
      <c r="H122" s="6">
        <v>259173.8</v>
      </c>
      <c r="I122" s="6">
        <v>65687.759999999995</v>
      </c>
      <c r="J122" s="6"/>
      <c r="K122" s="6"/>
      <c r="L122" s="6">
        <v>12500</v>
      </c>
      <c r="M122" s="6">
        <v>677</v>
      </c>
      <c r="N122" s="6">
        <v>0</v>
      </c>
      <c r="O122" s="6">
        <v>15186</v>
      </c>
      <c r="P122" s="6">
        <f>VerticalTable[[#This Row],[毛利额]]-SUM(VerticalTable[[#This Row],[月租]:[员工工资]])</f>
        <v>37324.759999999995</v>
      </c>
    </row>
    <row r="123" spans="1:16" ht="17.25">
      <c r="A123" s="3">
        <v>1012</v>
      </c>
      <c r="B123" s="3" t="s">
        <v>31</v>
      </c>
      <c r="C123" s="4" t="s">
        <v>17</v>
      </c>
      <c r="D123" s="3">
        <v>2020</v>
      </c>
      <c r="E123" s="4" t="s">
        <v>48</v>
      </c>
      <c r="F123" s="4" t="str">
        <f t="shared" si="1"/>
        <v>为民2007</v>
      </c>
      <c r="G123" s="5">
        <f>IFERROR(VerticalTable[[#This Row],[毛利额]]/VerticalTable[[#This Row],[实收]],"")</f>
        <v>0.37297938350281401</v>
      </c>
      <c r="H123" s="6">
        <v>55162.62</v>
      </c>
      <c r="I123" s="6">
        <v>20574.52</v>
      </c>
      <c r="J123" s="6"/>
      <c r="K123" s="6"/>
      <c r="L123" s="6">
        <v>2916</v>
      </c>
      <c r="M123" s="6">
        <v>386</v>
      </c>
      <c r="N123" s="6">
        <v>400</v>
      </c>
      <c r="O123" s="6">
        <v>5123</v>
      </c>
      <c r="P123" s="6">
        <f>VerticalTable[[#This Row],[毛利额]]-SUM(VerticalTable[[#This Row],[月租]:[员工工资]])</f>
        <v>11749.52</v>
      </c>
    </row>
    <row r="124" spans="1:16" ht="17.25">
      <c r="A124" s="3">
        <v>1014</v>
      </c>
      <c r="B124" s="3" t="s">
        <v>32</v>
      </c>
      <c r="C124" s="4" t="s">
        <v>17</v>
      </c>
      <c r="D124" s="3">
        <v>2020</v>
      </c>
      <c r="E124" s="4" t="s">
        <v>48</v>
      </c>
      <c r="F124" s="4" t="str">
        <f t="shared" si="1"/>
        <v>新特2007</v>
      </c>
      <c r="G124" s="5">
        <f>IFERROR(VerticalTable[[#This Row],[毛利额]]/VerticalTable[[#This Row],[实收]],"")</f>
        <v>0.36809580320874163</v>
      </c>
      <c r="H124" s="6">
        <v>75635.88</v>
      </c>
      <c r="I124" s="6">
        <v>27841.25</v>
      </c>
      <c r="J124" s="6"/>
      <c r="K124" s="6"/>
      <c r="L124" s="6">
        <v>1500</v>
      </c>
      <c r="M124" s="6">
        <v>454</v>
      </c>
      <c r="N124" s="6">
        <v>453</v>
      </c>
      <c r="O124" s="6">
        <v>7443</v>
      </c>
      <c r="P124" s="6">
        <f>VerticalTable[[#This Row],[毛利额]]-SUM(VerticalTable[[#This Row],[月租]:[员工工资]])</f>
        <v>17991.25</v>
      </c>
    </row>
    <row r="125" spans="1:16" ht="17.25">
      <c r="A125" s="3">
        <v>1015</v>
      </c>
      <c r="B125" s="3" t="s">
        <v>33</v>
      </c>
      <c r="C125" s="4" t="s">
        <v>17</v>
      </c>
      <c r="D125" s="3">
        <v>2020</v>
      </c>
      <c r="E125" s="4" t="s">
        <v>48</v>
      </c>
      <c r="F125" s="4" t="str">
        <f t="shared" si="1"/>
        <v>春天2007</v>
      </c>
      <c r="G125" s="5">
        <f>IFERROR(VerticalTable[[#This Row],[毛利额]]/VerticalTable[[#This Row],[实收]],"")</f>
        <v>0.36720800787394148</v>
      </c>
      <c r="H125" s="6">
        <v>64689.33</v>
      </c>
      <c r="I125" s="6">
        <v>23754.44</v>
      </c>
      <c r="J125" s="6"/>
      <c r="K125" s="6"/>
      <c r="L125" s="6">
        <v>2916</v>
      </c>
      <c r="M125" s="6">
        <v>0</v>
      </c>
      <c r="N125" s="6">
        <v>300</v>
      </c>
      <c r="O125" s="6">
        <v>6232</v>
      </c>
      <c r="P125" s="6">
        <f>VerticalTable[[#This Row],[毛利额]]-SUM(VerticalTable[[#This Row],[月租]:[员工工资]])</f>
        <v>14306.439999999999</v>
      </c>
    </row>
    <row r="126" spans="1:16" ht="17.25">
      <c r="A126" s="3">
        <v>1016</v>
      </c>
      <c r="B126" s="3" t="s">
        <v>34</v>
      </c>
      <c r="C126" s="4" t="s">
        <v>17</v>
      </c>
      <c r="D126" s="3">
        <v>2020</v>
      </c>
      <c r="E126" s="4" t="s">
        <v>48</v>
      </c>
      <c r="F126" s="4" t="str">
        <f t="shared" si="1"/>
        <v>春雨2007</v>
      </c>
      <c r="G126" s="5">
        <f>IFERROR(VerticalTable[[#This Row],[毛利额]]/VerticalTable[[#This Row],[实收]],"")</f>
        <v>0.34129662162281221</v>
      </c>
      <c r="H126" s="6">
        <v>39726.47</v>
      </c>
      <c r="I126" s="6">
        <v>13558.51</v>
      </c>
      <c r="J126" s="6"/>
      <c r="K126" s="6"/>
      <c r="L126" s="6">
        <v>2916</v>
      </c>
      <c r="M126" s="6">
        <v>420</v>
      </c>
      <c r="N126" s="6">
        <v>200</v>
      </c>
      <c r="O126" s="6">
        <v>5148</v>
      </c>
      <c r="P126" s="6">
        <f>VerticalTable[[#This Row],[毛利额]]-SUM(VerticalTable[[#This Row],[月租]:[员工工资]])</f>
        <v>4874.51</v>
      </c>
    </row>
    <row r="127" spans="1:16" ht="17.25">
      <c r="A127" s="3">
        <v>1017</v>
      </c>
      <c r="B127" s="3" t="s">
        <v>35</v>
      </c>
      <c r="C127" s="4" t="s">
        <v>17</v>
      </c>
      <c r="D127" s="3">
        <v>2020</v>
      </c>
      <c r="E127" s="4" t="s">
        <v>48</v>
      </c>
      <c r="F127" s="4" t="str">
        <f t="shared" si="1"/>
        <v>阳光2007</v>
      </c>
      <c r="G127" s="5">
        <f>IFERROR(VerticalTable[[#This Row],[毛利额]]/VerticalTable[[#This Row],[实收]],"")</f>
        <v>0.35238318674320951</v>
      </c>
      <c r="H127" s="6">
        <v>41771.800000000003</v>
      </c>
      <c r="I127" s="6">
        <v>14719.68</v>
      </c>
      <c r="J127" s="6"/>
      <c r="K127" s="6"/>
      <c r="L127" s="6">
        <v>2333</v>
      </c>
      <c r="M127" s="6">
        <v>0</v>
      </c>
      <c r="N127" s="6">
        <v>250</v>
      </c>
      <c r="O127" s="6">
        <v>5256</v>
      </c>
      <c r="P127" s="6">
        <f>VerticalTable[[#This Row],[毛利额]]-SUM(VerticalTable[[#This Row],[月租]:[员工工资]])</f>
        <v>6880.68</v>
      </c>
    </row>
    <row r="128" spans="1:16" ht="17.25">
      <c r="A128" s="3">
        <v>1018</v>
      </c>
      <c r="B128" s="3" t="s">
        <v>36</v>
      </c>
      <c r="C128" s="4" t="s">
        <v>17</v>
      </c>
      <c r="D128" s="3">
        <v>2020</v>
      </c>
      <c r="E128" s="4" t="s">
        <v>48</v>
      </c>
      <c r="F128" s="4" t="str">
        <f t="shared" si="1"/>
        <v>安康2007</v>
      </c>
      <c r="G128" s="5">
        <f>IFERROR(VerticalTable[[#This Row],[毛利额]]/VerticalTable[[#This Row],[实收]],"")</f>
        <v>0.36343085767846151</v>
      </c>
      <c r="H128" s="6">
        <v>33372.18</v>
      </c>
      <c r="I128" s="6">
        <v>12128.48</v>
      </c>
      <c r="J128" s="6"/>
      <c r="K128" s="6"/>
      <c r="L128" s="6">
        <v>5833</v>
      </c>
      <c r="M128" s="6">
        <v>455</v>
      </c>
      <c r="N128" s="6">
        <v>300</v>
      </c>
      <c r="O128" s="6">
        <v>5315</v>
      </c>
      <c r="P128" s="6">
        <f>VerticalTable[[#This Row],[毛利额]]-SUM(VerticalTable[[#This Row],[月租]:[员工工资]])</f>
        <v>225.47999999999956</v>
      </c>
    </row>
    <row r="129" spans="1:16" ht="17.25">
      <c r="A129" s="3">
        <v>1019</v>
      </c>
      <c r="B129" s="3" t="s">
        <v>37</v>
      </c>
      <c r="C129" s="4" t="s">
        <v>17</v>
      </c>
      <c r="D129" s="3">
        <v>2020</v>
      </c>
      <c r="E129" s="4" t="s">
        <v>48</v>
      </c>
      <c r="F129" s="4" t="str">
        <f t="shared" si="1"/>
        <v>仁心2007</v>
      </c>
      <c r="G129" s="5">
        <f>IFERROR(VerticalTable[[#This Row],[毛利额]]/VerticalTable[[#This Row],[实收]],"")</f>
        <v>0.37620482933065924</v>
      </c>
      <c r="H129" s="6">
        <v>34454.050000000003</v>
      </c>
      <c r="I129" s="6">
        <v>12961.78</v>
      </c>
      <c r="J129" s="6"/>
      <c r="K129" s="6"/>
      <c r="L129" s="6">
        <v>5416</v>
      </c>
      <c r="M129" s="6">
        <v>0</v>
      </c>
      <c r="N129" s="6">
        <v>0</v>
      </c>
      <c r="O129" s="6">
        <v>4661</v>
      </c>
      <c r="P129" s="6">
        <f>VerticalTable[[#This Row],[毛利额]]-SUM(VerticalTable[[#This Row],[月租]:[员工工资]])</f>
        <v>2884.7800000000007</v>
      </c>
    </row>
    <row r="130" spans="1:16" ht="17.25">
      <c r="A130" s="3">
        <v>1020</v>
      </c>
      <c r="B130" s="4" t="s">
        <v>46</v>
      </c>
      <c r="C130" s="4" t="s">
        <v>17</v>
      </c>
      <c r="D130" s="3">
        <v>2020</v>
      </c>
      <c r="E130" s="4" t="s">
        <v>48</v>
      </c>
      <c r="F130" s="4" t="str">
        <f t="shared" ref="F130:F193" si="2">LEFT(B130,2)&amp;RIGHT(D130,2)&amp;E130</f>
        <v>缘客2007</v>
      </c>
      <c r="G130" s="5">
        <f>IFERROR(VerticalTable[[#This Row],[毛利额]]/VerticalTable[[#This Row],[实收]],"")</f>
        <v>0.38010479608137449</v>
      </c>
      <c r="H130" s="6">
        <v>11712.27</v>
      </c>
      <c r="I130" s="6">
        <v>4451.8900000000003</v>
      </c>
      <c r="J130" s="6"/>
      <c r="K130" s="6"/>
      <c r="L130" s="6">
        <v>4166</v>
      </c>
      <c r="M130" s="6">
        <v>0</v>
      </c>
      <c r="N130" s="6">
        <v>0</v>
      </c>
      <c r="O130" s="6">
        <v>3849</v>
      </c>
      <c r="P130" s="6">
        <f>VerticalTable[[#This Row],[毛利额]]-SUM(VerticalTable[[#This Row],[月租]:[员工工资]])</f>
        <v>-3563.1099999999997</v>
      </c>
    </row>
    <row r="131" spans="1:16" ht="17.25">
      <c r="A131" s="3">
        <v>1001</v>
      </c>
      <c r="B131" s="3" t="s">
        <v>16</v>
      </c>
      <c r="C131" s="4" t="s">
        <v>17</v>
      </c>
      <c r="D131" s="3">
        <v>2020</v>
      </c>
      <c r="E131" s="4" t="s">
        <v>49</v>
      </c>
      <c r="F131" s="4" t="str">
        <f t="shared" si="2"/>
        <v>爱心2008</v>
      </c>
      <c r="G131" s="5">
        <f>IFERROR(VerticalTable[[#This Row],[毛利额]]/VerticalTable[[#This Row],[实收]],"")</f>
        <v>0.38637584951660314</v>
      </c>
      <c r="H131" s="6">
        <v>92206.85</v>
      </c>
      <c r="I131" s="6">
        <v>35626.5</v>
      </c>
      <c r="J131" s="6"/>
      <c r="K131" s="6"/>
      <c r="L131" s="6">
        <v>2750</v>
      </c>
      <c r="M131" s="6">
        <v>0</v>
      </c>
      <c r="N131" s="6">
        <v>500</v>
      </c>
      <c r="O131" s="6">
        <v>7105</v>
      </c>
      <c r="P131" s="6">
        <f>VerticalTable[[#This Row],[毛利额]]-SUM(VerticalTable[[#This Row],[月租]:[员工工资]])</f>
        <v>25271.5</v>
      </c>
    </row>
    <row r="132" spans="1:16" ht="17.25">
      <c r="A132" s="3">
        <v>1002</v>
      </c>
      <c r="B132" s="4" t="s">
        <v>19</v>
      </c>
      <c r="C132" s="4" t="s">
        <v>20</v>
      </c>
      <c r="D132" s="3">
        <v>2020</v>
      </c>
      <c r="E132" s="4" t="s">
        <v>49</v>
      </c>
      <c r="F132" s="4" t="str">
        <f t="shared" si="2"/>
        <v>百姓2008</v>
      </c>
      <c r="G132" s="5" t="str">
        <f>IFERROR(VerticalTable[[#This Row],[毛利额]]/VerticalTable[[#This Row],[实收]],"")</f>
        <v/>
      </c>
      <c r="H132" s="6"/>
      <c r="I132" s="6"/>
      <c r="J132" s="6"/>
      <c r="K132" s="6"/>
      <c r="L132" s="6"/>
      <c r="M132" s="6"/>
      <c r="N132" s="6"/>
      <c r="O132" s="6"/>
      <c r="P132" s="6">
        <f>VerticalTable[[#This Row],[毛利额]]-SUM(VerticalTable[[#This Row],[月租]:[员工工资]])</f>
        <v>0</v>
      </c>
    </row>
    <row r="133" spans="1:16" ht="17.25">
      <c r="A133" s="3">
        <v>1003</v>
      </c>
      <c r="B133" s="4" t="s">
        <v>22</v>
      </c>
      <c r="C133" s="4" t="s">
        <v>20</v>
      </c>
      <c r="D133" s="3">
        <v>2020</v>
      </c>
      <c r="E133" s="4" t="s">
        <v>49</v>
      </c>
      <c r="F133" s="4" t="str">
        <f t="shared" si="2"/>
        <v>博康2008</v>
      </c>
      <c r="G133" s="5" t="str">
        <f>IFERROR(VerticalTable[[#This Row],[毛利额]]/VerticalTable[[#This Row],[实收]],"")</f>
        <v/>
      </c>
      <c r="H133" s="6"/>
      <c r="I133" s="6"/>
      <c r="J133" s="6"/>
      <c r="K133" s="6"/>
      <c r="L133" s="6"/>
      <c r="M133" s="6"/>
      <c r="N133" s="6"/>
      <c r="O133" s="6"/>
      <c r="P133" s="6">
        <f>VerticalTable[[#This Row],[毛利额]]-SUM(VerticalTable[[#This Row],[月租]:[员工工资]])</f>
        <v>0</v>
      </c>
    </row>
    <row r="134" spans="1:16" ht="17.25">
      <c r="A134" s="3">
        <v>1004</v>
      </c>
      <c r="B134" s="4" t="s">
        <v>23</v>
      </c>
      <c r="C134" s="4" t="s">
        <v>20</v>
      </c>
      <c r="D134" s="3">
        <v>2020</v>
      </c>
      <c r="E134" s="4" t="s">
        <v>49</v>
      </c>
      <c r="F134" s="4" t="str">
        <f t="shared" si="2"/>
        <v>华瑞2008</v>
      </c>
      <c r="G134" s="5" t="str">
        <f>IFERROR(VerticalTable[[#This Row],[毛利额]]/VerticalTable[[#This Row],[实收]],"")</f>
        <v/>
      </c>
      <c r="H134" s="6"/>
      <c r="I134" s="6"/>
      <c r="J134" s="6"/>
      <c r="K134" s="6"/>
      <c r="L134" s="6"/>
      <c r="M134" s="6"/>
      <c r="N134" s="6"/>
      <c r="O134" s="6"/>
      <c r="P134" s="6">
        <f>VerticalTable[[#This Row],[毛利额]]-SUM(VerticalTable[[#This Row],[月租]:[员工工资]])</f>
        <v>0</v>
      </c>
    </row>
    <row r="135" spans="1:16" ht="17.25">
      <c r="A135" s="3">
        <v>1005</v>
      </c>
      <c r="B135" s="4" t="s">
        <v>24</v>
      </c>
      <c r="C135" s="4" t="s">
        <v>20</v>
      </c>
      <c r="D135" s="3">
        <v>2020</v>
      </c>
      <c r="E135" s="4" t="s">
        <v>49</v>
      </c>
      <c r="F135" s="4" t="str">
        <f t="shared" si="2"/>
        <v>华宇2008</v>
      </c>
      <c r="G135" s="5" t="str">
        <f>IFERROR(VerticalTable[[#This Row],[毛利额]]/VerticalTable[[#This Row],[实收]],"")</f>
        <v/>
      </c>
      <c r="H135" s="6"/>
      <c r="I135" s="6"/>
      <c r="J135" s="6"/>
      <c r="K135" s="6"/>
      <c r="L135" s="6"/>
      <c r="M135" s="6"/>
      <c r="N135" s="6"/>
      <c r="O135" s="6"/>
      <c r="P135" s="6">
        <f>VerticalTable[[#This Row],[毛利额]]-SUM(VerticalTable[[#This Row],[月租]:[员工工资]])</f>
        <v>0</v>
      </c>
    </row>
    <row r="136" spans="1:16" ht="17.25">
      <c r="A136" s="3">
        <v>1006</v>
      </c>
      <c r="B136" s="4" t="s">
        <v>25</v>
      </c>
      <c r="C136" s="4" t="s">
        <v>20</v>
      </c>
      <c r="D136" s="3">
        <v>2020</v>
      </c>
      <c r="E136" s="4" t="s">
        <v>49</v>
      </c>
      <c r="F136" s="4" t="str">
        <f t="shared" si="2"/>
        <v>华雨2008</v>
      </c>
      <c r="G136" s="5" t="str">
        <f>IFERROR(VerticalTable[[#This Row],[毛利额]]/VerticalTable[[#This Row],[实收]],"")</f>
        <v/>
      </c>
      <c r="H136" s="6"/>
      <c r="I136" s="6"/>
      <c r="J136" s="6"/>
      <c r="K136" s="6"/>
      <c r="L136" s="6"/>
      <c r="M136" s="6"/>
      <c r="N136" s="6"/>
      <c r="O136" s="6"/>
      <c r="P136" s="6">
        <f>VerticalTable[[#This Row],[毛利额]]-SUM(VerticalTable[[#This Row],[月租]:[员工工资]])</f>
        <v>0</v>
      </c>
    </row>
    <row r="137" spans="1:16" ht="17.25">
      <c r="A137" s="3">
        <v>1007</v>
      </c>
      <c r="B137" s="3" t="s">
        <v>26</v>
      </c>
      <c r="C137" s="4" t="s">
        <v>17</v>
      </c>
      <c r="D137" s="3">
        <v>2020</v>
      </c>
      <c r="E137" s="4" t="s">
        <v>49</v>
      </c>
      <c r="F137" s="4" t="str">
        <f t="shared" si="2"/>
        <v>平安2008</v>
      </c>
      <c r="G137" s="5">
        <f>IFERROR(VerticalTable[[#This Row],[毛利额]]/VerticalTable[[#This Row],[实收]],"")</f>
        <v>0.3758390254472071</v>
      </c>
      <c r="H137" s="6">
        <v>50028.28</v>
      </c>
      <c r="I137" s="6">
        <v>18802.580000000002</v>
      </c>
      <c r="J137" s="6"/>
      <c r="K137" s="6"/>
      <c r="L137" s="6">
        <v>2000</v>
      </c>
      <c r="M137" s="6">
        <v>0</v>
      </c>
      <c r="N137" s="6">
        <v>300</v>
      </c>
      <c r="O137" s="6">
        <v>5566</v>
      </c>
      <c r="P137" s="6">
        <f>VerticalTable[[#This Row],[毛利额]]-SUM(VerticalTable[[#This Row],[月租]:[员工工资]])</f>
        <v>10936.580000000002</v>
      </c>
    </row>
    <row r="138" spans="1:16" ht="17.25">
      <c r="A138" s="3">
        <v>1008</v>
      </c>
      <c r="B138" s="3" t="s">
        <v>27</v>
      </c>
      <c r="C138" s="4" t="s">
        <v>17</v>
      </c>
      <c r="D138" s="3">
        <v>2020</v>
      </c>
      <c r="E138" s="4" t="s">
        <v>49</v>
      </c>
      <c r="F138" s="4" t="str">
        <f t="shared" si="2"/>
        <v>平价2008</v>
      </c>
      <c r="G138" s="5">
        <f>IFERROR(VerticalTable[[#This Row],[毛利额]]/VerticalTable[[#This Row],[实收]],"")</f>
        <v>0.39189550723524796</v>
      </c>
      <c r="H138" s="6">
        <v>212009.32</v>
      </c>
      <c r="I138" s="6">
        <v>83085.5</v>
      </c>
      <c r="J138" s="6"/>
      <c r="K138" s="6"/>
      <c r="L138" s="6">
        <v>4750</v>
      </c>
      <c r="M138" s="6">
        <v>0</v>
      </c>
      <c r="N138" s="6">
        <v>819.5</v>
      </c>
      <c r="O138" s="6">
        <v>19504</v>
      </c>
      <c r="P138" s="6">
        <f>VerticalTable[[#This Row],[毛利额]]-SUM(VerticalTable[[#This Row],[月租]:[员工工资]])</f>
        <v>58012</v>
      </c>
    </row>
    <row r="139" spans="1:16" ht="17.25">
      <c r="A139" s="3">
        <v>1009</v>
      </c>
      <c r="B139" s="3" t="s">
        <v>28</v>
      </c>
      <c r="C139" s="4" t="s">
        <v>17</v>
      </c>
      <c r="D139" s="3">
        <v>2020</v>
      </c>
      <c r="E139" s="4" t="s">
        <v>49</v>
      </c>
      <c r="F139" s="4" t="str">
        <f t="shared" si="2"/>
        <v>通达2008</v>
      </c>
      <c r="G139" s="5">
        <f>IFERROR(VerticalTable[[#This Row],[毛利额]]/VerticalTable[[#This Row],[实收]],"")</f>
        <v>0.38256419290538524</v>
      </c>
      <c r="H139" s="6">
        <v>28836.52</v>
      </c>
      <c r="I139" s="6">
        <v>11031.82</v>
      </c>
      <c r="J139" s="6"/>
      <c r="K139" s="6"/>
      <c r="L139" s="6">
        <v>1500</v>
      </c>
      <c r="M139" s="6">
        <v>597</v>
      </c>
      <c r="N139" s="6">
        <v>200</v>
      </c>
      <c r="O139" s="6">
        <v>4469</v>
      </c>
      <c r="P139" s="6">
        <f>VerticalTable[[#This Row],[毛利额]]-SUM(VerticalTable[[#This Row],[月租]:[员工工资]])</f>
        <v>4265.82</v>
      </c>
    </row>
    <row r="140" spans="1:16" ht="17.25">
      <c r="A140" s="3">
        <v>1010</v>
      </c>
      <c r="B140" s="3" t="s">
        <v>29</v>
      </c>
      <c r="C140" s="4" t="s">
        <v>17</v>
      </c>
      <c r="D140" s="3">
        <v>2020</v>
      </c>
      <c r="E140" s="4" t="s">
        <v>49</v>
      </c>
      <c r="F140" s="4" t="str">
        <f t="shared" si="2"/>
        <v>同仁2008</v>
      </c>
      <c r="G140" s="5">
        <f>IFERROR(VerticalTable[[#This Row],[毛利额]]/VerticalTable[[#This Row],[实收]],"")</f>
        <v>0.38462888115427502</v>
      </c>
      <c r="H140" s="6">
        <v>60300.36</v>
      </c>
      <c r="I140" s="6">
        <v>23193.26</v>
      </c>
      <c r="J140" s="6"/>
      <c r="K140" s="6"/>
      <c r="L140" s="6">
        <v>8750</v>
      </c>
      <c r="M140" s="6">
        <v>832</v>
      </c>
      <c r="N140" s="6">
        <v>510</v>
      </c>
      <c r="O140" s="6">
        <v>6094</v>
      </c>
      <c r="P140" s="6">
        <f>VerticalTable[[#This Row],[毛利额]]-SUM(VerticalTable[[#This Row],[月租]:[员工工资]])</f>
        <v>7007.2599999999984</v>
      </c>
    </row>
    <row r="141" spans="1:16" ht="17.25">
      <c r="A141" s="3">
        <v>1011</v>
      </c>
      <c r="B141" s="3" t="s">
        <v>30</v>
      </c>
      <c r="C141" s="4" t="s">
        <v>17</v>
      </c>
      <c r="D141" s="3">
        <v>2020</v>
      </c>
      <c r="E141" s="4" t="s">
        <v>49</v>
      </c>
      <c r="F141" s="4" t="str">
        <f t="shared" si="2"/>
        <v>万合2008</v>
      </c>
      <c r="G141" s="5">
        <f>IFERROR(VerticalTable[[#This Row],[毛利额]]/VerticalTable[[#This Row],[实收]],"")</f>
        <v>0.26228276215437735</v>
      </c>
      <c r="H141" s="6">
        <v>303190.15000000002</v>
      </c>
      <c r="I141" s="6">
        <v>79521.55</v>
      </c>
      <c r="J141" s="6"/>
      <c r="K141" s="6"/>
      <c r="L141" s="6">
        <v>12500</v>
      </c>
      <c r="M141" s="6">
        <v>677</v>
      </c>
      <c r="N141" s="6">
        <v>62</v>
      </c>
      <c r="O141" s="6">
        <v>17022</v>
      </c>
      <c r="P141" s="6">
        <f>VerticalTable[[#This Row],[毛利额]]-SUM(VerticalTable[[#This Row],[月租]:[员工工资]])</f>
        <v>49260.55</v>
      </c>
    </row>
    <row r="142" spans="1:16" ht="17.25">
      <c r="A142" s="3">
        <v>1012</v>
      </c>
      <c r="B142" s="3" t="s">
        <v>31</v>
      </c>
      <c r="C142" s="4" t="s">
        <v>17</v>
      </c>
      <c r="D142" s="3">
        <v>2020</v>
      </c>
      <c r="E142" s="4" t="s">
        <v>49</v>
      </c>
      <c r="F142" s="4" t="str">
        <f t="shared" si="2"/>
        <v>为民2008</v>
      </c>
      <c r="G142" s="5">
        <f>IFERROR(VerticalTable[[#This Row],[毛利额]]/VerticalTable[[#This Row],[实收]],"")</f>
        <v>0.39239441255399332</v>
      </c>
      <c r="H142" s="6">
        <v>61373.3</v>
      </c>
      <c r="I142" s="6">
        <v>24082.54</v>
      </c>
      <c r="J142" s="6"/>
      <c r="K142" s="6"/>
      <c r="L142" s="6">
        <v>2916</v>
      </c>
      <c r="M142" s="6">
        <v>386</v>
      </c>
      <c r="N142" s="6">
        <v>0</v>
      </c>
      <c r="O142" s="6">
        <v>6133</v>
      </c>
      <c r="P142" s="6">
        <f>VerticalTable[[#This Row],[毛利额]]-SUM(VerticalTable[[#This Row],[月租]:[员工工资]])</f>
        <v>14647.54</v>
      </c>
    </row>
    <row r="143" spans="1:16" ht="17.25">
      <c r="A143" s="3">
        <v>1014</v>
      </c>
      <c r="B143" s="3" t="s">
        <v>32</v>
      </c>
      <c r="C143" s="4" t="s">
        <v>17</v>
      </c>
      <c r="D143" s="3">
        <v>2020</v>
      </c>
      <c r="E143" s="4" t="s">
        <v>49</v>
      </c>
      <c r="F143" s="4" t="str">
        <f t="shared" si="2"/>
        <v>新特2008</v>
      </c>
      <c r="G143" s="5">
        <f>IFERROR(VerticalTable[[#This Row],[毛利额]]/VerticalTable[[#This Row],[实收]],"")</f>
        <v>0.39484739129292901</v>
      </c>
      <c r="H143" s="6">
        <v>103185.79</v>
      </c>
      <c r="I143" s="6">
        <v>40742.639999999999</v>
      </c>
      <c r="J143" s="6"/>
      <c r="K143" s="6"/>
      <c r="L143" s="6">
        <v>1500</v>
      </c>
      <c r="M143" s="6">
        <v>454</v>
      </c>
      <c r="N143" s="6">
        <v>500</v>
      </c>
      <c r="O143" s="6">
        <v>9400</v>
      </c>
      <c r="P143" s="6">
        <f>VerticalTable[[#This Row],[毛利额]]-SUM(VerticalTable[[#This Row],[月租]:[员工工资]])</f>
        <v>28888.639999999999</v>
      </c>
    </row>
    <row r="144" spans="1:16" ht="17.25">
      <c r="A144" s="3">
        <v>1015</v>
      </c>
      <c r="B144" s="3" t="s">
        <v>33</v>
      </c>
      <c r="C144" s="4" t="s">
        <v>17</v>
      </c>
      <c r="D144" s="3">
        <v>2020</v>
      </c>
      <c r="E144" s="4" t="s">
        <v>49</v>
      </c>
      <c r="F144" s="4" t="str">
        <f t="shared" si="2"/>
        <v>春天2008</v>
      </c>
      <c r="G144" s="5">
        <f>IFERROR(VerticalTable[[#This Row],[毛利额]]/VerticalTable[[#This Row],[实收]],"")</f>
        <v>0.41845743089345105</v>
      </c>
      <c r="H144" s="6">
        <v>57619.72</v>
      </c>
      <c r="I144" s="6">
        <v>24111.4</v>
      </c>
      <c r="J144" s="6"/>
      <c r="K144" s="6"/>
      <c r="L144" s="6">
        <v>2916</v>
      </c>
      <c r="M144" s="6">
        <v>0</v>
      </c>
      <c r="N144" s="6">
        <v>200</v>
      </c>
      <c r="O144" s="6">
        <v>6180</v>
      </c>
      <c r="P144" s="6">
        <f>VerticalTable[[#This Row],[毛利额]]-SUM(VerticalTable[[#This Row],[月租]:[员工工资]])</f>
        <v>14815.400000000001</v>
      </c>
    </row>
    <row r="145" spans="1:16" ht="17.25">
      <c r="A145" s="3">
        <v>1016</v>
      </c>
      <c r="B145" s="3" t="s">
        <v>34</v>
      </c>
      <c r="C145" s="4" t="s">
        <v>17</v>
      </c>
      <c r="D145" s="3">
        <v>2020</v>
      </c>
      <c r="E145" s="4" t="s">
        <v>49</v>
      </c>
      <c r="F145" s="4" t="str">
        <f t="shared" si="2"/>
        <v>春雨2008</v>
      </c>
      <c r="G145" s="5">
        <f>IFERROR(VerticalTable[[#This Row],[毛利额]]/VerticalTable[[#This Row],[实收]],"")</f>
        <v>0.35001615794785446</v>
      </c>
      <c r="H145" s="6">
        <v>56845.09</v>
      </c>
      <c r="I145" s="6">
        <v>19896.7</v>
      </c>
      <c r="J145" s="6"/>
      <c r="K145" s="6"/>
      <c r="L145" s="6">
        <v>2916</v>
      </c>
      <c r="M145" s="6">
        <v>420</v>
      </c>
      <c r="N145" s="6">
        <v>200</v>
      </c>
      <c r="O145" s="6">
        <v>5593</v>
      </c>
      <c r="P145" s="6">
        <f>VerticalTable[[#This Row],[毛利额]]-SUM(VerticalTable[[#This Row],[月租]:[员工工资]])</f>
        <v>10767.7</v>
      </c>
    </row>
    <row r="146" spans="1:16" ht="17.25">
      <c r="A146" s="3">
        <v>1017</v>
      </c>
      <c r="B146" s="3" t="s">
        <v>35</v>
      </c>
      <c r="C146" s="4" t="s">
        <v>17</v>
      </c>
      <c r="D146" s="3">
        <v>2020</v>
      </c>
      <c r="E146" s="4" t="s">
        <v>49</v>
      </c>
      <c r="F146" s="4" t="str">
        <f t="shared" si="2"/>
        <v>阳光2008</v>
      </c>
      <c r="G146" s="5">
        <f>IFERROR(VerticalTable[[#This Row],[毛利额]]/VerticalTable[[#This Row],[实收]],"")</f>
        <v>0.35724145803862095</v>
      </c>
      <c r="H146" s="6">
        <v>50282.07</v>
      </c>
      <c r="I146" s="6">
        <v>17962.84</v>
      </c>
      <c r="J146" s="6"/>
      <c r="K146" s="6"/>
      <c r="L146" s="6">
        <v>2333</v>
      </c>
      <c r="M146" s="6">
        <v>0</v>
      </c>
      <c r="N146" s="6">
        <v>300</v>
      </c>
      <c r="O146" s="6">
        <v>5273</v>
      </c>
      <c r="P146" s="6">
        <f>VerticalTable[[#This Row],[毛利额]]-SUM(VerticalTable[[#This Row],[月租]:[员工工资]])</f>
        <v>10056.84</v>
      </c>
    </row>
    <row r="147" spans="1:16" ht="17.25">
      <c r="A147" s="3">
        <v>1018</v>
      </c>
      <c r="B147" s="3" t="s">
        <v>36</v>
      </c>
      <c r="C147" s="4" t="s">
        <v>17</v>
      </c>
      <c r="D147" s="3">
        <v>2020</v>
      </c>
      <c r="E147" s="4" t="s">
        <v>49</v>
      </c>
      <c r="F147" s="4" t="str">
        <f t="shared" si="2"/>
        <v>安康2008</v>
      </c>
      <c r="G147" s="5">
        <f>IFERROR(VerticalTable[[#This Row],[毛利额]]/VerticalTable[[#This Row],[实收]],"")</f>
        <v>0.39150392602167716</v>
      </c>
      <c r="H147" s="6">
        <v>54578.15</v>
      </c>
      <c r="I147" s="6">
        <v>21367.56</v>
      </c>
      <c r="J147" s="6"/>
      <c r="K147" s="6"/>
      <c r="L147" s="6">
        <v>5833</v>
      </c>
      <c r="M147" s="6">
        <v>455</v>
      </c>
      <c r="N147" s="6">
        <v>1000</v>
      </c>
      <c r="O147" s="6">
        <v>5302</v>
      </c>
      <c r="P147" s="6">
        <f>VerticalTable[[#This Row],[毛利额]]-SUM(VerticalTable[[#This Row],[月租]:[员工工资]])</f>
        <v>8777.5600000000013</v>
      </c>
    </row>
    <row r="148" spans="1:16" ht="17.25">
      <c r="A148" s="3">
        <v>1019</v>
      </c>
      <c r="B148" s="3" t="s">
        <v>37</v>
      </c>
      <c r="C148" s="4" t="s">
        <v>17</v>
      </c>
      <c r="D148" s="3">
        <v>2020</v>
      </c>
      <c r="E148" s="4" t="s">
        <v>49</v>
      </c>
      <c r="F148" s="4" t="str">
        <f t="shared" si="2"/>
        <v>仁心2008</v>
      </c>
      <c r="G148" s="5">
        <f>IFERROR(VerticalTable[[#This Row],[毛利额]]/VerticalTable[[#This Row],[实收]],"")</f>
        <v>0.41030553966902727</v>
      </c>
      <c r="H148" s="6">
        <v>26559.89</v>
      </c>
      <c r="I148" s="6">
        <v>10897.67</v>
      </c>
      <c r="J148" s="6"/>
      <c r="K148" s="6"/>
      <c r="L148" s="6">
        <v>5416</v>
      </c>
      <c r="M148" s="6">
        <v>0</v>
      </c>
      <c r="N148" s="6">
        <v>0</v>
      </c>
      <c r="O148" s="6">
        <v>4647</v>
      </c>
      <c r="P148" s="6">
        <f>VerticalTable[[#This Row],[毛利额]]-SUM(VerticalTable[[#This Row],[月租]:[员工工资]])</f>
        <v>834.67000000000007</v>
      </c>
    </row>
    <row r="149" spans="1:16" ht="17.25">
      <c r="A149" s="3">
        <v>1020</v>
      </c>
      <c r="B149" s="4" t="s">
        <v>46</v>
      </c>
      <c r="C149" s="4" t="s">
        <v>17</v>
      </c>
      <c r="D149" s="3">
        <v>2020</v>
      </c>
      <c r="E149" s="4" t="s">
        <v>49</v>
      </c>
      <c r="F149" s="4" t="str">
        <f t="shared" si="2"/>
        <v>缘客2008</v>
      </c>
      <c r="G149" s="5">
        <f>IFERROR(VerticalTable[[#This Row],[毛利额]]/VerticalTable[[#This Row],[实收]],"")</f>
        <v>0.40787511176387548</v>
      </c>
      <c r="H149" s="6">
        <v>20187.650000000001</v>
      </c>
      <c r="I149" s="6">
        <v>8234.0400000000009</v>
      </c>
      <c r="J149" s="6"/>
      <c r="K149" s="6"/>
      <c r="L149" s="6">
        <v>4166</v>
      </c>
      <c r="M149" s="6"/>
      <c r="N149" s="6">
        <v>0</v>
      </c>
      <c r="O149" s="6">
        <v>4432</v>
      </c>
      <c r="P149" s="6">
        <f>VerticalTable[[#This Row],[毛利额]]-SUM(VerticalTable[[#This Row],[月租]:[员工工资]])</f>
        <v>-363.95999999999913</v>
      </c>
    </row>
    <row r="150" spans="1:16" ht="17.25">
      <c r="A150" s="3">
        <v>1001</v>
      </c>
      <c r="B150" s="3" t="s">
        <v>16</v>
      </c>
      <c r="C150" s="4" t="s">
        <v>17</v>
      </c>
      <c r="D150" s="3">
        <v>2020</v>
      </c>
      <c r="E150" s="4" t="s">
        <v>50</v>
      </c>
      <c r="F150" s="4" t="str">
        <f t="shared" si="2"/>
        <v>爱心2009</v>
      </c>
      <c r="G150" s="5">
        <f>IFERROR(VerticalTable[[#This Row],[毛利额]]/VerticalTable[[#This Row],[实收]],"")</f>
        <v>0.43201072658896522</v>
      </c>
      <c r="H150" s="6">
        <v>80182.06</v>
      </c>
      <c r="I150" s="6">
        <v>34639.51</v>
      </c>
      <c r="J150" s="6"/>
      <c r="K150" s="6"/>
      <c r="L150" s="6">
        <v>2750</v>
      </c>
      <c r="M150" s="6">
        <v>0</v>
      </c>
      <c r="N150" s="6">
        <v>300</v>
      </c>
      <c r="O150" s="6">
        <v>8393</v>
      </c>
      <c r="P150" s="6">
        <f>VerticalTable[[#This Row],[毛利额]]-SUM(VerticalTable[[#This Row],[月租]:[员工工资]])</f>
        <v>23196.510000000002</v>
      </c>
    </row>
    <row r="151" spans="1:16" ht="17.25">
      <c r="A151" s="3">
        <v>1002</v>
      </c>
      <c r="B151" s="4" t="s">
        <v>19</v>
      </c>
      <c r="C151" s="4" t="s">
        <v>20</v>
      </c>
      <c r="D151" s="3">
        <v>2020</v>
      </c>
      <c r="E151" s="4" t="s">
        <v>50</v>
      </c>
      <c r="F151" s="4" t="str">
        <f t="shared" si="2"/>
        <v>百姓2009</v>
      </c>
      <c r="G151" s="5" t="str">
        <f>IFERROR(VerticalTable[[#This Row],[毛利额]]/VerticalTable[[#This Row],[实收]],"")</f>
        <v/>
      </c>
      <c r="H151" s="6"/>
      <c r="I151" s="6"/>
      <c r="J151" s="6"/>
      <c r="K151" s="6"/>
      <c r="L151" s="6"/>
      <c r="M151" s="6"/>
      <c r="N151" s="6"/>
      <c r="O151" s="6"/>
      <c r="P151" s="6">
        <f>VerticalTable[[#This Row],[毛利额]]-SUM(VerticalTable[[#This Row],[月租]:[员工工资]])</f>
        <v>0</v>
      </c>
    </row>
    <row r="152" spans="1:16" ht="17.25">
      <c r="A152" s="3">
        <v>1003</v>
      </c>
      <c r="B152" s="4" t="s">
        <v>22</v>
      </c>
      <c r="C152" s="4" t="s">
        <v>20</v>
      </c>
      <c r="D152" s="3">
        <v>2020</v>
      </c>
      <c r="E152" s="4" t="s">
        <v>50</v>
      </c>
      <c r="F152" s="4" t="str">
        <f t="shared" si="2"/>
        <v>博康2009</v>
      </c>
      <c r="G152" s="5" t="str">
        <f>IFERROR(VerticalTable[[#This Row],[毛利额]]/VerticalTable[[#This Row],[实收]],"")</f>
        <v/>
      </c>
      <c r="H152" s="6"/>
      <c r="I152" s="6"/>
      <c r="J152" s="6"/>
      <c r="K152" s="6"/>
      <c r="L152" s="6"/>
      <c r="M152" s="6"/>
      <c r="N152" s="6"/>
      <c r="O152" s="6"/>
      <c r="P152" s="6">
        <f>VerticalTable[[#This Row],[毛利额]]-SUM(VerticalTable[[#This Row],[月租]:[员工工资]])</f>
        <v>0</v>
      </c>
    </row>
    <row r="153" spans="1:16" ht="17.25">
      <c r="A153" s="3">
        <v>1004</v>
      </c>
      <c r="B153" s="4" t="s">
        <v>23</v>
      </c>
      <c r="C153" s="4" t="s">
        <v>20</v>
      </c>
      <c r="D153" s="3">
        <v>2020</v>
      </c>
      <c r="E153" s="4" t="s">
        <v>50</v>
      </c>
      <c r="F153" s="4" t="str">
        <f t="shared" si="2"/>
        <v>华瑞2009</v>
      </c>
      <c r="G153" s="5" t="str">
        <f>IFERROR(VerticalTable[[#This Row],[毛利额]]/VerticalTable[[#This Row],[实收]],"")</f>
        <v/>
      </c>
      <c r="H153" s="6"/>
      <c r="I153" s="6"/>
      <c r="J153" s="6"/>
      <c r="K153" s="6"/>
      <c r="L153" s="6"/>
      <c r="M153" s="6"/>
      <c r="N153" s="6"/>
      <c r="O153" s="6"/>
      <c r="P153" s="6">
        <f>VerticalTable[[#This Row],[毛利额]]-SUM(VerticalTable[[#This Row],[月租]:[员工工资]])</f>
        <v>0</v>
      </c>
    </row>
    <row r="154" spans="1:16" ht="17.25">
      <c r="A154" s="3">
        <v>1005</v>
      </c>
      <c r="B154" s="4" t="s">
        <v>24</v>
      </c>
      <c r="C154" s="4" t="s">
        <v>20</v>
      </c>
      <c r="D154" s="3">
        <v>2020</v>
      </c>
      <c r="E154" s="4" t="s">
        <v>50</v>
      </c>
      <c r="F154" s="4" t="str">
        <f t="shared" si="2"/>
        <v>华宇2009</v>
      </c>
      <c r="G154" s="5" t="str">
        <f>IFERROR(VerticalTable[[#This Row],[毛利额]]/VerticalTable[[#This Row],[实收]],"")</f>
        <v/>
      </c>
      <c r="H154" s="6"/>
      <c r="I154" s="6"/>
      <c r="J154" s="6"/>
      <c r="K154" s="6"/>
      <c r="L154" s="6"/>
      <c r="M154" s="6"/>
      <c r="N154" s="6"/>
      <c r="O154" s="6"/>
      <c r="P154" s="6">
        <f>VerticalTable[[#This Row],[毛利额]]-SUM(VerticalTable[[#This Row],[月租]:[员工工资]])</f>
        <v>0</v>
      </c>
    </row>
    <row r="155" spans="1:16" ht="17.25">
      <c r="A155" s="3">
        <v>1006</v>
      </c>
      <c r="B155" s="4" t="s">
        <v>25</v>
      </c>
      <c r="C155" s="4" t="s">
        <v>20</v>
      </c>
      <c r="D155" s="3">
        <v>2020</v>
      </c>
      <c r="E155" s="4" t="s">
        <v>50</v>
      </c>
      <c r="F155" s="4" t="str">
        <f t="shared" si="2"/>
        <v>华雨2009</v>
      </c>
      <c r="G155" s="5" t="str">
        <f>IFERROR(VerticalTable[[#This Row],[毛利额]]/VerticalTable[[#This Row],[实收]],"")</f>
        <v/>
      </c>
      <c r="H155" s="6"/>
      <c r="I155" s="6"/>
      <c r="J155" s="6"/>
      <c r="K155" s="6"/>
      <c r="L155" s="6"/>
      <c r="M155" s="6"/>
      <c r="N155" s="6"/>
      <c r="O155" s="6"/>
      <c r="P155" s="6">
        <f>VerticalTable[[#This Row],[毛利额]]-SUM(VerticalTable[[#This Row],[月租]:[员工工资]])</f>
        <v>0</v>
      </c>
    </row>
    <row r="156" spans="1:16" ht="17.25">
      <c r="A156" s="3">
        <v>1007</v>
      </c>
      <c r="B156" s="3" t="s">
        <v>26</v>
      </c>
      <c r="C156" s="4" t="s">
        <v>17</v>
      </c>
      <c r="D156" s="3">
        <v>2020</v>
      </c>
      <c r="E156" s="4" t="s">
        <v>50</v>
      </c>
      <c r="F156" s="4" t="str">
        <f t="shared" si="2"/>
        <v>平安2009</v>
      </c>
      <c r="G156" s="5">
        <f>IFERROR(VerticalTable[[#This Row],[毛利额]]/VerticalTable[[#This Row],[实收]],"")</f>
        <v>0.37571733673048824</v>
      </c>
      <c r="H156" s="6">
        <v>46705.75</v>
      </c>
      <c r="I156" s="6">
        <v>17548.16</v>
      </c>
      <c r="J156" s="6"/>
      <c r="K156" s="6"/>
      <c r="L156" s="6">
        <v>2000</v>
      </c>
      <c r="M156" s="6">
        <v>0</v>
      </c>
      <c r="N156" s="6">
        <v>360</v>
      </c>
      <c r="O156" s="6">
        <v>4979</v>
      </c>
      <c r="P156" s="6">
        <f>VerticalTable[[#This Row],[毛利额]]-SUM(VerticalTable[[#This Row],[月租]:[员工工资]])</f>
        <v>10209.16</v>
      </c>
    </row>
    <row r="157" spans="1:16" ht="17.25">
      <c r="A157" s="3">
        <v>1008</v>
      </c>
      <c r="B157" s="3" t="s">
        <v>27</v>
      </c>
      <c r="C157" s="4" t="s">
        <v>17</v>
      </c>
      <c r="D157" s="3">
        <v>2020</v>
      </c>
      <c r="E157" s="4" t="s">
        <v>50</v>
      </c>
      <c r="F157" s="4" t="str">
        <f t="shared" si="2"/>
        <v>平价2009</v>
      </c>
      <c r="G157" s="5">
        <f>IFERROR(VerticalTable[[#This Row],[毛利额]]/VerticalTable[[#This Row],[实收]],"")</f>
        <v>0.40317879611272095</v>
      </c>
      <c r="H157" s="6">
        <v>210187.12</v>
      </c>
      <c r="I157" s="6">
        <v>84742.99</v>
      </c>
      <c r="J157" s="6"/>
      <c r="K157" s="6"/>
      <c r="L157" s="6">
        <v>4750</v>
      </c>
      <c r="M157" s="6">
        <v>0</v>
      </c>
      <c r="N157" s="6">
        <v>1155</v>
      </c>
      <c r="O157" s="6">
        <v>18940</v>
      </c>
      <c r="P157" s="6">
        <f>VerticalTable[[#This Row],[毛利额]]-SUM(VerticalTable[[#This Row],[月租]:[员工工资]])</f>
        <v>59897.990000000005</v>
      </c>
    </row>
    <row r="158" spans="1:16" ht="17.25">
      <c r="A158" s="3">
        <v>1009</v>
      </c>
      <c r="B158" s="3" t="s">
        <v>28</v>
      </c>
      <c r="C158" s="4" t="s">
        <v>17</v>
      </c>
      <c r="D158" s="3">
        <v>2020</v>
      </c>
      <c r="E158" s="4" t="s">
        <v>50</v>
      </c>
      <c r="F158" s="4" t="str">
        <f t="shared" si="2"/>
        <v>通达2009</v>
      </c>
      <c r="G158" s="5">
        <f>IFERROR(VerticalTable[[#This Row],[毛利额]]/VerticalTable[[#This Row],[实收]],"")</f>
        <v>0.42180762934217586</v>
      </c>
      <c r="H158" s="6">
        <v>26351.42</v>
      </c>
      <c r="I158" s="6">
        <v>11115.23</v>
      </c>
      <c r="J158" s="6">
        <v>3364</v>
      </c>
      <c r="K158" s="6">
        <v>450</v>
      </c>
      <c r="L158" s="6">
        <v>1500</v>
      </c>
      <c r="M158" s="6">
        <v>597</v>
      </c>
      <c r="N158" s="6">
        <v>200</v>
      </c>
      <c r="O158" s="6">
        <v>4340</v>
      </c>
      <c r="P158" s="6">
        <f>VerticalTable[[#This Row],[毛利额]]-SUM(VerticalTable[[#This Row],[月租]:[员工工资]])</f>
        <v>4478.2299999999996</v>
      </c>
    </row>
    <row r="159" spans="1:16" ht="17.25">
      <c r="A159" s="3">
        <v>1010</v>
      </c>
      <c r="B159" s="3" t="s">
        <v>29</v>
      </c>
      <c r="C159" s="4" t="s">
        <v>17</v>
      </c>
      <c r="D159" s="3">
        <v>2020</v>
      </c>
      <c r="E159" s="4" t="s">
        <v>50</v>
      </c>
      <c r="F159" s="4" t="str">
        <f t="shared" si="2"/>
        <v>同仁2009</v>
      </c>
      <c r="G159" s="5">
        <f>IFERROR(VerticalTable[[#This Row],[毛利额]]/VerticalTable[[#This Row],[实收]],"")</f>
        <v>0.42473280763098981</v>
      </c>
      <c r="H159" s="6">
        <v>61081.46</v>
      </c>
      <c r="I159" s="6">
        <v>25943.3</v>
      </c>
      <c r="J159" s="6"/>
      <c r="K159" s="6"/>
      <c r="L159" s="6">
        <v>8750</v>
      </c>
      <c r="M159" s="6">
        <v>832</v>
      </c>
      <c r="N159" s="6">
        <v>500</v>
      </c>
      <c r="O159" s="6">
        <v>6123</v>
      </c>
      <c r="P159" s="6">
        <f>VerticalTable[[#This Row],[毛利额]]-SUM(VerticalTable[[#This Row],[月租]:[员工工资]])</f>
        <v>9738.2999999999993</v>
      </c>
    </row>
    <row r="160" spans="1:16" ht="17.25">
      <c r="A160" s="3">
        <v>1011</v>
      </c>
      <c r="B160" s="3" t="s">
        <v>30</v>
      </c>
      <c r="C160" s="4" t="s">
        <v>17</v>
      </c>
      <c r="D160" s="3">
        <v>2020</v>
      </c>
      <c r="E160" s="4" t="s">
        <v>50</v>
      </c>
      <c r="F160" s="4" t="str">
        <f t="shared" si="2"/>
        <v>万合2009</v>
      </c>
      <c r="G160" s="5">
        <f>IFERROR(VerticalTable[[#This Row],[毛利额]]/VerticalTable[[#This Row],[实收]],"")</f>
        <v>0.26028153664801268</v>
      </c>
      <c r="H160" s="6">
        <v>332611.76</v>
      </c>
      <c r="I160" s="6">
        <v>86572.7</v>
      </c>
      <c r="J160" s="6"/>
      <c r="K160" s="6"/>
      <c r="L160" s="6">
        <v>12500</v>
      </c>
      <c r="M160" s="6">
        <v>677</v>
      </c>
      <c r="N160" s="6">
        <v>0</v>
      </c>
      <c r="O160" s="6">
        <v>17971</v>
      </c>
      <c r="P160" s="6">
        <f>VerticalTable[[#This Row],[毛利额]]-SUM(VerticalTable[[#This Row],[月租]:[员工工资]])</f>
        <v>55424.7</v>
      </c>
    </row>
    <row r="161" spans="1:16" ht="17.25">
      <c r="A161" s="3">
        <v>1012</v>
      </c>
      <c r="B161" s="3" t="s">
        <v>31</v>
      </c>
      <c r="C161" s="4" t="s">
        <v>17</v>
      </c>
      <c r="D161" s="3">
        <v>2020</v>
      </c>
      <c r="E161" s="4" t="s">
        <v>50</v>
      </c>
      <c r="F161" s="4" t="str">
        <f t="shared" si="2"/>
        <v>为民2009</v>
      </c>
      <c r="G161" s="5">
        <f>IFERROR(VerticalTable[[#This Row],[毛利额]]/VerticalTable[[#This Row],[实收]],"")</f>
        <v>0.39768219027390445</v>
      </c>
      <c r="H161" s="6">
        <v>73196.69</v>
      </c>
      <c r="I161" s="6">
        <v>29109.02</v>
      </c>
      <c r="J161" s="6"/>
      <c r="K161" s="6"/>
      <c r="L161" s="6">
        <v>2916</v>
      </c>
      <c r="M161" s="6">
        <v>386</v>
      </c>
      <c r="N161" s="6">
        <v>500</v>
      </c>
      <c r="O161" s="6">
        <v>6267</v>
      </c>
      <c r="P161" s="6">
        <f>VerticalTable[[#This Row],[毛利额]]-SUM(VerticalTable[[#This Row],[月租]:[员工工资]])</f>
        <v>19040.02</v>
      </c>
    </row>
    <row r="162" spans="1:16" ht="17.25">
      <c r="A162" s="3">
        <v>1014</v>
      </c>
      <c r="B162" s="3" t="s">
        <v>32</v>
      </c>
      <c r="C162" s="4" t="s">
        <v>17</v>
      </c>
      <c r="D162" s="3">
        <v>2020</v>
      </c>
      <c r="E162" s="4" t="s">
        <v>50</v>
      </c>
      <c r="F162" s="4" t="str">
        <f t="shared" si="2"/>
        <v>新特2009</v>
      </c>
      <c r="G162" s="5">
        <f>IFERROR(VerticalTable[[#This Row],[毛利额]]/VerticalTable[[#This Row],[实收]],"")</f>
        <v>0.39317139330685325</v>
      </c>
      <c r="H162" s="6">
        <v>95231.14</v>
      </c>
      <c r="I162" s="6">
        <v>37442.160000000003</v>
      </c>
      <c r="J162" s="6"/>
      <c r="K162" s="6"/>
      <c r="L162" s="6">
        <v>1500</v>
      </c>
      <c r="M162" s="6">
        <v>454</v>
      </c>
      <c r="N162" s="6">
        <v>400</v>
      </c>
      <c r="O162" s="6">
        <v>8679</v>
      </c>
      <c r="P162" s="6">
        <f>VerticalTable[[#This Row],[毛利额]]-SUM(VerticalTable[[#This Row],[月租]:[员工工资]])</f>
        <v>26409.160000000003</v>
      </c>
    </row>
    <row r="163" spans="1:16" ht="17.25">
      <c r="A163" s="3">
        <v>1015</v>
      </c>
      <c r="B163" s="3" t="s">
        <v>33</v>
      </c>
      <c r="C163" s="4" t="s">
        <v>17</v>
      </c>
      <c r="D163" s="3">
        <v>2020</v>
      </c>
      <c r="E163" s="4" t="s">
        <v>50</v>
      </c>
      <c r="F163" s="4" t="str">
        <f t="shared" si="2"/>
        <v>春天2009</v>
      </c>
      <c r="G163" s="5">
        <f>IFERROR(VerticalTable[[#This Row],[毛利额]]/VerticalTable[[#This Row],[实收]],"")</f>
        <v>0.41755381420559357</v>
      </c>
      <c r="H163" s="6">
        <v>54838.68</v>
      </c>
      <c r="I163" s="6">
        <v>22898.1</v>
      </c>
      <c r="J163" s="6"/>
      <c r="K163" s="6"/>
      <c r="L163" s="6">
        <v>2916</v>
      </c>
      <c r="M163" s="6">
        <v>0</v>
      </c>
      <c r="N163" s="6">
        <v>200</v>
      </c>
      <c r="O163" s="6">
        <v>5835</v>
      </c>
      <c r="P163" s="6">
        <f>VerticalTable[[#This Row],[毛利额]]-SUM(VerticalTable[[#This Row],[月租]:[员工工资]])</f>
        <v>13947.099999999999</v>
      </c>
    </row>
    <row r="164" spans="1:16" ht="17.25">
      <c r="A164" s="3">
        <v>1016</v>
      </c>
      <c r="B164" s="3" t="s">
        <v>34</v>
      </c>
      <c r="C164" s="4" t="s">
        <v>17</v>
      </c>
      <c r="D164" s="3">
        <v>2020</v>
      </c>
      <c r="E164" s="4" t="s">
        <v>50</v>
      </c>
      <c r="F164" s="4" t="str">
        <f t="shared" si="2"/>
        <v>春雨2009</v>
      </c>
      <c r="G164" s="5">
        <f>IFERROR(VerticalTable[[#This Row],[毛利额]]/VerticalTable[[#This Row],[实收]],"")</f>
        <v>0.39008216325298023</v>
      </c>
      <c r="H164" s="6">
        <v>55797.45</v>
      </c>
      <c r="I164" s="6">
        <v>21765.59</v>
      </c>
      <c r="J164" s="6"/>
      <c r="K164" s="6"/>
      <c r="L164" s="6">
        <v>2916</v>
      </c>
      <c r="M164" s="6">
        <v>420</v>
      </c>
      <c r="N164" s="6">
        <v>250</v>
      </c>
      <c r="O164" s="6">
        <v>4883</v>
      </c>
      <c r="P164" s="6">
        <f>VerticalTable[[#This Row],[毛利额]]-SUM(VerticalTable[[#This Row],[月租]:[员工工资]])</f>
        <v>13296.59</v>
      </c>
    </row>
    <row r="165" spans="1:16" ht="17.25">
      <c r="A165" s="3">
        <v>1017</v>
      </c>
      <c r="B165" s="3" t="s">
        <v>35</v>
      </c>
      <c r="C165" s="4" t="s">
        <v>17</v>
      </c>
      <c r="D165" s="3">
        <v>2020</v>
      </c>
      <c r="E165" s="4" t="s">
        <v>50</v>
      </c>
      <c r="F165" s="4" t="str">
        <f t="shared" si="2"/>
        <v>阳光2009</v>
      </c>
      <c r="G165" s="5">
        <f>IFERROR(VerticalTable[[#This Row],[毛利额]]/VerticalTable[[#This Row],[实收]],"")</f>
        <v>0.37280184145894901</v>
      </c>
      <c r="H165" s="6">
        <v>47544.91</v>
      </c>
      <c r="I165" s="6">
        <v>17724.830000000002</v>
      </c>
      <c r="J165" s="6"/>
      <c r="K165" s="6"/>
      <c r="L165" s="6">
        <v>2333</v>
      </c>
      <c r="M165" s="6">
        <v>0</v>
      </c>
      <c r="N165" s="6">
        <v>250</v>
      </c>
      <c r="O165" s="6">
        <v>5006</v>
      </c>
      <c r="P165" s="6">
        <f>VerticalTable[[#This Row],[毛利额]]-SUM(VerticalTable[[#This Row],[月租]:[员工工资]])</f>
        <v>10135.830000000002</v>
      </c>
    </row>
    <row r="166" spans="1:16" ht="17.25">
      <c r="A166" s="3">
        <v>1018</v>
      </c>
      <c r="B166" s="3" t="s">
        <v>36</v>
      </c>
      <c r="C166" s="4" t="s">
        <v>17</v>
      </c>
      <c r="D166" s="3">
        <v>2020</v>
      </c>
      <c r="E166" s="4" t="s">
        <v>50</v>
      </c>
      <c r="F166" s="4" t="str">
        <f t="shared" si="2"/>
        <v>安康2009</v>
      </c>
      <c r="G166" s="5">
        <f>IFERROR(VerticalTable[[#This Row],[毛利额]]/VerticalTable[[#This Row],[实收]],"")</f>
        <v>0.42663158126783846</v>
      </c>
      <c r="H166" s="6">
        <v>65322.52</v>
      </c>
      <c r="I166" s="6">
        <v>27868.65</v>
      </c>
      <c r="J166" s="6"/>
      <c r="K166" s="6"/>
      <c r="L166" s="6">
        <v>5833</v>
      </c>
      <c r="M166" s="6">
        <v>455</v>
      </c>
      <c r="N166" s="6">
        <v>0</v>
      </c>
      <c r="O166" s="6">
        <v>6158</v>
      </c>
      <c r="P166" s="6">
        <f>VerticalTable[[#This Row],[毛利额]]-SUM(VerticalTable[[#This Row],[月租]:[员工工资]])</f>
        <v>15422.650000000001</v>
      </c>
    </row>
    <row r="167" spans="1:16" ht="17.25">
      <c r="A167" s="3">
        <v>1019</v>
      </c>
      <c r="B167" s="3" t="s">
        <v>37</v>
      </c>
      <c r="C167" s="4" t="s">
        <v>17</v>
      </c>
      <c r="D167" s="3">
        <v>2020</v>
      </c>
      <c r="E167" s="4" t="s">
        <v>50</v>
      </c>
      <c r="F167" s="4" t="str">
        <f t="shared" si="2"/>
        <v>仁心2009</v>
      </c>
      <c r="G167" s="5">
        <f>IFERROR(VerticalTable[[#This Row],[毛利额]]/VerticalTable[[#This Row],[实收]],"")</f>
        <v>0.42113649020756216</v>
      </c>
      <c r="H167" s="6">
        <v>18081.810000000001</v>
      </c>
      <c r="I167" s="6">
        <v>7614.91</v>
      </c>
      <c r="J167" s="6"/>
      <c r="K167" s="6"/>
      <c r="L167" s="6">
        <v>5416</v>
      </c>
      <c r="M167" s="6">
        <v>0</v>
      </c>
      <c r="N167" s="6">
        <v>0</v>
      </c>
      <c r="O167" s="6">
        <v>4529</v>
      </c>
      <c r="P167" s="6">
        <f>VerticalTable[[#This Row],[毛利额]]-SUM(VerticalTable[[#This Row],[月租]:[员工工资]])</f>
        <v>-2330.09</v>
      </c>
    </row>
    <row r="168" spans="1:16" ht="17.25">
      <c r="A168" s="3">
        <v>1020</v>
      </c>
      <c r="B168" s="4" t="s">
        <v>46</v>
      </c>
      <c r="C168" s="4" t="s">
        <v>17</v>
      </c>
      <c r="D168" s="3">
        <v>2020</v>
      </c>
      <c r="E168" s="4" t="s">
        <v>50</v>
      </c>
      <c r="F168" s="4" t="str">
        <f t="shared" si="2"/>
        <v>缘客2009</v>
      </c>
      <c r="G168" s="5">
        <f>IFERROR(VerticalTable[[#This Row],[毛利额]]/VerticalTable[[#This Row],[实收]],"")</f>
        <v>0.39567754254984433</v>
      </c>
      <c r="H168" s="6">
        <v>24854.38</v>
      </c>
      <c r="I168" s="6">
        <v>9834.32</v>
      </c>
      <c r="J168" s="6"/>
      <c r="K168" s="6"/>
      <c r="L168" s="6">
        <v>4166</v>
      </c>
      <c r="M168" s="6"/>
      <c r="N168" s="6">
        <v>0</v>
      </c>
      <c r="O168" s="6">
        <v>5836</v>
      </c>
      <c r="P168" s="6">
        <f>VerticalTable[[#This Row],[毛利额]]-SUM(VerticalTable[[#This Row],[月租]:[员工工资]])</f>
        <v>-167.68000000000029</v>
      </c>
    </row>
    <row r="169" spans="1:16" ht="17.25">
      <c r="A169" s="3">
        <v>1001</v>
      </c>
      <c r="B169" s="3" t="s">
        <v>16</v>
      </c>
      <c r="C169" s="4" t="s">
        <v>17</v>
      </c>
      <c r="D169" s="3">
        <v>2020</v>
      </c>
      <c r="E169" s="4" t="s">
        <v>51</v>
      </c>
      <c r="F169" s="4" t="str">
        <f t="shared" si="2"/>
        <v>爱心2010</v>
      </c>
      <c r="G169" s="5">
        <f>IFERROR(VerticalTable[[#This Row],[毛利额]]/VerticalTable[[#This Row],[实收]],"")</f>
        <v>0.40702581973817997</v>
      </c>
      <c r="H169" s="6">
        <v>81348.23</v>
      </c>
      <c r="I169" s="6">
        <v>33110.83</v>
      </c>
      <c r="J169" s="6"/>
      <c r="K169" s="6"/>
      <c r="L169" s="6">
        <v>2750</v>
      </c>
      <c r="M169" s="6">
        <v>0</v>
      </c>
      <c r="N169" s="6">
        <v>300</v>
      </c>
      <c r="O169" s="6">
        <v>6959</v>
      </c>
      <c r="P169" s="6">
        <f>VerticalTable[[#This Row],[毛利额]]-SUM(VerticalTable[[#This Row],[月租]:[员工工资]])</f>
        <v>23101.83</v>
      </c>
    </row>
    <row r="170" spans="1:16" ht="17.25">
      <c r="A170" s="3">
        <v>1002</v>
      </c>
      <c r="B170" s="4" t="s">
        <v>19</v>
      </c>
      <c r="C170" s="4" t="s">
        <v>20</v>
      </c>
      <c r="D170" s="3">
        <v>2020</v>
      </c>
      <c r="E170" s="4" t="s">
        <v>51</v>
      </c>
      <c r="F170" s="4" t="str">
        <f t="shared" si="2"/>
        <v>百姓2010</v>
      </c>
      <c r="G170" s="5" t="str">
        <f>IFERROR(VerticalTable[[#This Row],[毛利额]]/VerticalTable[[#This Row],[实收]],"")</f>
        <v/>
      </c>
      <c r="H170" s="6"/>
      <c r="I170" s="6"/>
      <c r="J170" s="6"/>
      <c r="K170" s="6"/>
      <c r="L170" s="6"/>
      <c r="M170" s="6"/>
      <c r="N170" s="6"/>
      <c r="O170" s="6"/>
      <c r="P170" s="6">
        <f>VerticalTable[[#This Row],[毛利额]]-SUM(VerticalTable[[#This Row],[月租]:[员工工资]])</f>
        <v>0</v>
      </c>
    </row>
    <row r="171" spans="1:16" ht="17.25">
      <c r="A171" s="3">
        <v>1003</v>
      </c>
      <c r="B171" s="4" t="s">
        <v>22</v>
      </c>
      <c r="C171" s="4" t="s">
        <v>20</v>
      </c>
      <c r="D171" s="3">
        <v>2020</v>
      </c>
      <c r="E171" s="4" t="s">
        <v>51</v>
      </c>
      <c r="F171" s="4" t="str">
        <f t="shared" si="2"/>
        <v>博康2010</v>
      </c>
      <c r="G171" s="5" t="str">
        <f>IFERROR(VerticalTable[[#This Row],[毛利额]]/VerticalTable[[#This Row],[实收]],"")</f>
        <v/>
      </c>
      <c r="H171" s="6"/>
      <c r="I171" s="6"/>
      <c r="J171" s="6"/>
      <c r="K171" s="6"/>
      <c r="L171" s="6"/>
      <c r="M171" s="6"/>
      <c r="N171" s="6"/>
      <c r="O171" s="6"/>
      <c r="P171" s="6">
        <f>VerticalTable[[#This Row],[毛利额]]-SUM(VerticalTable[[#This Row],[月租]:[员工工资]])</f>
        <v>0</v>
      </c>
    </row>
    <row r="172" spans="1:16" ht="17.25">
      <c r="A172" s="3">
        <v>1004</v>
      </c>
      <c r="B172" s="4" t="s">
        <v>23</v>
      </c>
      <c r="C172" s="4" t="s">
        <v>20</v>
      </c>
      <c r="D172" s="3">
        <v>2020</v>
      </c>
      <c r="E172" s="4" t="s">
        <v>51</v>
      </c>
      <c r="F172" s="4" t="str">
        <f t="shared" si="2"/>
        <v>华瑞2010</v>
      </c>
      <c r="G172" s="5" t="str">
        <f>IFERROR(VerticalTable[[#This Row],[毛利额]]/VerticalTable[[#This Row],[实收]],"")</f>
        <v/>
      </c>
      <c r="H172" s="6"/>
      <c r="I172" s="6"/>
      <c r="J172" s="6"/>
      <c r="K172" s="6"/>
      <c r="L172" s="6"/>
      <c r="M172" s="6"/>
      <c r="N172" s="6"/>
      <c r="O172" s="6"/>
      <c r="P172" s="6">
        <f>VerticalTable[[#This Row],[毛利额]]-SUM(VerticalTable[[#This Row],[月租]:[员工工资]])</f>
        <v>0</v>
      </c>
    </row>
    <row r="173" spans="1:16" ht="17.25">
      <c r="A173" s="3">
        <v>1005</v>
      </c>
      <c r="B173" s="4" t="s">
        <v>24</v>
      </c>
      <c r="C173" s="4" t="s">
        <v>20</v>
      </c>
      <c r="D173" s="3">
        <v>2020</v>
      </c>
      <c r="E173" s="4" t="s">
        <v>51</v>
      </c>
      <c r="F173" s="4" t="str">
        <f t="shared" si="2"/>
        <v>华宇2010</v>
      </c>
      <c r="G173" s="5" t="str">
        <f>IFERROR(VerticalTable[[#This Row],[毛利额]]/VerticalTable[[#This Row],[实收]],"")</f>
        <v/>
      </c>
      <c r="H173" s="6"/>
      <c r="I173" s="6"/>
      <c r="J173" s="6"/>
      <c r="K173" s="6"/>
      <c r="L173" s="6"/>
      <c r="M173" s="6"/>
      <c r="N173" s="6"/>
      <c r="O173" s="6"/>
      <c r="P173" s="6">
        <f>VerticalTable[[#This Row],[毛利额]]-SUM(VerticalTable[[#This Row],[月租]:[员工工资]])</f>
        <v>0</v>
      </c>
    </row>
    <row r="174" spans="1:16" ht="17.25">
      <c r="A174" s="3">
        <v>1006</v>
      </c>
      <c r="B174" s="4" t="s">
        <v>25</v>
      </c>
      <c r="C174" s="4" t="s">
        <v>20</v>
      </c>
      <c r="D174" s="3">
        <v>2020</v>
      </c>
      <c r="E174" s="4" t="s">
        <v>51</v>
      </c>
      <c r="F174" s="4" t="str">
        <f t="shared" si="2"/>
        <v>华雨2010</v>
      </c>
      <c r="G174" s="5" t="str">
        <f>IFERROR(VerticalTable[[#This Row],[毛利额]]/VerticalTable[[#This Row],[实收]],"")</f>
        <v/>
      </c>
      <c r="H174" s="6"/>
      <c r="I174" s="6"/>
      <c r="J174" s="6"/>
      <c r="K174" s="6"/>
      <c r="L174" s="6"/>
      <c r="M174" s="6"/>
      <c r="N174" s="6"/>
      <c r="O174" s="6"/>
      <c r="P174" s="6">
        <f>VerticalTable[[#This Row],[毛利额]]-SUM(VerticalTable[[#This Row],[月租]:[员工工资]])</f>
        <v>0</v>
      </c>
    </row>
    <row r="175" spans="1:16" ht="17.25">
      <c r="A175" s="3">
        <v>1007</v>
      </c>
      <c r="B175" s="3" t="s">
        <v>26</v>
      </c>
      <c r="C175" s="4" t="s">
        <v>17</v>
      </c>
      <c r="D175" s="3">
        <v>2020</v>
      </c>
      <c r="E175" s="4" t="s">
        <v>51</v>
      </c>
      <c r="F175" s="4" t="str">
        <f t="shared" si="2"/>
        <v>平安2010</v>
      </c>
      <c r="G175" s="5">
        <f>IFERROR(VerticalTable[[#This Row],[毛利额]]/VerticalTable[[#This Row],[实收]],"")</f>
        <v>0.37965477510203971</v>
      </c>
      <c r="H175" s="6">
        <v>46753.87</v>
      </c>
      <c r="I175" s="6">
        <v>17750.330000000002</v>
      </c>
      <c r="J175" s="6"/>
      <c r="K175" s="6"/>
      <c r="L175" s="6">
        <v>2000</v>
      </c>
      <c r="M175" s="6">
        <v>0</v>
      </c>
      <c r="N175" s="6">
        <v>300</v>
      </c>
      <c r="O175" s="6">
        <v>4788</v>
      </c>
      <c r="P175" s="6">
        <f>VerticalTable[[#This Row],[毛利额]]-SUM(VerticalTable[[#This Row],[月租]:[员工工资]])</f>
        <v>10662.330000000002</v>
      </c>
    </row>
    <row r="176" spans="1:16" ht="17.25">
      <c r="A176" s="3">
        <v>1008</v>
      </c>
      <c r="B176" s="3" t="s">
        <v>27</v>
      </c>
      <c r="C176" s="4" t="s">
        <v>17</v>
      </c>
      <c r="D176" s="3">
        <v>2020</v>
      </c>
      <c r="E176" s="4" t="s">
        <v>51</v>
      </c>
      <c r="F176" s="4" t="str">
        <f t="shared" si="2"/>
        <v>平价2010</v>
      </c>
      <c r="G176" s="5">
        <f>IFERROR(VerticalTable[[#This Row],[毛利额]]/VerticalTable[[#This Row],[实收]],"")</f>
        <v>0.39648521566814399</v>
      </c>
      <c r="H176" s="6">
        <v>225662.21</v>
      </c>
      <c r="I176" s="6">
        <v>89471.73</v>
      </c>
      <c r="J176" s="6"/>
      <c r="K176" s="6"/>
      <c r="L176" s="6">
        <v>4750</v>
      </c>
      <c r="M176" s="6">
        <v>0</v>
      </c>
      <c r="N176" s="6">
        <v>682</v>
      </c>
      <c r="O176" s="6">
        <v>19141</v>
      </c>
      <c r="P176" s="6">
        <f>VerticalTable[[#This Row],[毛利额]]-SUM(VerticalTable[[#This Row],[月租]:[员工工资]])</f>
        <v>64898.729999999996</v>
      </c>
    </row>
    <row r="177" spans="1:16" ht="17.25">
      <c r="A177" s="3">
        <v>1009</v>
      </c>
      <c r="B177" s="3" t="s">
        <v>28</v>
      </c>
      <c r="C177" s="4" t="s">
        <v>17</v>
      </c>
      <c r="D177" s="3">
        <v>2020</v>
      </c>
      <c r="E177" s="4" t="s">
        <v>51</v>
      </c>
      <c r="F177" s="4" t="str">
        <f t="shared" si="2"/>
        <v>通达2010</v>
      </c>
      <c r="G177" s="5">
        <f>IFERROR(VerticalTable[[#This Row],[毛利额]]/VerticalTable[[#This Row],[实收]],"")</f>
        <v>0.42830329679673884</v>
      </c>
      <c r="H177" s="6">
        <v>30576.649999999994</v>
      </c>
      <c r="I177" s="6">
        <v>13096.080000000002</v>
      </c>
      <c r="J177" s="6">
        <v>54298</v>
      </c>
      <c r="K177" s="6">
        <v>25547</v>
      </c>
      <c r="L177" s="6">
        <v>1500</v>
      </c>
      <c r="M177" s="6">
        <v>597</v>
      </c>
      <c r="N177" s="6">
        <v>0</v>
      </c>
      <c r="O177" s="6">
        <v>4298</v>
      </c>
      <c r="P177" s="6">
        <f>VerticalTable[[#This Row],[毛利额]]-SUM(VerticalTable[[#This Row],[月租]:[员工工资]])</f>
        <v>6701.0800000000017</v>
      </c>
    </row>
    <row r="178" spans="1:16" ht="17.25">
      <c r="A178" s="3">
        <v>1010</v>
      </c>
      <c r="B178" s="3" t="s">
        <v>29</v>
      </c>
      <c r="C178" s="4" t="s">
        <v>17</v>
      </c>
      <c r="D178" s="3">
        <v>2020</v>
      </c>
      <c r="E178" s="4" t="s">
        <v>51</v>
      </c>
      <c r="F178" s="4" t="str">
        <f t="shared" si="2"/>
        <v>同仁2010</v>
      </c>
      <c r="G178" s="5">
        <f>IFERROR(VerticalTable[[#This Row],[毛利额]]/VerticalTable[[#This Row],[实收]],"")</f>
        <v>0.39145664578285067</v>
      </c>
      <c r="H178" s="6">
        <v>65315.33</v>
      </c>
      <c r="I178" s="6">
        <v>25568.12</v>
      </c>
      <c r="J178" s="6"/>
      <c r="K178" s="6"/>
      <c r="L178" s="6">
        <v>8750</v>
      </c>
      <c r="M178" s="6">
        <v>832</v>
      </c>
      <c r="N178" s="6">
        <v>0</v>
      </c>
      <c r="O178" s="6">
        <v>5465</v>
      </c>
      <c r="P178" s="6">
        <f>VerticalTable[[#This Row],[毛利额]]-SUM(VerticalTable[[#This Row],[月租]:[员工工资]])</f>
        <v>10521.119999999999</v>
      </c>
    </row>
    <row r="179" spans="1:16" ht="17.25">
      <c r="A179" s="3">
        <v>1011</v>
      </c>
      <c r="B179" s="3" t="s">
        <v>30</v>
      </c>
      <c r="C179" s="4" t="s">
        <v>17</v>
      </c>
      <c r="D179" s="3">
        <v>2020</v>
      </c>
      <c r="E179" s="4" t="s">
        <v>51</v>
      </c>
      <c r="F179" s="4" t="str">
        <f t="shared" si="2"/>
        <v>万合2010</v>
      </c>
      <c r="G179" s="5">
        <f>IFERROR(VerticalTable[[#This Row],[毛利额]]/VerticalTable[[#This Row],[实收]],"")</f>
        <v>0.25670065271336218</v>
      </c>
      <c r="H179" s="6">
        <v>318207.06</v>
      </c>
      <c r="I179" s="6">
        <v>81683.960000000006</v>
      </c>
      <c r="J179" s="6"/>
      <c r="K179" s="6"/>
      <c r="L179" s="6">
        <v>12500</v>
      </c>
      <c r="M179" s="6">
        <v>677</v>
      </c>
      <c r="N179" s="6">
        <v>0</v>
      </c>
      <c r="O179" s="6">
        <v>11935</v>
      </c>
      <c r="P179" s="6">
        <f>VerticalTable[[#This Row],[毛利额]]-SUM(VerticalTable[[#This Row],[月租]:[员工工资]])</f>
        <v>56571.960000000006</v>
      </c>
    </row>
    <row r="180" spans="1:16" ht="17.25">
      <c r="A180" s="3">
        <v>1012</v>
      </c>
      <c r="B180" s="3" t="s">
        <v>31</v>
      </c>
      <c r="C180" s="4" t="s">
        <v>17</v>
      </c>
      <c r="D180" s="3">
        <v>2020</v>
      </c>
      <c r="E180" s="4" t="s">
        <v>51</v>
      </c>
      <c r="F180" s="4" t="str">
        <f t="shared" si="2"/>
        <v>为民2010</v>
      </c>
      <c r="G180" s="5">
        <f>IFERROR(VerticalTable[[#This Row],[毛利额]]/VerticalTable[[#This Row],[实收]],"")</f>
        <v>0.40062233522399199</v>
      </c>
      <c r="H180" s="6">
        <v>73760.89</v>
      </c>
      <c r="I180" s="6">
        <v>29550.26</v>
      </c>
      <c r="J180" s="6"/>
      <c r="K180" s="6"/>
      <c r="L180" s="6">
        <v>2916</v>
      </c>
      <c r="M180" s="6">
        <v>386</v>
      </c>
      <c r="N180" s="6">
        <v>0</v>
      </c>
      <c r="O180" s="6">
        <v>6181</v>
      </c>
      <c r="P180" s="6">
        <f>VerticalTable[[#This Row],[毛利额]]-SUM(VerticalTable[[#This Row],[月租]:[员工工资]])</f>
        <v>20067.259999999998</v>
      </c>
    </row>
    <row r="181" spans="1:16" ht="17.25">
      <c r="A181" s="3">
        <v>1014</v>
      </c>
      <c r="B181" s="3" t="s">
        <v>32</v>
      </c>
      <c r="C181" s="4" t="s">
        <v>17</v>
      </c>
      <c r="D181" s="3">
        <v>2020</v>
      </c>
      <c r="E181" s="4" t="s">
        <v>51</v>
      </c>
      <c r="F181" s="4" t="str">
        <f t="shared" si="2"/>
        <v>新特2010</v>
      </c>
      <c r="G181" s="5">
        <f>IFERROR(VerticalTable[[#This Row],[毛利额]]/VerticalTable[[#This Row],[实收]],"")</f>
        <v>0.39761913523379872</v>
      </c>
      <c r="H181" s="6">
        <v>92939.34</v>
      </c>
      <c r="I181" s="6">
        <v>36954.46</v>
      </c>
      <c r="J181" s="6"/>
      <c r="K181" s="6"/>
      <c r="L181" s="6">
        <v>1500</v>
      </c>
      <c r="M181" s="6">
        <v>454</v>
      </c>
      <c r="N181" s="6">
        <v>0</v>
      </c>
      <c r="O181" s="6">
        <v>8597</v>
      </c>
      <c r="P181" s="6">
        <f>VerticalTable[[#This Row],[毛利额]]-SUM(VerticalTable[[#This Row],[月租]:[员工工资]])</f>
        <v>26403.46</v>
      </c>
    </row>
    <row r="182" spans="1:16" ht="17.25">
      <c r="A182" s="3">
        <v>1015</v>
      </c>
      <c r="B182" s="3" t="s">
        <v>33</v>
      </c>
      <c r="C182" s="4" t="s">
        <v>17</v>
      </c>
      <c r="D182" s="3">
        <v>2020</v>
      </c>
      <c r="E182" s="4" t="s">
        <v>51</v>
      </c>
      <c r="F182" s="4" t="str">
        <f t="shared" si="2"/>
        <v>春天2010</v>
      </c>
      <c r="G182" s="5">
        <f>IFERROR(VerticalTable[[#This Row],[毛利额]]/VerticalTable[[#This Row],[实收]],"")</f>
        <v>0.4102710537074114</v>
      </c>
      <c r="H182" s="6">
        <v>67291.83</v>
      </c>
      <c r="I182" s="6">
        <v>27607.89</v>
      </c>
      <c r="J182" s="6"/>
      <c r="K182" s="6"/>
      <c r="L182" s="6">
        <v>2916</v>
      </c>
      <c r="M182" s="6">
        <v>0</v>
      </c>
      <c r="N182" s="6">
        <v>300</v>
      </c>
      <c r="O182" s="6">
        <v>6054</v>
      </c>
      <c r="P182" s="6">
        <f>VerticalTable[[#This Row],[毛利额]]-SUM(VerticalTable[[#This Row],[月租]:[员工工资]])</f>
        <v>18337.89</v>
      </c>
    </row>
    <row r="183" spans="1:16" ht="17.25">
      <c r="A183" s="3">
        <v>1016</v>
      </c>
      <c r="B183" s="3" t="s">
        <v>34</v>
      </c>
      <c r="C183" s="4" t="s">
        <v>17</v>
      </c>
      <c r="D183" s="3">
        <v>2020</v>
      </c>
      <c r="E183" s="4" t="s">
        <v>51</v>
      </c>
      <c r="F183" s="4" t="str">
        <f t="shared" si="2"/>
        <v>春雨2010</v>
      </c>
      <c r="G183" s="5">
        <f>IFERROR(VerticalTable[[#This Row],[毛利额]]/VerticalTable[[#This Row],[实收]],"")</f>
        <v>0.35497862330996982</v>
      </c>
      <c r="H183" s="6">
        <v>50012.42</v>
      </c>
      <c r="I183" s="6">
        <v>17753.34</v>
      </c>
      <c r="J183" s="6"/>
      <c r="K183" s="6"/>
      <c r="L183" s="6">
        <v>2916</v>
      </c>
      <c r="M183" s="6">
        <v>420</v>
      </c>
      <c r="N183" s="6">
        <v>0</v>
      </c>
      <c r="O183" s="6">
        <v>7821</v>
      </c>
      <c r="P183" s="6">
        <f>VerticalTable[[#This Row],[毛利额]]-SUM(VerticalTable[[#This Row],[月租]:[员工工资]])</f>
        <v>6596.34</v>
      </c>
    </row>
    <row r="184" spans="1:16" ht="17.25">
      <c r="A184" s="3">
        <v>1017</v>
      </c>
      <c r="B184" s="3" t="s">
        <v>35</v>
      </c>
      <c r="C184" s="4" t="s">
        <v>17</v>
      </c>
      <c r="D184" s="3">
        <v>2020</v>
      </c>
      <c r="E184" s="4" t="s">
        <v>51</v>
      </c>
      <c r="F184" s="4" t="str">
        <f t="shared" si="2"/>
        <v>阳光2010</v>
      </c>
      <c r="G184" s="5">
        <f>IFERROR(VerticalTable[[#This Row],[毛利额]]/VerticalTable[[#This Row],[实收]],"")</f>
        <v>0.35451020046161513</v>
      </c>
      <c r="H184" s="6">
        <v>47073.85</v>
      </c>
      <c r="I184" s="6">
        <v>16688.16</v>
      </c>
      <c r="J184" s="6"/>
      <c r="K184" s="6"/>
      <c r="L184" s="6">
        <v>2333</v>
      </c>
      <c r="M184" s="6">
        <v>0</v>
      </c>
      <c r="N184" s="6">
        <v>250</v>
      </c>
      <c r="O184" s="6">
        <v>4607</v>
      </c>
      <c r="P184" s="6">
        <f>VerticalTable[[#This Row],[毛利额]]-SUM(VerticalTable[[#This Row],[月租]:[员工工资]])</f>
        <v>9498.16</v>
      </c>
    </row>
    <row r="185" spans="1:16" ht="17.25">
      <c r="A185" s="3">
        <v>1018</v>
      </c>
      <c r="B185" s="3" t="s">
        <v>36</v>
      </c>
      <c r="C185" s="4" t="s">
        <v>17</v>
      </c>
      <c r="D185" s="3">
        <v>2020</v>
      </c>
      <c r="E185" s="4" t="s">
        <v>51</v>
      </c>
      <c r="F185" s="4" t="str">
        <f t="shared" si="2"/>
        <v>安康2010</v>
      </c>
      <c r="G185" s="5">
        <f>IFERROR(VerticalTable[[#This Row],[毛利额]]/VerticalTable[[#This Row],[实收]],"")</f>
        <v>0.40835764957051901</v>
      </c>
      <c r="H185" s="6">
        <v>68198.600000000006</v>
      </c>
      <c r="I185" s="6">
        <v>27849.42</v>
      </c>
      <c r="J185" s="6"/>
      <c r="K185" s="6"/>
      <c r="L185" s="6">
        <v>5833</v>
      </c>
      <c r="M185" s="6">
        <v>455</v>
      </c>
      <c r="N185" s="6">
        <v>1200</v>
      </c>
      <c r="O185" s="6">
        <v>5877</v>
      </c>
      <c r="P185" s="6">
        <f>VerticalTable[[#This Row],[毛利额]]-SUM(VerticalTable[[#This Row],[月租]:[员工工资]])</f>
        <v>14484.419999999998</v>
      </c>
    </row>
    <row r="186" spans="1:16" ht="17.25">
      <c r="A186" s="3">
        <v>1019</v>
      </c>
      <c r="B186" s="3" t="s">
        <v>37</v>
      </c>
      <c r="C186" s="4" t="s">
        <v>17</v>
      </c>
      <c r="D186" s="3">
        <v>2020</v>
      </c>
      <c r="E186" s="4" t="s">
        <v>51</v>
      </c>
      <c r="F186" s="4" t="str">
        <f t="shared" si="2"/>
        <v>仁心2010</v>
      </c>
      <c r="G186" s="5">
        <f>IFERROR(VerticalTable[[#This Row],[毛利额]]/VerticalTable[[#This Row],[实收]],"")</f>
        <v>0.42438215502567078</v>
      </c>
      <c r="H186" s="6">
        <v>18182.150000000001</v>
      </c>
      <c r="I186" s="6">
        <v>7716.18</v>
      </c>
      <c r="J186" s="6"/>
      <c r="K186" s="6"/>
      <c r="L186" s="6">
        <v>5416</v>
      </c>
      <c r="M186" s="6">
        <v>0</v>
      </c>
      <c r="N186" s="6">
        <v>0</v>
      </c>
      <c r="O186" s="6">
        <v>4474</v>
      </c>
      <c r="P186" s="6">
        <f>VerticalTable[[#This Row],[毛利额]]-SUM(VerticalTable[[#This Row],[月租]:[员工工资]])</f>
        <v>-2173.8199999999997</v>
      </c>
    </row>
    <row r="187" spans="1:16" ht="17.25">
      <c r="A187" s="3">
        <v>1020</v>
      </c>
      <c r="B187" s="4" t="s">
        <v>46</v>
      </c>
      <c r="C187" s="4" t="s">
        <v>17</v>
      </c>
      <c r="D187" s="3">
        <v>2020</v>
      </c>
      <c r="E187" s="4" t="s">
        <v>51</v>
      </c>
      <c r="F187" s="4" t="str">
        <f t="shared" si="2"/>
        <v>缘客2010</v>
      </c>
      <c r="G187" s="5">
        <f>IFERROR(VerticalTable[[#This Row],[毛利额]]/VerticalTable[[#This Row],[实收]],"")</f>
        <v>0.38111940762989716</v>
      </c>
      <c r="H187" s="6">
        <v>34864.69</v>
      </c>
      <c r="I187" s="6">
        <v>13287.61</v>
      </c>
      <c r="J187" s="6"/>
      <c r="K187" s="6"/>
      <c r="L187" s="6">
        <v>4166</v>
      </c>
      <c r="M187" s="6"/>
      <c r="N187" s="6">
        <v>0</v>
      </c>
      <c r="O187" s="6">
        <v>6240</v>
      </c>
      <c r="P187" s="6">
        <f>VerticalTable[[#This Row],[毛利额]]-SUM(VerticalTable[[#This Row],[月租]:[员工工资]])</f>
        <v>2881.6100000000006</v>
      </c>
    </row>
    <row r="188" spans="1:16" ht="17.25">
      <c r="A188" s="3">
        <v>1001</v>
      </c>
      <c r="B188" s="3" t="s">
        <v>16</v>
      </c>
      <c r="C188" s="4" t="s">
        <v>17</v>
      </c>
      <c r="D188" s="3">
        <v>2020</v>
      </c>
      <c r="E188" s="4" t="s">
        <v>52</v>
      </c>
      <c r="F188" s="4" t="str">
        <f t="shared" si="2"/>
        <v>爱心2011</v>
      </c>
      <c r="G188" s="5">
        <f>IFERROR(VerticalTable[[#This Row],[毛利额]]/VerticalTable[[#This Row],[实收]],"")</f>
        <v>0.43915821173068614</v>
      </c>
      <c r="H188" s="6">
        <v>91849.7</v>
      </c>
      <c r="I188" s="6">
        <v>40336.550000000003</v>
      </c>
      <c r="J188" s="6"/>
      <c r="K188" s="6"/>
      <c r="L188" s="6">
        <v>2750</v>
      </c>
      <c r="M188" s="6">
        <v>0</v>
      </c>
      <c r="N188" s="6">
        <v>500</v>
      </c>
      <c r="O188" s="6">
        <v>9601</v>
      </c>
      <c r="P188" s="6">
        <f>VerticalTable[[#This Row],[毛利额]]-SUM(VerticalTable[[#This Row],[月租]:[员工工资]])</f>
        <v>27485.550000000003</v>
      </c>
    </row>
    <row r="189" spans="1:16" ht="17.25">
      <c r="A189" s="3">
        <v>1002</v>
      </c>
      <c r="B189" s="4" t="s">
        <v>19</v>
      </c>
      <c r="C189" s="4" t="s">
        <v>20</v>
      </c>
      <c r="D189" s="3">
        <v>2020</v>
      </c>
      <c r="E189" s="4" t="s">
        <v>52</v>
      </c>
      <c r="F189" s="4" t="str">
        <f t="shared" si="2"/>
        <v>百姓2011</v>
      </c>
      <c r="G189" s="5" t="str">
        <f>IFERROR(VerticalTable[[#This Row],[毛利额]]/VerticalTable[[#This Row],[实收]],"")</f>
        <v/>
      </c>
      <c r="H189" s="6"/>
      <c r="I189" s="6"/>
      <c r="J189" s="6"/>
      <c r="K189" s="6"/>
      <c r="L189" s="6"/>
      <c r="M189" s="6"/>
      <c r="N189" s="6"/>
      <c r="O189" s="6"/>
      <c r="P189" s="6">
        <f>VerticalTable[[#This Row],[毛利额]]-SUM(VerticalTable[[#This Row],[月租]:[员工工资]])</f>
        <v>0</v>
      </c>
    </row>
    <row r="190" spans="1:16" ht="17.25">
      <c r="A190" s="3">
        <v>1003</v>
      </c>
      <c r="B190" s="4" t="s">
        <v>22</v>
      </c>
      <c r="C190" s="4" t="s">
        <v>20</v>
      </c>
      <c r="D190" s="3">
        <v>2020</v>
      </c>
      <c r="E190" s="4" t="s">
        <v>52</v>
      </c>
      <c r="F190" s="4" t="str">
        <f t="shared" si="2"/>
        <v>博康2011</v>
      </c>
      <c r="G190" s="5" t="str">
        <f>IFERROR(VerticalTable[[#This Row],[毛利额]]/VerticalTable[[#This Row],[实收]],"")</f>
        <v/>
      </c>
      <c r="H190" s="6"/>
      <c r="I190" s="6"/>
      <c r="J190" s="6"/>
      <c r="K190" s="6"/>
      <c r="L190" s="6"/>
      <c r="M190" s="6"/>
      <c r="N190" s="6"/>
      <c r="O190" s="6"/>
      <c r="P190" s="6">
        <f>VerticalTable[[#This Row],[毛利额]]-SUM(VerticalTable[[#This Row],[月租]:[员工工资]])</f>
        <v>0</v>
      </c>
    </row>
    <row r="191" spans="1:16" ht="17.25">
      <c r="A191" s="3">
        <v>1004</v>
      </c>
      <c r="B191" s="4" t="s">
        <v>23</v>
      </c>
      <c r="C191" s="4" t="s">
        <v>20</v>
      </c>
      <c r="D191" s="3">
        <v>2020</v>
      </c>
      <c r="E191" s="4" t="s">
        <v>52</v>
      </c>
      <c r="F191" s="4" t="str">
        <f t="shared" si="2"/>
        <v>华瑞2011</v>
      </c>
      <c r="G191" s="5" t="str">
        <f>IFERROR(VerticalTable[[#This Row],[毛利额]]/VerticalTable[[#This Row],[实收]],"")</f>
        <v/>
      </c>
      <c r="H191" s="6"/>
      <c r="I191" s="6"/>
      <c r="J191" s="6"/>
      <c r="K191" s="6"/>
      <c r="L191" s="6"/>
      <c r="M191" s="6"/>
      <c r="N191" s="6"/>
      <c r="O191" s="6"/>
      <c r="P191" s="6">
        <f>VerticalTable[[#This Row],[毛利额]]-SUM(VerticalTable[[#This Row],[月租]:[员工工资]])</f>
        <v>0</v>
      </c>
    </row>
    <row r="192" spans="1:16" ht="17.25">
      <c r="A192" s="3">
        <v>1005</v>
      </c>
      <c r="B192" s="4" t="s">
        <v>24</v>
      </c>
      <c r="C192" s="4" t="s">
        <v>20</v>
      </c>
      <c r="D192" s="3">
        <v>2020</v>
      </c>
      <c r="E192" s="4" t="s">
        <v>52</v>
      </c>
      <c r="F192" s="4" t="str">
        <f t="shared" si="2"/>
        <v>华宇2011</v>
      </c>
      <c r="G192" s="5" t="str">
        <f>IFERROR(VerticalTable[[#This Row],[毛利额]]/VerticalTable[[#This Row],[实收]],"")</f>
        <v/>
      </c>
      <c r="H192" s="6"/>
      <c r="I192" s="6"/>
      <c r="J192" s="6"/>
      <c r="K192" s="6"/>
      <c r="L192" s="6"/>
      <c r="M192" s="6"/>
      <c r="N192" s="6"/>
      <c r="O192" s="6"/>
      <c r="P192" s="6">
        <f>VerticalTable[[#This Row],[毛利额]]-SUM(VerticalTable[[#This Row],[月租]:[员工工资]])</f>
        <v>0</v>
      </c>
    </row>
    <row r="193" spans="1:16" ht="17.25">
      <c r="A193" s="3">
        <v>1006</v>
      </c>
      <c r="B193" s="4" t="s">
        <v>25</v>
      </c>
      <c r="C193" s="4" t="s">
        <v>20</v>
      </c>
      <c r="D193" s="3">
        <v>2020</v>
      </c>
      <c r="E193" s="4" t="s">
        <v>52</v>
      </c>
      <c r="F193" s="4" t="str">
        <f t="shared" si="2"/>
        <v>华雨2011</v>
      </c>
      <c r="G193" s="5" t="str">
        <f>IFERROR(VerticalTable[[#This Row],[毛利额]]/VerticalTable[[#This Row],[实收]],"")</f>
        <v/>
      </c>
      <c r="H193" s="6"/>
      <c r="I193" s="6"/>
      <c r="J193" s="6"/>
      <c r="K193" s="6"/>
      <c r="L193" s="6"/>
      <c r="M193" s="6"/>
      <c r="N193" s="6"/>
      <c r="O193" s="6"/>
      <c r="P193" s="6">
        <f>VerticalTable[[#This Row],[毛利额]]-SUM(VerticalTable[[#This Row],[月租]:[员工工资]])</f>
        <v>0</v>
      </c>
    </row>
    <row r="194" spans="1:16" ht="17.25">
      <c r="A194" s="3">
        <v>1007</v>
      </c>
      <c r="B194" s="3" t="s">
        <v>26</v>
      </c>
      <c r="C194" s="4" t="s">
        <v>17</v>
      </c>
      <c r="D194" s="3">
        <v>2020</v>
      </c>
      <c r="E194" s="4" t="s">
        <v>52</v>
      </c>
      <c r="F194" s="4" t="str">
        <f t="shared" ref="F194:F257" si="3">LEFT(B194,2)&amp;RIGHT(D194,2)&amp;E194</f>
        <v>平安2011</v>
      </c>
      <c r="G194" s="5">
        <f>IFERROR(VerticalTable[[#This Row],[毛利额]]/VerticalTable[[#This Row],[实收]],"")</f>
        <v>0.35192689524442045</v>
      </c>
      <c r="H194" s="6">
        <v>57818.399999999994</v>
      </c>
      <c r="I194" s="6">
        <v>20347.849999999999</v>
      </c>
      <c r="J194" s="6">
        <v>16750</v>
      </c>
      <c r="K194" s="6">
        <v>9112</v>
      </c>
      <c r="L194" s="6">
        <v>2000</v>
      </c>
      <c r="M194" s="6">
        <v>0</v>
      </c>
      <c r="N194" s="6">
        <v>200</v>
      </c>
      <c r="O194" s="6">
        <v>5330</v>
      </c>
      <c r="P194" s="6">
        <f>VerticalTable[[#This Row],[毛利额]]-SUM(VerticalTable[[#This Row],[月租]:[员工工资]])</f>
        <v>12817.849999999999</v>
      </c>
    </row>
    <row r="195" spans="1:16" ht="17.25">
      <c r="A195" s="3">
        <v>1008</v>
      </c>
      <c r="B195" s="3" t="s">
        <v>27</v>
      </c>
      <c r="C195" s="4" t="s">
        <v>17</v>
      </c>
      <c r="D195" s="3">
        <v>2020</v>
      </c>
      <c r="E195" s="4" t="s">
        <v>52</v>
      </c>
      <c r="F195" s="4" t="str">
        <f t="shared" si="3"/>
        <v>平价2011</v>
      </c>
      <c r="G195" s="5">
        <f>IFERROR(VerticalTable[[#This Row],[毛利额]]/VerticalTable[[#This Row],[实收]],"")</f>
        <v>0.39355019364148763</v>
      </c>
      <c r="H195" s="6">
        <v>239380.52</v>
      </c>
      <c r="I195" s="6">
        <v>94208.25</v>
      </c>
      <c r="J195" s="6"/>
      <c r="K195" s="6"/>
      <c r="L195" s="6">
        <v>4750</v>
      </c>
      <c r="M195" s="6">
        <v>0</v>
      </c>
      <c r="N195" s="6">
        <v>740</v>
      </c>
      <c r="O195" s="6">
        <v>21147</v>
      </c>
      <c r="P195" s="6">
        <f>VerticalTable[[#This Row],[毛利额]]-SUM(VerticalTable[[#This Row],[月租]:[员工工资]])</f>
        <v>67571.25</v>
      </c>
    </row>
    <row r="196" spans="1:16" ht="17.25">
      <c r="A196" s="3">
        <v>1009</v>
      </c>
      <c r="B196" s="3" t="s">
        <v>28</v>
      </c>
      <c r="C196" s="4" t="s">
        <v>17</v>
      </c>
      <c r="D196" s="3">
        <v>2020</v>
      </c>
      <c r="E196" s="4" t="s">
        <v>52</v>
      </c>
      <c r="F196" s="4" t="str">
        <f t="shared" si="3"/>
        <v>通达2011</v>
      </c>
      <c r="G196" s="5">
        <f>IFERROR(VerticalTable[[#This Row],[毛利额]]/VerticalTable[[#This Row],[实收]],"")</f>
        <v>0.39548782463566484</v>
      </c>
      <c r="H196" s="6">
        <v>23331.54</v>
      </c>
      <c r="I196" s="6">
        <v>9227.34</v>
      </c>
      <c r="J196" s="6">
        <v>4202</v>
      </c>
      <c r="K196" s="6">
        <v>3105</v>
      </c>
      <c r="L196" s="6">
        <v>1500</v>
      </c>
      <c r="M196" s="6">
        <v>597</v>
      </c>
      <c r="N196" s="6">
        <v>0</v>
      </c>
      <c r="O196" s="6">
        <v>3338</v>
      </c>
      <c r="P196" s="6">
        <f>VerticalTable[[#This Row],[毛利额]]-SUM(VerticalTable[[#This Row],[月租]:[员工工资]])</f>
        <v>3792.34</v>
      </c>
    </row>
    <row r="197" spans="1:16" ht="17.25">
      <c r="A197" s="3">
        <v>1010</v>
      </c>
      <c r="B197" s="3" t="s">
        <v>29</v>
      </c>
      <c r="C197" s="4" t="s">
        <v>17</v>
      </c>
      <c r="D197" s="3">
        <v>2020</v>
      </c>
      <c r="E197" s="4" t="s">
        <v>52</v>
      </c>
      <c r="F197" s="4" t="str">
        <f t="shared" si="3"/>
        <v>同仁2011</v>
      </c>
      <c r="G197" s="5">
        <f>IFERROR(VerticalTable[[#This Row],[毛利额]]/VerticalTable[[#This Row],[实收]],"")</f>
        <v>0.4207355030841271</v>
      </c>
      <c r="H197" s="6">
        <v>68481.289999999994</v>
      </c>
      <c r="I197" s="6">
        <v>28812.51</v>
      </c>
      <c r="J197" s="6"/>
      <c r="K197" s="6"/>
      <c r="L197" s="6">
        <v>8750</v>
      </c>
      <c r="M197" s="6">
        <v>832</v>
      </c>
      <c r="N197" s="6">
        <v>1425</v>
      </c>
      <c r="O197" s="6">
        <v>6226</v>
      </c>
      <c r="P197" s="6">
        <f>VerticalTable[[#This Row],[毛利额]]-SUM(VerticalTable[[#This Row],[月租]:[员工工资]])</f>
        <v>11579.509999999998</v>
      </c>
    </row>
    <row r="198" spans="1:16" ht="17.25">
      <c r="A198" s="3">
        <v>1011</v>
      </c>
      <c r="B198" s="3" t="s">
        <v>30</v>
      </c>
      <c r="C198" s="4" t="s">
        <v>17</v>
      </c>
      <c r="D198" s="3">
        <v>2020</v>
      </c>
      <c r="E198" s="4" t="s">
        <v>52</v>
      </c>
      <c r="F198" s="4" t="str">
        <f t="shared" si="3"/>
        <v>万合2011</v>
      </c>
      <c r="G198" s="5">
        <f>IFERROR(VerticalTable[[#This Row],[毛利额]]/VerticalTable[[#This Row],[实收]],"")</f>
        <v>0.25520349702658363</v>
      </c>
      <c r="H198" s="6">
        <v>339284.81</v>
      </c>
      <c r="I198" s="6">
        <v>86586.67</v>
      </c>
      <c r="J198" s="6"/>
      <c r="K198" s="6"/>
      <c r="L198" s="6">
        <v>12500</v>
      </c>
      <c r="M198" s="6">
        <v>677</v>
      </c>
      <c r="N198" s="6">
        <v>2120</v>
      </c>
      <c r="O198" s="6">
        <v>16890</v>
      </c>
      <c r="P198" s="6">
        <f>VerticalTable[[#This Row],[毛利额]]-SUM(VerticalTable[[#This Row],[月租]:[员工工资]])</f>
        <v>54399.67</v>
      </c>
    </row>
    <row r="199" spans="1:16" ht="17.25">
      <c r="A199" s="3">
        <v>1012</v>
      </c>
      <c r="B199" s="3" t="s">
        <v>31</v>
      </c>
      <c r="C199" s="4" t="s">
        <v>17</v>
      </c>
      <c r="D199" s="3">
        <v>2020</v>
      </c>
      <c r="E199" s="4" t="s">
        <v>52</v>
      </c>
      <c r="F199" s="4" t="str">
        <f t="shared" si="3"/>
        <v>为民2011</v>
      </c>
      <c r="G199" s="5">
        <f>IFERROR(VerticalTable[[#This Row],[毛利额]]/VerticalTable[[#This Row],[实收]],"")</f>
        <v>0.40010159875631779</v>
      </c>
      <c r="H199" s="6">
        <v>74784.38</v>
      </c>
      <c r="I199" s="6">
        <v>29921.35</v>
      </c>
      <c r="J199" s="6"/>
      <c r="K199" s="6"/>
      <c r="L199" s="6">
        <v>2916</v>
      </c>
      <c r="M199" s="6">
        <v>386</v>
      </c>
      <c r="N199" s="6">
        <v>500</v>
      </c>
      <c r="O199" s="6">
        <v>6413</v>
      </c>
      <c r="P199" s="6">
        <f>VerticalTable[[#This Row],[毛利额]]-SUM(VerticalTable[[#This Row],[月租]:[员工工资]])</f>
        <v>19706.349999999999</v>
      </c>
    </row>
    <row r="200" spans="1:16" ht="17.25">
      <c r="A200" s="3">
        <v>1014</v>
      </c>
      <c r="B200" s="3" t="s">
        <v>32</v>
      </c>
      <c r="C200" s="4" t="s">
        <v>17</v>
      </c>
      <c r="D200" s="3">
        <v>2020</v>
      </c>
      <c r="E200" s="4" t="s">
        <v>52</v>
      </c>
      <c r="F200" s="4" t="str">
        <f t="shared" si="3"/>
        <v>新特2011</v>
      </c>
      <c r="G200" s="5">
        <f>IFERROR(VerticalTable[[#This Row],[毛利额]]/VerticalTable[[#This Row],[实收]],"")</f>
        <v>0.39716096426363134</v>
      </c>
      <c r="H200" s="6">
        <v>102486.91</v>
      </c>
      <c r="I200" s="6">
        <v>40703.800000000003</v>
      </c>
      <c r="J200" s="6"/>
      <c r="K200" s="6"/>
      <c r="L200" s="6">
        <v>1500</v>
      </c>
      <c r="M200" s="6">
        <v>454</v>
      </c>
      <c r="N200" s="6">
        <v>0</v>
      </c>
      <c r="O200" s="6">
        <v>7153</v>
      </c>
      <c r="P200" s="6">
        <f>VerticalTable[[#This Row],[毛利额]]-SUM(VerticalTable[[#This Row],[月租]:[员工工资]])</f>
        <v>31596.800000000003</v>
      </c>
    </row>
    <row r="201" spans="1:16" ht="17.25">
      <c r="A201" s="3">
        <v>1015</v>
      </c>
      <c r="B201" s="3" t="s">
        <v>33</v>
      </c>
      <c r="C201" s="4" t="s">
        <v>17</v>
      </c>
      <c r="D201" s="3">
        <v>2020</v>
      </c>
      <c r="E201" s="4" t="s">
        <v>52</v>
      </c>
      <c r="F201" s="4" t="str">
        <f t="shared" si="3"/>
        <v>春天2011</v>
      </c>
      <c r="G201" s="5">
        <f>IFERROR(VerticalTable[[#This Row],[毛利额]]/VerticalTable[[#This Row],[实收]],"")</f>
        <v>0.39929153507764403</v>
      </c>
      <c r="H201" s="6">
        <v>77748.38</v>
      </c>
      <c r="I201" s="6">
        <v>31044.27</v>
      </c>
      <c r="J201" s="6"/>
      <c r="K201" s="6"/>
      <c r="L201" s="6">
        <v>2916</v>
      </c>
      <c r="M201" s="6">
        <v>0</v>
      </c>
      <c r="N201" s="6">
        <v>300</v>
      </c>
      <c r="O201" s="6">
        <v>7847</v>
      </c>
      <c r="P201" s="6">
        <f>VerticalTable[[#This Row],[毛利额]]-SUM(VerticalTable[[#This Row],[月租]:[员工工资]])</f>
        <v>19981.27</v>
      </c>
    </row>
    <row r="202" spans="1:16" ht="17.25">
      <c r="A202" s="3">
        <v>1016</v>
      </c>
      <c r="B202" s="3" t="s">
        <v>34</v>
      </c>
      <c r="C202" s="4" t="s">
        <v>17</v>
      </c>
      <c r="D202" s="3">
        <v>2020</v>
      </c>
      <c r="E202" s="4" t="s">
        <v>52</v>
      </c>
      <c r="F202" s="4" t="str">
        <f t="shared" si="3"/>
        <v>春雨2011</v>
      </c>
      <c r="G202" s="5">
        <f>IFERROR(VerticalTable[[#This Row],[毛利额]]/VerticalTable[[#This Row],[实收]],"")</f>
        <v>0.38932630689689535</v>
      </c>
      <c r="H202" s="6">
        <v>56700.15</v>
      </c>
      <c r="I202" s="6">
        <v>22074.86</v>
      </c>
      <c r="J202" s="6"/>
      <c r="K202" s="6"/>
      <c r="L202" s="6">
        <v>2916</v>
      </c>
      <c r="M202" s="6">
        <v>420</v>
      </c>
      <c r="N202" s="6">
        <v>0</v>
      </c>
      <c r="O202" s="6">
        <v>4264</v>
      </c>
      <c r="P202" s="6">
        <f>VerticalTable[[#This Row],[毛利额]]-SUM(VerticalTable[[#This Row],[月租]:[员工工资]])</f>
        <v>14474.86</v>
      </c>
    </row>
    <row r="203" spans="1:16" ht="17.25">
      <c r="A203" s="3">
        <v>1017</v>
      </c>
      <c r="B203" s="3" t="s">
        <v>35</v>
      </c>
      <c r="C203" s="4" t="s">
        <v>17</v>
      </c>
      <c r="D203" s="3">
        <v>2020</v>
      </c>
      <c r="E203" s="4" t="s">
        <v>52</v>
      </c>
      <c r="F203" s="4" t="str">
        <f t="shared" si="3"/>
        <v>阳光2011</v>
      </c>
      <c r="G203" s="5">
        <f>IFERROR(VerticalTable[[#This Row],[毛利额]]/VerticalTable[[#This Row],[实收]],"")</f>
        <v>0.35985422397651184</v>
      </c>
      <c r="H203" s="6">
        <v>50932.93</v>
      </c>
      <c r="I203" s="6">
        <v>18328.43</v>
      </c>
      <c r="J203" s="6"/>
      <c r="K203" s="6"/>
      <c r="L203" s="6">
        <v>2333</v>
      </c>
      <c r="M203" s="6">
        <v>0</v>
      </c>
      <c r="N203" s="6">
        <v>250</v>
      </c>
      <c r="O203" s="6">
        <v>4831</v>
      </c>
      <c r="P203" s="6">
        <f>VerticalTable[[#This Row],[毛利额]]-SUM(VerticalTable[[#This Row],[月租]:[员工工资]])</f>
        <v>10914.43</v>
      </c>
    </row>
    <row r="204" spans="1:16" ht="17.25">
      <c r="A204" s="3">
        <v>1018</v>
      </c>
      <c r="B204" s="3" t="s">
        <v>36</v>
      </c>
      <c r="C204" s="4" t="s">
        <v>17</v>
      </c>
      <c r="D204" s="3">
        <v>2020</v>
      </c>
      <c r="E204" s="4" t="s">
        <v>52</v>
      </c>
      <c r="F204" s="4" t="str">
        <f t="shared" si="3"/>
        <v>安康2011</v>
      </c>
      <c r="G204" s="5">
        <f>IFERROR(VerticalTable[[#This Row],[毛利额]]/VerticalTable[[#This Row],[实收]],"")</f>
        <v>0.40430512345305131</v>
      </c>
      <c r="H204" s="6">
        <v>71488.31</v>
      </c>
      <c r="I204" s="6">
        <v>28903.09</v>
      </c>
      <c r="J204" s="6"/>
      <c r="K204" s="6"/>
      <c r="L204" s="6">
        <v>5833</v>
      </c>
      <c r="M204" s="6">
        <v>455</v>
      </c>
      <c r="N204" s="6">
        <v>0</v>
      </c>
      <c r="O204" s="6">
        <v>5969</v>
      </c>
      <c r="P204" s="6">
        <f>VerticalTable[[#This Row],[毛利额]]-SUM(VerticalTable[[#This Row],[月租]:[员工工资]])</f>
        <v>16646.09</v>
      </c>
    </row>
    <row r="205" spans="1:16" ht="17.25">
      <c r="A205" s="3">
        <v>1019</v>
      </c>
      <c r="B205" s="3" t="s">
        <v>37</v>
      </c>
      <c r="C205" s="4" t="s">
        <v>17</v>
      </c>
      <c r="D205" s="3">
        <v>2020</v>
      </c>
      <c r="E205" s="4" t="s">
        <v>52</v>
      </c>
      <c r="F205" s="4" t="str">
        <f t="shared" si="3"/>
        <v>仁心2011</v>
      </c>
      <c r="G205" s="5">
        <f>IFERROR(VerticalTable[[#This Row],[毛利额]]/VerticalTable[[#This Row],[实收]],"")</f>
        <v>0.41074320078249754</v>
      </c>
      <c r="H205" s="6">
        <v>13382.79</v>
      </c>
      <c r="I205" s="6">
        <v>5496.89</v>
      </c>
      <c r="J205" s="6"/>
      <c r="K205" s="6"/>
      <c r="L205" s="6">
        <v>5416</v>
      </c>
      <c r="M205" s="6">
        <v>0</v>
      </c>
      <c r="N205" s="6">
        <v>100</v>
      </c>
      <c r="O205" s="6">
        <v>4080</v>
      </c>
      <c r="P205" s="6">
        <f>VerticalTable[[#This Row],[毛利额]]-SUM(VerticalTable[[#This Row],[月租]:[员工工资]])</f>
        <v>-4099.1099999999997</v>
      </c>
    </row>
    <row r="206" spans="1:16" ht="17.25">
      <c r="A206" s="3">
        <v>1020</v>
      </c>
      <c r="B206" s="4" t="s">
        <v>46</v>
      </c>
      <c r="C206" s="4" t="s">
        <v>17</v>
      </c>
      <c r="D206" s="3">
        <v>2020</v>
      </c>
      <c r="E206" s="4" t="s">
        <v>52</v>
      </c>
      <c r="F206" s="4" t="str">
        <f t="shared" si="3"/>
        <v>缘客2011</v>
      </c>
      <c r="G206" s="5">
        <f>IFERROR(VerticalTable[[#This Row],[毛利额]]/VerticalTable[[#This Row],[实收]],"")</f>
        <v>0.4044560329295267</v>
      </c>
      <c r="H206" s="6">
        <v>34133.5</v>
      </c>
      <c r="I206" s="6">
        <v>13805.5</v>
      </c>
      <c r="J206" s="6"/>
      <c r="K206" s="6"/>
      <c r="L206" s="6">
        <v>4166</v>
      </c>
      <c r="M206" s="6">
        <v>0</v>
      </c>
      <c r="N206" s="6">
        <v>0</v>
      </c>
      <c r="O206" s="6">
        <v>6320</v>
      </c>
      <c r="P206" s="6">
        <f>VerticalTable[[#This Row],[毛利额]]-SUM(VerticalTable[[#This Row],[月租]:[员工工资]])</f>
        <v>3319.5</v>
      </c>
    </row>
    <row r="207" spans="1:16" ht="17.25">
      <c r="A207" s="3">
        <v>1021</v>
      </c>
      <c r="B207" s="4" t="s">
        <v>53</v>
      </c>
      <c r="C207" s="4" t="s">
        <v>17</v>
      </c>
      <c r="D207" s="3">
        <v>2020</v>
      </c>
      <c r="E207" s="4" t="s">
        <v>52</v>
      </c>
      <c r="F207" s="4" t="str">
        <f t="shared" si="3"/>
        <v>康佳2011</v>
      </c>
      <c r="G207" s="5">
        <f>IFERROR(VerticalTable[[#This Row],[毛利额]]/VerticalTable[[#This Row],[实收]],"")</f>
        <v>0.42121945889148127</v>
      </c>
      <c r="H207" s="6">
        <v>18348.63</v>
      </c>
      <c r="I207" s="6">
        <v>7728.8</v>
      </c>
      <c r="J207" s="6"/>
      <c r="K207" s="6"/>
      <c r="L207" s="6">
        <v>2085</v>
      </c>
      <c r="M207" s="6">
        <v>0</v>
      </c>
      <c r="N207" s="6">
        <v>0</v>
      </c>
      <c r="O207" s="6">
        <v>1055</v>
      </c>
      <c r="P207" s="6">
        <f>VerticalTable[[#This Row],[毛利额]]-SUM(VerticalTable[[#This Row],[月租]:[员工工资]])</f>
        <v>4588.8</v>
      </c>
    </row>
    <row r="208" spans="1:16" ht="17.25">
      <c r="A208" s="3">
        <v>1001</v>
      </c>
      <c r="B208" s="4" t="s">
        <v>16</v>
      </c>
      <c r="C208" s="4" t="s">
        <v>17</v>
      </c>
      <c r="D208" s="3">
        <v>2020</v>
      </c>
      <c r="E208" s="4" t="s">
        <v>54</v>
      </c>
      <c r="F208" s="4" t="str">
        <f t="shared" si="3"/>
        <v>爱心2012</v>
      </c>
      <c r="G208" s="5">
        <f>IFERROR(VerticalTable[[#This Row],[毛利额]]/VerticalTable[[#This Row],[实收]],"")</f>
        <v>0.44339723633185868</v>
      </c>
      <c r="H208" s="6">
        <v>119008.5</v>
      </c>
      <c r="I208" s="6">
        <v>52768.04</v>
      </c>
      <c r="J208" s="6"/>
      <c r="K208" s="6"/>
      <c r="L208" s="6">
        <v>2750</v>
      </c>
      <c r="M208" s="6">
        <v>0</v>
      </c>
      <c r="N208" s="6">
        <v>0</v>
      </c>
      <c r="O208" s="6">
        <v>10637</v>
      </c>
      <c r="P208" s="6">
        <f>VerticalTable[[#This Row],[毛利额]]-SUM(VerticalTable[[#This Row],[月租]:[员工工资]])</f>
        <v>39381.040000000001</v>
      </c>
    </row>
    <row r="209" spans="1:16" ht="17.25">
      <c r="A209" s="3">
        <v>1002</v>
      </c>
      <c r="B209" s="4" t="s">
        <v>19</v>
      </c>
      <c r="C209" s="4" t="s">
        <v>20</v>
      </c>
      <c r="D209" s="3">
        <v>2020</v>
      </c>
      <c r="E209" s="4" t="s">
        <v>54</v>
      </c>
      <c r="F209" s="4" t="str">
        <f t="shared" si="3"/>
        <v>百姓2012</v>
      </c>
      <c r="G209" s="5" t="str">
        <f>IFERROR(VerticalTable[[#This Row],[毛利额]]/VerticalTable[[#This Row],[实收]],"")</f>
        <v/>
      </c>
      <c r="H209" s="6"/>
      <c r="I209" s="6"/>
      <c r="J209" s="6"/>
      <c r="K209" s="6"/>
      <c r="L209" s="6"/>
      <c r="M209" s="6"/>
      <c r="N209" s="6"/>
      <c r="O209" s="6"/>
      <c r="P209" s="6">
        <f>VerticalTable[[#This Row],[毛利额]]-SUM(VerticalTable[[#This Row],[月租]:[员工工资]])</f>
        <v>0</v>
      </c>
    </row>
    <row r="210" spans="1:16" ht="17.25">
      <c r="A210" s="3">
        <v>1003</v>
      </c>
      <c r="B210" s="4" t="s">
        <v>22</v>
      </c>
      <c r="C210" s="4" t="s">
        <v>20</v>
      </c>
      <c r="D210" s="3">
        <v>2020</v>
      </c>
      <c r="E210" s="4" t="s">
        <v>54</v>
      </c>
      <c r="F210" s="4" t="str">
        <f t="shared" si="3"/>
        <v>博康2012</v>
      </c>
      <c r="G210" s="5" t="str">
        <f>IFERROR(VerticalTable[[#This Row],[毛利额]]/VerticalTable[[#This Row],[实收]],"")</f>
        <v/>
      </c>
      <c r="H210" s="6"/>
      <c r="I210" s="6"/>
      <c r="J210" s="6"/>
      <c r="K210" s="6"/>
      <c r="L210" s="6"/>
      <c r="M210" s="6"/>
      <c r="N210" s="6"/>
      <c r="O210" s="6"/>
      <c r="P210" s="6">
        <f>VerticalTable[[#This Row],[毛利额]]-SUM(VerticalTable[[#This Row],[月租]:[员工工资]])</f>
        <v>0</v>
      </c>
    </row>
    <row r="211" spans="1:16" ht="17.25">
      <c r="A211" s="3">
        <v>1004</v>
      </c>
      <c r="B211" s="4" t="s">
        <v>23</v>
      </c>
      <c r="C211" s="4" t="s">
        <v>20</v>
      </c>
      <c r="D211" s="3">
        <v>2020</v>
      </c>
      <c r="E211" s="4" t="s">
        <v>54</v>
      </c>
      <c r="F211" s="4" t="str">
        <f t="shared" si="3"/>
        <v>华瑞2012</v>
      </c>
      <c r="G211" s="5" t="str">
        <f>IFERROR(VerticalTable[[#This Row],[毛利额]]/VerticalTable[[#This Row],[实收]],"")</f>
        <v/>
      </c>
      <c r="H211" s="6"/>
      <c r="I211" s="6"/>
      <c r="J211" s="6"/>
      <c r="K211" s="6"/>
      <c r="L211" s="6"/>
      <c r="M211" s="6"/>
      <c r="N211" s="6"/>
      <c r="O211" s="6"/>
      <c r="P211" s="6">
        <f>VerticalTable[[#This Row],[毛利额]]-SUM(VerticalTable[[#This Row],[月租]:[员工工资]])</f>
        <v>0</v>
      </c>
    </row>
    <row r="212" spans="1:16" ht="17.25">
      <c r="A212" s="3">
        <v>1005</v>
      </c>
      <c r="B212" s="4" t="s">
        <v>24</v>
      </c>
      <c r="C212" s="4" t="s">
        <v>20</v>
      </c>
      <c r="D212" s="3">
        <v>2020</v>
      </c>
      <c r="E212" s="4" t="s">
        <v>54</v>
      </c>
      <c r="F212" s="4" t="str">
        <f t="shared" si="3"/>
        <v>华宇2012</v>
      </c>
      <c r="G212" s="5" t="str">
        <f>IFERROR(VerticalTable[[#This Row],[毛利额]]/VerticalTable[[#This Row],[实收]],"")</f>
        <v/>
      </c>
      <c r="H212" s="6"/>
      <c r="I212" s="6"/>
      <c r="J212" s="6"/>
      <c r="K212" s="6"/>
      <c r="L212" s="6"/>
      <c r="M212" s="6"/>
      <c r="N212" s="6"/>
      <c r="O212" s="6"/>
      <c r="P212" s="6">
        <f>VerticalTable[[#This Row],[毛利额]]-SUM(VerticalTable[[#This Row],[月租]:[员工工资]])</f>
        <v>0</v>
      </c>
    </row>
    <row r="213" spans="1:16" ht="17.25">
      <c r="A213" s="3">
        <v>1006</v>
      </c>
      <c r="B213" s="4" t="s">
        <v>25</v>
      </c>
      <c r="C213" s="4" t="s">
        <v>20</v>
      </c>
      <c r="D213" s="3">
        <v>2020</v>
      </c>
      <c r="E213" s="4" t="s">
        <v>54</v>
      </c>
      <c r="F213" s="4" t="str">
        <f t="shared" si="3"/>
        <v>华雨2012</v>
      </c>
      <c r="G213" s="5" t="str">
        <f>IFERROR(VerticalTable[[#This Row],[毛利额]]/VerticalTable[[#This Row],[实收]],"")</f>
        <v/>
      </c>
      <c r="H213" s="6"/>
      <c r="I213" s="6"/>
      <c r="J213" s="6"/>
      <c r="K213" s="6"/>
      <c r="L213" s="6"/>
      <c r="M213" s="6"/>
      <c r="N213" s="6"/>
      <c r="O213" s="6"/>
      <c r="P213" s="6">
        <f>VerticalTable[[#This Row],[毛利额]]-SUM(VerticalTable[[#This Row],[月租]:[员工工资]])</f>
        <v>0</v>
      </c>
    </row>
    <row r="214" spans="1:16" ht="17.25">
      <c r="A214" s="3">
        <v>1007</v>
      </c>
      <c r="B214" s="4" t="s">
        <v>26</v>
      </c>
      <c r="C214" s="4" t="s">
        <v>17</v>
      </c>
      <c r="D214" s="3">
        <v>2020</v>
      </c>
      <c r="E214" s="4" t="s">
        <v>54</v>
      </c>
      <c r="F214" s="4" t="str">
        <f t="shared" si="3"/>
        <v>平安2012</v>
      </c>
      <c r="G214" s="5">
        <f>IFERROR(VerticalTable[[#This Row],[毛利额]]/VerticalTable[[#This Row],[实收]],"")</f>
        <v>0.38449825755114253</v>
      </c>
      <c r="H214" s="6">
        <v>81620.760000000009</v>
      </c>
      <c r="I214" s="6">
        <v>31383.039999999994</v>
      </c>
      <c r="J214" s="6">
        <v>107444</v>
      </c>
      <c r="K214" s="6">
        <v>50423</v>
      </c>
      <c r="L214" s="6">
        <v>2000</v>
      </c>
      <c r="M214" s="6">
        <v>0</v>
      </c>
      <c r="N214" s="6">
        <v>200</v>
      </c>
      <c r="O214" s="6">
        <v>5965</v>
      </c>
      <c r="P214" s="6">
        <f>VerticalTable[[#This Row],[毛利额]]-SUM(VerticalTable[[#This Row],[月租]:[员工工资]])</f>
        <v>23218.039999999994</v>
      </c>
    </row>
    <row r="215" spans="1:16" ht="17.25">
      <c r="A215" s="3">
        <v>1008</v>
      </c>
      <c r="B215" s="4" t="s">
        <v>27</v>
      </c>
      <c r="C215" s="4" t="s">
        <v>17</v>
      </c>
      <c r="D215" s="3">
        <v>2020</v>
      </c>
      <c r="E215" s="4" t="s">
        <v>54</v>
      </c>
      <c r="F215" s="4" t="str">
        <f t="shared" si="3"/>
        <v>平价2012</v>
      </c>
      <c r="G215" s="5">
        <f>IFERROR(VerticalTable[[#This Row],[毛利额]]/VerticalTable[[#This Row],[实收]],"")</f>
        <v>0.40494536062744046</v>
      </c>
      <c r="H215" s="6">
        <v>287538.99</v>
      </c>
      <c r="I215" s="6">
        <v>116437.58</v>
      </c>
      <c r="J215" s="6"/>
      <c r="K215" s="6"/>
      <c r="L215" s="6">
        <v>4750</v>
      </c>
      <c r="M215" s="6">
        <v>0</v>
      </c>
      <c r="N215" s="6">
        <v>777</v>
      </c>
      <c r="O215" s="6">
        <v>21545</v>
      </c>
      <c r="P215" s="6">
        <f>VerticalTable[[#This Row],[毛利额]]-SUM(VerticalTable[[#This Row],[月租]:[员工工资]])</f>
        <v>89365.58</v>
      </c>
    </row>
    <row r="216" spans="1:16" ht="17.25">
      <c r="A216" s="3">
        <v>1010</v>
      </c>
      <c r="B216" s="4" t="s">
        <v>29</v>
      </c>
      <c r="C216" s="4" t="s">
        <v>17</v>
      </c>
      <c r="D216" s="3">
        <v>2020</v>
      </c>
      <c r="E216" s="4" t="s">
        <v>54</v>
      </c>
      <c r="F216" s="4" t="str">
        <f t="shared" si="3"/>
        <v>同仁2012</v>
      </c>
      <c r="G216" s="5">
        <f>IFERROR(VerticalTable[[#This Row],[毛利额]]/VerticalTable[[#This Row],[实收]],"")</f>
        <v>0.41336698792460458</v>
      </c>
      <c r="H216" s="6">
        <v>91858.69</v>
      </c>
      <c r="I216" s="6">
        <v>37971.35</v>
      </c>
      <c r="J216" s="6"/>
      <c r="K216" s="6"/>
      <c r="L216" s="6">
        <v>1500</v>
      </c>
      <c r="M216" s="6">
        <v>597</v>
      </c>
      <c r="N216" s="6">
        <v>0</v>
      </c>
      <c r="O216" s="6">
        <v>6941</v>
      </c>
      <c r="P216" s="6">
        <f>VerticalTable[[#This Row],[毛利额]]-SUM(VerticalTable[[#This Row],[月租]:[员工工资]])</f>
        <v>28933.35</v>
      </c>
    </row>
    <row r="217" spans="1:16" ht="17.25">
      <c r="A217" s="3">
        <v>1011</v>
      </c>
      <c r="B217" s="4" t="s">
        <v>30</v>
      </c>
      <c r="C217" s="4" t="s">
        <v>17</v>
      </c>
      <c r="D217" s="3">
        <v>2020</v>
      </c>
      <c r="E217" s="4" t="s">
        <v>54</v>
      </c>
      <c r="F217" s="4" t="str">
        <f t="shared" si="3"/>
        <v>万合2012</v>
      </c>
      <c r="G217" s="5">
        <f>IFERROR(VerticalTable[[#This Row],[毛利额]]/VerticalTable[[#This Row],[实收]],"")</f>
        <v>0.28814988668665503</v>
      </c>
      <c r="H217" s="6">
        <v>377166.52</v>
      </c>
      <c r="I217" s="6">
        <v>108680.49</v>
      </c>
      <c r="J217" s="6"/>
      <c r="K217" s="6"/>
      <c r="L217" s="6">
        <v>12500</v>
      </c>
      <c r="M217" s="6">
        <v>832</v>
      </c>
      <c r="N217" s="6">
        <v>23</v>
      </c>
      <c r="O217" s="6">
        <v>18062</v>
      </c>
      <c r="P217" s="6">
        <f>VerticalTable[[#This Row],[毛利额]]-SUM(VerticalTable[[#This Row],[月租]:[员工工资]])</f>
        <v>77263.490000000005</v>
      </c>
    </row>
    <row r="218" spans="1:16" ht="17.25">
      <c r="A218" s="3">
        <v>1012</v>
      </c>
      <c r="B218" s="4" t="s">
        <v>31</v>
      </c>
      <c r="C218" s="4" t="s">
        <v>17</v>
      </c>
      <c r="D218" s="3">
        <v>2020</v>
      </c>
      <c r="E218" s="4" t="s">
        <v>54</v>
      </c>
      <c r="F218" s="4" t="str">
        <f t="shared" si="3"/>
        <v>为民2012</v>
      </c>
      <c r="G218" s="5">
        <f>IFERROR(VerticalTable[[#This Row],[毛利额]]/VerticalTable[[#This Row],[实收]],"")</f>
        <v>0.40091423084138572</v>
      </c>
      <c r="H218" s="6">
        <v>89390.99</v>
      </c>
      <c r="I218" s="6">
        <v>35838.120000000003</v>
      </c>
      <c r="J218" s="6"/>
      <c r="K218" s="6"/>
      <c r="L218" s="6">
        <v>2916</v>
      </c>
      <c r="M218" s="6">
        <v>677</v>
      </c>
      <c r="N218" s="6">
        <v>0</v>
      </c>
      <c r="O218" s="6">
        <v>7071</v>
      </c>
      <c r="P218" s="6">
        <f>VerticalTable[[#This Row],[毛利额]]-SUM(VerticalTable[[#This Row],[月租]:[员工工资]])</f>
        <v>25174.120000000003</v>
      </c>
    </row>
    <row r="219" spans="1:16" ht="17.25">
      <c r="A219" s="3">
        <v>1014</v>
      </c>
      <c r="B219" s="4" t="s">
        <v>32</v>
      </c>
      <c r="C219" s="4" t="s">
        <v>17</v>
      </c>
      <c r="D219" s="3">
        <v>2020</v>
      </c>
      <c r="E219" s="4" t="s">
        <v>54</v>
      </c>
      <c r="F219" s="4" t="str">
        <f t="shared" si="3"/>
        <v>新特2012</v>
      </c>
      <c r="G219" s="5">
        <f>IFERROR(VerticalTable[[#This Row],[毛利额]]/VerticalTable[[#This Row],[实收]],"")</f>
        <v>0.39743776034682199</v>
      </c>
      <c r="H219" s="6">
        <v>124494.99</v>
      </c>
      <c r="I219" s="6">
        <v>49479.01</v>
      </c>
      <c r="J219" s="6"/>
      <c r="K219" s="6"/>
      <c r="L219" s="6">
        <v>1500</v>
      </c>
      <c r="M219" s="6">
        <v>386</v>
      </c>
      <c r="N219" s="6">
        <v>400</v>
      </c>
      <c r="O219" s="6">
        <v>9663</v>
      </c>
      <c r="P219" s="6">
        <f>VerticalTable[[#This Row],[毛利额]]-SUM(VerticalTable[[#This Row],[月租]:[员工工资]])</f>
        <v>37530.01</v>
      </c>
    </row>
    <row r="220" spans="1:16" ht="17.25">
      <c r="A220" s="3">
        <v>1015</v>
      </c>
      <c r="B220" s="4" t="s">
        <v>33</v>
      </c>
      <c r="C220" s="4" t="s">
        <v>17</v>
      </c>
      <c r="D220" s="3">
        <v>2020</v>
      </c>
      <c r="E220" s="4" t="s">
        <v>54</v>
      </c>
      <c r="F220" s="4" t="str">
        <f t="shared" si="3"/>
        <v>春天2012</v>
      </c>
      <c r="G220" s="5">
        <f>IFERROR(VerticalTable[[#This Row],[毛利额]]/VerticalTable[[#This Row],[实收]],"")</f>
        <v>0.38667967565178896</v>
      </c>
      <c r="H220" s="6">
        <v>113644.53</v>
      </c>
      <c r="I220" s="6">
        <v>43944.03</v>
      </c>
      <c r="J220" s="6"/>
      <c r="K220" s="6"/>
      <c r="L220" s="6">
        <v>2916</v>
      </c>
      <c r="M220" s="6">
        <v>454</v>
      </c>
      <c r="N220" s="6">
        <v>400</v>
      </c>
      <c r="O220" s="6">
        <v>7417</v>
      </c>
      <c r="P220" s="6">
        <f>VerticalTable[[#This Row],[毛利额]]-SUM(VerticalTable[[#This Row],[月租]:[员工工资]])</f>
        <v>32757.03</v>
      </c>
    </row>
    <row r="221" spans="1:16" ht="17.25">
      <c r="A221" s="3">
        <v>1016</v>
      </c>
      <c r="B221" s="4" t="s">
        <v>34</v>
      </c>
      <c r="C221" s="4" t="s">
        <v>17</v>
      </c>
      <c r="D221" s="3">
        <v>2020</v>
      </c>
      <c r="E221" s="4" t="s">
        <v>54</v>
      </c>
      <c r="F221" s="4" t="str">
        <f t="shared" si="3"/>
        <v>春雨2012</v>
      </c>
      <c r="G221" s="5">
        <f>IFERROR(VerticalTable[[#This Row],[毛利额]]/VerticalTable[[#This Row],[实收]],"")</f>
        <v>0.39404275769288372</v>
      </c>
      <c r="H221" s="6">
        <v>79862.12</v>
      </c>
      <c r="I221" s="6">
        <v>31469.09</v>
      </c>
      <c r="J221" s="6"/>
      <c r="K221" s="6"/>
      <c r="L221" s="6">
        <v>2916</v>
      </c>
      <c r="M221" s="6">
        <v>0</v>
      </c>
      <c r="N221" s="6">
        <v>300</v>
      </c>
      <c r="O221" s="6">
        <v>5506</v>
      </c>
      <c r="P221" s="6">
        <f>VerticalTable[[#This Row],[毛利额]]-SUM(VerticalTable[[#This Row],[月租]:[员工工资]])</f>
        <v>22747.09</v>
      </c>
    </row>
    <row r="222" spans="1:16" ht="17.25">
      <c r="A222" s="3">
        <v>1017</v>
      </c>
      <c r="B222" s="4" t="s">
        <v>35</v>
      </c>
      <c r="C222" s="4" t="s">
        <v>17</v>
      </c>
      <c r="D222" s="3">
        <v>2020</v>
      </c>
      <c r="E222" s="4" t="s">
        <v>54</v>
      </c>
      <c r="F222" s="4" t="str">
        <f t="shared" si="3"/>
        <v>阳光2012</v>
      </c>
      <c r="G222" s="5">
        <f>IFERROR(VerticalTable[[#This Row],[毛利额]]/VerticalTable[[#This Row],[实收]],"")</f>
        <v>0.34006725161878054</v>
      </c>
      <c r="H222" s="6">
        <v>82986.850000000006</v>
      </c>
      <c r="I222" s="6">
        <v>28221.11</v>
      </c>
      <c r="J222" s="6"/>
      <c r="K222" s="6"/>
      <c r="L222" s="6">
        <v>2333</v>
      </c>
      <c r="M222" s="6">
        <v>420</v>
      </c>
      <c r="N222" s="6">
        <v>250</v>
      </c>
      <c r="O222" s="6">
        <v>5456</v>
      </c>
      <c r="P222" s="6">
        <f>VerticalTable[[#This Row],[毛利额]]-SUM(VerticalTable[[#This Row],[月租]:[员工工资]])</f>
        <v>19762.11</v>
      </c>
    </row>
    <row r="223" spans="1:16" ht="17.25">
      <c r="A223" s="3">
        <v>1018</v>
      </c>
      <c r="B223" s="4" t="s">
        <v>36</v>
      </c>
      <c r="C223" s="4" t="s">
        <v>17</v>
      </c>
      <c r="D223" s="3">
        <v>2020</v>
      </c>
      <c r="E223" s="4" t="s">
        <v>54</v>
      </c>
      <c r="F223" s="4" t="str">
        <f t="shared" si="3"/>
        <v>安康2012</v>
      </c>
      <c r="G223" s="5">
        <f>IFERROR(VerticalTable[[#This Row],[毛利额]]/VerticalTable[[#This Row],[实收]],"")</f>
        <v>0.41408017005415493</v>
      </c>
      <c r="H223" s="6">
        <v>94275.85</v>
      </c>
      <c r="I223" s="6">
        <v>39037.760000000002</v>
      </c>
      <c r="J223" s="6"/>
      <c r="K223" s="6"/>
      <c r="L223" s="6">
        <v>5833</v>
      </c>
      <c r="M223" s="6">
        <v>0</v>
      </c>
      <c r="N223" s="6">
        <v>0</v>
      </c>
      <c r="O223" s="6">
        <v>6215</v>
      </c>
      <c r="P223" s="6">
        <f>VerticalTable[[#This Row],[毛利额]]-SUM(VerticalTable[[#This Row],[月租]:[员工工资]])</f>
        <v>26989.760000000002</v>
      </c>
    </row>
    <row r="224" spans="1:16" ht="17.25">
      <c r="A224" s="3">
        <v>1019</v>
      </c>
      <c r="B224" s="4" t="s">
        <v>37</v>
      </c>
      <c r="C224" s="4" t="s">
        <v>17</v>
      </c>
      <c r="D224" s="3">
        <v>2020</v>
      </c>
      <c r="E224" s="4" t="s">
        <v>54</v>
      </c>
      <c r="F224" s="4" t="str">
        <f t="shared" si="3"/>
        <v>仁心2012</v>
      </c>
      <c r="G224" s="5">
        <f>IFERROR(VerticalTable[[#This Row],[毛利额]]/VerticalTable[[#This Row],[实收]],"")</f>
        <v>0.43257941949331236</v>
      </c>
      <c r="H224" s="6">
        <v>39220.22</v>
      </c>
      <c r="I224" s="6">
        <v>16965.86</v>
      </c>
      <c r="J224" s="6"/>
      <c r="K224" s="6"/>
      <c r="L224" s="6">
        <v>5416</v>
      </c>
      <c r="M224" s="6">
        <v>455</v>
      </c>
      <c r="N224" s="6">
        <v>220</v>
      </c>
      <c r="O224" s="6">
        <v>4520</v>
      </c>
      <c r="P224" s="6">
        <f>VerticalTable[[#This Row],[毛利额]]-SUM(VerticalTable[[#This Row],[月租]:[员工工资]])</f>
        <v>6354.8600000000006</v>
      </c>
    </row>
    <row r="225" spans="1:16" ht="17.25">
      <c r="A225" s="3">
        <v>1020</v>
      </c>
      <c r="B225" s="4" t="s">
        <v>46</v>
      </c>
      <c r="C225" s="4" t="s">
        <v>17</v>
      </c>
      <c r="D225" s="3">
        <v>2020</v>
      </c>
      <c r="E225" s="4" t="s">
        <v>54</v>
      </c>
      <c r="F225" s="4" t="str">
        <f t="shared" si="3"/>
        <v>缘客2012</v>
      </c>
      <c r="G225" s="5">
        <f>IFERROR(VerticalTable[[#This Row],[毛利额]]/VerticalTable[[#This Row],[实收]],"")</f>
        <v>0.41950262900052826</v>
      </c>
      <c r="H225" s="6">
        <v>54929.62</v>
      </c>
      <c r="I225" s="6">
        <v>23043.119999999999</v>
      </c>
      <c r="J225" s="6"/>
      <c r="K225" s="6"/>
      <c r="L225" s="6">
        <v>4166</v>
      </c>
      <c r="M225" s="6">
        <v>0</v>
      </c>
      <c r="N225" s="6">
        <v>500</v>
      </c>
      <c r="O225" s="6">
        <v>6786</v>
      </c>
      <c r="P225" s="6">
        <f>VerticalTable[[#This Row],[毛利额]]-SUM(VerticalTable[[#This Row],[月租]:[员工工资]])</f>
        <v>11591.119999999999</v>
      </c>
    </row>
    <row r="226" spans="1:16" ht="17.25">
      <c r="A226" s="3">
        <v>1021</v>
      </c>
      <c r="B226" s="4" t="s">
        <v>53</v>
      </c>
      <c r="C226" s="4" t="s">
        <v>17</v>
      </c>
      <c r="D226" s="3">
        <v>2020</v>
      </c>
      <c r="E226" s="4" t="s">
        <v>54</v>
      </c>
      <c r="F226" s="4" t="str">
        <f t="shared" si="3"/>
        <v>康佳2012</v>
      </c>
      <c r="G226" s="5">
        <f>IFERROR(VerticalTable[[#This Row],[毛利额]]/VerticalTable[[#This Row],[实收]],"")</f>
        <v>0.41617278642415723</v>
      </c>
      <c r="H226" s="6">
        <v>78332.08</v>
      </c>
      <c r="I226" s="6">
        <v>32599.68</v>
      </c>
      <c r="J226" s="6"/>
      <c r="K226" s="6"/>
      <c r="L226" s="6">
        <v>2085</v>
      </c>
      <c r="M226" s="6">
        <v>0</v>
      </c>
      <c r="N226" s="6">
        <v>200</v>
      </c>
      <c r="O226" s="6">
        <v>8024</v>
      </c>
      <c r="P226" s="6">
        <f>VerticalTable[[#This Row],[毛利额]]-SUM(VerticalTable[[#This Row],[月租]:[员工工资]])</f>
        <v>22290.68</v>
      </c>
    </row>
    <row r="227" spans="1:16" ht="17.25">
      <c r="A227" s="3">
        <v>1001</v>
      </c>
      <c r="B227" s="4" t="s">
        <v>16</v>
      </c>
      <c r="C227" s="4" t="s">
        <v>17</v>
      </c>
      <c r="D227" s="3">
        <v>2021</v>
      </c>
      <c r="E227" s="4" t="s">
        <v>18</v>
      </c>
      <c r="F227" s="4" t="str">
        <f t="shared" si="3"/>
        <v>爱心2101</v>
      </c>
      <c r="G227" s="5">
        <f>IFERROR(VerticalTable[[#This Row],[毛利额]]/VerticalTable[[#This Row],[实收]],"")</f>
        <v>0.41798451239862155</v>
      </c>
      <c r="H227" s="6">
        <v>75639.86</v>
      </c>
      <c r="I227" s="6">
        <v>31616.29</v>
      </c>
      <c r="J227" s="6"/>
      <c r="K227" s="6"/>
      <c r="L227" s="6">
        <v>2750</v>
      </c>
      <c r="M227" s="6">
        <v>0</v>
      </c>
      <c r="N227" s="6">
        <v>510</v>
      </c>
      <c r="O227" s="6">
        <v>8287</v>
      </c>
      <c r="P227" s="6">
        <f>VerticalTable[[#This Row],[毛利额]]-SUM(VerticalTable[[#This Row],[月租]:[员工工资]])</f>
        <v>20069.29</v>
      </c>
    </row>
    <row r="228" spans="1:16" ht="17.25">
      <c r="A228" s="3">
        <v>1002</v>
      </c>
      <c r="B228" s="4" t="s">
        <v>19</v>
      </c>
      <c r="C228" s="4" t="s">
        <v>20</v>
      </c>
      <c r="D228" s="3">
        <v>2021</v>
      </c>
      <c r="E228" s="4" t="s">
        <v>21</v>
      </c>
      <c r="F228" s="4" t="str">
        <f t="shared" si="3"/>
        <v>百姓2101</v>
      </c>
      <c r="G228" s="5" t="str">
        <f>IFERROR(VerticalTable[[#This Row],[毛利额]]/VerticalTable[[#This Row],[实收]],"")</f>
        <v/>
      </c>
      <c r="H228" s="6"/>
      <c r="I228" s="6"/>
      <c r="J228" s="6"/>
      <c r="K228" s="6"/>
      <c r="L228" s="6"/>
      <c r="M228" s="6"/>
      <c r="N228" s="6"/>
      <c r="O228" s="6"/>
      <c r="P228" s="6">
        <f>VerticalTable[[#This Row],[毛利额]]-SUM(VerticalTable[[#This Row],[月租]:[员工工资]])</f>
        <v>0</v>
      </c>
    </row>
    <row r="229" spans="1:16" ht="17.25">
      <c r="A229" s="3">
        <v>1003</v>
      </c>
      <c r="B229" s="4" t="s">
        <v>22</v>
      </c>
      <c r="C229" s="4" t="s">
        <v>20</v>
      </c>
      <c r="D229" s="3">
        <v>2021</v>
      </c>
      <c r="E229" s="4" t="s">
        <v>21</v>
      </c>
      <c r="F229" s="4" t="str">
        <f t="shared" si="3"/>
        <v>博康2101</v>
      </c>
      <c r="G229" s="5" t="str">
        <f>IFERROR(VerticalTable[[#This Row],[毛利额]]/VerticalTable[[#This Row],[实收]],"")</f>
        <v/>
      </c>
      <c r="H229" s="6"/>
      <c r="I229" s="6"/>
      <c r="J229" s="6"/>
      <c r="K229" s="6"/>
      <c r="L229" s="6"/>
      <c r="M229" s="6"/>
      <c r="N229" s="6"/>
      <c r="O229" s="6"/>
      <c r="P229" s="6">
        <f>VerticalTable[[#This Row],[毛利额]]-SUM(VerticalTable[[#This Row],[月租]:[员工工资]])</f>
        <v>0</v>
      </c>
    </row>
    <row r="230" spans="1:16" ht="17.25">
      <c r="A230" s="3">
        <v>1004</v>
      </c>
      <c r="B230" s="4" t="s">
        <v>23</v>
      </c>
      <c r="C230" s="4" t="s">
        <v>20</v>
      </c>
      <c r="D230" s="3">
        <v>2021</v>
      </c>
      <c r="E230" s="4" t="s">
        <v>21</v>
      </c>
      <c r="F230" s="4" t="str">
        <f t="shared" si="3"/>
        <v>华瑞2101</v>
      </c>
      <c r="G230" s="5" t="str">
        <f>IFERROR(VerticalTable[[#This Row],[毛利额]]/VerticalTable[[#This Row],[实收]],"")</f>
        <v/>
      </c>
      <c r="H230" s="6"/>
      <c r="I230" s="6"/>
      <c r="J230" s="6"/>
      <c r="K230" s="6"/>
      <c r="L230" s="6"/>
      <c r="M230" s="6"/>
      <c r="N230" s="6"/>
      <c r="O230" s="6"/>
      <c r="P230" s="6">
        <f>VerticalTable[[#This Row],[毛利额]]-SUM(VerticalTable[[#This Row],[月租]:[员工工资]])</f>
        <v>0</v>
      </c>
    </row>
    <row r="231" spans="1:16" ht="17.25">
      <c r="A231" s="3">
        <v>1005</v>
      </c>
      <c r="B231" s="4" t="s">
        <v>24</v>
      </c>
      <c r="C231" s="4" t="s">
        <v>20</v>
      </c>
      <c r="D231" s="3">
        <v>2021</v>
      </c>
      <c r="E231" s="4" t="s">
        <v>21</v>
      </c>
      <c r="F231" s="4" t="str">
        <f t="shared" si="3"/>
        <v>华宇2101</v>
      </c>
      <c r="G231" s="5" t="str">
        <f>IFERROR(VerticalTable[[#This Row],[毛利额]]/VerticalTable[[#This Row],[实收]],"")</f>
        <v/>
      </c>
      <c r="H231" s="6"/>
      <c r="I231" s="6"/>
      <c r="J231" s="6"/>
      <c r="K231" s="6"/>
      <c r="L231" s="6"/>
      <c r="M231" s="6"/>
      <c r="N231" s="6"/>
      <c r="O231" s="6"/>
      <c r="P231" s="6">
        <f>VerticalTable[[#This Row],[毛利额]]-SUM(VerticalTable[[#This Row],[月租]:[员工工资]])</f>
        <v>0</v>
      </c>
    </row>
    <row r="232" spans="1:16" ht="17.25">
      <c r="A232" s="3">
        <v>1006</v>
      </c>
      <c r="B232" s="4" t="s">
        <v>25</v>
      </c>
      <c r="C232" s="4" t="s">
        <v>20</v>
      </c>
      <c r="D232" s="3">
        <v>2021</v>
      </c>
      <c r="E232" s="4" t="s">
        <v>21</v>
      </c>
      <c r="F232" s="4" t="str">
        <f t="shared" si="3"/>
        <v>华雨2101</v>
      </c>
      <c r="G232" s="5" t="str">
        <f>IFERROR(VerticalTable[[#This Row],[毛利额]]/VerticalTable[[#This Row],[实收]],"")</f>
        <v/>
      </c>
      <c r="H232" s="6"/>
      <c r="I232" s="6"/>
      <c r="J232" s="6"/>
      <c r="K232" s="6"/>
      <c r="L232" s="6"/>
      <c r="M232" s="6"/>
      <c r="N232" s="6"/>
      <c r="O232" s="6"/>
      <c r="P232" s="6">
        <f>VerticalTable[[#This Row],[毛利额]]-SUM(VerticalTable[[#This Row],[月租]:[员工工资]])</f>
        <v>0</v>
      </c>
    </row>
    <row r="233" spans="1:16" ht="17.25" customHeight="1">
      <c r="A233" s="3">
        <v>1007</v>
      </c>
      <c r="B233" s="4" t="s">
        <v>26</v>
      </c>
      <c r="C233" s="4" t="s">
        <v>17</v>
      </c>
      <c r="D233" s="3">
        <v>2021</v>
      </c>
      <c r="E233" s="4" t="s">
        <v>18</v>
      </c>
      <c r="F233" s="4" t="str">
        <f t="shared" si="3"/>
        <v>平安2101</v>
      </c>
      <c r="G233" s="5">
        <f>IFERROR(VerticalTable[[#This Row],[毛利额]]/VerticalTable[[#This Row],[实收]],"")</f>
        <v>0.32208845523802859</v>
      </c>
      <c r="H233" s="7">
        <v>56479.640000000014</v>
      </c>
      <c r="I233" s="8">
        <v>18191.439999999973</v>
      </c>
      <c r="J233" s="7">
        <v>487911.5</v>
      </c>
      <c r="K233" s="8">
        <v>226267.92</v>
      </c>
      <c r="L233" s="8">
        <v>2000</v>
      </c>
      <c r="M233" s="8">
        <v>0</v>
      </c>
      <c r="N233" s="8">
        <v>220</v>
      </c>
      <c r="O233" s="8">
        <v>5356</v>
      </c>
      <c r="P233" s="6">
        <f>VerticalTable[[#This Row],[毛利额]]-SUM(VerticalTable[[#This Row],[月租]:[员工工资]])</f>
        <v>10615.439999999973</v>
      </c>
    </row>
    <row r="234" spans="1:16" ht="17.25">
      <c r="A234" s="3">
        <v>1008</v>
      </c>
      <c r="B234" s="4" t="s">
        <v>27</v>
      </c>
      <c r="C234" s="4" t="s">
        <v>17</v>
      </c>
      <c r="D234" s="3">
        <v>2021</v>
      </c>
      <c r="E234" s="4" t="s">
        <v>18</v>
      </c>
      <c r="F234" s="4" t="str">
        <f t="shared" si="3"/>
        <v>平价2101</v>
      </c>
      <c r="G234" s="5">
        <f>IFERROR(VerticalTable[[#This Row],[毛利额]]/VerticalTable[[#This Row],[实收]],"")</f>
        <v>0.39284891667317756</v>
      </c>
      <c r="H234" s="6">
        <v>206961.09</v>
      </c>
      <c r="I234" s="6">
        <v>81304.44</v>
      </c>
      <c r="J234" s="6"/>
      <c r="K234" s="6"/>
      <c r="L234" s="6">
        <v>4666</v>
      </c>
      <c r="M234" s="6">
        <v>0</v>
      </c>
      <c r="N234" s="6">
        <v>838</v>
      </c>
      <c r="O234" s="6">
        <v>15675</v>
      </c>
      <c r="P234" s="6">
        <f>VerticalTable[[#This Row],[毛利额]]-SUM(VerticalTable[[#This Row],[月租]:[员工工资]])</f>
        <v>60125.440000000002</v>
      </c>
    </row>
    <row r="235" spans="1:16" ht="17.25">
      <c r="A235" s="3">
        <v>1010</v>
      </c>
      <c r="B235" s="4" t="s">
        <v>29</v>
      </c>
      <c r="C235" s="4" t="s">
        <v>17</v>
      </c>
      <c r="D235" s="3">
        <v>2021</v>
      </c>
      <c r="E235" s="4" t="s">
        <v>18</v>
      </c>
      <c r="F235" s="4" t="str">
        <f t="shared" si="3"/>
        <v>同仁2101</v>
      </c>
      <c r="G235" s="5">
        <f>IFERROR(VerticalTable[[#This Row],[毛利额]]/VerticalTable[[#This Row],[实收]],"")</f>
        <v>0.41984967603965345</v>
      </c>
      <c r="H235" s="6">
        <v>72961.09</v>
      </c>
      <c r="I235" s="6">
        <v>30632.69</v>
      </c>
      <c r="J235" s="6"/>
      <c r="K235" s="6"/>
      <c r="L235" s="6">
        <v>8750</v>
      </c>
      <c r="M235" s="6">
        <v>832.34</v>
      </c>
      <c r="N235" s="6">
        <v>1300</v>
      </c>
      <c r="O235" s="6">
        <v>6587</v>
      </c>
      <c r="P235" s="6">
        <f>VerticalTable[[#This Row],[毛利额]]-SUM(VerticalTable[[#This Row],[月租]:[员工工资]])</f>
        <v>13163.349999999999</v>
      </c>
    </row>
    <row r="236" spans="1:16" ht="17.25">
      <c r="A236" s="3">
        <v>1011</v>
      </c>
      <c r="B236" s="4" t="s">
        <v>30</v>
      </c>
      <c r="C236" s="4" t="s">
        <v>17</v>
      </c>
      <c r="D236" s="3">
        <v>2021</v>
      </c>
      <c r="E236" s="4" t="s">
        <v>18</v>
      </c>
      <c r="F236" s="4" t="str">
        <f t="shared" si="3"/>
        <v>万合2101</v>
      </c>
      <c r="G236" s="5">
        <f>IFERROR(VerticalTable[[#This Row],[毛利额]]/VerticalTable[[#This Row],[实收]],"")</f>
        <v>0.23068122046131537</v>
      </c>
      <c r="H236" s="6">
        <v>373863.55</v>
      </c>
      <c r="I236" s="6">
        <v>86243.3</v>
      </c>
      <c r="J236" s="6"/>
      <c r="K236" s="6"/>
      <c r="L236" s="6">
        <v>12500</v>
      </c>
      <c r="M236" s="6">
        <v>677.34</v>
      </c>
      <c r="N236" s="6">
        <v>0</v>
      </c>
      <c r="O236" s="6">
        <v>14179</v>
      </c>
      <c r="P236" s="6">
        <f>VerticalTable[[#This Row],[毛利额]]-SUM(VerticalTable[[#This Row],[月租]:[员工工资]])</f>
        <v>58886.960000000006</v>
      </c>
    </row>
    <row r="237" spans="1:16" ht="17.25">
      <c r="A237" s="3">
        <v>1012</v>
      </c>
      <c r="B237" s="4" t="s">
        <v>31</v>
      </c>
      <c r="C237" s="4" t="s">
        <v>17</v>
      </c>
      <c r="D237" s="3">
        <v>2021</v>
      </c>
      <c r="E237" s="4" t="s">
        <v>18</v>
      </c>
      <c r="F237" s="4" t="str">
        <f t="shared" si="3"/>
        <v>为民2101</v>
      </c>
      <c r="G237" s="5">
        <f>IFERROR(VerticalTable[[#This Row],[毛利额]]/VerticalTable[[#This Row],[实收]],"")</f>
        <v>0.40491983369684625</v>
      </c>
      <c r="H237" s="6">
        <v>62372.84</v>
      </c>
      <c r="I237" s="6">
        <v>25256</v>
      </c>
      <c r="J237" s="6"/>
      <c r="K237" s="6"/>
      <c r="L237" s="6">
        <v>2750</v>
      </c>
      <c r="M237" s="6">
        <v>386</v>
      </c>
      <c r="N237" s="6">
        <v>500</v>
      </c>
      <c r="O237" s="6">
        <v>6353</v>
      </c>
      <c r="P237" s="6">
        <f>VerticalTable[[#This Row],[毛利额]]-SUM(VerticalTable[[#This Row],[月租]:[员工工资]])</f>
        <v>15267</v>
      </c>
    </row>
    <row r="238" spans="1:16" ht="17.25">
      <c r="A238" s="3">
        <v>1014</v>
      </c>
      <c r="B238" s="4" t="s">
        <v>32</v>
      </c>
      <c r="C238" s="4" t="s">
        <v>17</v>
      </c>
      <c r="D238" s="3">
        <v>2021</v>
      </c>
      <c r="E238" s="4" t="s">
        <v>18</v>
      </c>
      <c r="F238" s="4" t="str">
        <f t="shared" si="3"/>
        <v>新特2101</v>
      </c>
      <c r="G238" s="5">
        <f>IFERROR(VerticalTable[[#This Row],[毛利额]]/VerticalTable[[#This Row],[实收]],"")</f>
        <v>0.39770876770186947</v>
      </c>
      <c r="H238" s="6">
        <v>77454.39</v>
      </c>
      <c r="I238" s="6">
        <v>30804.29</v>
      </c>
      <c r="J238" s="6"/>
      <c r="K238" s="6"/>
      <c r="L238" s="6">
        <v>1500</v>
      </c>
      <c r="M238" s="6">
        <v>453.59</v>
      </c>
      <c r="N238" s="6">
        <v>42</v>
      </c>
      <c r="O238" s="6">
        <v>6493</v>
      </c>
      <c r="P238" s="6">
        <f>VerticalTable[[#This Row],[毛利额]]-SUM(VerticalTable[[#This Row],[月租]:[员工工资]])</f>
        <v>22315.7</v>
      </c>
    </row>
    <row r="239" spans="1:16" ht="17.25">
      <c r="A239" s="3">
        <v>1015</v>
      </c>
      <c r="B239" s="4" t="s">
        <v>33</v>
      </c>
      <c r="C239" s="4" t="s">
        <v>17</v>
      </c>
      <c r="D239" s="3">
        <v>2021</v>
      </c>
      <c r="E239" s="4" t="s">
        <v>18</v>
      </c>
      <c r="F239" s="4" t="str">
        <f t="shared" si="3"/>
        <v>春天2101</v>
      </c>
      <c r="G239" s="5">
        <f>IFERROR(VerticalTable[[#This Row],[毛利额]]/VerticalTable[[#This Row],[实收]],"")</f>
        <v>0.37579139302804193</v>
      </c>
      <c r="H239" s="6">
        <v>78837.25</v>
      </c>
      <c r="I239" s="6">
        <v>29626.36</v>
      </c>
      <c r="J239" s="6"/>
      <c r="K239" s="6"/>
      <c r="L239" s="6">
        <v>2916</v>
      </c>
      <c r="M239" s="6">
        <v>0</v>
      </c>
      <c r="N239" s="6">
        <v>400</v>
      </c>
      <c r="O239" s="6">
        <v>6173</v>
      </c>
      <c r="P239" s="6">
        <f>VerticalTable[[#This Row],[毛利额]]-SUM(VerticalTable[[#This Row],[月租]:[员工工资]])</f>
        <v>20137.36</v>
      </c>
    </row>
    <row r="240" spans="1:16" ht="17.25">
      <c r="A240" s="3">
        <v>1016</v>
      </c>
      <c r="B240" s="4" t="s">
        <v>34</v>
      </c>
      <c r="C240" s="4" t="s">
        <v>17</v>
      </c>
      <c r="D240" s="3">
        <v>2021</v>
      </c>
      <c r="E240" s="4" t="s">
        <v>18</v>
      </c>
      <c r="F240" s="4" t="str">
        <f t="shared" si="3"/>
        <v>春雨2101</v>
      </c>
      <c r="G240" s="5">
        <f>IFERROR(VerticalTable[[#This Row],[毛利额]]/VerticalTable[[#This Row],[实收]],"")</f>
        <v>0.37781054034267708</v>
      </c>
      <c r="H240" s="6">
        <v>59254.62</v>
      </c>
      <c r="I240" s="6">
        <v>22387.02</v>
      </c>
      <c r="J240" s="6"/>
      <c r="K240" s="6"/>
      <c r="L240" s="6">
        <v>2500</v>
      </c>
      <c r="M240" s="6">
        <v>420.25</v>
      </c>
      <c r="N240" s="6">
        <v>300</v>
      </c>
      <c r="O240" s="6">
        <v>5702</v>
      </c>
      <c r="P240" s="6">
        <f>VerticalTable[[#This Row],[毛利额]]-SUM(VerticalTable[[#This Row],[月租]:[员工工资]])</f>
        <v>13464.77</v>
      </c>
    </row>
    <row r="241" spans="1:16" ht="17.25">
      <c r="A241" s="3">
        <v>1017</v>
      </c>
      <c r="B241" s="4" t="s">
        <v>35</v>
      </c>
      <c r="C241" s="4" t="s">
        <v>17</v>
      </c>
      <c r="D241" s="3">
        <v>2021</v>
      </c>
      <c r="E241" s="4" t="s">
        <v>18</v>
      </c>
      <c r="F241" s="4" t="str">
        <f t="shared" si="3"/>
        <v>阳光2101</v>
      </c>
      <c r="G241" s="5">
        <f>IFERROR(VerticalTable[[#This Row],[毛利额]]/VerticalTable[[#This Row],[实收]],"")</f>
        <v>0.36321581576802769</v>
      </c>
      <c r="H241" s="6">
        <v>39253.99</v>
      </c>
      <c r="I241" s="6">
        <v>14257.67</v>
      </c>
      <c r="J241" s="6"/>
      <c r="K241" s="6"/>
      <c r="L241" s="6">
        <v>2333</v>
      </c>
      <c r="M241" s="6">
        <v>0</v>
      </c>
      <c r="N241" s="6">
        <v>209</v>
      </c>
      <c r="O241" s="6">
        <v>4560</v>
      </c>
      <c r="P241" s="6">
        <f>VerticalTable[[#This Row],[毛利额]]-SUM(VerticalTable[[#This Row],[月租]:[员工工资]])</f>
        <v>7155.67</v>
      </c>
    </row>
    <row r="242" spans="1:16" ht="17.25">
      <c r="A242" s="3">
        <v>1018</v>
      </c>
      <c r="B242" s="4" t="s">
        <v>36</v>
      </c>
      <c r="C242" s="4" t="s">
        <v>17</v>
      </c>
      <c r="D242" s="3">
        <v>2021</v>
      </c>
      <c r="E242" s="4" t="s">
        <v>18</v>
      </c>
      <c r="F242" s="4" t="str">
        <f t="shared" si="3"/>
        <v>安康2101</v>
      </c>
      <c r="G242" s="5">
        <f>IFERROR(VerticalTable[[#This Row],[毛利额]]/VerticalTable[[#This Row],[实收]],"")</f>
        <v>0.37666375933969776</v>
      </c>
      <c r="H242" s="6">
        <v>69307.649999999994</v>
      </c>
      <c r="I242" s="6">
        <v>26105.68</v>
      </c>
      <c r="J242" s="6"/>
      <c r="K242" s="6"/>
      <c r="L242" s="6">
        <v>5833</v>
      </c>
      <c r="M242" s="6">
        <v>454.67</v>
      </c>
      <c r="N242" s="6">
        <v>1000</v>
      </c>
      <c r="O242" s="6">
        <v>5882</v>
      </c>
      <c r="P242" s="6">
        <f>VerticalTable[[#This Row],[毛利额]]-SUM(VerticalTable[[#This Row],[月租]:[员工工资]])</f>
        <v>12936.01</v>
      </c>
    </row>
    <row r="243" spans="1:16" ht="17.25">
      <c r="A243" s="3">
        <v>1019</v>
      </c>
      <c r="B243" s="4" t="s">
        <v>37</v>
      </c>
      <c r="C243" s="4" t="s">
        <v>17</v>
      </c>
      <c r="D243" s="3">
        <v>2021</v>
      </c>
      <c r="E243" s="4" t="s">
        <v>18</v>
      </c>
      <c r="F243" s="4" t="str">
        <f t="shared" si="3"/>
        <v>仁心2101</v>
      </c>
      <c r="G243" s="5">
        <f>IFERROR(VerticalTable[[#This Row],[毛利额]]/VerticalTable[[#This Row],[实收]],"")</f>
        <v>0.41143777701671497</v>
      </c>
      <c r="H243" s="6">
        <v>24059.919999999998</v>
      </c>
      <c r="I243" s="6">
        <v>9899.16</v>
      </c>
      <c r="J243" s="6"/>
      <c r="K243" s="6"/>
      <c r="L243" s="6">
        <v>2000</v>
      </c>
      <c r="M243" s="6">
        <v>0</v>
      </c>
      <c r="N243" s="6">
        <v>300</v>
      </c>
      <c r="O243" s="6">
        <v>2400</v>
      </c>
      <c r="P243" s="6">
        <f>VerticalTable[[#This Row],[毛利额]]-SUM(VerticalTable[[#This Row],[月租]:[员工工资]])</f>
        <v>5199.16</v>
      </c>
    </row>
    <row r="244" spans="1:16" ht="17.25" customHeight="1">
      <c r="A244" s="3">
        <v>1020</v>
      </c>
      <c r="B244" s="4" t="s">
        <v>46</v>
      </c>
      <c r="C244" s="4" t="s">
        <v>17</v>
      </c>
      <c r="D244" s="3">
        <v>2021</v>
      </c>
      <c r="E244" s="4" t="s">
        <v>18</v>
      </c>
      <c r="F244" s="4" t="str">
        <f t="shared" si="3"/>
        <v>缘客2101</v>
      </c>
      <c r="G244" s="5">
        <f>IFERROR(VerticalTable[[#This Row],[毛利额]]/VerticalTable[[#This Row],[实收]],"")</f>
        <v>0.40420104315465133</v>
      </c>
      <c r="H244" s="7">
        <v>30396.26</v>
      </c>
      <c r="I244" s="8">
        <v>12286.2</v>
      </c>
      <c r="J244" s="7"/>
      <c r="K244" s="8"/>
      <c r="L244" s="8">
        <v>3750</v>
      </c>
      <c r="M244" s="8">
        <v>0</v>
      </c>
      <c r="N244" s="8">
        <v>1512</v>
      </c>
      <c r="O244" s="8">
        <v>4415</v>
      </c>
      <c r="P244" s="6">
        <f>VerticalTable[[#This Row],[毛利额]]-SUM(VerticalTable[[#This Row],[月租]:[员工工资]])</f>
        <v>2609.2000000000007</v>
      </c>
    </row>
    <row r="245" spans="1:16" ht="17.25" customHeight="1">
      <c r="A245" s="3">
        <v>1021</v>
      </c>
      <c r="B245" s="4" t="s">
        <v>53</v>
      </c>
      <c r="C245" s="4" t="s">
        <v>17</v>
      </c>
      <c r="D245" s="3">
        <v>2021</v>
      </c>
      <c r="E245" s="4" t="s">
        <v>18</v>
      </c>
      <c r="F245" s="4" t="str">
        <f t="shared" si="3"/>
        <v>康佳2101</v>
      </c>
      <c r="G245" s="5">
        <f>IFERROR(VerticalTable[[#This Row],[毛利额]]/VerticalTable[[#This Row],[实收]],"")</f>
        <v>0.24793918732801659</v>
      </c>
      <c r="H245" s="7">
        <v>53548.05</v>
      </c>
      <c r="I245" s="8">
        <v>13276.66</v>
      </c>
      <c r="J245" s="7"/>
      <c r="K245" s="8">
        <v>7797</v>
      </c>
      <c r="L245" s="8">
        <v>2083</v>
      </c>
      <c r="M245" s="8">
        <v>0</v>
      </c>
      <c r="N245" s="8">
        <v>439.8</v>
      </c>
      <c r="O245" s="8">
        <v>5210</v>
      </c>
      <c r="P245" s="6">
        <f>VerticalTable[[#This Row],[毛利额]]-SUM(VerticalTable[[#This Row],[月租]:[员工工资]])</f>
        <v>5543.86</v>
      </c>
    </row>
    <row r="246" spans="1:16" ht="17.25">
      <c r="A246" s="4">
        <v>1001</v>
      </c>
      <c r="B246" s="3" t="s">
        <v>16</v>
      </c>
      <c r="C246" s="4" t="s">
        <v>17</v>
      </c>
      <c r="D246" s="3">
        <v>2021</v>
      </c>
      <c r="E246" s="4" t="s">
        <v>38</v>
      </c>
      <c r="F246" s="4" t="str">
        <f t="shared" si="3"/>
        <v>爱心2102</v>
      </c>
      <c r="G246" s="5">
        <f>IFERROR(VerticalTable[[#This Row],[毛利额]]/VerticalTable[[#This Row],[实收]],"")</f>
        <v>0.40672527338764386</v>
      </c>
      <c r="H246" s="6">
        <v>55863.9</v>
      </c>
      <c r="I246" s="6">
        <v>22721.26</v>
      </c>
      <c r="J246" s="6"/>
      <c r="K246" s="6"/>
      <c r="L246" s="6">
        <v>2750</v>
      </c>
      <c r="M246" s="6">
        <v>0</v>
      </c>
      <c r="N246" s="6">
        <v>500</v>
      </c>
      <c r="O246" s="6">
        <v>6775</v>
      </c>
      <c r="P246" s="6">
        <f>VerticalTable[[#This Row],[毛利额]]-SUM(VerticalTable[[#This Row],[月租]:[员工工资]])</f>
        <v>12696.259999999998</v>
      </c>
    </row>
    <row r="247" spans="1:16" ht="17.25">
      <c r="A247" s="3">
        <v>1002</v>
      </c>
      <c r="B247" s="4" t="s">
        <v>19</v>
      </c>
      <c r="C247" s="4" t="s">
        <v>20</v>
      </c>
      <c r="D247" s="3">
        <v>2021</v>
      </c>
      <c r="E247" s="4" t="s">
        <v>39</v>
      </c>
      <c r="F247" s="4" t="str">
        <f t="shared" si="3"/>
        <v>百姓2102</v>
      </c>
      <c r="G247" s="5" t="str">
        <f>IFERROR(VerticalTable[[#This Row],[毛利额]]/VerticalTable[[#This Row],[实收]],"")</f>
        <v/>
      </c>
      <c r="H247" s="6"/>
      <c r="I247" s="6"/>
      <c r="J247" s="6"/>
      <c r="K247" s="6"/>
      <c r="L247" s="6"/>
      <c r="M247" s="6"/>
      <c r="N247" s="6"/>
      <c r="O247" s="6"/>
      <c r="P247" s="6">
        <f>VerticalTable[[#This Row],[毛利额]]-SUM(VerticalTable[[#This Row],[月租]:[员工工资]])</f>
        <v>0</v>
      </c>
    </row>
    <row r="248" spans="1:16" ht="17.25">
      <c r="A248" s="3">
        <v>1003</v>
      </c>
      <c r="B248" s="4" t="s">
        <v>22</v>
      </c>
      <c r="C248" s="4" t="s">
        <v>20</v>
      </c>
      <c r="D248" s="3">
        <v>2021</v>
      </c>
      <c r="E248" s="4" t="s">
        <v>39</v>
      </c>
      <c r="F248" s="4" t="str">
        <f t="shared" si="3"/>
        <v>博康2102</v>
      </c>
      <c r="G248" s="5" t="str">
        <f>IFERROR(VerticalTable[[#This Row],[毛利额]]/VerticalTable[[#This Row],[实收]],"")</f>
        <v/>
      </c>
      <c r="H248" s="6"/>
      <c r="I248" s="6"/>
      <c r="J248" s="6"/>
      <c r="K248" s="6"/>
      <c r="L248" s="6"/>
      <c r="M248" s="6"/>
      <c r="N248" s="6"/>
      <c r="O248" s="6"/>
      <c r="P248" s="6">
        <f>VerticalTable[[#This Row],[毛利额]]-SUM(VerticalTable[[#This Row],[月租]:[员工工资]])</f>
        <v>0</v>
      </c>
    </row>
    <row r="249" spans="1:16" ht="17.25">
      <c r="A249" s="3">
        <v>1004</v>
      </c>
      <c r="B249" s="4" t="s">
        <v>23</v>
      </c>
      <c r="C249" s="4" t="s">
        <v>20</v>
      </c>
      <c r="D249" s="3">
        <v>2021</v>
      </c>
      <c r="E249" s="4" t="s">
        <v>39</v>
      </c>
      <c r="F249" s="4" t="str">
        <f t="shared" si="3"/>
        <v>华瑞2102</v>
      </c>
      <c r="G249" s="5" t="str">
        <f>IFERROR(VerticalTable[[#This Row],[毛利额]]/VerticalTable[[#This Row],[实收]],"")</f>
        <v/>
      </c>
      <c r="H249" s="6"/>
      <c r="I249" s="6"/>
      <c r="J249" s="6"/>
      <c r="K249" s="6"/>
      <c r="L249" s="6"/>
      <c r="M249" s="6"/>
      <c r="N249" s="6"/>
      <c r="O249" s="6"/>
      <c r="P249" s="6">
        <f>VerticalTable[[#This Row],[毛利额]]-SUM(VerticalTable[[#This Row],[月租]:[员工工资]])</f>
        <v>0</v>
      </c>
    </row>
    <row r="250" spans="1:16" ht="17.25">
      <c r="A250" s="3">
        <v>1005</v>
      </c>
      <c r="B250" s="4" t="s">
        <v>24</v>
      </c>
      <c r="C250" s="4" t="s">
        <v>20</v>
      </c>
      <c r="D250" s="3">
        <v>2021</v>
      </c>
      <c r="E250" s="4" t="s">
        <v>39</v>
      </c>
      <c r="F250" s="4" t="str">
        <f t="shared" si="3"/>
        <v>华宇2102</v>
      </c>
      <c r="G250" s="5" t="str">
        <f>IFERROR(VerticalTable[[#This Row],[毛利额]]/VerticalTable[[#This Row],[实收]],"")</f>
        <v/>
      </c>
      <c r="H250" s="6"/>
      <c r="I250" s="6"/>
      <c r="J250" s="6"/>
      <c r="K250" s="6"/>
      <c r="L250" s="6"/>
      <c r="M250" s="6"/>
      <c r="N250" s="6"/>
      <c r="O250" s="6"/>
      <c r="P250" s="6">
        <f>VerticalTable[[#This Row],[毛利额]]-SUM(VerticalTable[[#This Row],[月租]:[员工工资]])</f>
        <v>0</v>
      </c>
    </row>
    <row r="251" spans="1:16" ht="17.25">
      <c r="A251" s="3">
        <v>1006</v>
      </c>
      <c r="B251" s="4" t="s">
        <v>25</v>
      </c>
      <c r="C251" s="4" t="s">
        <v>20</v>
      </c>
      <c r="D251" s="3">
        <v>2021</v>
      </c>
      <c r="E251" s="4" t="s">
        <v>39</v>
      </c>
      <c r="F251" s="4" t="str">
        <f t="shared" si="3"/>
        <v>华雨2102</v>
      </c>
      <c r="G251" s="5" t="str">
        <f>IFERROR(VerticalTable[[#This Row],[毛利额]]/VerticalTable[[#This Row],[实收]],"")</f>
        <v/>
      </c>
      <c r="H251" s="6"/>
      <c r="I251" s="6"/>
      <c r="J251" s="6"/>
      <c r="K251" s="6"/>
      <c r="L251" s="6"/>
      <c r="M251" s="6"/>
      <c r="N251" s="6"/>
      <c r="O251" s="6"/>
      <c r="P251" s="6">
        <f>VerticalTable[[#This Row],[毛利额]]-SUM(VerticalTable[[#This Row],[月租]:[员工工资]])</f>
        <v>0</v>
      </c>
    </row>
    <row r="252" spans="1:16" ht="17.25" customHeight="1">
      <c r="A252" s="4">
        <v>1007</v>
      </c>
      <c r="B252" s="3" t="s">
        <v>26</v>
      </c>
      <c r="C252" s="4" t="s">
        <v>17</v>
      </c>
      <c r="D252" s="3">
        <v>2021</v>
      </c>
      <c r="E252" s="4" t="s">
        <v>38</v>
      </c>
      <c r="F252" s="4" t="str">
        <f t="shared" si="3"/>
        <v>平安2102</v>
      </c>
      <c r="G252" s="5">
        <f>IFERROR(VerticalTable[[#This Row],[毛利额]]/VerticalTable[[#This Row],[实收]],"")</f>
        <v>0.36889236444222329</v>
      </c>
      <c r="H252" s="7">
        <v>44654.760000000009</v>
      </c>
      <c r="I252" s="8">
        <v>16472.800000000017</v>
      </c>
      <c r="J252" s="7">
        <v>622126</v>
      </c>
      <c r="K252" s="8">
        <v>138741.96</v>
      </c>
      <c r="L252" s="8">
        <v>2000</v>
      </c>
      <c r="M252" s="8">
        <v>0</v>
      </c>
      <c r="N252" s="8">
        <v>200</v>
      </c>
      <c r="O252" s="8">
        <v>4775</v>
      </c>
      <c r="P252" s="6">
        <f>VerticalTable[[#This Row],[毛利额]]-SUM(VerticalTable[[#This Row],[月租]:[员工工资]])</f>
        <v>9497.8000000000175</v>
      </c>
    </row>
    <row r="253" spans="1:16" ht="17.25">
      <c r="A253" s="4">
        <v>1008</v>
      </c>
      <c r="B253" s="3" t="s">
        <v>27</v>
      </c>
      <c r="C253" s="4" t="s">
        <v>17</v>
      </c>
      <c r="D253" s="3">
        <v>2021</v>
      </c>
      <c r="E253" s="4" t="s">
        <v>38</v>
      </c>
      <c r="F253" s="4" t="str">
        <f t="shared" si="3"/>
        <v>平价2102</v>
      </c>
      <c r="G253" s="5">
        <f>IFERROR(VerticalTable[[#This Row],[毛利额]]/VerticalTable[[#This Row],[实收]],"")</f>
        <v>0.39224881970717146</v>
      </c>
      <c r="H253" s="6">
        <v>136133.59</v>
      </c>
      <c r="I253" s="6">
        <v>53398.239999999998</v>
      </c>
      <c r="J253" s="6"/>
      <c r="K253" s="6"/>
      <c r="L253" s="6">
        <v>4666</v>
      </c>
      <c r="M253" s="6">
        <v>0</v>
      </c>
      <c r="N253" s="6">
        <v>436.5</v>
      </c>
      <c r="O253" s="6">
        <v>14802</v>
      </c>
      <c r="P253" s="6">
        <f>VerticalTable[[#This Row],[毛利额]]-SUM(VerticalTable[[#This Row],[月租]:[员工工资]])</f>
        <v>33493.74</v>
      </c>
    </row>
    <row r="254" spans="1:16" ht="17.25">
      <c r="A254" s="4">
        <v>1010</v>
      </c>
      <c r="B254" s="3" t="s">
        <v>29</v>
      </c>
      <c r="C254" s="4" t="s">
        <v>17</v>
      </c>
      <c r="D254" s="3">
        <v>2021</v>
      </c>
      <c r="E254" s="4" t="s">
        <v>38</v>
      </c>
      <c r="F254" s="4" t="str">
        <f t="shared" si="3"/>
        <v>同仁2102</v>
      </c>
      <c r="G254" s="5">
        <f>IFERROR(VerticalTable[[#This Row],[毛利额]]/VerticalTable[[#This Row],[实收]],"")</f>
        <v>0.4334253638527229</v>
      </c>
      <c r="H254" s="6">
        <v>41946.23</v>
      </c>
      <c r="I254" s="6">
        <v>18180.560000000001</v>
      </c>
      <c r="J254" s="6"/>
      <c r="K254" s="6"/>
      <c r="L254" s="6">
        <v>8750</v>
      </c>
      <c r="M254" s="6">
        <v>832.34</v>
      </c>
      <c r="N254" s="6">
        <v>0</v>
      </c>
      <c r="O254" s="6">
        <v>4581</v>
      </c>
      <c r="P254" s="6">
        <f>VerticalTable[[#This Row],[毛利额]]-SUM(VerticalTable[[#This Row],[月租]:[员工工资]])</f>
        <v>4017.2200000000012</v>
      </c>
    </row>
    <row r="255" spans="1:16" ht="17.25">
      <c r="A255" s="4">
        <v>1011</v>
      </c>
      <c r="B255" s="3" t="s">
        <v>30</v>
      </c>
      <c r="C255" s="4" t="s">
        <v>17</v>
      </c>
      <c r="D255" s="3">
        <v>2021</v>
      </c>
      <c r="E255" s="4" t="s">
        <v>38</v>
      </c>
      <c r="F255" s="4" t="str">
        <f t="shared" si="3"/>
        <v>万合2102</v>
      </c>
      <c r="G255" s="5">
        <f>IFERROR(VerticalTable[[#This Row],[毛利额]]/VerticalTable[[#This Row],[实收]],"")</f>
        <v>0.26761014215072726</v>
      </c>
      <c r="H255" s="6">
        <v>252301.91</v>
      </c>
      <c r="I255" s="6">
        <v>67518.55</v>
      </c>
      <c r="J255" s="6"/>
      <c r="K255" s="6"/>
      <c r="L255" s="6">
        <v>12500</v>
      </c>
      <c r="M255" s="6">
        <v>677.34</v>
      </c>
      <c r="N255" s="6">
        <v>278</v>
      </c>
      <c r="O255" s="6">
        <v>14581</v>
      </c>
      <c r="P255" s="6">
        <f>VerticalTable[[#This Row],[毛利额]]-SUM(VerticalTable[[#This Row],[月租]:[员工工资]])</f>
        <v>39482.210000000006</v>
      </c>
    </row>
    <row r="256" spans="1:16" ht="17.25">
      <c r="A256" s="4">
        <v>1012</v>
      </c>
      <c r="B256" s="3" t="s">
        <v>31</v>
      </c>
      <c r="C256" s="4" t="s">
        <v>17</v>
      </c>
      <c r="D256" s="3">
        <v>2021</v>
      </c>
      <c r="E256" s="4" t="s">
        <v>38</v>
      </c>
      <c r="F256" s="4" t="str">
        <f t="shared" si="3"/>
        <v>为民2102</v>
      </c>
      <c r="G256" s="5">
        <f>IFERROR(VerticalTable[[#This Row],[毛利额]]/VerticalTable[[#This Row],[实收]],"")</f>
        <v>0.41805157610940785</v>
      </c>
      <c r="H256" s="6">
        <v>48244.43</v>
      </c>
      <c r="I256" s="6">
        <v>20168.66</v>
      </c>
      <c r="J256" s="6"/>
      <c r="K256" s="6"/>
      <c r="L256" s="6">
        <v>2750</v>
      </c>
      <c r="M256" s="6">
        <v>386</v>
      </c>
      <c r="N256" s="6">
        <v>0</v>
      </c>
      <c r="O256" s="6">
        <v>5376</v>
      </c>
      <c r="P256" s="6">
        <f>VerticalTable[[#This Row],[毛利额]]-SUM(VerticalTable[[#This Row],[月租]:[员工工资]])</f>
        <v>11656.66</v>
      </c>
    </row>
    <row r="257" spans="1:16" ht="17.25">
      <c r="A257" s="4">
        <v>1014</v>
      </c>
      <c r="B257" s="3" t="s">
        <v>32</v>
      </c>
      <c r="C257" s="4" t="s">
        <v>17</v>
      </c>
      <c r="D257" s="3">
        <v>2021</v>
      </c>
      <c r="E257" s="4" t="s">
        <v>38</v>
      </c>
      <c r="F257" s="4" t="str">
        <f t="shared" si="3"/>
        <v>新特2102</v>
      </c>
      <c r="G257" s="5">
        <f>IFERROR(VerticalTable[[#This Row],[毛利额]]/VerticalTable[[#This Row],[实收]],"")</f>
        <v>0.4150168529171715</v>
      </c>
      <c r="H257" s="6">
        <v>56654.879999999997</v>
      </c>
      <c r="I257" s="6">
        <v>23512.73</v>
      </c>
      <c r="J257" s="6"/>
      <c r="K257" s="6"/>
      <c r="L257" s="6">
        <v>1500</v>
      </c>
      <c r="M257" s="6">
        <v>453.59</v>
      </c>
      <c r="N257" s="6">
        <v>463</v>
      </c>
      <c r="O257" s="6">
        <v>5482</v>
      </c>
      <c r="P257" s="6">
        <f>VerticalTable[[#This Row],[毛利额]]-SUM(VerticalTable[[#This Row],[月租]:[员工工资]])</f>
        <v>15614.14</v>
      </c>
    </row>
    <row r="258" spans="1:16" ht="17.25">
      <c r="A258" s="4">
        <v>1015</v>
      </c>
      <c r="B258" s="3" t="s">
        <v>33</v>
      </c>
      <c r="C258" s="4" t="s">
        <v>17</v>
      </c>
      <c r="D258" s="3">
        <v>2021</v>
      </c>
      <c r="E258" s="4" t="s">
        <v>38</v>
      </c>
      <c r="F258" s="4" t="str">
        <f t="shared" ref="F258:F321" si="4">LEFT(B258,2)&amp;RIGHT(D258,2)&amp;E258</f>
        <v>春天2102</v>
      </c>
      <c r="G258" s="5">
        <f>IFERROR(VerticalTable[[#This Row],[毛利额]]/VerticalTable[[#This Row],[实收]],"")</f>
        <v>0.49853546813877692</v>
      </c>
      <c r="H258" s="6">
        <v>61886.67</v>
      </c>
      <c r="I258" s="6">
        <v>30852.7</v>
      </c>
      <c r="J258" s="6"/>
      <c r="K258" s="6"/>
      <c r="L258" s="6">
        <v>2916</v>
      </c>
      <c r="M258" s="6">
        <v>0</v>
      </c>
      <c r="N258" s="6">
        <v>430</v>
      </c>
      <c r="O258" s="6">
        <v>5036</v>
      </c>
      <c r="P258" s="6">
        <f>VerticalTable[[#This Row],[毛利额]]-SUM(VerticalTable[[#This Row],[月租]:[员工工资]])</f>
        <v>22470.7</v>
      </c>
    </row>
    <row r="259" spans="1:16" ht="17.25">
      <c r="A259" s="4">
        <v>1016</v>
      </c>
      <c r="B259" s="3" t="s">
        <v>34</v>
      </c>
      <c r="C259" s="4" t="s">
        <v>17</v>
      </c>
      <c r="D259" s="3">
        <v>2021</v>
      </c>
      <c r="E259" s="4" t="s">
        <v>38</v>
      </c>
      <c r="F259" s="4" t="str">
        <f t="shared" si="4"/>
        <v>春雨2102</v>
      </c>
      <c r="G259" s="5">
        <f>IFERROR(VerticalTable[[#This Row],[毛利额]]/VerticalTable[[#This Row],[实收]],"")</f>
        <v>0.38983381936402067</v>
      </c>
      <c r="H259" s="6">
        <v>40851.33</v>
      </c>
      <c r="I259" s="6">
        <v>15925.23</v>
      </c>
      <c r="J259" s="6"/>
      <c r="K259" s="6"/>
      <c r="L259" s="6">
        <v>2500</v>
      </c>
      <c r="M259" s="6">
        <v>420.25</v>
      </c>
      <c r="N259" s="6">
        <v>324.5</v>
      </c>
      <c r="O259" s="6">
        <v>4698</v>
      </c>
      <c r="P259" s="6">
        <f>VerticalTable[[#This Row],[毛利额]]-SUM(VerticalTable[[#This Row],[月租]:[员工工资]])</f>
        <v>7982.48</v>
      </c>
    </row>
    <row r="260" spans="1:16" ht="17.25">
      <c r="A260" s="4">
        <v>1017</v>
      </c>
      <c r="B260" s="3" t="s">
        <v>35</v>
      </c>
      <c r="C260" s="4" t="s">
        <v>17</v>
      </c>
      <c r="D260" s="3">
        <v>2021</v>
      </c>
      <c r="E260" s="4" t="s">
        <v>38</v>
      </c>
      <c r="F260" s="4" t="str">
        <f t="shared" si="4"/>
        <v>阳光2102</v>
      </c>
      <c r="G260" s="5">
        <f>IFERROR(VerticalTable[[#This Row],[毛利额]]/VerticalTable[[#This Row],[实收]],"")</f>
        <v>0.33194886644686861</v>
      </c>
      <c r="H260" s="6">
        <v>33943.269999999997</v>
      </c>
      <c r="I260" s="6">
        <v>11267.43</v>
      </c>
      <c r="J260" s="6"/>
      <c r="K260" s="6"/>
      <c r="L260" s="6">
        <v>2333</v>
      </c>
      <c r="M260" s="6">
        <v>0</v>
      </c>
      <c r="N260" s="6">
        <v>0</v>
      </c>
      <c r="O260" s="6">
        <v>4400</v>
      </c>
      <c r="P260" s="6">
        <f>VerticalTable[[#This Row],[毛利额]]-SUM(VerticalTable[[#This Row],[月租]:[员工工资]])</f>
        <v>4534.43</v>
      </c>
    </row>
    <row r="261" spans="1:16" ht="17.25">
      <c r="A261" s="4">
        <v>1018</v>
      </c>
      <c r="B261" s="3" t="s">
        <v>36</v>
      </c>
      <c r="C261" s="4" t="s">
        <v>17</v>
      </c>
      <c r="D261" s="3">
        <v>2021</v>
      </c>
      <c r="E261" s="4" t="s">
        <v>38</v>
      </c>
      <c r="F261" s="4" t="str">
        <f t="shared" si="4"/>
        <v>安康2102</v>
      </c>
      <c r="G261" s="5">
        <f>IFERROR(VerticalTable[[#This Row],[毛利额]]/VerticalTable[[#This Row],[实收]],"")</f>
        <v>0.42284324981049087</v>
      </c>
      <c r="H261" s="6">
        <v>49944.82</v>
      </c>
      <c r="I261" s="6">
        <v>21118.83</v>
      </c>
      <c r="J261" s="6"/>
      <c r="K261" s="6"/>
      <c r="L261" s="6">
        <v>5833</v>
      </c>
      <c r="M261" s="6">
        <v>454.67</v>
      </c>
      <c r="N261" s="6">
        <v>0</v>
      </c>
      <c r="O261" s="6">
        <v>6343</v>
      </c>
      <c r="P261" s="6">
        <f>VerticalTable[[#This Row],[毛利额]]-SUM(VerticalTable[[#This Row],[月租]:[员工工资]])</f>
        <v>8488.1600000000017</v>
      </c>
    </row>
    <row r="262" spans="1:16" ht="17.25">
      <c r="A262" s="4">
        <v>1019</v>
      </c>
      <c r="B262" s="3" t="s">
        <v>37</v>
      </c>
      <c r="C262" s="4" t="s">
        <v>17</v>
      </c>
      <c r="D262" s="3">
        <v>2021</v>
      </c>
      <c r="E262" s="4" t="s">
        <v>38</v>
      </c>
      <c r="F262" s="4" t="str">
        <f t="shared" si="4"/>
        <v>仁心2102</v>
      </c>
      <c r="G262" s="5">
        <f>IFERROR(VerticalTable[[#This Row],[毛利额]]/VerticalTable[[#This Row],[实收]],"")</f>
        <v>0.37911569823693192</v>
      </c>
      <c r="H262" s="6">
        <v>21136.45</v>
      </c>
      <c r="I262" s="6">
        <v>8013.16</v>
      </c>
      <c r="J262" s="6"/>
      <c r="K262" s="6"/>
      <c r="L262" s="6">
        <v>2000</v>
      </c>
      <c r="M262" s="6">
        <v>0</v>
      </c>
      <c r="N262" s="6">
        <v>356</v>
      </c>
      <c r="O262" s="6">
        <v>4496</v>
      </c>
      <c r="P262" s="6">
        <f>VerticalTable[[#This Row],[毛利额]]-SUM(VerticalTable[[#This Row],[月租]:[员工工资]])</f>
        <v>1161.1599999999999</v>
      </c>
    </row>
    <row r="263" spans="1:16" ht="17.25" customHeight="1">
      <c r="A263" s="3">
        <v>1020</v>
      </c>
      <c r="B263" s="4" t="s">
        <v>46</v>
      </c>
      <c r="C263" s="4" t="s">
        <v>17</v>
      </c>
      <c r="D263" s="3">
        <v>2021</v>
      </c>
      <c r="E263" s="4" t="s">
        <v>38</v>
      </c>
      <c r="F263" s="4" t="str">
        <f t="shared" si="4"/>
        <v>缘客2102</v>
      </c>
      <c r="G263" s="5">
        <f>IFERROR(VerticalTable[[#This Row],[毛利额]]/VerticalTable[[#This Row],[实收]],"")</f>
        <v>0.37624999877511145</v>
      </c>
      <c r="H263" s="7">
        <v>20410.02</v>
      </c>
      <c r="I263" s="8">
        <v>7679.27</v>
      </c>
      <c r="J263" s="7"/>
      <c r="K263" s="8"/>
      <c r="L263" s="8">
        <v>3750</v>
      </c>
      <c r="M263" s="8">
        <v>0</v>
      </c>
      <c r="N263" s="8">
        <v>0</v>
      </c>
      <c r="O263" s="8">
        <v>4200</v>
      </c>
      <c r="P263" s="6">
        <f>VerticalTable[[#This Row],[毛利额]]-SUM(VerticalTable[[#This Row],[月租]:[员工工资]])</f>
        <v>-270.72999999999956</v>
      </c>
    </row>
    <row r="264" spans="1:16" ht="17.25" customHeight="1">
      <c r="A264" s="3">
        <v>1021</v>
      </c>
      <c r="B264" s="4" t="s">
        <v>53</v>
      </c>
      <c r="C264" s="4" t="s">
        <v>17</v>
      </c>
      <c r="D264" s="3">
        <v>2021</v>
      </c>
      <c r="E264" s="4" t="s">
        <v>38</v>
      </c>
      <c r="F264" s="4" t="str">
        <f t="shared" si="4"/>
        <v>康佳2102</v>
      </c>
      <c r="G264" s="5">
        <f>IFERROR(VerticalTable[[#This Row],[毛利额]]/VerticalTable[[#This Row],[实收]],"")</f>
        <v>0.41786746154598081</v>
      </c>
      <c r="H264" s="7">
        <v>40408.65</v>
      </c>
      <c r="I264" s="8">
        <v>16885.46</v>
      </c>
      <c r="J264" s="7"/>
      <c r="K264" s="8"/>
      <c r="L264" s="8">
        <v>2083</v>
      </c>
      <c r="M264" s="8">
        <v>0</v>
      </c>
      <c r="N264" s="8">
        <v>313</v>
      </c>
      <c r="O264" s="8">
        <v>5001</v>
      </c>
      <c r="P264" s="6">
        <f>VerticalTable[[#This Row],[毛利额]]-SUM(VerticalTable[[#This Row],[月租]:[员工工资]])</f>
        <v>9488.4599999999991</v>
      </c>
    </row>
    <row r="265" spans="1:16" ht="17.25">
      <c r="A265" s="3">
        <v>1001</v>
      </c>
      <c r="B265" s="3" t="s">
        <v>16</v>
      </c>
      <c r="C265" s="4" t="s">
        <v>17</v>
      </c>
      <c r="D265" s="3">
        <v>2021</v>
      </c>
      <c r="E265" s="4" t="s">
        <v>40</v>
      </c>
      <c r="F265" s="4" t="str">
        <f t="shared" si="4"/>
        <v>爱心2103</v>
      </c>
      <c r="G265" s="5">
        <f>IFERROR(VerticalTable[[#This Row],[毛利额]]/VerticalTable[[#This Row],[实收]],"")</f>
        <v>0.42027769656128083</v>
      </c>
      <c r="H265" s="6">
        <v>87694.28</v>
      </c>
      <c r="I265" s="6">
        <v>36855.949999999997</v>
      </c>
      <c r="J265" s="6"/>
      <c r="K265" s="6"/>
      <c r="L265" s="6">
        <v>2750</v>
      </c>
      <c r="M265" s="6">
        <v>0</v>
      </c>
      <c r="N265" s="6">
        <v>0</v>
      </c>
      <c r="O265" s="6">
        <v>7533</v>
      </c>
      <c r="P265" s="6">
        <f>VerticalTable[[#This Row],[毛利额]]-SUM(VerticalTable[[#This Row],[月租]:[员工工资]])</f>
        <v>26572.949999999997</v>
      </c>
    </row>
    <row r="266" spans="1:16" ht="17.25">
      <c r="A266" s="3">
        <v>1002</v>
      </c>
      <c r="B266" s="4" t="s">
        <v>19</v>
      </c>
      <c r="C266" s="4" t="s">
        <v>20</v>
      </c>
      <c r="D266" s="3">
        <v>2021</v>
      </c>
      <c r="E266" s="4" t="s">
        <v>41</v>
      </c>
      <c r="F266" s="4" t="str">
        <f t="shared" si="4"/>
        <v>百姓2103</v>
      </c>
      <c r="G266" s="5" t="str">
        <f>IFERROR(VerticalTable[[#This Row],[毛利额]]/VerticalTable[[#This Row],[实收]],"")</f>
        <v/>
      </c>
      <c r="H266" s="6"/>
      <c r="I266" s="6"/>
      <c r="J266" s="6"/>
      <c r="K266" s="6"/>
      <c r="L266" s="6"/>
      <c r="M266" s="6"/>
      <c r="N266" s="6"/>
      <c r="O266" s="6"/>
      <c r="P266" s="6">
        <f>VerticalTable[[#This Row],[毛利额]]-SUM(VerticalTable[[#This Row],[月租]:[员工工资]])</f>
        <v>0</v>
      </c>
    </row>
    <row r="267" spans="1:16" ht="17.25">
      <c r="A267" s="3">
        <v>1003</v>
      </c>
      <c r="B267" s="4" t="s">
        <v>22</v>
      </c>
      <c r="C267" s="4" t="s">
        <v>20</v>
      </c>
      <c r="D267" s="3">
        <v>2021</v>
      </c>
      <c r="E267" s="4" t="s">
        <v>41</v>
      </c>
      <c r="F267" s="4" t="str">
        <f t="shared" si="4"/>
        <v>博康2103</v>
      </c>
      <c r="G267" s="5" t="str">
        <f>IFERROR(VerticalTable[[#This Row],[毛利额]]/VerticalTable[[#This Row],[实收]],"")</f>
        <v/>
      </c>
      <c r="H267" s="6"/>
      <c r="I267" s="6"/>
      <c r="J267" s="6"/>
      <c r="K267" s="6"/>
      <c r="L267" s="6"/>
      <c r="M267" s="6"/>
      <c r="N267" s="6"/>
      <c r="O267" s="6"/>
      <c r="P267" s="6">
        <f>VerticalTable[[#This Row],[毛利额]]-SUM(VerticalTable[[#This Row],[月租]:[员工工资]])</f>
        <v>0</v>
      </c>
    </row>
    <row r="268" spans="1:16" ht="17.25">
      <c r="A268" s="3">
        <v>1004</v>
      </c>
      <c r="B268" s="4" t="s">
        <v>23</v>
      </c>
      <c r="C268" s="4" t="s">
        <v>20</v>
      </c>
      <c r="D268" s="3">
        <v>2021</v>
      </c>
      <c r="E268" s="4" t="s">
        <v>41</v>
      </c>
      <c r="F268" s="4" t="str">
        <f t="shared" si="4"/>
        <v>华瑞2103</v>
      </c>
      <c r="G268" s="5" t="str">
        <f>IFERROR(VerticalTable[[#This Row],[毛利额]]/VerticalTable[[#This Row],[实收]],"")</f>
        <v/>
      </c>
      <c r="H268" s="6"/>
      <c r="I268" s="6"/>
      <c r="J268" s="6"/>
      <c r="K268" s="6"/>
      <c r="L268" s="6"/>
      <c r="M268" s="6"/>
      <c r="N268" s="6"/>
      <c r="O268" s="6"/>
      <c r="P268" s="6">
        <f>VerticalTable[[#This Row],[毛利额]]-SUM(VerticalTable[[#This Row],[月租]:[员工工资]])</f>
        <v>0</v>
      </c>
    </row>
    <row r="269" spans="1:16" ht="17.25">
      <c r="A269" s="3">
        <v>1005</v>
      </c>
      <c r="B269" s="4" t="s">
        <v>24</v>
      </c>
      <c r="C269" s="4" t="s">
        <v>20</v>
      </c>
      <c r="D269" s="3">
        <v>2021</v>
      </c>
      <c r="E269" s="4" t="s">
        <v>41</v>
      </c>
      <c r="F269" s="4" t="str">
        <f t="shared" si="4"/>
        <v>华宇2103</v>
      </c>
      <c r="G269" s="5" t="str">
        <f>IFERROR(VerticalTable[[#This Row],[毛利额]]/VerticalTable[[#This Row],[实收]],"")</f>
        <v/>
      </c>
      <c r="H269" s="6"/>
      <c r="I269" s="6"/>
      <c r="J269" s="6"/>
      <c r="K269" s="6"/>
      <c r="L269" s="6"/>
      <c r="M269" s="6"/>
      <c r="N269" s="6"/>
      <c r="O269" s="6"/>
      <c r="P269" s="6">
        <f>VerticalTable[[#This Row],[毛利额]]-SUM(VerticalTable[[#This Row],[月租]:[员工工资]])</f>
        <v>0</v>
      </c>
    </row>
    <row r="270" spans="1:16" ht="17.25">
      <c r="A270" s="3">
        <v>1006</v>
      </c>
      <c r="B270" s="4" t="s">
        <v>25</v>
      </c>
      <c r="C270" s="4" t="s">
        <v>20</v>
      </c>
      <c r="D270" s="3">
        <v>2021</v>
      </c>
      <c r="E270" s="4" t="s">
        <v>41</v>
      </c>
      <c r="F270" s="4" t="str">
        <f t="shared" si="4"/>
        <v>华雨2103</v>
      </c>
      <c r="G270" s="5" t="str">
        <f>IFERROR(VerticalTable[[#This Row],[毛利额]]/VerticalTable[[#This Row],[实收]],"")</f>
        <v/>
      </c>
      <c r="H270" s="6"/>
      <c r="I270" s="6"/>
      <c r="J270" s="6"/>
      <c r="K270" s="6"/>
      <c r="L270" s="6"/>
      <c r="M270" s="6"/>
      <c r="N270" s="6"/>
      <c r="O270" s="6"/>
      <c r="P270" s="6">
        <f>VerticalTable[[#This Row],[毛利额]]-SUM(VerticalTable[[#This Row],[月租]:[员工工资]])</f>
        <v>0</v>
      </c>
    </row>
    <row r="271" spans="1:16" ht="17.25" customHeight="1">
      <c r="A271" s="3">
        <v>1007</v>
      </c>
      <c r="B271" s="3" t="s">
        <v>26</v>
      </c>
      <c r="C271" s="4" t="s">
        <v>17</v>
      </c>
      <c r="D271" s="3">
        <v>2021</v>
      </c>
      <c r="E271" s="4" t="s">
        <v>40</v>
      </c>
      <c r="F271" s="4" t="str">
        <f t="shared" si="4"/>
        <v>平安2103</v>
      </c>
      <c r="G271" s="5">
        <f>IFERROR(VerticalTable[[#This Row],[毛利额]]/VerticalTable[[#This Row],[实收]],"")</f>
        <v>0.36796452483237446</v>
      </c>
      <c r="H271" s="7">
        <v>61767.15</v>
      </c>
      <c r="I271" s="8">
        <v>22728.12</v>
      </c>
      <c r="J271" s="7">
        <v>12132.9</v>
      </c>
      <c r="K271" s="8">
        <v>5091.57</v>
      </c>
      <c r="L271" s="8">
        <v>2000</v>
      </c>
      <c r="M271" s="8">
        <v>0</v>
      </c>
      <c r="N271" s="8">
        <v>200</v>
      </c>
      <c r="O271" s="8">
        <v>5404</v>
      </c>
      <c r="P271" s="6">
        <f>VerticalTable[[#This Row],[毛利额]]-SUM(VerticalTable[[#This Row],[月租]:[员工工资]])</f>
        <v>15124.119999999999</v>
      </c>
    </row>
    <row r="272" spans="1:16" ht="17.25">
      <c r="A272" s="3">
        <v>1008</v>
      </c>
      <c r="B272" s="3" t="s">
        <v>27</v>
      </c>
      <c r="C272" s="4" t="s">
        <v>17</v>
      </c>
      <c r="D272" s="3">
        <v>2021</v>
      </c>
      <c r="E272" s="4" t="s">
        <v>40</v>
      </c>
      <c r="F272" s="4" t="str">
        <f t="shared" si="4"/>
        <v>平价2103</v>
      </c>
      <c r="G272" s="5">
        <f>IFERROR(VerticalTable[[#This Row],[毛利额]]/VerticalTable[[#This Row],[实收]],"")</f>
        <v>0.41151103599743549</v>
      </c>
      <c r="H272" s="6">
        <v>219270.62</v>
      </c>
      <c r="I272" s="6">
        <v>90232.28</v>
      </c>
      <c r="J272" s="6"/>
      <c r="K272" s="6"/>
      <c r="L272" s="6">
        <v>4666</v>
      </c>
      <c r="M272" s="6">
        <v>0</v>
      </c>
      <c r="N272" s="6">
        <v>589</v>
      </c>
      <c r="O272" s="6">
        <v>19700</v>
      </c>
      <c r="P272" s="6">
        <f>VerticalTable[[#This Row],[毛利额]]-SUM(VerticalTable[[#This Row],[月租]:[员工工资]])</f>
        <v>65277.279999999999</v>
      </c>
    </row>
    <row r="273" spans="1:16" ht="17.25">
      <c r="A273" s="3">
        <v>1010</v>
      </c>
      <c r="B273" s="3" t="s">
        <v>29</v>
      </c>
      <c r="C273" s="4" t="s">
        <v>17</v>
      </c>
      <c r="D273" s="3">
        <v>2021</v>
      </c>
      <c r="E273" s="4" t="s">
        <v>40</v>
      </c>
      <c r="F273" s="4" t="str">
        <f t="shared" si="4"/>
        <v>同仁2103</v>
      </c>
      <c r="G273" s="5">
        <f>IFERROR(VerticalTable[[#This Row],[毛利额]]/VerticalTable[[#This Row],[实收]],"")</f>
        <v>0.42554752095536813</v>
      </c>
      <c r="H273" s="6">
        <v>74439.16</v>
      </c>
      <c r="I273" s="6">
        <v>31677.4</v>
      </c>
      <c r="J273" s="6"/>
      <c r="K273" s="6"/>
      <c r="L273" s="6">
        <v>8750</v>
      </c>
      <c r="M273" s="6">
        <v>832.34</v>
      </c>
      <c r="N273" s="6">
        <v>200</v>
      </c>
      <c r="O273" s="6">
        <v>6433</v>
      </c>
      <c r="P273" s="6">
        <f>VerticalTable[[#This Row],[毛利额]]-SUM(VerticalTable[[#This Row],[月租]:[员工工资]])</f>
        <v>15462.060000000001</v>
      </c>
    </row>
    <row r="274" spans="1:16" ht="17.25">
      <c r="A274" s="3">
        <v>1011</v>
      </c>
      <c r="B274" s="3" t="s">
        <v>30</v>
      </c>
      <c r="C274" s="4" t="s">
        <v>17</v>
      </c>
      <c r="D274" s="3">
        <v>2021</v>
      </c>
      <c r="E274" s="4" t="s">
        <v>40</v>
      </c>
      <c r="F274" s="4" t="str">
        <f t="shared" si="4"/>
        <v>万合2103</v>
      </c>
      <c r="G274" s="5">
        <f>IFERROR(VerticalTable[[#This Row],[毛利额]]/VerticalTable[[#This Row],[实收]],"")</f>
        <v>0.26747905516133141</v>
      </c>
      <c r="H274" s="6">
        <v>359403.58</v>
      </c>
      <c r="I274" s="6">
        <v>96132.93</v>
      </c>
      <c r="J274" s="6"/>
      <c r="K274" s="6"/>
      <c r="L274" s="6">
        <v>12500</v>
      </c>
      <c r="M274" s="6">
        <v>677.34</v>
      </c>
      <c r="N274" s="6">
        <v>0</v>
      </c>
      <c r="O274" s="6">
        <v>16229</v>
      </c>
      <c r="P274" s="6">
        <f>VerticalTable[[#This Row],[毛利额]]-SUM(VerticalTable[[#This Row],[月租]:[员工工资]])</f>
        <v>66726.59</v>
      </c>
    </row>
    <row r="275" spans="1:16" ht="17.25">
      <c r="A275" s="3">
        <v>1012</v>
      </c>
      <c r="B275" s="3" t="s">
        <v>31</v>
      </c>
      <c r="C275" s="4" t="s">
        <v>17</v>
      </c>
      <c r="D275" s="3">
        <v>2021</v>
      </c>
      <c r="E275" s="4" t="s">
        <v>40</v>
      </c>
      <c r="F275" s="4" t="str">
        <f t="shared" si="4"/>
        <v>为民2103</v>
      </c>
      <c r="G275" s="5">
        <f>IFERROR(VerticalTable[[#This Row],[毛利额]]/VerticalTable[[#This Row],[实收]],"")</f>
        <v>0.40667613218167104</v>
      </c>
      <c r="H275" s="6">
        <v>67592.73</v>
      </c>
      <c r="I275" s="6">
        <v>27488.35</v>
      </c>
      <c r="J275" s="6"/>
      <c r="K275" s="6"/>
      <c r="L275" s="6">
        <v>2750</v>
      </c>
      <c r="M275" s="6">
        <v>386</v>
      </c>
      <c r="N275" s="6">
        <v>0</v>
      </c>
      <c r="O275" s="6">
        <v>6047</v>
      </c>
      <c r="P275" s="6">
        <f>VerticalTable[[#This Row],[毛利额]]-SUM(VerticalTable[[#This Row],[月租]:[员工工资]])</f>
        <v>18305.349999999999</v>
      </c>
    </row>
    <row r="276" spans="1:16" ht="17.25">
      <c r="A276" s="3">
        <v>1014</v>
      </c>
      <c r="B276" s="3" t="s">
        <v>32</v>
      </c>
      <c r="C276" s="4" t="s">
        <v>17</v>
      </c>
      <c r="D276" s="3">
        <v>2021</v>
      </c>
      <c r="E276" s="4" t="s">
        <v>40</v>
      </c>
      <c r="F276" s="4" t="str">
        <f t="shared" si="4"/>
        <v>新特2103</v>
      </c>
      <c r="G276" s="5">
        <f>IFERROR(VerticalTable[[#This Row],[毛利额]]/VerticalTable[[#This Row],[实收]],"")</f>
        <v>0.42984401779945097</v>
      </c>
      <c r="H276" s="6">
        <v>120250.9</v>
      </c>
      <c r="I276" s="6">
        <v>51689.13</v>
      </c>
      <c r="J276" s="6"/>
      <c r="K276" s="6"/>
      <c r="L276" s="6">
        <v>1500</v>
      </c>
      <c r="M276" s="6">
        <v>453.59</v>
      </c>
      <c r="N276" s="6">
        <v>454</v>
      </c>
      <c r="O276" s="6">
        <v>8552</v>
      </c>
      <c r="P276" s="6">
        <f>VerticalTable[[#This Row],[毛利额]]-SUM(VerticalTable[[#This Row],[月租]:[员工工资]])</f>
        <v>40729.539999999994</v>
      </c>
    </row>
    <row r="277" spans="1:16" ht="17.25">
      <c r="A277" s="3">
        <v>1015</v>
      </c>
      <c r="B277" s="3" t="s">
        <v>33</v>
      </c>
      <c r="C277" s="4" t="s">
        <v>17</v>
      </c>
      <c r="D277" s="3">
        <v>2021</v>
      </c>
      <c r="E277" s="4" t="s">
        <v>40</v>
      </c>
      <c r="F277" s="4" t="str">
        <f t="shared" si="4"/>
        <v>春天2103</v>
      </c>
      <c r="G277" s="5">
        <f>IFERROR(VerticalTable[[#This Row],[毛利额]]/VerticalTable[[#This Row],[实收]],"")</f>
        <v>0.40075822419384033</v>
      </c>
      <c r="H277" s="6">
        <v>78230.16</v>
      </c>
      <c r="I277" s="6">
        <v>31351.38</v>
      </c>
      <c r="J277" s="6"/>
      <c r="K277" s="6"/>
      <c r="L277" s="6">
        <v>2916</v>
      </c>
      <c r="M277" s="6">
        <v>0</v>
      </c>
      <c r="N277" s="6">
        <v>400</v>
      </c>
      <c r="O277" s="6">
        <v>6651</v>
      </c>
      <c r="P277" s="6">
        <f>VerticalTable[[#This Row],[毛利额]]-SUM(VerticalTable[[#This Row],[月租]:[员工工资]])</f>
        <v>21384.38</v>
      </c>
    </row>
    <row r="278" spans="1:16" ht="17.25">
      <c r="A278" s="3">
        <v>1016</v>
      </c>
      <c r="B278" s="3" t="s">
        <v>34</v>
      </c>
      <c r="C278" s="4" t="s">
        <v>17</v>
      </c>
      <c r="D278" s="3">
        <v>2021</v>
      </c>
      <c r="E278" s="4" t="s">
        <v>40</v>
      </c>
      <c r="F278" s="4" t="str">
        <f t="shared" si="4"/>
        <v>春雨2103</v>
      </c>
      <c r="G278" s="5">
        <f>IFERROR(VerticalTable[[#This Row],[毛利额]]/VerticalTable[[#This Row],[实收]],"")</f>
        <v>0.38963860209684248</v>
      </c>
      <c r="H278" s="6">
        <v>65122.68</v>
      </c>
      <c r="I278" s="6">
        <v>25374.31</v>
      </c>
      <c r="J278" s="6"/>
      <c r="K278" s="6"/>
      <c r="L278" s="6">
        <v>2500</v>
      </c>
      <c r="M278" s="6">
        <v>420.25</v>
      </c>
      <c r="N278" s="6">
        <v>200</v>
      </c>
      <c r="O278" s="6">
        <v>5822</v>
      </c>
      <c r="P278" s="6">
        <f>VerticalTable[[#This Row],[毛利额]]-SUM(VerticalTable[[#This Row],[月租]:[员工工资]])</f>
        <v>16432.060000000001</v>
      </c>
    </row>
    <row r="279" spans="1:16" ht="17.25">
      <c r="A279" s="3">
        <v>1017</v>
      </c>
      <c r="B279" s="3" t="s">
        <v>35</v>
      </c>
      <c r="C279" s="4" t="s">
        <v>17</v>
      </c>
      <c r="D279" s="3">
        <v>2021</v>
      </c>
      <c r="E279" s="4" t="s">
        <v>40</v>
      </c>
      <c r="F279" s="4" t="str">
        <f t="shared" si="4"/>
        <v>阳光2103</v>
      </c>
      <c r="G279" s="5">
        <f>IFERROR(VerticalTable[[#This Row],[毛利额]]/VerticalTable[[#This Row],[实收]],"")</f>
        <v>0.37837903880259949</v>
      </c>
      <c r="H279" s="6">
        <v>46653.06</v>
      </c>
      <c r="I279" s="6">
        <v>17652.54</v>
      </c>
      <c r="J279" s="6"/>
      <c r="K279" s="6"/>
      <c r="L279" s="6">
        <v>2333</v>
      </c>
      <c r="M279" s="6">
        <v>0</v>
      </c>
      <c r="N279" s="6">
        <v>250</v>
      </c>
      <c r="O279" s="6">
        <v>4635</v>
      </c>
      <c r="P279" s="6">
        <f>VerticalTable[[#This Row],[毛利额]]-SUM(VerticalTable[[#This Row],[月租]:[员工工资]])</f>
        <v>10434.540000000001</v>
      </c>
    </row>
    <row r="280" spans="1:16" ht="17.25">
      <c r="A280" s="3">
        <v>1018</v>
      </c>
      <c r="B280" s="3" t="s">
        <v>36</v>
      </c>
      <c r="C280" s="4" t="s">
        <v>17</v>
      </c>
      <c r="D280" s="3">
        <v>2021</v>
      </c>
      <c r="E280" s="4" t="s">
        <v>40</v>
      </c>
      <c r="F280" s="4" t="str">
        <f t="shared" si="4"/>
        <v>安康2103</v>
      </c>
      <c r="G280" s="5">
        <f>IFERROR(VerticalTable[[#This Row],[毛利额]]/VerticalTable[[#This Row],[实收]],"")</f>
        <v>0.43611504520278299</v>
      </c>
      <c r="H280" s="6">
        <v>71723.460000000006</v>
      </c>
      <c r="I280" s="6">
        <v>31279.68</v>
      </c>
      <c r="J280" s="6"/>
      <c r="K280" s="6"/>
      <c r="L280" s="6">
        <v>5833</v>
      </c>
      <c r="M280" s="6">
        <v>454.67</v>
      </c>
      <c r="N280" s="6">
        <v>0</v>
      </c>
      <c r="O280" s="6">
        <v>5431</v>
      </c>
      <c r="P280" s="6">
        <f>VerticalTable[[#This Row],[毛利额]]-SUM(VerticalTable[[#This Row],[月租]:[员工工资]])</f>
        <v>19561.010000000002</v>
      </c>
    </row>
    <row r="281" spans="1:16" ht="17.25">
      <c r="A281" s="3">
        <v>1019</v>
      </c>
      <c r="B281" s="3" t="s">
        <v>37</v>
      </c>
      <c r="C281" s="4" t="s">
        <v>17</v>
      </c>
      <c r="D281" s="3">
        <v>2021</v>
      </c>
      <c r="E281" s="4" t="s">
        <v>40</v>
      </c>
      <c r="F281" s="4" t="str">
        <f t="shared" si="4"/>
        <v>仁心2103</v>
      </c>
      <c r="G281" s="5">
        <f>IFERROR(VerticalTable[[#This Row],[毛利额]]/VerticalTable[[#This Row],[实收]],"")</f>
        <v>0.41793859544991391</v>
      </c>
      <c r="H281" s="6">
        <v>40855.93</v>
      </c>
      <c r="I281" s="6">
        <v>17075.27</v>
      </c>
      <c r="J281" s="6"/>
      <c r="K281" s="6"/>
      <c r="L281" s="6">
        <v>2000</v>
      </c>
      <c r="M281" s="6">
        <v>0</v>
      </c>
      <c r="N281" s="6">
        <v>300</v>
      </c>
      <c r="O281" s="6">
        <v>5093</v>
      </c>
      <c r="P281" s="6">
        <f>VerticalTable[[#This Row],[毛利额]]-SUM(VerticalTable[[#This Row],[月租]:[员工工资]])</f>
        <v>9682.27</v>
      </c>
    </row>
    <row r="282" spans="1:16" ht="17.25" customHeight="1">
      <c r="A282" s="3">
        <v>1020</v>
      </c>
      <c r="B282" s="4" t="s">
        <v>46</v>
      </c>
      <c r="C282" s="4" t="s">
        <v>17</v>
      </c>
      <c r="D282" s="3">
        <v>2021</v>
      </c>
      <c r="E282" s="4" t="s">
        <v>40</v>
      </c>
      <c r="F282" s="4" t="str">
        <f t="shared" si="4"/>
        <v>缘客2103</v>
      </c>
      <c r="G282" s="5">
        <f>IFERROR(VerticalTable[[#This Row],[毛利额]]/VerticalTable[[#This Row],[实收]],"")</f>
        <v>0.4033920888717652</v>
      </c>
      <c r="H282" s="7">
        <v>31146</v>
      </c>
      <c r="I282" s="8">
        <v>12564.05</v>
      </c>
      <c r="J282" s="7"/>
      <c r="K282" s="8"/>
      <c r="L282" s="8">
        <v>3750</v>
      </c>
      <c r="M282" s="8">
        <v>0</v>
      </c>
      <c r="N282" s="8">
        <v>0</v>
      </c>
      <c r="O282" s="8">
        <v>4293</v>
      </c>
      <c r="P282" s="6">
        <f>VerticalTable[[#This Row],[毛利额]]-SUM(VerticalTable[[#This Row],[月租]:[员工工资]])</f>
        <v>4521.0499999999993</v>
      </c>
    </row>
    <row r="283" spans="1:16" ht="17.25" customHeight="1">
      <c r="A283" s="3">
        <v>1021</v>
      </c>
      <c r="B283" s="4" t="s">
        <v>53</v>
      </c>
      <c r="C283" s="4" t="s">
        <v>17</v>
      </c>
      <c r="D283" s="3">
        <v>2021</v>
      </c>
      <c r="E283" s="4" t="s">
        <v>40</v>
      </c>
      <c r="F283" s="4" t="str">
        <f t="shared" si="4"/>
        <v>康佳2103</v>
      </c>
      <c r="G283" s="5">
        <f>IFERROR(VerticalTable[[#This Row],[毛利额]]/VerticalTable[[#This Row],[实收]],"")</f>
        <v>0.3861094269445981</v>
      </c>
      <c r="H283" s="7">
        <v>53455.39</v>
      </c>
      <c r="I283" s="8">
        <v>20639.63</v>
      </c>
      <c r="J283" s="7"/>
      <c r="K283" s="8"/>
      <c r="L283" s="8">
        <v>2083</v>
      </c>
      <c r="M283" s="8">
        <v>0</v>
      </c>
      <c r="N283" s="8">
        <v>300</v>
      </c>
      <c r="O283" s="8">
        <v>5414</v>
      </c>
      <c r="P283" s="6">
        <f>VerticalTable[[#This Row],[毛利额]]-SUM(VerticalTable[[#This Row],[月租]:[员工工资]])</f>
        <v>12842.630000000001</v>
      </c>
    </row>
    <row r="284" spans="1:16" ht="17.25">
      <c r="A284" s="3">
        <v>1001</v>
      </c>
      <c r="B284" s="3" t="s">
        <v>16</v>
      </c>
      <c r="C284" s="4" t="s">
        <v>17</v>
      </c>
      <c r="D284" s="3">
        <v>2021</v>
      </c>
      <c r="E284" s="4" t="s">
        <v>42</v>
      </c>
      <c r="F284" s="4" t="str">
        <f t="shared" si="4"/>
        <v>爱心2104</v>
      </c>
      <c r="G284" s="5">
        <f>IFERROR(VerticalTable[[#This Row],[毛利额]]/VerticalTable[[#This Row],[实收]],"")</f>
        <v>0.46335259417414332</v>
      </c>
      <c r="H284" s="6">
        <v>95705.41</v>
      </c>
      <c r="I284" s="6">
        <v>44345.35</v>
      </c>
      <c r="J284" s="6"/>
      <c r="K284" s="6"/>
      <c r="L284" s="6">
        <v>2750</v>
      </c>
      <c r="M284" s="6">
        <v>0</v>
      </c>
      <c r="N284" s="6">
        <v>500</v>
      </c>
      <c r="O284" s="6">
        <v>7281</v>
      </c>
      <c r="P284" s="6">
        <f>VerticalTable[[#This Row],[毛利额]]-SUM(VerticalTable[[#This Row],[月租]:[员工工资]])</f>
        <v>33814.35</v>
      </c>
    </row>
    <row r="285" spans="1:16" ht="17.25">
      <c r="A285" s="3">
        <v>1002</v>
      </c>
      <c r="B285" s="4" t="s">
        <v>19</v>
      </c>
      <c r="C285" s="4" t="s">
        <v>20</v>
      </c>
      <c r="D285" s="3">
        <v>2021</v>
      </c>
      <c r="E285" s="4" t="s">
        <v>43</v>
      </c>
      <c r="F285" s="4" t="str">
        <f t="shared" si="4"/>
        <v>百姓2104</v>
      </c>
      <c r="G285" s="5" t="str">
        <f>IFERROR(VerticalTable[[#This Row],[毛利额]]/VerticalTable[[#This Row],[实收]],"")</f>
        <v/>
      </c>
      <c r="H285" s="6"/>
      <c r="I285" s="6"/>
      <c r="J285" s="6"/>
      <c r="K285" s="6"/>
      <c r="L285" s="6"/>
      <c r="M285" s="6"/>
      <c r="N285" s="6"/>
      <c r="O285" s="6"/>
      <c r="P285" s="6">
        <f>VerticalTable[[#This Row],[毛利额]]-SUM(VerticalTable[[#This Row],[月租]:[员工工资]])</f>
        <v>0</v>
      </c>
    </row>
    <row r="286" spans="1:16" ht="17.25">
      <c r="A286" s="3">
        <v>1003</v>
      </c>
      <c r="B286" s="4" t="s">
        <v>22</v>
      </c>
      <c r="C286" s="4" t="s">
        <v>20</v>
      </c>
      <c r="D286" s="3">
        <v>2021</v>
      </c>
      <c r="E286" s="4" t="s">
        <v>43</v>
      </c>
      <c r="F286" s="4" t="str">
        <f t="shared" si="4"/>
        <v>博康2104</v>
      </c>
      <c r="G286" s="5" t="str">
        <f>IFERROR(VerticalTable[[#This Row],[毛利额]]/VerticalTable[[#This Row],[实收]],"")</f>
        <v/>
      </c>
      <c r="H286" s="6"/>
      <c r="I286" s="6"/>
      <c r="J286" s="6"/>
      <c r="K286" s="6"/>
      <c r="L286" s="6"/>
      <c r="M286" s="6"/>
      <c r="N286" s="6"/>
      <c r="O286" s="6"/>
      <c r="P286" s="6">
        <f>VerticalTable[[#This Row],[毛利额]]-SUM(VerticalTable[[#This Row],[月租]:[员工工资]])</f>
        <v>0</v>
      </c>
    </row>
    <row r="287" spans="1:16" ht="17.25">
      <c r="A287" s="3">
        <v>1004</v>
      </c>
      <c r="B287" s="4" t="s">
        <v>23</v>
      </c>
      <c r="C287" s="4" t="s">
        <v>20</v>
      </c>
      <c r="D287" s="3">
        <v>2021</v>
      </c>
      <c r="E287" s="4" t="s">
        <v>43</v>
      </c>
      <c r="F287" s="4" t="str">
        <f t="shared" si="4"/>
        <v>华瑞2104</v>
      </c>
      <c r="G287" s="5" t="str">
        <f>IFERROR(VerticalTable[[#This Row],[毛利额]]/VerticalTable[[#This Row],[实收]],"")</f>
        <v/>
      </c>
      <c r="H287" s="6"/>
      <c r="I287" s="6"/>
      <c r="J287" s="6"/>
      <c r="K287" s="6"/>
      <c r="L287" s="6"/>
      <c r="M287" s="6"/>
      <c r="N287" s="6"/>
      <c r="O287" s="6"/>
      <c r="P287" s="6">
        <f>VerticalTable[[#This Row],[毛利额]]-SUM(VerticalTable[[#This Row],[月租]:[员工工资]])</f>
        <v>0</v>
      </c>
    </row>
    <row r="288" spans="1:16" ht="17.25">
      <c r="A288" s="3">
        <v>1005</v>
      </c>
      <c r="B288" s="4" t="s">
        <v>24</v>
      </c>
      <c r="C288" s="4" t="s">
        <v>20</v>
      </c>
      <c r="D288" s="3">
        <v>2021</v>
      </c>
      <c r="E288" s="4" t="s">
        <v>43</v>
      </c>
      <c r="F288" s="4" t="str">
        <f t="shared" si="4"/>
        <v>华宇2104</v>
      </c>
      <c r="G288" s="5" t="str">
        <f>IFERROR(VerticalTable[[#This Row],[毛利额]]/VerticalTable[[#This Row],[实收]],"")</f>
        <v/>
      </c>
      <c r="H288" s="6"/>
      <c r="I288" s="6"/>
      <c r="J288" s="6"/>
      <c r="K288" s="6"/>
      <c r="L288" s="6"/>
      <c r="M288" s="6"/>
      <c r="N288" s="6"/>
      <c r="O288" s="6"/>
      <c r="P288" s="6">
        <f>VerticalTable[[#This Row],[毛利额]]-SUM(VerticalTable[[#This Row],[月租]:[员工工资]])</f>
        <v>0</v>
      </c>
    </row>
    <row r="289" spans="1:16" ht="17.25">
      <c r="A289" s="3">
        <v>1006</v>
      </c>
      <c r="B289" s="4" t="s">
        <v>25</v>
      </c>
      <c r="C289" s="4" t="s">
        <v>20</v>
      </c>
      <c r="D289" s="3">
        <v>2021</v>
      </c>
      <c r="E289" s="4" t="s">
        <v>43</v>
      </c>
      <c r="F289" s="4" t="str">
        <f t="shared" si="4"/>
        <v>华雨2104</v>
      </c>
      <c r="G289" s="5" t="str">
        <f>IFERROR(VerticalTable[[#This Row],[毛利额]]/VerticalTable[[#This Row],[实收]],"")</f>
        <v/>
      </c>
      <c r="H289" s="6"/>
      <c r="I289" s="6"/>
      <c r="J289" s="6"/>
      <c r="K289" s="6"/>
      <c r="L289" s="6"/>
      <c r="M289" s="6"/>
      <c r="N289" s="6"/>
      <c r="O289" s="6"/>
      <c r="P289" s="6">
        <f>VerticalTable[[#This Row],[毛利额]]-SUM(VerticalTable[[#This Row],[月租]:[员工工资]])</f>
        <v>0</v>
      </c>
    </row>
    <row r="290" spans="1:16" ht="17.25" customHeight="1">
      <c r="A290" s="3">
        <v>1007</v>
      </c>
      <c r="B290" s="3" t="s">
        <v>26</v>
      </c>
      <c r="C290" s="4" t="s">
        <v>17</v>
      </c>
      <c r="D290" s="3">
        <v>2021</v>
      </c>
      <c r="E290" s="4" t="s">
        <v>42</v>
      </c>
      <c r="F290" s="4" t="str">
        <f t="shared" si="4"/>
        <v>平安2104</v>
      </c>
      <c r="G290" s="5">
        <f>IFERROR(VerticalTable[[#This Row],[毛利额]]/VerticalTable[[#This Row],[实收]],"")</f>
        <v>0.37490441453492923</v>
      </c>
      <c r="H290" s="7">
        <v>77796.87</v>
      </c>
      <c r="I290" s="8">
        <v>29166.39</v>
      </c>
      <c r="J290" s="7">
        <v>-24762</v>
      </c>
      <c r="K290" s="8">
        <v>-16939.599999999999</v>
      </c>
      <c r="L290" s="8">
        <v>2000</v>
      </c>
      <c r="M290" s="8">
        <v>0</v>
      </c>
      <c r="N290" s="8">
        <v>212.3</v>
      </c>
      <c r="O290" s="8">
        <v>5925</v>
      </c>
      <c r="P290" s="6">
        <f>VerticalTable[[#This Row],[毛利额]]-SUM(VerticalTable[[#This Row],[月租]:[员工工资]])</f>
        <v>21029.09</v>
      </c>
    </row>
    <row r="291" spans="1:16" ht="17.25">
      <c r="A291" s="3">
        <v>1008</v>
      </c>
      <c r="B291" s="3" t="s">
        <v>27</v>
      </c>
      <c r="C291" s="4" t="s">
        <v>17</v>
      </c>
      <c r="D291" s="3">
        <v>2021</v>
      </c>
      <c r="E291" s="4" t="s">
        <v>42</v>
      </c>
      <c r="F291" s="4" t="str">
        <f t="shared" si="4"/>
        <v>平价2104</v>
      </c>
      <c r="G291" s="5">
        <f>IFERROR(VerticalTable[[#This Row],[毛利额]]/VerticalTable[[#This Row],[实收]],"")</f>
        <v>0.41517344428367686</v>
      </c>
      <c r="H291" s="6">
        <v>240996.7</v>
      </c>
      <c r="I291" s="6">
        <v>100055.43</v>
      </c>
      <c r="J291" s="6"/>
      <c r="K291" s="6"/>
      <c r="L291" s="6">
        <v>4666</v>
      </c>
      <c r="M291" s="6">
        <v>0</v>
      </c>
      <c r="N291" s="6">
        <v>950</v>
      </c>
      <c r="O291" s="6">
        <v>19894</v>
      </c>
      <c r="P291" s="6">
        <f>VerticalTable[[#This Row],[毛利额]]-SUM(VerticalTable[[#This Row],[月租]:[员工工资]])</f>
        <v>74545.429999999993</v>
      </c>
    </row>
    <row r="292" spans="1:16" ht="17.25">
      <c r="A292" s="3">
        <v>1010</v>
      </c>
      <c r="B292" s="3" t="s">
        <v>29</v>
      </c>
      <c r="C292" s="4" t="s">
        <v>17</v>
      </c>
      <c r="D292" s="3">
        <v>2021</v>
      </c>
      <c r="E292" s="4" t="s">
        <v>42</v>
      </c>
      <c r="F292" s="4" t="str">
        <f t="shared" si="4"/>
        <v>同仁2104</v>
      </c>
      <c r="G292" s="5">
        <f>IFERROR(VerticalTable[[#This Row],[毛利额]]/VerticalTable[[#This Row],[实收]],"")</f>
        <v>0.42203774523928023</v>
      </c>
      <c r="H292" s="6">
        <v>76354</v>
      </c>
      <c r="I292" s="6">
        <v>32224.27</v>
      </c>
      <c r="J292" s="6"/>
      <c r="K292" s="6"/>
      <c r="L292" s="6">
        <v>8750</v>
      </c>
      <c r="M292" s="6">
        <v>832.34</v>
      </c>
      <c r="N292" s="6">
        <v>200</v>
      </c>
      <c r="O292" s="6">
        <v>3361</v>
      </c>
      <c r="P292" s="6">
        <f>VerticalTable[[#This Row],[毛利额]]-SUM(VerticalTable[[#This Row],[月租]:[员工工资]])</f>
        <v>19080.93</v>
      </c>
    </row>
    <row r="293" spans="1:16" ht="17.25">
      <c r="A293" s="3">
        <v>1011</v>
      </c>
      <c r="B293" s="3" t="s">
        <v>30</v>
      </c>
      <c r="C293" s="4" t="s">
        <v>17</v>
      </c>
      <c r="D293" s="3">
        <v>2021</v>
      </c>
      <c r="E293" s="4" t="s">
        <v>42</v>
      </c>
      <c r="F293" s="4" t="str">
        <f t="shared" si="4"/>
        <v>万合2104</v>
      </c>
      <c r="G293" s="5">
        <f>IFERROR(VerticalTable[[#This Row],[毛利额]]/VerticalTable[[#This Row],[实收]],"")</f>
        <v>0.276024431655786</v>
      </c>
      <c r="H293" s="6">
        <v>352673.6</v>
      </c>
      <c r="I293" s="6">
        <v>97346.53</v>
      </c>
      <c r="J293" s="6"/>
      <c r="K293" s="6"/>
      <c r="L293" s="6">
        <v>12500</v>
      </c>
      <c r="M293" s="6">
        <v>677.34</v>
      </c>
      <c r="N293" s="6">
        <v>30</v>
      </c>
      <c r="O293" s="6">
        <v>15324</v>
      </c>
      <c r="P293" s="6">
        <f>VerticalTable[[#This Row],[毛利额]]-SUM(VerticalTable[[#This Row],[月租]:[员工工资]])</f>
        <v>68815.19</v>
      </c>
    </row>
    <row r="294" spans="1:16" ht="17.25">
      <c r="A294" s="3">
        <v>1012</v>
      </c>
      <c r="B294" s="3" t="s">
        <v>31</v>
      </c>
      <c r="C294" s="4" t="s">
        <v>17</v>
      </c>
      <c r="D294" s="3">
        <v>2021</v>
      </c>
      <c r="E294" s="4" t="s">
        <v>42</v>
      </c>
      <c r="F294" s="4" t="str">
        <f t="shared" si="4"/>
        <v>为民2104</v>
      </c>
      <c r="G294" s="5">
        <f>IFERROR(VerticalTable[[#This Row],[毛利额]]/VerticalTable[[#This Row],[实收]],"")</f>
        <v>0.42847199846283462</v>
      </c>
      <c r="H294" s="6">
        <v>67657</v>
      </c>
      <c r="I294" s="6">
        <v>28989.13</v>
      </c>
      <c r="J294" s="6"/>
      <c r="K294" s="6"/>
      <c r="L294" s="6">
        <v>2750</v>
      </c>
      <c r="M294" s="6">
        <v>386</v>
      </c>
      <c r="N294" s="6">
        <v>500</v>
      </c>
      <c r="O294" s="6">
        <v>6321</v>
      </c>
      <c r="P294" s="6">
        <f>VerticalTable[[#This Row],[毛利额]]-SUM(VerticalTable[[#This Row],[月租]:[员工工资]])</f>
        <v>19032.13</v>
      </c>
    </row>
    <row r="295" spans="1:16" ht="17.25">
      <c r="A295" s="3">
        <v>1014</v>
      </c>
      <c r="B295" s="3" t="s">
        <v>32</v>
      </c>
      <c r="C295" s="4" t="s">
        <v>17</v>
      </c>
      <c r="D295" s="3">
        <v>2021</v>
      </c>
      <c r="E295" s="4" t="s">
        <v>42</v>
      </c>
      <c r="F295" s="4" t="str">
        <f t="shared" si="4"/>
        <v>新特2104</v>
      </c>
      <c r="G295" s="5">
        <f>IFERROR(VerticalTable[[#This Row],[毛利额]]/VerticalTable[[#This Row],[实收]],"")</f>
        <v>0.41594529107768496</v>
      </c>
      <c r="H295" s="6">
        <v>118604.42</v>
      </c>
      <c r="I295" s="6">
        <v>49332.95</v>
      </c>
      <c r="J295" s="6"/>
      <c r="K295" s="6"/>
      <c r="L295" s="6">
        <v>1500</v>
      </c>
      <c r="M295" s="6">
        <v>453.59</v>
      </c>
      <c r="N295" s="6">
        <v>35</v>
      </c>
      <c r="O295" s="6">
        <v>8088</v>
      </c>
      <c r="P295" s="6">
        <f>VerticalTable[[#This Row],[毛利额]]-SUM(VerticalTable[[#This Row],[月租]:[员工工资]])</f>
        <v>39256.36</v>
      </c>
    </row>
    <row r="296" spans="1:16" ht="17.25" customHeight="1">
      <c r="A296" s="3">
        <v>1015</v>
      </c>
      <c r="B296" s="3" t="s">
        <v>33</v>
      </c>
      <c r="C296" s="4" t="s">
        <v>17</v>
      </c>
      <c r="D296" s="3">
        <v>2021</v>
      </c>
      <c r="E296" s="4" t="s">
        <v>42</v>
      </c>
      <c r="F296" s="4" t="str">
        <f t="shared" si="4"/>
        <v>春天2104</v>
      </c>
      <c r="G296" s="5">
        <f>IFERROR(VerticalTable[[#This Row],[毛利额]]/VerticalTable[[#This Row],[实收]],"")</f>
        <v>0.42279724093084847</v>
      </c>
      <c r="H296" s="6">
        <v>76029.990000000005</v>
      </c>
      <c r="I296" s="6">
        <v>32145.27</v>
      </c>
      <c r="J296" s="6"/>
      <c r="K296" s="6"/>
      <c r="L296" s="6">
        <v>2916</v>
      </c>
      <c r="M296" s="6">
        <v>0</v>
      </c>
      <c r="N296" s="6">
        <v>400</v>
      </c>
      <c r="O296" s="6">
        <v>6445</v>
      </c>
      <c r="P296" s="6">
        <f>VerticalTable[[#This Row],[毛利额]]-SUM(VerticalTable[[#This Row],[月租]:[员工工资]])</f>
        <v>22384.27</v>
      </c>
    </row>
    <row r="297" spans="1:16" ht="17.25">
      <c r="A297" s="3">
        <v>1016</v>
      </c>
      <c r="B297" s="3" t="s">
        <v>34</v>
      </c>
      <c r="C297" s="4" t="s">
        <v>17</v>
      </c>
      <c r="D297" s="3">
        <v>2021</v>
      </c>
      <c r="E297" s="4" t="s">
        <v>42</v>
      </c>
      <c r="F297" s="4" t="str">
        <f t="shared" si="4"/>
        <v>春雨2104</v>
      </c>
      <c r="G297" s="5">
        <f>IFERROR(VerticalTable[[#This Row],[毛利额]]/VerticalTable[[#This Row],[实收]],"")</f>
        <v>0.41576098112529619</v>
      </c>
      <c r="H297" s="6">
        <v>64792.54</v>
      </c>
      <c r="I297" s="6">
        <v>26938.21</v>
      </c>
      <c r="J297" s="6"/>
      <c r="K297" s="6"/>
      <c r="L297" s="6">
        <v>2500</v>
      </c>
      <c r="M297" s="6">
        <v>420.25</v>
      </c>
      <c r="N297" s="6">
        <v>200</v>
      </c>
      <c r="O297" s="6">
        <v>6784</v>
      </c>
      <c r="P297" s="6">
        <f>VerticalTable[[#This Row],[毛利额]]-SUM(VerticalTable[[#This Row],[月租]:[员工工资]])</f>
        <v>17033.96</v>
      </c>
    </row>
    <row r="298" spans="1:16" ht="17.25">
      <c r="A298" s="3">
        <v>1017</v>
      </c>
      <c r="B298" s="3" t="s">
        <v>35</v>
      </c>
      <c r="C298" s="4" t="s">
        <v>17</v>
      </c>
      <c r="D298" s="3">
        <v>2021</v>
      </c>
      <c r="E298" s="4" t="s">
        <v>42</v>
      </c>
      <c r="F298" s="4" t="str">
        <f t="shared" si="4"/>
        <v>阳光2104</v>
      </c>
      <c r="G298" s="5">
        <f>IFERROR(VerticalTable[[#This Row],[毛利额]]/VerticalTable[[#This Row],[实收]],"")</f>
        <v>0.41939057220660164</v>
      </c>
      <c r="H298" s="6">
        <v>54173.440000000002</v>
      </c>
      <c r="I298" s="6">
        <v>22719.83</v>
      </c>
      <c r="J298" s="6"/>
      <c r="K298" s="6"/>
      <c r="L298" s="6">
        <v>2333</v>
      </c>
      <c r="M298" s="6">
        <v>0</v>
      </c>
      <c r="N298" s="6">
        <v>200</v>
      </c>
      <c r="O298" s="6">
        <v>4120</v>
      </c>
      <c r="P298" s="6">
        <f>VerticalTable[[#This Row],[毛利额]]-SUM(VerticalTable[[#This Row],[月租]:[员工工资]])</f>
        <v>16066.830000000002</v>
      </c>
    </row>
    <row r="299" spans="1:16" ht="17.25">
      <c r="A299" s="3">
        <v>1018</v>
      </c>
      <c r="B299" s="3" t="s">
        <v>36</v>
      </c>
      <c r="C299" s="4" t="s">
        <v>17</v>
      </c>
      <c r="D299" s="3">
        <v>2021</v>
      </c>
      <c r="E299" s="4" t="s">
        <v>42</v>
      </c>
      <c r="F299" s="4" t="str">
        <f t="shared" si="4"/>
        <v>安康2104</v>
      </c>
      <c r="G299" s="5">
        <f>IFERROR(VerticalTable[[#This Row],[毛利额]]/VerticalTable[[#This Row],[实收]],"")</f>
        <v>0.43050602964073803</v>
      </c>
      <c r="H299" s="6">
        <v>74231.62</v>
      </c>
      <c r="I299" s="6">
        <v>31957.16</v>
      </c>
      <c r="J299" s="6"/>
      <c r="K299" s="6"/>
      <c r="L299" s="6">
        <v>5833</v>
      </c>
      <c r="M299" s="6">
        <v>454.67</v>
      </c>
      <c r="N299" s="6">
        <v>1000</v>
      </c>
      <c r="O299" s="6">
        <v>5403</v>
      </c>
      <c r="P299" s="6">
        <f>VerticalTable[[#This Row],[毛利额]]-SUM(VerticalTable[[#This Row],[月租]:[员工工资]])</f>
        <v>19266.489999999998</v>
      </c>
    </row>
    <row r="300" spans="1:16" ht="17.25">
      <c r="A300" s="3">
        <v>1019</v>
      </c>
      <c r="B300" s="3" t="s">
        <v>37</v>
      </c>
      <c r="C300" s="4" t="s">
        <v>17</v>
      </c>
      <c r="D300" s="3">
        <v>2021</v>
      </c>
      <c r="E300" s="4" t="s">
        <v>42</v>
      </c>
      <c r="F300" s="4" t="str">
        <f t="shared" si="4"/>
        <v>仁心2104</v>
      </c>
      <c r="G300" s="5">
        <f>IFERROR(VerticalTable[[#This Row],[毛利额]]/VerticalTable[[#This Row],[实收]],"")</f>
        <v>0.43501988201670394</v>
      </c>
      <c r="H300" s="6">
        <v>39807.33</v>
      </c>
      <c r="I300" s="6">
        <v>17316.98</v>
      </c>
      <c r="J300" s="6"/>
      <c r="K300" s="6"/>
      <c r="L300" s="6">
        <v>2000</v>
      </c>
      <c r="M300" s="6">
        <v>0</v>
      </c>
      <c r="N300" s="6">
        <v>300</v>
      </c>
      <c r="O300" s="6">
        <v>4839</v>
      </c>
      <c r="P300" s="6">
        <f>VerticalTable[[#This Row],[毛利额]]-SUM(VerticalTable[[#This Row],[月租]:[员工工资]])</f>
        <v>10177.98</v>
      </c>
    </row>
    <row r="301" spans="1:16" ht="17.25" customHeight="1">
      <c r="A301" s="3">
        <v>1020</v>
      </c>
      <c r="B301" s="4" t="s">
        <v>46</v>
      </c>
      <c r="C301" s="4" t="s">
        <v>17</v>
      </c>
      <c r="D301" s="3">
        <v>2021</v>
      </c>
      <c r="E301" s="4" t="s">
        <v>42</v>
      </c>
      <c r="F301" s="4" t="str">
        <f t="shared" si="4"/>
        <v>缘客2104</v>
      </c>
      <c r="G301" s="5">
        <f>IFERROR(VerticalTable[[#This Row],[毛利额]]/VerticalTable[[#This Row],[实收]],"")</f>
        <v>0.38334872307973261</v>
      </c>
      <c r="H301" s="7">
        <v>34990.83</v>
      </c>
      <c r="I301" s="8">
        <v>13413.69</v>
      </c>
      <c r="J301" s="7"/>
      <c r="K301" s="8"/>
      <c r="L301" s="8">
        <v>3750</v>
      </c>
      <c r="M301" s="8">
        <v>0</v>
      </c>
      <c r="N301" s="8">
        <v>0</v>
      </c>
      <c r="O301" s="8">
        <v>4262</v>
      </c>
      <c r="P301" s="6">
        <f>VerticalTable[[#This Row],[毛利额]]-SUM(VerticalTable[[#This Row],[月租]:[员工工资]])</f>
        <v>5401.6900000000005</v>
      </c>
    </row>
    <row r="302" spans="1:16" ht="17.25" customHeight="1">
      <c r="A302" s="3">
        <v>1021</v>
      </c>
      <c r="B302" s="4" t="s">
        <v>53</v>
      </c>
      <c r="C302" s="4" t="s">
        <v>17</v>
      </c>
      <c r="D302" s="3">
        <v>2021</v>
      </c>
      <c r="E302" s="4" t="s">
        <v>42</v>
      </c>
      <c r="F302" s="4" t="str">
        <f t="shared" si="4"/>
        <v>康佳2104</v>
      </c>
      <c r="G302" s="5">
        <f>IFERROR(VerticalTable[[#This Row],[毛利额]]/VerticalTable[[#This Row],[实收]],"")</f>
        <v>0.41372584706933491</v>
      </c>
      <c r="H302" s="7">
        <v>56756.57</v>
      </c>
      <c r="I302" s="8">
        <v>23481.66</v>
      </c>
      <c r="J302" s="7"/>
      <c r="K302" s="8"/>
      <c r="L302" s="8">
        <v>2083</v>
      </c>
      <c r="M302" s="8">
        <v>0</v>
      </c>
      <c r="N302" s="8">
        <v>300</v>
      </c>
      <c r="O302" s="8">
        <v>5607</v>
      </c>
      <c r="P302" s="6">
        <f>VerticalTable[[#This Row],[毛利额]]-SUM(VerticalTable[[#This Row],[月租]:[员工工资]])</f>
        <v>15491.66</v>
      </c>
    </row>
    <row r="303" spans="1:16" ht="17.25" customHeight="1">
      <c r="A303" s="3">
        <v>1001</v>
      </c>
      <c r="B303" s="3" t="s">
        <v>16</v>
      </c>
      <c r="C303" s="4" t="s">
        <v>17</v>
      </c>
      <c r="D303" s="3">
        <v>2021</v>
      </c>
      <c r="E303" s="4" t="s">
        <v>44</v>
      </c>
      <c r="F303" s="4" t="str">
        <f t="shared" si="4"/>
        <v>爱心2105</v>
      </c>
      <c r="G303" s="5">
        <f>IFERROR(VerticalTable[[#This Row],[毛利额]]/VerticalTable[[#This Row],[实收]],"")</f>
        <v>0.44124649415856149</v>
      </c>
      <c r="H303" s="6">
        <v>84836.98</v>
      </c>
      <c r="I303" s="6">
        <v>37434.019999999997</v>
      </c>
      <c r="J303" s="6"/>
      <c r="K303" s="6"/>
      <c r="L303" s="6">
        <v>2750</v>
      </c>
      <c r="M303" s="6">
        <v>0</v>
      </c>
      <c r="N303" s="6">
        <v>60</v>
      </c>
      <c r="O303" s="6">
        <v>6842</v>
      </c>
      <c r="P303" s="6">
        <f>VerticalTable[[#This Row],[毛利额]]-SUM(VerticalTable[[#This Row],[月租]:[员工工资]])</f>
        <v>27782.019999999997</v>
      </c>
    </row>
    <row r="304" spans="1:16" ht="17.25" customHeight="1">
      <c r="A304" s="3">
        <v>1002</v>
      </c>
      <c r="B304" s="4" t="s">
        <v>19</v>
      </c>
      <c r="C304" s="4" t="s">
        <v>20</v>
      </c>
      <c r="D304" s="3">
        <v>2021</v>
      </c>
      <c r="E304" s="4" t="s">
        <v>45</v>
      </c>
      <c r="F304" s="4" t="str">
        <f t="shared" si="4"/>
        <v>百姓2105</v>
      </c>
      <c r="G304" s="5" t="str">
        <f>IFERROR(VerticalTable[[#This Row],[毛利额]]/VerticalTable[[#This Row],[实收]],"")</f>
        <v/>
      </c>
      <c r="H304" s="6"/>
      <c r="I304" s="6"/>
      <c r="J304" s="6"/>
      <c r="K304" s="6"/>
      <c r="L304" s="6"/>
      <c r="M304" s="6"/>
      <c r="N304" s="6"/>
      <c r="O304" s="6"/>
      <c r="P304" s="6">
        <f>VerticalTable[[#This Row],[毛利额]]-SUM(VerticalTable[[#This Row],[月租]:[员工工资]])</f>
        <v>0</v>
      </c>
    </row>
    <row r="305" spans="1:16" ht="17.25" customHeight="1">
      <c r="A305" s="3">
        <v>1003</v>
      </c>
      <c r="B305" s="4" t="s">
        <v>22</v>
      </c>
      <c r="C305" s="4" t="s">
        <v>20</v>
      </c>
      <c r="D305" s="3">
        <v>2021</v>
      </c>
      <c r="E305" s="4" t="s">
        <v>45</v>
      </c>
      <c r="F305" s="4" t="str">
        <f t="shared" si="4"/>
        <v>博康2105</v>
      </c>
      <c r="G305" s="5" t="str">
        <f>IFERROR(VerticalTable[[#This Row],[毛利额]]/VerticalTable[[#This Row],[实收]],"")</f>
        <v/>
      </c>
      <c r="H305" s="6"/>
      <c r="I305" s="6"/>
      <c r="J305" s="6"/>
      <c r="K305" s="6"/>
      <c r="L305" s="6"/>
      <c r="M305" s="6"/>
      <c r="N305" s="6"/>
      <c r="O305" s="6"/>
      <c r="P305" s="6">
        <f>VerticalTable[[#This Row],[毛利额]]-SUM(VerticalTable[[#This Row],[月租]:[员工工资]])</f>
        <v>0</v>
      </c>
    </row>
    <row r="306" spans="1:16" ht="17.25" customHeight="1">
      <c r="A306" s="3">
        <v>1004</v>
      </c>
      <c r="B306" s="4" t="s">
        <v>23</v>
      </c>
      <c r="C306" s="4" t="s">
        <v>20</v>
      </c>
      <c r="D306" s="3">
        <v>2021</v>
      </c>
      <c r="E306" s="4" t="s">
        <v>45</v>
      </c>
      <c r="F306" s="4" t="str">
        <f t="shared" si="4"/>
        <v>华瑞2105</v>
      </c>
      <c r="G306" s="5" t="str">
        <f>IFERROR(VerticalTable[[#This Row],[毛利额]]/VerticalTable[[#This Row],[实收]],"")</f>
        <v/>
      </c>
      <c r="H306" s="6"/>
      <c r="I306" s="6"/>
      <c r="J306" s="6"/>
      <c r="K306" s="6"/>
      <c r="L306" s="6"/>
      <c r="M306" s="6"/>
      <c r="N306" s="6"/>
      <c r="O306" s="6"/>
      <c r="P306" s="6">
        <f>VerticalTable[[#This Row],[毛利额]]-SUM(VerticalTable[[#This Row],[月租]:[员工工资]])</f>
        <v>0</v>
      </c>
    </row>
    <row r="307" spans="1:16" ht="17.25" customHeight="1">
      <c r="A307" s="3">
        <v>1005</v>
      </c>
      <c r="B307" s="4" t="s">
        <v>24</v>
      </c>
      <c r="C307" s="4" t="s">
        <v>20</v>
      </c>
      <c r="D307" s="3">
        <v>2021</v>
      </c>
      <c r="E307" s="4" t="s">
        <v>45</v>
      </c>
      <c r="F307" s="4" t="str">
        <f t="shared" si="4"/>
        <v>华宇2105</v>
      </c>
      <c r="G307" s="5" t="str">
        <f>IFERROR(VerticalTable[[#This Row],[毛利额]]/VerticalTable[[#This Row],[实收]],"")</f>
        <v/>
      </c>
      <c r="H307" s="6"/>
      <c r="I307" s="6"/>
      <c r="J307" s="6"/>
      <c r="K307" s="6"/>
      <c r="L307" s="6"/>
      <c r="M307" s="6"/>
      <c r="N307" s="6"/>
      <c r="O307" s="6"/>
      <c r="P307" s="6">
        <f>VerticalTable[[#This Row],[毛利额]]-SUM(VerticalTable[[#This Row],[月租]:[员工工资]])</f>
        <v>0</v>
      </c>
    </row>
    <row r="308" spans="1:16" ht="17.25" customHeight="1">
      <c r="A308" s="3">
        <v>1006</v>
      </c>
      <c r="B308" s="4" t="s">
        <v>25</v>
      </c>
      <c r="C308" s="4" t="s">
        <v>20</v>
      </c>
      <c r="D308" s="3">
        <v>2021</v>
      </c>
      <c r="E308" s="4" t="s">
        <v>45</v>
      </c>
      <c r="F308" s="4" t="str">
        <f t="shared" si="4"/>
        <v>华雨2105</v>
      </c>
      <c r="G308" s="5" t="str">
        <f>IFERROR(VerticalTable[[#This Row],[毛利额]]/VerticalTable[[#This Row],[实收]],"")</f>
        <v/>
      </c>
      <c r="H308" s="6"/>
      <c r="I308" s="6"/>
      <c r="J308" s="6"/>
      <c r="K308" s="6"/>
      <c r="L308" s="6"/>
      <c r="M308" s="6"/>
      <c r="N308" s="6"/>
      <c r="O308" s="6"/>
      <c r="P308" s="6">
        <f>VerticalTable[[#This Row],[毛利额]]-SUM(VerticalTable[[#This Row],[月租]:[员工工资]])</f>
        <v>0</v>
      </c>
    </row>
    <row r="309" spans="1:16" ht="17.25">
      <c r="A309" s="3">
        <v>1007</v>
      </c>
      <c r="B309" s="3" t="s">
        <v>26</v>
      </c>
      <c r="C309" s="4" t="s">
        <v>17</v>
      </c>
      <c r="D309" s="3">
        <v>2021</v>
      </c>
      <c r="E309" s="4" t="s">
        <v>44</v>
      </c>
      <c r="F309" s="4" t="str">
        <f t="shared" si="4"/>
        <v>平安2105</v>
      </c>
      <c r="G309" s="5">
        <f>IFERROR(VerticalTable[[#This Row],[毛利额]]/VerticalTable[[#This Row],[实收]],"")</f>
        <v>0.38384538209796121</v>
      </c>
      <c r="H309" s="7">
        <v>67419.360000000001</v>
      </c>
      <c r="I309" s="8">
        <v>25878.61</v>
      </c>
      <c r="J309" s="7">
        <v>13271</v>
      </c>
      <c r="K309" s="8">
        <v>5229.3599999999997</v>
      </c>
      <c r="L309" s="8">
        <v>2000</v>
      </c>
      <c r="M309" s="8">
        <v>0</v>
      </c>
      <c r="N309" s="8">
        <v>200</v>
      </c>
      <c r="O309" s="8">
        <v>5444</v>
      </c>
      <c r="P309" s="6">
        <f>VerticalTable[[#This Row],[毛利额]]-SUM(VerticalTable[[#This Row],[月租]:[员工工资]])</f>
        <v>18234.61</v>
      </c>
    </row>
    <row r="310" spans="1:16" ht="17.25" customHeight="1">
      <c r="A310" s="3">
        <v>1008</v>
      </c>
      <c r="B310" s="3" t="s">
        <v>27</v>
      </c>
      <c r="C310" s="4" t="s">
        <v>17</v>
      </c>
      <c r="D310" s="3">
        <v>2021</v>
      </c>
      <c r="E310" s="4" t="s">
        <v>44</v>
      </c>
      <c r="F310" s="4" t="str">
        <f t="shared" si="4"/>
        <v>平价2105</v>
      </c>
      <c r="G310" s="5">
        <f>IFERROR(VerticalTable[[#This Row],[毛利额]]/VerticalTable[[#This Row],[实收]],"")</f>
        <v>0.41383595417212221</v>
      </c>
      <c r="H310" s="6">
        <v>232330.2</v>
      </c>
      <c r="I310" s="6">
        <v>96146.59</v>
      </c>
      <c r="J310" s="6"/>
      <c r="K310" s="6"/>
      <c r="L310" s="6">
        <v>4666</v>
      </c>
      <c r="M310" s="6">
        <v>0</v>
      </c>
      <c r="N310" s="6">
        <v>1053</v>
      </c>
      <c r="O310" s="6">
        <v>17337</v>
      </c>
      <c r="P310" s="6">
        <f>VerticalTable[[#This Row],[毛利额]]-SUM(VerticalTable[[#This Row],[月租]:[员工工资]])</f>
        <v>73090.59</v>
      </c>
    </row>
    <row r="311" spans="1:16" ht="17.25" customHeight="1">
      <c r="A311" s="3">
        <v>1010</v>
      </c>
      <c r="B311" s="3" t="s">
        <v>29</v>
      </c>
      <c r="C311" s="4" t="s">
        <v>17</v>
      </c>
      <c r="D311" s="3">
        <v>2021</v>
      </c>
      <c r="E311" s="4" t="s">
        <v>44</v>
      </c>
      <c r="F311" s="4" t="str">
        <f t="shared" si="4"/>
        <v>同仁2105</v>
      </c>
      <c r="G311" s="5">
        <f>IFERROR(VerticalTable[[#This Row],[毛利额]]/VerticalTable[[#This Row],[实收]],"")</f>
        <v>0.4480851400124079</v>
      </c>
      <c r="H311" s="6">
        <v>72631.42</v>
      </c>
      <c r="I311" s="6">
        <v>32545.06</v>
      </c>
      <c r="J311" s="6"/>
      <c r="K311" s="6"/>
      <c r="L311" s="6">
        <v>8750</v>
      </c>
      <c r="M311" s="6">
        <v>832.34</v>
      </c>
      <c r="N311" s="6">
        <v>300</v>
      </c>
      <c r="O311" s="6">
        <v>7704</v>
      </c>
      <c r="P311" s="6">
        <f>VerticalTable[[#This Row],[毛利额]]-SUM(VerticalTable[[#This Row],[月租]:[员工工资]])</f>
        <v>14958.720000000001</v>
      </c>
    </row>
    <row r="312" spans="1:16" ht="17.25" customHeight="1">
      <c r="A312" s="3">
        <v>1011</v>
      </c>
      <c r="B312" s="3" t="s">
        <v>30</v>
      </c>
      <c r="C312" s="4" t="s">
        <v>17</v>
      </c>
      <c r="D312" s="3">
        <v>2021</v>
      </c>
      <c r="E312" s="4" t="s">
        <v>44</v>
      </c>
      <c r="F312" s="4" t="str">
        <f t="shared" si="4"/>
        <v>万合2105</v>
      </c>
      <c r="G312" s="5">
        <f>IFERROR(VerticalTable[[#This Row],[毛利额]]/VerticalTable[[#This Row],[实收]],"")</f>
        <v>0.27402956477730284</v>
      </c>
      <c r="H312" s="6">
        <v>359730.09</v>
      </c>
      <c r="I312" s="6">
        <v>98576.68</v>
      </c>
      <c r="J312" s="6"/>
      <c r="K312" s="6"/>
      <c r="L312" s="6">
        <v>12500</v>
      </c>
      <c r="M312" s="6">
        <v>677.34</v>
      </c>
      <c r="N312" s="6">
        <v>245</v>
      </c>
      <c r="O312" s="6">
        <v>13136</v>
      </c>
      <c r="P312" s="6">
        <f>VerticalTable[[#This Row],[毛利额]]-SUM(VerticalTable[[#This Row],[月租]:[员工工资]])</f>
        <v>72018.34</v>
      </c>
    </row>
    <row r="313" spans="1:16" ht="17.25" customHeight="1">
      <c r="A313" s="3">
        <v>1012</v>
      </c>
      <c r="B313" s="3" t="s">
        <v>31</v>
      </c>
      <c r="C313" s="4" t="s">
        <v>17</v>
      </c>
      <c r="D313" s="3">
        <v>2021</v>
      </c>
      <c r="E313" s="4" t="s">
        <v>44</v>
      </c>
      <c r="F313" s="4" t="str">
        <f t="shared" si="4"/>
        <v>为民2105</v>
      </c>
      <c r="G313" s="5">
        <f>IFERROR(VerticalTable[[#This Row],[毛利额]]/VerticalTable[[#This Row],[实收]],"")</f>
        <v>0.42958654469875296</v>
      </c>
      <c r="H313" s="6">
        <v>66304.87</v>
      </c>
      <c r="I313" s="6">
        <v>28483.68</v>
      </c>
      <c r="J313" s="6"/>
      <c r="K313" s="6"/>
      <c r="L313" s="6">
        <v>2750</v>
      </c>
      <c r="M313" s="6">
        <v>386</v>
      </c>
      <c r="N313" s="6">
        <v>0</v>
      </c>
      <c r="O313" s="6">
        <v>6052</v>
      </c>
      <c r="P313" s="6">
        <f>VerticalTable[[#This Row],[毛利额]]-SUM(VerticalTable[[#This Row],[月租]:[员工工资]])</f>
        <v>19295.68</v>
      </c>
    </row>
    <row r="314" spans="1:16" ht="17.25">
      <c r="A314" s="3">
        <v>1014</v>
      </c>
      <c r="B314" s="3" t="s">
        <v>32</v>
      </c>
      <c r="C314" s="4" t="s">
        <v>17</v>
      </c>
      <c r="D314" s="3">
        <v>2021</v>
      </c>
      <c r="E314" s="4" t="s">
        <v>44</v>
      </c>
      <c r="F314" s="4" t="str">
        <f t="shared" si="4"/>
        <v>新特2105</v>
      </c>
      <c r="G314" s="5">
        <f>IFERROR(VerticalTable[[#This Row],[毛利额]]/VerticalTable[[#This Row],[实收]],"")</f>
        <v>0.40118580706776746</v>
      </c>
      <c r="H314" s="6">
        <v>113733.51</v>
      </c>
      <c r="I314" s="6">
        <v>45628.27</v>
      </c>
      <c r="J314" s="6"/>
      <c r="K314" s="6"/>
      <c r="L314" s="6">
        <v>1500</v>
      </c>
      <c r="M314" s="6">
        <v>453.59</v>
      </c>
      <c r="N314" s="6">
        <v>515</v>
      </c>
      <c r="O314" s="6">
        <v>7361</v>
      </c>
      <c r="P314" s="6">
        <f>VerticalTable[[#This Row],[毛利额]]-SUM(VerticalTable[[#This Row],[月租]:[员工工资]])</f>
        <v>35798.679999999993</v>
      </c>
    </row>
    <row r="315" spans="1:16" ht="17.25">
      <c r="A315" s="3">
        <v>1015</v>
      </c>
      <c r="B315" s="3" t="s">
        <v>33</v>
      </c>
      <c r="C315" s="4" t="s">
        <v>17</v>
      </c>
      <c r="D315" s="3">
        <v>2021</v>
      </c>
      <c r="E315" s="4" t="s">
        <v>44</v>
      </c>
      <c r="F315" s="4" t="str">
        <f t="shared" si="4"/>
        <v>春天2105</v>
      </c>
      <c r="G315" s="5">
        <f>IFERROR(VerticalTable[[#This Row],[毛利额]]/VerticalTable[[#This Row],[实收]],"")</f>
        <v>0.41957352180145152</v>
      </c>
      <c r="H315" s="6">
        <v>65816.259999999995</v>
      </c>
      <c r="I315" s="6">
        <v>27614.76</v>
      </c>
      <c r="J315" s="6"/>
      <c r="K315" s="6"/>
      <c r="L315" s="6">
        <v>2916</v>
      </c>
      <c r="M315" s="6">
        <v>0</v>
      </c>
      <c r="N315" s="6">
        <v>100</v>
      </c>
      <c r="O315" s="6">
        <v>5787</v>
      </c>
      <c r="P315" s="6">
        <f>VerticalTable[[#This Row],[毛利额]]-SUM(VerticalTable[[#This Row],[月租]:[员工工资]])</f>
        <v>18811.759999999998</v>
      </c>
    </row>
    <row r="316" spans="1:16" ht="17.25">
      <c r="A316" s="3">
        <v>1016</v>
      </c>
      <c r="B316" s="3" t="s">
        <v>34</v>
      </c>
      <c r="C316" s="4" t="s">
        <v>17</v>
      </c>
      <c r="D316" s="3">
        <v>2021</v>
      </c>
      <c r="E316" s="4" t="s">
        <v>44</v>
      </c>
      <c r="F316" s="4" t="str">
        <f t="shared" si="4"/>
        <v>春雨2105</v>
      </c>
      <c r="G316" s="5">
        <f>IFERROR(VerticalTable[[#This Row],[毛利额]]/VerticalTable[[#This Row],[实收]],"")</f>
        <v>0.4078752910596723</v>
      </c>
      <c r="H316" s="6">
        <v>58123.82</v>
      </c>
      <c r="I316" s="6">
        <v>23707.27</v>
      </c>
      <c r="J316" s="6"/>
      <c r="K316" s="6"/>
      <c r="L316" s="6">
        <v>2500</v>
      </c>
      <c r="M316" s="6">
        <v>420.25</v>
      </c>
      <c r="N316" s="6">
        <v>200</v>
      </c>
      <c r="O316" s="6">
        <v>8991</v>
      </c>
      <c r="P316" s="6">
        <f>VerticalTable[[#This Row],[毛利额]]-SUM(VerticalTable[[#This Row],[月租]:[员工工资]])</f>
        <v>11596.02</v>
      </c>
    </row>
    <row r="317" spans="1:16" ht="17.25">
      <c r="A317" s="3">
        <v>1017</v>
      </c>
      <c r="B317" s="3" t="s">
        <v>35</v>
      </c>
      <c r="C317" s="4" t="s">
        <v>17</v>
      </c>
      <c r="D317" s="3">
        <v>2021</v>
      </c>
      <c r="E317" s="4" t="s">
        <v>44</v>
      </c>
      <c r="F317" s="4" t="str">
        <f t="shared" si="4"/>
        <v>阳光2105</v>
      </c>
      <c r="G317" s="5">
        <f>IFERROR(VerticalTable[[#This Row],[毛利额]]/VerticalTable[[#This Row],[实收]],"")</f>
        <v>0.38637099286377585</v>
      </c>
      <c r="H317" s="6">
        <v>57493.99</v>
      </c>
      <c r="I317" s="6">
        <v>22214.01</v>
      </c>
      <c r="J317" s="6"/>
      <c r="K317" s="6"/>
      <c r="L317" s="6">
        <v>2333</v>
      </c>
      <c r="M317" s="6">
        <v>0</v>
      </c>
      <c r="N317" s="6">
        <v>200</v>
      </c>
      <c r="O317" s="6">
        <v>4337</v>
      </c>
      <c r="P317" s="6">
        <f>VerticalTable[[#This Row],[毛利额]]-SUM(VerticalTable[[#This Row],[月租]:[员工工资]])</f>
        <v>15344.009999999998</v>
      </c>
    </row>
    <row r="318" spans="1:16" ht="17.25">
      <c r="A318" s="3">
        <v>1018</v>
      </c>
      <c r="B318" s="3" t="s">
        <v>36</v>
      </c>
      <c r="C318" s="4" t="s">
        <v>17</v>
      </c>
      <c r="D318" s="3">
        <v>2021</v>
      </c>
      <c r="E318" s="4" t="s">
        <v>44</v>
      </c>
      <c r="F318" s="4" t="str">
        <f t="shared" si="4"/>
        <v>安康2105</v>
      </c>
      <c r="G318" s="5">
        <f>IFERROR(VerticalTable[[#This Row],[毛利额]]/VerticalTable[[#This Row],[实收]],"")</f>
        <v>0.43376068821117336</v>
      </c>
      <c r="H318" s="6">
        <v>72017.429999999993</v>
      </c>
      <c r="I318" s="6">
        <v>31238.33</v>
      </c>
      <c r="J318" s="6"/>
      <c r="K318" s="6"/>
      <c r="L318" s="6">
        <v>5833</v>
      </c>
      <c r="M318" s="6">
        <v>454.67</v>
      </c>
      <c r="N318" s="6">
        <v>0</v>
      </c>
      <c r="O318" s="6">
        <v>5278</v>
      </c>
      <c r="P318" s="6">
        <f>VerticalTable[[#This Row],[毛利额]]-SUM(VerticalTable[[#This Row],[月租]:[员工工资]])</f>
        <v>19672.660000000003</v>
      </c>
    </row>
    <row r="319" spans="1:16" ht="17.25">
      <c r="A319" s="3">
        <v>1019</v>
      </c>
      <c r="B319" s="3" t="s">
        <v>37</v>
      </c>
      <c r="C319" s="4" t="s">
        <v>17</v>
      </c>
      <c r="D319" s="3">
        <v>2021</v>
      </c>
      <c r="E319" s="4" t="s">
        <v>44</v>
      </c>
      <c r="F319" s="4" t="str">
        <f t="shared" si="4"/>
        <v>仁心2105</v>
      </c>
      <c r="G319" s="5">
        <f>IFERROR(VerticalTable[[#This Row],[毛利额]]/VerticalTable[[#This Row],[实收]],"")</f>
        <v>0.4229766813106241</v>
      </c>
      <c r="H319" s="6">
        <v>42934.66</v>
      </c>
      <c r="I319" s="6">
        <v>18160.36</v>
      </c>
      <c r="J319" s="6"/>
      <c r="K319" s="6"/>
      <c r="L319" s="6">
        <v>2000</v>
      </c>
      <c r="M319" s="6">
        <v>0</v>
      </c>
      <c r="N319" s="6">
        <v>200</v>
      </c>
      <c r="O319" s="6">
        <v>4275</v>
      </c>
      <c r="P319" s="6">
        <f>VerticalTable[[#This Row],[毛利额]]-SUM(VerticalTable[[#This Row],[月租]:[员工工资]])</f>
        <v>11685.36</v>
      </c>
    </row>
    <row r="320" spans="1:16" ht="17.25" customHeight="1">
      <c r="A320" s="3">
        <v>1020</v>
      </c>
      <c r="B320" s="4" t="s">
        <v>46</v>
      </c>
      <c r="C320" s="4" t="s">
        <v>17</v>
      </c>
      <c r="D320" s="3">
        <v>2021</v>
      </c>
      <c r="E320" s="4" t="s">
        <v>44</v>
      </c>
      <c r="F320" s="4" t="str">
        <f t="shared" si="4"/>
        <v>缘客2105</v>
      </c>
      <c r="G320" s="5">
        <f>IFERROR(VerticalTable[[#This Row],[毛利额]]/VerticalTable[[#This Row],[实收]],"")</f>
        <v>0.38688128384595738</v>
      </c>
      <c r="H320" s="7">
        <v>29244.63</v>
      </c>
      <c r="I320" s="8">
        <v>11314.2</v>
      </c>
      <c r="J320" s="7"/>
      <c r="K320" s="8"/>
      <c r="L320" s="8">
        <v>3750</v>
      </c>
      <c r="M320" s="8">
        <v>0</v>
      </c>
      <c r="N320" s="8">
        <v>0</v>
      </c>
      <c r="O320" s="8">
        <v>4248</v>
      </c>
      <c r="P320" s="6">
        <f>VerticalTable[[#This Row],[毛利额]]-SUM(VerticalTable[[#This Row],[月租]:[员工工资]])</f>
        <v>3316.2000000000007</v>
      </c>
    </row>
    <row r="321" spans="1:16" ht="17.25" customHeight="1">
      <c r="A321" s="3">
        <v>1021</v>
      </c>
      <c r="B321" s="4" t="s">
        <v>53</v>
      </c>
      <c r="C321" s="4" t="s">
        <v>17</v>
      </c>
      <c r="D321" s="3">
        <v>2021</v>
      </c>
      <c r="E321" s="4" t="s">
        <v>44</v>
      </c>
      <c r="F321" s="4" t="str">
        <f t="shared" si="4"/>
        <v>康佳2105</v>
      </c>
      <c r="G321" s="5">
        <f>IFERROR(VerticalTable[[#This Row],[毛利额]]/VerticalTable[[#This Row],[实收]],"")</f>
        <v>0.41120330912472347</v>
      </c>
      <c r="H321" s="7">
        <v>52780.12</v>
      </c>
      <c r="I321" s="8">
        <v>21703.360000000001</v>
      </c>
      <c r="J321" s="7"/>
      <c r="K321" s="8"/>
      <c r="L321" s="8">
        <v>2083</v>
      </c>
      <c r="M321" s="8">
        <v>0</v>
      </c>
      <c r="N321" s="8">
        <v>400</v>
      </c>
      <c r="O321" s="8">
        <v>5468</v>
      </c>
      <c r="P321" s="6">
        <f>VerticalTable[[#This Row],[毛利额]]-SUM(VerticalTable[[#This Row],[月租]:[员工工资]])</f>
        <v>13752.36</v>
      </c>
    </row>
    <row r="322" spans="1:16" ht="17.25">
      <c r="A322" s="3">
        <v>1001</v>
      </c>
      <c r="B322" s="3" t="s">
        <v>16</v>
      </c>
      <c r="C322" s="4" t="s">
        <v>17</v>
      </c>
      <c r="D322" s="3">
        <v>2021</v>
      </c>
      <c r="E322" s="4" t="s">
        <v>47</v>
      </c>
      <c r="F322" s="4" t="str">
        <f t="shared" ref="F322:F385" si="5">LEFT(B322,2)&amp;RIGHT(D322,2)&amp;E322</f>
        <v>爱心2106</v>
      </c>
      <c r="G322" s="5">
        <f>IFERROR(VerticalTable[[#This Row],[毛利额]]/VerticalTable[[#This Row],[实收]],"")</f>
        <v>0.41887983264729634</v>
      </c>
      <c r="H322" s="6">
        <v>73081.58</v>
      </c>
      <c r="I322" s="6">
        <v>30612.400000000001</v>
      </c>
      <c r="J322" s="6"/>
      <c r="K322" s="6"/>
      <c r="L322" s="6">
        <v>2750</v>
      </c>
      <c r="M322" s="6">
        <v>0</v>
      </c>
      <c r="N322" s="6">
        <v>500</v>
      </c>
      <c r="O322" s="6">
        <v>8283.2556000000004</v>
      </c>
      <c r="P322" s="6">
        <f>VerticalTable[[#This Row],[毛利额]]-SUM(VerticalTable[[#This Row],[月租]:[员工工资]])</f>
        <v>19079.144400000001</v>
      </c>
    </row>
    <row r="323" spans="1:16" ht="17.25">
      <c r="A323" s="3">
        <v>1002</v>
      </c>
      <c r="B323" s="4" t="s">
        <v>19</v>
      </c>
      <c r="C323" s="4" t="s">
        <v>20</v>
      </c>
      <c r="D323" s="3">
        <v>2021</v>
      </c>
      <c r="E323" s="4" t="s">
        <v>47</v>
      </c>
      <c r="F323" s="4" t="str">
        <f t="shared" si="5"/>
        <v>百姓2106</v>
      </c>
      <c r="G323" s="5" t="str">
        <f>IFERROR(VerticalTable[[#This Row],[毛利额]]/VerticalTable[[#This Row],[实收]],"")</f>
        <v/>
      </c>
      <c r="H323" s="6"/>
      <c r="I323" s="6"/>
      <c r="J323" s="6"/>
      <c r="K323" s="6"/>
      <c r="L323" s="6"/>
      <c r="M323" s="6"/>
      <c r="N323" s="6"/>
      <c r="O323" s="6"/>
      <c r="P323" s="6">
        <f>VerticalTable[[#This Row],[毛利额]]-SUM(VerticalTable[[#This Row],[月租]:[员工工资]])</f>
        <v>0</v>
      </c>
    </row>
    <row r="324" spans="1:16" ht="17.25">
      <c r="A324" s="3">
        <v>1003</v>
      </c>
      <c r="B324" s="4" t="s">
        <v>22</v>
      </c>
      <c r="C324" s="4" t="s">
        <v>20</v>
      </c>
      <c r="D324" s="3">
        <v>2021</v>
      </c>
      <c r="E324" s="4" t="s">
        <v>47</v>
      </c>
      <c r="F324" s="4" t="str">
        <f t="shared" si="5"/>
        <v>博康2106</v>
      </c>
      <c r="G324" s="5" t="str">
        <f>IFERROR(VerticalTable[[#This Row],[毛利额]]/VerticalTable[[#This Row],[实收]],"")</f>
        <v/>
      </c>
      <c r="H324" s="6"/>
      <c r="I324" s="6"/>
      <c r="J324" s="6"/>
      <c r="K324" s="6"/>
      <c r="L324" s="6"/>
      <c r="M324" s="6"/>
      <c r="N324" s="6"/>
      <c r="O324" s="6"/>
      <c r="P324" s="6">
        <f>VerticalTable[[#This Row],[毛利额]]-SUM(VerticalTable[[#This Row],[月租]:[员工工资]])</f>
        <v>0</v>
      </c>
    </row>
    <row r="325" spans="1:16" ht="17.25">
      <c r="A325" s="3">
        <v>1004</v>
      </c>
      <c r="B325" s="4" t="s">
        <v>23</v>
      </c>
      <c r="C325" s="4" t="s">
        <v>20</v>
      </c>
      <c r="D325" s="3">
        <v>2021</v>
      </c>
      <c r="E325" s="4" t="s">
        <v>47</v>
      </c>
      <c r="F325" s="4" t="str">
        <f t="shared" si="5"/>
        <v>华瑞2106</v>
      </c>
      <c r="G325" s="5" t="str">
        <f>IFERROR(VerticalTable[[#This Row],[毛利额]]/VerticalTable[[#This Row],[实收]],"")</f>
        <v/>
      </c>
      <c r="H325" s="6"/>
      <c r="I325" s="6"/>
      <c r="J325" s="6"/>
      <c r="K325" s="6"/>
      <c r="L325" s="6"/>
      <c r="M325" s="6"/>
      <c r="N325" s="6"/>
      <c r="O325" s="6"/>
      <c r="P325" s="6">
        <f>VerticalTable[[#This Row],[毛利额]]-SUM(VerticalTable[[#This Row],[月租]:[员工工资]])</f>
        <v>0</v>
      </c>
    </row>
    <row r="326" spans="1:16" ht="17.25">
      <c r="A326" s="3">
        <v>1005</v>
      </c>
      <c r="B326" s="4" t="s">
        <v>24</v>
      </c>
      <c r="C326" s="4" t="s">
        <v>20</v>
      </c>
      <c r="D326" s="3">
        <v>2021</v>
      </c>
      <c r="E326" s="4" t="s">
        <v>47</v>
      </c>
      <c r="F326" s="4" t="str">
        <f t="shared" si="5"/>
        <v>华宇2106</v>
      </c>
      <c r="G326" s="5" t="str">
        <f>IFERROR(VerticalTable[[#This Row],[毛利额]]/VerticalTable[[#This Row],[实收]],"")</f>
        <v/>
      </c>
      <c r="H326" s="6"/>
      <c r="I326" s="6"/>
      <c r="J326" s="6"/>
      <c r="K326" s="6"/>
      <c r="L326" s="6"/>
      <c r="M326" s="6"/>
      <c r="N326" s="6"/>
      <c r="O326" s="6"/>
      <c r="P326" s="6">
        <f>VerticalTable[[#This Row],[毛利额]]-SUM(VerticalTable[[#This Row],[月租]:[员工工资]])</f>
        <v>0</v>
      </c>
    </row>
    <row r="327" spans="1:16" ht="17.25">
      <c r="A327" s="3">
        <v>1006</v>
      </c>
      <c r="B327" s="4" t="s">
        <v>25</v>
      </c>
      <c r="C327" s="4" t="s">
        <v>20</v>
      </c>
      <c r="D327" s="3">
        <v>2021</v>
      </c>
      <c r="E327" s="4" t="s">
        <v>47</v>
      </c>
      <c r="F327" s="4" t="str">
        <f t="shared" si="5"/>
        <v>华雨2106</v>
      </c>
      <c r="G327" s="5" t="str">
        <f>IFERROR(VerticalTable[[#This Row],[毛利额]]/VerticalTable[[#This Row],[实收]],"")</f>
        <v/>
      </c>
      <c r="H327" s="6"/>
      <c r="I327" s="6"/>
      <c r="J327" s="6"/>
      <c r="K327" s="6"/>
      <c r="L327" s="6"/>
      <c r="M327" s="6"/>
      <c r="N327" s="6"/>
      <c r="O327" s="6"/>
      <c r="P327" s="6">
        <f>VerticalTable[[#This Row],[毛利额]]-SUM(VerticalTable[[#This Row],[月租]:[员工工资]])</f>
        <v>0</v>
      </c>
    </row>
    <row r="328" spans="1:16" ht="17.25" customHeight="1">
      <c r="A328" s="3">
        <v>1007</v>
      </c>
      <c r="B328" s="3" t="s">
        <v>26</v>
      </c>
      <c r="C328" s="4" t="s">
        <v>17</v>
      </c>
      <c r="D328" s="3">
        <v>2021</v>
      </c>
      <c r="E328" s="4" t="s">
        <v>47</v>
      </c>
      <c r="F328" s="4" t="str">
        <f t="shared" si="5"/>
        <v>平安2106</v>
      </c>
      <c r="G328" s="5">
        <f>IFERROR(VerticalTable[[#This Row],[毛利额]]/VerticalTable[[#This Row],[实收]],"")</f>
        <v>0.3778301078462733</v>
      </c>
      <c r="H328" s="7">
        <v>70025.600000000006</v>
      </c>
      <c r="I328" s="8">
        <v>26457.78</v>
      </c>
      <c r="J328" s="7"/>
      <c r="K328" s="8"/>
      <c r="L328" s="8">
        <v>2000</v>
      </c>
      <c r="M328" s="8">
        <v>0</v>
      </c>
      <c r="N328" s="8">
        <v>200</v>
      </c>
      <c r="O328" s="8">
        <v>5477.2150000000001</v>
      </c>
      <c r="P328" s="6">
        <f>VerticalTable[[#This Row],[毛利额]]-SUM(VerticalTable[[#This Row],[月租]:[员工工资]])</f>
        <v>18780.564999999999</v>
      </c>
    </row>
    <row r="329" spans="1:16" ht="17.25">
      <c r="A329" s="3">
        <v>1008</v>
      </c>
      <c r="B329" s="3" t="s">
        <v>27</v>
      </c>
      <c r="C329" s="4" t="s">
        <v>17</v>
      </c>
      <c r="D329" s="3">
        <v>2021</v>
      </c>
      <c r="E329" s="4" t="s">
        <v>47</v>
      </c>
      <c r="F329" s="4" t="str">
        <f t="shared" si="5"/>
        <v>平价2106</v>
      </c>
      <c r="G329" s="5">
        <f>IFERROR(VerticalTable[[#This Row],[毛利额]]/VerticalTable[[#This Row],[实收]],"")</f>
        <v>0.40597311164748301</v>
      </c>
      <c r="H329" s="6">
        <v>213794.43</v>
      </c>
      <c r="I329" s="6">
        <v>86794.79</v>
      </c>
      <c r="J329" s="6"/>
      <c r="K329" s="6"/>
      <c r="L329" s="6">
        <v>4666</v>
      </c>
      <c r="M329" s="6">
        <v>0</v>
      </c>
      <c r="N329" s="6">
        <v>700</v>
      </c>
      <c r="O329" s="6">
        <v>19997.458200000001</v>
      </c>
      <c r="P329" s="6">
        <f>VerticalTable[[#This Row],[毛利额]]-SUM(VerticalTable[[#This Row],[月租]:[员工工资]])</f>
        <v>61431.331799999993</v>
      </c>
    </row>
    <row r="330" spans="1:16" ht="17.25">
      <c r="A330" s="3">
        <v>1010</v>
      </c>
      <c r="B330" s="3" t="s">
        <v>29</v>
      </c>
      <c r="C330" s="4" t="s">
        <v>17</v>
      </c>
      <c r="D330" s="3">
        <v>2021</v>
      </c>
      <c r="E330" s="4" t="s">
        <v>47</v>
      </c>
      <c r="F330" s="4" t="str">
        <f t="shared" si="5"/>
        <v>同仁2106</v>
      </c>
      <c r="G330" s="5">
        <f>IFERROR(VerticalTable[[#This Row],[毛利额]]/VerticalTable[[#This Row],[实收]],"")</f>
        <v>0.44839454189577654</v>
      </c>
      <c r="H330" s="6">
        <v>75000.399999999994</v>
      </c>
      <c r="I330" s="6">
        <v>33629.769999999997</v>
      </c>
      <c r="J330" s="6"/>
      <c r="K330" s="6"/>
      <c r="L330" s="6">
        <v>8750</v>
      </c>
      <c r="M330" s="6">
        <v>832.34</v>
      </c>
      <c r="N330" s="6">
        <v>500</v>
      </c>
      <c r="O330" s="6">
        <v>8358.6550999999999</v>
      </c>
      <c r="P330" s="6">
        <f>VerticalTable[[#This Row],[毛利额]]-SUM(VerticalTable[[#This Row],[月租]:[员工工资]])</f>
        <v>15188.774899999997</v>
      </c>
    </row>
    <row r="331" spans="1:16" ht="17.25">
      <c r="A331" s="3">
        <v>1011</v>
      </c>
      <c r="B331" s="3" t="s">
        <v>30</v>
      </c>
      <c r="C331" s="4" t="s">
        <v>17</v>
      </c>
      <c r="D331" s="3">
        <v>2021</v>
      </c>
      <c r="E331" s="4" t="s">
        <v>47</v>
      </c>
      <c r="F331" s="4" t="str">
        <f t="shared" si="5"/>
        <v>万合2106</v>
      </c>
      <c r="G331" s="5">
        <f>IFERROR(VerticalTable[[#This Row],[毛利额]]/VerticalTable[[#This Row],[实收]],"")</f>
        <v>0.28943874817059234</v>
      </c>
      <c r="H331" s="6">
        <v>343786.14</v>
      </c>
      <c r="I331" s="6">
        <v>99505.03</v>
      </c>
      <c r="J331" s="6"/>
      <c r="K331" s="6"/>
      <c r="L331" s="6">
        <v>12500</v>
      </c>
      <c r="M331" s="6">
        <v>677.34</v>
      </c>
      <c r="N331" s="6">
        <v>1500</v>
      </c>
      <c r="O331" s="6">
        <v>15649.0542</v>
      </c>
      <c r="P331" s="6">
        <f>VerticalTable[[#This Row],[毛利额]]-SUM(VerticalTable[[#This Row],[月租]:[员工工资]])</f>
        <v>69178.635799999989</v>
      </c>
    </row>
    <row r="332" spans="1:16" ht="17.25">
      <c r="A332" s="3">
        <v>1012</v>
      </c>
      <c r="B332" s="3" t="s">
        <v>31</v>
      </c>
      <c r="C332" s="4" t="s">
        <v>17</v>
      </c>
      <c r="D332" s="3">
        <v>2021</v>
      </c>
      <c r="E332" s="4" t="s">
        <v>47</v>
      </c>
      <c r="F332" s="4" t="str">
        <f t="shared" si="5"/>
        <v>为民2106</v>
      </c>
      <c r="G332" s="5">
        <f>IFERROR(VerticalTable[[#This Row],[毛利额]]/VerticalTable[[#This Row],[实收]],"")</f>
        <v>0.44167198812183867</v>
      </c>
      <c r="H332" s="6">
        <v>53462.82</v>
      </c>
      <c r="I332" s="6">
        <v>23613.03</v>
      </c>
      <c r="J332" s="6"/>
      <c r="K332" s="6"/>
      <c r="L332" s="6">
        <v>2750</v>
      </c>
      <c r="M332" s="6">
        <v>386</v>
      </c>
      <c r="N332" s="6">
        <v>700</v>
      </c>
      <c r="O332" s="6">
        <v>5422.3981999999996</v>
      </c>
      <c r="P332" s="6">
        <f>VerticalTable[[#This Row],[毛利额]]-SUM(VerticalTable[[#This Row],[月租]:[员工工资]])</f>
        <v>14354.631799999999</v>
      </c>
    </row>
    <row r="333" spans="1:16" ht="17.25" customHeight="1">
      <c r="A333" s="3">
        <v>1014</v>
      </c>
      <c r="B333" s="3" t="s">
        <v>32</v>
      </c>
      <c r="C333" s="4" t="s">
        <v>17</v>
      </c>
      <c r="D333" s="3">
        <v>2021</v>
      </c>
      <c r="E333" s="4" t="s">
        <v>47</v>
      </c>
      <c r="F333" s="4" t="str">
        <f t="shared" si="5"/>
        <v>新特2106</v>
      </c>
      <c r="G333" s="5">
        <f>IFERROR(VerticalTable[[#This Row],[毛利额]]/VerticalTable[[#This Row],[实收]],"")</f>
        <v>0.42389261697596164</v>
      </c>
      <c r="H333" s="6">
        <v>102009.42</v>
      </c>
      <c r="I333" s="6">
        <v>43241.04</v>
      </c>
      <c r="J333" s="6"/>
      <c r="K333" s="6"/>
      <c r="L333" s="6">
        <v>1500</v>
      </c>
      <c r="M333" s="6">
        <v>453.59</v>
      </c>
      <c r="N333" s="6">
        <v>400</v>
      </c>
      <c r="O333" s="6">
        <v>7084.5925999999999</v>
      </c>
      <c r="P333" s="6">
        <f>VerticalTable[[#This Row],[毛利额]]-SUM(VerticalTable[[#This Row],[月租]:[员工工资]])</f>
        <v>33802.857400000001</v>
      </c>
    </row>
    <row r="334" spans="1:16" ht="17.25" customHeight="1">
      <c r="A334" s="3">
        <v>1015</v>
      </c>
      <c r="B334" s="3" t="s">
        <v>33</v>
      </c>
      <c r="C334" s="4" t="s">
        <v>17</v>
      </c>
      <c r="D334" s="3">
        <v>2021</v>
      </c>
      <c r="E334" s="4" t="s">
        <v>47</v>
      </c>
      <c r="F334" s="4" t="str">
        <f t="shared" si="5"/>
        <v>春天2106</v>
      </c>
      <c r="G334" s="5">
        <f>IFERROR(VerticalTable[[#This Row],[毛利额]]/VerticalTable[[#This Row],[实收]],"")</f>
        <v>0.44153134181540693</v>
      </c>
      <c r="H334" s="6">
        <v>62601.83</v>
      </c>
      <c r="I334" s="6">
        <v>27640.67</v>
      </c>
      <c r="J334" s="6"/>
      <c r="K334" s="6"/>
      <c r="L334" s="6">
        <v>2333</v>
      </c>
      <c r="M334" s="6">
        <v>0</v>
      </c>
      <c r="N334" s="6">
        <v>400</v>
      </c>
      <c r="O334" s="6">
        <v>5844.4422000000004</v>
      </c>
      <c r="P334" s="6">
        <f>VerticalTable[[#This Row],[毛利额]]-SUM(VerticalTable[[#This Row],[月租]:[员工工资]])</f>
        <v>19063.227799999997</v>
      </c>
    </row>
    <row r="335" spans="1:16" ht="17.25">
      <c r="A335" s="3">
        <v>1016</v>
      </c>
      <c r="B335" s="3" t="s">
        <v>34</v>
      </c>
      <c r="C335" s="4" t="s">
        <v>17</v>
      </c>
      <c r="D335" s="3">
        <v>2021</v>
      </c>
      <c r="E335" s="4" t="s">
        <v>47</v>
      </c>
      <c r="F335" s="4" t="str">
        <f t="shared" si="5"/>
        <v>春雨2106</v>
      </c>
      <c r="G335" s="5">
        <f>IFERROR(VerticalTable[[#This Row],[毛利额]]/VerticalTable[[#This Row],[实收]],"")</f>
        <v>0.40527988974966983</v>
      </c>
      <c r="H335" s="6">
        <v>55582.6</v>
      </c>
      <c r="I335" s="6">
        <v>22526.51</v>
      </c>
      <c r="J335" s="6"/>
      <c r="K335" s="6"/>
      <c r="L335" s="6">
        <v>2500</v>
      </c>
      <c r="M335" s="6">
        <v>420.25</v>
      </c>
      <c r="N335" s="6">
        <v>0</v>
      </c>
      <c r="O335" s="6">
        <v>5144.8986999999997</v>
      </c>
      <c r="P335" s="6">
        <f>VerticalTable[[#This Row],[毛利额]]-SUM(VerticalTable[[#This Row],[月租]:[员工工资]])</f>
        <v>14461.361299999999</v>
      </c>
    </row>
    <row r="336" spans="1:16" ht="17.25">
      <c r="A336" s="3">
        <v>1017</v>
      </c>
      <c r="B336" s="3" t="s">
        <v>35</v>
      </c>
      <c r="C336" s="4" t="s">
        <v>17</v>
      </c>
      <c r="D336" s="3">
        <v>2021</v>
      </c>
      <c r="E336" s="4" t="s">
        <v>47</v>
      </c>
      <c r="F336" s="4" t="str">
        <f t="shared" si="5"/>
        <v>阳光2106</v>
      </c>
      <c r="G336" s="5">
        <f>IFERROR(VerticalTable[[#This Row],[毛利额]]/VerticalTable[[#This Row],[实收]],"")</f>
        <v>0.4328214605101347</v>
      </c>
      <c r="H336" s="6">
        <v>52164.65</v>
      </c>
      <c r="I336" s="6">
        <v>22577.98</v>
      </c>
      <c r="J336" s="6"/>
      <c r="K336" s="6"/>
      <c r="L336" s="6">
        <v>2333</v>
      </c>
      <c r="M336" s="6">
        <v>0</v>
      </c>
      <c r="N336" s="6">
        <v>250</v>
      </c>
      <c r="O336" s="6">
        <v>4785.8775999999998</v>
      </c>
      <c r="P336" s="6">
        <f>VerticalTable[[#This Row],[毛利额]]-SUM(VerticalTable[[#This Row],[月租]:[员工工资]])</f>
        <v>15209.1024</v>
      </c>
    </row>
    <row r="337" spans="1:16" ht="17.25">
      <c r="A337" s="3">
        <v>1018</v>
      </c>
      <c r="B337" s="3" t="s">
        <v>36</v>
      </c>
      <c r="C337" s="4" t="s">
        <v>17</v>
      </c>
      <c r="D337" s="3">
        <v>2021</v>
      </c>
      <c r="E337" s="4" t="s">
        <v>47</v>
      </c>
      <c r="F337" s="4" t="str">
        <f t="shared" si="5"/>
        <v>安康2106</v>
      </c>
      <c r="G337" s="5">
        <f>IFERROR(VerticalTable[[#This Row],[毛利额]]/VerticalTable[[#This Row],[实收]],"")</f>
        <v>0.45094070956601534</v>
      </c>
      <c r="H337" s="6">
        <v>74364.61</v>
      </c>
      <c r="I337" s="6">
        <v>33534.03</v>
      </c>
      <c r="J337" s="6"/>
      <c r="K337" s="6"/>
      <c r="L337" s="6">
        <v>5833</v>
      </c>
      <c r="M337" s="6">
        <v>454.67</v>
      </c>
      <c r="N337" s="6">
        <v>1000</v>
      </c>
      <c r="O337" s="6">
        <v>5793.8243000000002</v>
      </c>
      <c r="P337" s="6">
        <f>VerticalTable[[#This Row],[毛利额]]-SUM(VerticalTable[[#This Row],[月租]:[员工工资]])</f>
        <v>20452.5357</v>
      </c>
    </row>
    <row r="338" spans="1:16" ht="17.25">
      <c r="A338" s="3">
        <v>1019</v>
      </c>
      <c r="B338" s="3" t="s">
        <v>37</v>
      </c>
      <c r="C338" s="4" t="s">
        <v>17</v>
      </c>
      <c r="D338" s="3">
        <v>2021</v>
      </c>
      <c r="E338" s="4" t="s">
        <v>47</v>
      </c>
      <c r="F338" s="4" t="str">
        <f t="shared" si="5"/>
        <v>仁心2106</v>
      </c>
      <c r="G338" s="5">
        <f>IFERROR(VerticalTable[[#This Row],[毛利额]]/VerticalTable[[#This Row],[实收]],"")</f>
        <v>0.45548728547587353</v>
      </c>
      <c r="H338" s="6">
        <v>42297.69</v>
      </c>
      <c r="I338" s="6">
        <v>19266.060000000001</v>
      </c>
      <c r="J338" s="6"/>
      <c r="K338" s="6"/>
      <c r="L338" s="6">
        <v>2000</v>
      </c>
      <c r="M338" s="6">
        <v>0</v>
      </c>
      <c r="N338" s="6">
        <v>300</v>
      </c>
      <c r="O338" s="6">
        <v>5232.2934000000005</v>
      </c>
      <c r="P338" s="6">
        <f>VerticalTable[[#This Row],[毛利额]]-SUM(VerticalTable[[#This Row],[月租]:[员工工资]])</f>
        <v>11733.766600000001</v>
      </c>
    </row>
    <row r="339" spans="1:16" ht="17.25" customHeight="1">
      <c r="A339" s="3">
        <v>1020</v>
      </c>
      <c r="B339" s="4" t="s">
        <v>46</v>
      </c>
      <c r="C339" s="4" t="s">
        <v>17</v>
      </c>
      <c r="D339" s="3">
        <v>2021</v>
      </c>
      <c r="E339" s="4" t="s">
        <v>47</v>
      </c>
      <c r="F339" s="4" t="str">
        <f t="shared" si="5"/>
        <v>缘客2106</v>
      </c>
      <c r="G339" s="5">
        <f>IFERROR(VerticalTable[[#This Row],[毛利额]]/VerticalTable[[#This Row],[实收]],"")</f>
        <v>0.42186212442497056</v>
      </c>
      <c r="H339" s="7">
        <v>26163.88</v>
      </c>
      <c r="I339" s="8">
        <v>11037.55</v>
      </c>
      <c r="J339" s="7"/>
      <c r="K339" s="8"/>
      <c r="L339" s="8">
        <v>3750</v>
      </c>
      <c r="M339" s="8">
        <v>0</v>
      </c>
      <c r="N339" s="8">
        <v>0</v>
      </c>
      <c r="O339" s="8">
        <v>4240</v>
      </c>
      <c r="P339" s="6">
        <f>VerticalTable[[#This Row],[毛利额]]-SUM(VerticalTable[[#This Row],[月租]:[员工工资]])</f>
        <v>3047.5499999999993</v>
      </c>
    </row>
    <row r="340" spans="1:16" ht="17.25" customHeight="1">
      <c r="A340" s="3">
        <v>1021</v>
      </c>
      <c r="B340" s="4" t="s">
        <v>53</v>
      </c>
      <c r="C340" s="4" t="s">
        <v>17</v>
      </c>
      <c r="D340" s="3">
        <v>2021</v>
      </c>
      <c r="E340" s="4" t="s">
        <v>47</v>
      </c>
      <c r="F340" s="4" t="str">
        <f t="shared" si="5"/>
        <v>康佳2106</v>
      </c>
      <c r="G340" s="5">
        <f>IFERROR(VerticalTable[[#This Row],[毛利额]]/VerticalTable[[#This Row],[实收]],"")</f>
        <v>0.41907741206374388</v>
      </c>
      <c r="H340" s="7">
        <v>52843.96</v>
      </c>
      <c r="I340" s="8">
        <v>22145.71</v>
      </c>
      <c r="J340" s="7"/>
      <c r="K340" s="8"/>
      <c r="L340" s="8">
        <v>2083</v>
      </c>
      <c r="M340" s="8">
        <v>0</v>
      </c>
      <c r="N340" s="8">
        <v>300</v>
      </c>
      <c r="O340" s="8">
        <v>5770.3980000000001</v>
      </c>
      <c r="P340" s="6">
        <f>VerticalTable[[#This Row],[毛利额]]-SUM(VerticalTable[[#This Row],[月租]:[员工工资]])</f>
        <v>13992.311999999998</v>
      </c>
    </row>
    <row r="341" spans="1:16" ht="17.25">
      <c r="A341" s="3">
        <v>1106</v>
      </c>
      <c r="B341" s="4" t="s">
        <v>55</v>
      </c>
      <c r="C341" s="4" t="s">
        <v>17</v>
      </c>
      <c r="D341" s="3">
        <v>2021</v>
      </c>
      <c r="E341" s="4" t="s">
        <v>47</v>
      </c>
      <c r="F341" s="4" t="str">
        <f t="shared" si="5"/>
        <v>尚康2106</v>
      </c>
      <c r="G341" s="5">
        <f>IFERROR(VerticalTable[[#This Row],[毛利额]]/VerticalTable[[#This Row],[实收]],"")</f>
        <v>0.39347814597537129</v>
      </c>
      <c r="H341" s="6">
        <v>18921</v>
      </c>
      <c r="I341" s="6">
        <v>7445</v>
      </c>
      <c r="J341" s="6"/>
      <c r="K341" s="6">
        <v>4445</v>
      </c>
      <c r="L341" s="6">
        <v>0</v>
      </c>
      <c r="M341" s="6">
        <v>0</v>
      </c>
      <c r="N341" s="6"/>
      <c r="O341" s="6">
        <v>5500</v>
      </c>
      <c r="P341" s="6">
        <f>VerticalTable[[#This Row],[毛利额]]-SUM(VerticalTable[[#This Row],[月租]:[员工工资]])</f>
        <v>1945</v>
      </c>
    </row>
    <row r="342" spans="1:16" ht="17.25">
      <c r="A342" s="3">
        <v>1001</v>
      </c>
      <c r="B342" s="3" t="s">
        <v>16</v>
      </c>
      <c r="C342" s="4" t="s">
        <v>17</v>
      </c>
      <c r="D342" s="3">
        <v>2021</v>
      </c>
      <c r="E342" s="4" t="s">
        <v>48</v>
      </c>
      <c r="F342" s="4" t="str">
        <f t="shared" si="5"/>
        <v>爱心2107</v>
      </c>
      <c r="G342" s="5">
        <f>IFERROR(VerticalTable[[#This Row],[毛利额]]/VerticalTable[[#This Row],[实收]],"")</f>
        <v>0.41502721665308984</v>
      </c>
      <c r="H342" s="6">
        <v>60483.19</v>
      </c>
      <c r="I342" s="6">
        <v>25102.17</v>
      </c>
      <c r="J342" s="6"/>
      <c r="K342" s="6"/>
      <c r="L342" s="6">
        <v>2750</v>
      </c>
      <c r="M342" s="6">
        <v>0</v>
      </c>
      <c r="N342" s="6">
        <v>200</v>
      </c>
      <c r="O342" s="6">
        <v>5537.41</v>
      </c>
      <c r="P342" s="6">
        <f>VerticalTable[[#This Row],[毛利额]]-SUM(VerticalTable[[#This Row],[月租]:[员工工资]])</f>
        <v>16614.759999999998</v>
      </c>
    </row>
    <row r="343" spans="1:16" ht="17.25">
      <c r="A343" s="3">
        <v>1002</v>
      </c>
      <c r="B343" s="4" t="s">
        <v>19</v>
      </c>
      <c r="C343" s="4" t="s">
        <v>20</v>
      </c>
      <c r="D343" s="3">
        <v>2021</v>
      </c>
      <c r="E343" s="4" t="s">
        <v>48</v>
      </c>
      <c r="F343" s="4" t="str">
        <f t="shared" si="5"/>
        <v>百姓2107</v>
      </c>
      <c r="G343" s="5" t="str">
        <f>IFERROR(VerticalTable[[#This Row],[毛利额]]/VerticalTable[[#This Row],[实收]],"")</f>
        <v/>
      </c>
      <c r="H343" s="6"/>
      <c r="I343" s="6"/>
      <c r="J343" s="6"/>
      <c r="K343" s="6"/>
      <c r="L343" s="6"/>
      <c r="M343" s="6"/>
      <c r="N343" s="6"/>
      <c r="O343" s="6"/>
      <c r="P343" s="6">
        <f>VerticalTable[[#This Row],[毛利额]]-SUM(VerticalTable[[#This Row],[月租]:[员工工资]])</f>
        <v>0</v>
      </c>
    </row>
    <row r="344" spans="1:16" ht="17.25" customHeight="1">
      <c r="A344" s="3">
        <v>1003</v>
      </c>
      <c r="B344" s="4" t="s">
        <v>22</v>
      </c>
      <c r="C344" s="4" t="s">
        <v>20</v>
      </c>
      <c r="D344" s="3">
        <v>2021</v>
      </c>
      <c r="E344" s="4" t="s">
        <v>48</v>
      </c>
      <c r="F344" s="4" t="str">
        <f t="shared" si="5"/>
        <v>博康2107</v>
      </c>
      <c r="G344" s="5" t="str">
        <f>IFERROR(VerticalTable[[#This Row],[毛利额]]/VerticalTable[[#This Row],[实收]],"")</f>
        <v/>
      </c>
      <c r="H344" s="6"/>
      <c r="I344" s="6"/>
      <c r="J344" s="6"/>
      <c r="K344" s="6"/>
      <c r="L344" s="6"/>
      <c r="M344" s="6"/>
      <c r="N344" s="6"/>
      <c r="O344" s="6"/>
      <c r="P344" s="6">
        <f>VerticalTable[[#This Row],[毛利额]]-SUM(VerticalTable[[#This Row],[月租]:[员工工资]])</f>
        <v>0</v>
      </c>
    </row>
    <row r="345" spans="1:16" ht="17.25">
      <c r="A345" s="3">
        <v>1004</v>
      </c>
      <c r="B345" s="4" t="s">
        <v>23</v>
      </c>
      <c r="C345" s="4" t="s">
        <v>20</v>
      </c>
      <c r="D345" s="3">
        <v>2021</v>
      </c>
      <c r="E345" s="4" t="s">
        <v>48</v>
      </c>
      <c r="F345" s="4" t="str">
        <f t="shared" si="5"/>
        <v>华瑞2107</v>
      </c>
      <c r="G345" s="5" t="str">
        <f>IFERROR(VerticalTable[[#This Row],[毛利额]]/VerticalTable[[#This Row],[实收]],"")</f>
        <v/>
      </c>
      <c r="H345" s="6"/>
      <c r="I345" s="6"/>
      <c r="J345" s="6"/>
      <c r="K345" s="6"/>
      <c r="L345" s="6"/>
      <c r="M345" s="6"/>
      <c r="N345" s="6"/>
      <c r="O345" s="6"/>
      <c r="P345" s="6">
        <f>VerticalTable[[#This Row],[毛利额]]-SUM(VerticalTable[[#This Row],[月租]:[员工工资]])</f>
        <v>0</v>
      </c>
    </row>
    <row r="346" spans="1:16" ht="17.25">
      <c r="A346" s="3">
        <v>1005</v>
      </c>
      <c r="B346" s="4" t="s">
        <v>24</v>
      </c>
      <c r="C346" s="4" t="s">
        <v>20</v>
      </c>
      <c r="D346" s="3">
        <v>2021</v>
      </c>
      <c r="E346" s="4" t="s">
        <v>48</v>
      </c>
      <c r="F346" s="4" t="str">
        <f t="shared" si="5"/>
        <v>华宇2107</v>
      </c>
      <c r="G346" s="5" t="str">
        <f>IFERROR(VerticalTable[[#This Row],[毛利额]]/VerticalTable[[#This Row],[实收]],"")</f>
        <v/>
      </c>
      <c r="H346" s="6"/>
      <c r="I346" s="6"/>
      <c r="J346" s="6"/>
      <c r="K346" s="6"/>
      <c r="L346" s="6"/>
      <c r="M346" s="6"/>
      <c r="N346" s="6"/>
      <c r="O346" s="6"/>
      <c r="P346" s="6">
        <f>VerticalTable[[#This Row],[毛利额]]-SUM(VerticalTable[[#This Row],[月租]:[员工工资]])</f>
        <v>0</v>
      </c>
    </row>
    <row r="347" spans="1:16" ht="17.25">
      <c r="A347" s="3">
        <v>1006</v>
      </c>
      <c r="B347" s="4" t="s">
        <v>25</v>
      </c>
      <c r="C347" s="4" t="s">
        <v>20</v>
      </c>
      <c r="D347" s="3">
        <v>2021</v>
      </c>
      <c r="E347" s="4" t="s">
        <v>48</v>
      </c>
      <c r="F347" s="4" t="str">
        <f t="shared" si="5"/>
        <v>华雨2107</v>
      </c>
      <c r="G347" s="5" t="str">
        <f>IFERROR(VerticalTable[[#This Row],[毛利额]]/VerticalTable[[#This Row],[实收]],"")</f>
        <v/>
      </c>
      <c r="H347" s="6"/>
      <c r="I347" s="6"/>
      <c r="J347" s="6"/>
      <c r="K347" s="6"/>
      <c r="L347" s="6"/>
      <c r="M347" s="6"/>
      <c r="N347" s="6"/>
      <c r="O347" s="6"/>
      <c r="P347" s="6">
        <f>VerticalTable[[#This Row],[毛利额]]-SUM(VerticalTable[[#This Row],[月租]:[员工工资]])</f>
        <v>0</v>
      </c>
    </row>
    <row r="348" spans="1:16" ht="17.25" customHeight="1">
      <c r="A348" s="3">
        <v>1007</v>
      </c>
      <c r="B348" s="3" t="s">
        <v>26</v>
      </c>
      <c r="C348" s="4" t="s">
        <v>17</v>
      </c>
      <c r="D348" s="3">
        <v>2021</v>
      </c>
      <c r="E348" s="4" t="s">
        <v>48</v>
      </c>
      <c r="F348" s="4" t="str">
        <f t="shared" si="5"/>
        <v>平安2107</v>
      </c>
      <c r="G348" s="5">
        <f>IFERROR(VerticalTable[[#This Row],[毛利额]]/VerticalTable[[#This Row],[实收]],"")</f>
        <v>0.38269952939460172</v>
      </c>
      <c r="H348" s="7">
        <v>67587.41</v>
      </c>
      <c r="I348" s="8">
        <v>25865.67</v>
      </c>
      <c r="J348" s="7">
        <v>88307</v>
      </c>
      <c r="K348" s="8">
        <v>42861.09</v>
      </c>
      <c r="L348" s="8">
        <v>2000</v>
      </c>
      <c r="M348" s="8">
        <v>0</v>
      </c>
      <c r="N348" s="8">
        <v>400</v>
      </c>
      <c r="O348" s="8">
        <v>5441.8249999999998</v>
      </c>
      <c r="P348" s="6">
        <f>VerticalTable[[#This Row],[毛利额]]-SUM(VerticalTable[[#This Row],[月租]:[员工工资]])</f>
        <v>18023.844999999998</v>
      </c>
    </row>
    <row r="349" spans="1:16" ht="17.25">
      <c r="A349" s="3">
        <v>1008</v>
      </c>
      <c r="B349" s="3" t="s">
        <v>27</v>
      </c>
      <c r="C349" s="4" t="s">
        <v>17</v>
      </c>
      <c r="D349" s="3">
        <v>2021</v>
      </c>
      <c r="E349" s="4" t="s">
        <v>48</v>
      </c>
      <c r="F349" s="4" t="str">
        <f t="shared" si="5"/>
        <v>平价2107</v>
      </c>
      <c r="G349" s="5">
        <f>IFERROR(VerticalTable[[#This Row],[毛利额]]/VerticalTable[[#This Row],[实收]],"")</f>
        <v>0.41464908515580606</v>
      </c>
      <c r="H349" s="6">
        <v>193814.97</v>
      </c>
      <c r="I349" s="6">
        <v>80365.2</v>
      </c>
      <c r="J349" s="6"/>
      <c r="K349" s="6"/>
      <c r="L349" s="6">
        <v>4666</v>
      </c>
      <c r="M349" s="6">
        <v>0</v>
      </c>
      <c r="N349" s="6">
        <v>1500</v>
      </c>
      <c r="O349" s="6">
        <v>17776.72</v>
      </c>
      <c r="P349" s="6">
        <f>VerticalTable[[#This Row],[毛利额]]-SUM(VerticalTable[[#This Row],[月租]:[员工工资]])</f>
        <v>56422.479999999996</v>
      </c>
    </row>
    <row r="350" spans="1:16" ht="17.25">
      <c r="A350" s="3">
        <v>1010</v>
      </c>
      <c r="B350" s="3" t="s">
        <v>29</v>
      </c>
      <c r="C350" s="4" t="s">
        <v>17</v>
      </c>
      <c r="D350" s="3">
        <v>2021</v>
      </c>
      <c r="E350" s="4" t="s">
        <v>48</v>
      </c>
      <c r="F350" s="4" t="str">
        <f t="shared" si="5"/>
        <v>同仁2107</v>
      </c>
      <c r="G350" s="5">
        <f>IFERROR(VerticalTable[[#This Row],[毛利额]]/VerticalTable[[#This Row],[实收]],"")</f>
        <v>0.44360548919425602</v>
      </c>
      <c r="H350" s="6">
        <v>65817.31</v>
      </c>
      <c r="I350" s="6">
        <v>29196.92</v>
      </c>
      <c r="J350" s="6"/>
      <c r="K350" s="6"/>
      <c r="L350" s="6">
        <v>7083</v>
      </c>
      <c r="M350" s="6">
        <v>832.34</v>
      </c>
      <c r="N350" s="6">
        <v>300</v>
      </c>
      <c r="O350" s="6">
        <v>5867.4350000000004</v>
      </c>
      <c r="P350" s="6">
        <f>VerticalTable[[#This Row],[毛利额]]-SUM(VerticalTable[[#This Row],[月租]:[员工工资]])</f>
        <v>15114.144999999997</v>
      </c>
    </row>
    <row r="351" spans="1:16" ht="17.25">
      <c r="A351" s="3">
        <v>1011</v>
      </c>
      <c r="B351" s="3" t="s">
        <v>30</v>
      </c>
      <c r="C351" s="4" t="s">
        <v>17</v>
      </c>
      <c r="D351" s="3">
        <v>2021</v>
      </c>
      <c r="E351" s="4" t="s">
        <v>48</v>
      </c>
      <c r="F351" s="4" t="str">
        <f t="shared" si="5"/>
        <v>万合2107</v>
      </c>
      <c r="G351" s="5">
        <f>IFERROR(VerticalTable[[#This Row],[毛利额]]/VerticalTable[[#This Row],[实收]],"")</f>
        <v>0.26691435481061809</v>
      </c>
      <c r="H351" s="6">
        <v>330428.95</v>
      </c>
      <c r="I351" s="6">
        <v>88196.23</v>
      </c>
      <c r="J351" s="6"/>
      <c r="K351" s="6"/>
      <c r="L351" s="6">
        <v>12500</v>
      </c>
      <c r="M351" s="6">
        <v>677.34</v>
      </c>
      <c r="N351" s="6">
        <v>0</v>
      </c>
      <c r="O351" s="6">
        <v>16020.455999999998</v>
      </c>
      <c r="P351" s="6">
        <f>VerticalTable[[#This Row],[毛利额]]-SUM(VerticalTable[[#This Row],[月租]:[员工工资]])</f>
        <v>58998.433999999994</v>
      </c>
    </row>
    <row r="352" spans="1:16" ht="17.25">
      <c r="A352" s="3">
        <v>1012</v>
      </c>
      <c r="B352" s="3" t="s">
        <v>31</v>
      </c>
      <c r="C352" s="4" t="s">
        <v>17</v>
      </c>
      <c r="D352" s="3">
        <v>2021</v>
      </c>
      <c r="E352" s="4" t="s">
        <v>48</v>
      </c>
      <c r="F352" s="4" t="str">
        <f t="shared" si="5"/>
        <v>为民2107</v>
      </c>
      <c r="G352" s="5">
        <f>IFERROR(VerticalTable[[#This Row],[毛利额]]/VerticalTable[[#This Row],[实收]],"")</f>
        <v>0.44545049415091237</v>
      </c>
      <c r="H352" s="6">
        <v>69360.39</v>
      </c>
      <c r="I352" s="6">
        <v>30896.62</v>
      </c>
      <c r="J352" s="6"/>
      <c r="K352" s="6"/>
      <c r="L352" s="6">
        <v>2750</v>
      </c>
      <c r="M352" s="6">
        <v>386</v>
      </c>
      <c r="N352" s="6">
        <v>0</v>
      </c>
      <c r="O352" s="6">
        <v>6436.8899999999994</v>
      </c>
      <c r="P352" s="6">
        <f>VerticalTable[[#This Row],[毛利额]]-SUM(VerticalTable[[#This Row],[月租]:[员工工资]])</f>
        <v>21323.73</v>
      </c>
    </row>
    <row r="353" spans="1:16" ht="17.25">
      <c r="A353" s="3">
        <v>1014</v>
      </c>
      <c r="B353" s="3" t="s">
        <v>32</v>
      </c>
      <c r="C353" s="4" t="s">
        <v>17</v>
      </c>
      <c r="D353" s="3">
        <v>2021</v>
      </c>
      <c r="E353" s="4" t="s">
        <v>48</v>
      </c>
      <c r="F353" s="4" t="str">
        <f t="shared" si="5"/>
        <v>新特2107</v>
      </c>
      <c r="G353" s="5">
        <f>IFERROR(VerticalTable[[#This Row],[毛利额]]/VerticalTable[[#This Row],[实收]],"")</f>
        <v>0.39392630923973443</v>
      </c>
      <c r="H353" s="6">
        <v>99931.66</v>
      </c>
      <c r="I353" s="6">
        <v>39365.71</v>
      </c>
      <c r="J353" s="6"/>
      <c r="K353" s="6"/>
      <c r="L353" s="6">
        <v>1500</v>
      </c>
      <c r="M353" s="6">
        <v>453.59</v>
      </c>
      <c r="N353" s="6">
        <v>150</v>
      </c>
      <c r="O353" s="6">
        <v>6600.73</v>
      </c>
      <c r="P353" s="6">
        <f>VerticalTable[[#This Row],[毛利额]]-SUM(VerticalTable[[#This Row],[月租]:[员工工资]])</f>
        <v>30661.39</v>
      </c>
    </row>
    <row r="354" spans="1:16" ht="17.25">
      <c r="A354" s="3">
        <v>1015</v>
      </c>
      <c r="B354" s="3" t="s">
        <v>33</v>
      </c>
      <c r="C354" s="4" t="s">
        <v>17</v>
      </c>
      <c r="D354" s="3">
        <v>2021</v>
      </c>
      <c r="E354" s="4" t="s">
        <v>48</v>
      </c>
      <c r="F354" s="4" t="str">
        <f t="shared" si="5"/>
        <v>春天2107</v>
      </c>
      <c r="G354" s="5">
        <f>IFERROR(VerticalTable[[#This Row],[毛利额]]/VerticalTable[[#This Row],[实收]],"")</f>
        <v>0.45574202303987854</v>
      </c>
      <c r="H354" s="6">
        <v>63605.37</v>
      </c>
      <c r="I354" s="6">
        <v>28987.64</v>
      </c>
      <c r="J354" s="6"/>
      <c r="K354" s="6"/>
      <c r="L354" s="6">
        <v>2333</v>
      </c>
      <c r="M354" s="6">
        <v>0</v>
      </c>
      <c r="N354" s="6">
        <v>400</v>
      </c>
      <c r="O354" s="6">
        <v>6103.58</v>
      </c>
      <c r="P354" s="6">
        <f>VerticalTable[[#This Row],[毛利额]]-SUM(VerticalTable[[#This Row],[月租]:[员工工资]])</f>
        <v>20151.059999999998</v>
      </c>
    </row>
    <row r="355" spans="1:16" ht="17.25">
      <c r="A355" s="3">
        <v>1016</v>
      </c>
      <c r="B355" s="3" t="s">
        <v>34</v>
      </c>
      <c r="C355" s="4" t="s">
        <v>17</v>
      </c>
      <c r="D355" s="3">
        <v>2021</v>
      </c>
      <c r="E355" s="4" t="s">
        <v>48</v>
      </c>
      <c r="F355" s="4" t="str">
        <f t="shared" si="5"/>
        <v>春雨2107</v>
      </c>
      <c r="G355" s="5">
        <f>IFERROR(VerticalTable[[#This Row],[毛利额]]/VerticalTable[[#This Row],[实收]],"")</f>
        <v>0.40059679561902256</v>
      </c>
      <c r="H355" s="6">
        <v>71786.720000000001</v>
      </c>
      <c r="I355" s="6">
        <v>28757.53</v>
      </c>
      <c r="J355" s="6"/>
      <c r="K355" s="6"/>
      <c r="L355" s="6">
        <v>2500</v>
      </c>
      <c r="M355" s="6">
        <v>420.25</v>
      </c>
      <c r="N355" s="6">
        <v>200</v>
      </c>
      <c r="O355" s="6">
        <v>5014.59</v>
      </c>
      <c r="P355" s="6">
        <f>VerticalTable[[#This Row],[毛利额]]-SUM(VerticalTable[[#This Row],[月租]:[员工工资]])</f>
        <v>20622.689999999999</v>
      </c>
    </row>
    <row r="356" spans="1:16" ht="17.25">
      <c r="A356" s="3">
        <v>1017</v>
      </c>
      <c r="B356" s="3" t="s">
        <v>35</v>
      </c>
      <c r="C356" s="4" t="s">
        <v>17</v>
      </c>
      <c r="D356" s="3">
        <v>2021</v>
      </c>
      <c r="E356" s="4" t="s">
        <v>48</v>
      </c>
      <c r="F356" s="4" t="str">
        <f t="shared" si="5"/>
        <v>阳光2107</v>
      </c>
      <c r="G356" s="5">
        <f>IFERROR(VerticalTable[[#This Row],[毛利额]]/VerticalTable[[#This Row],[实收]],"")</f>
        <v>0.43208374978906788</v>
      </c>
      <c r="H356" s="6">
        <v>46223.4</v>
      </c>
      <c r="I356" s="6">
        <v>19972.38</v>
      </c>
      <c r="J356" s="6"/>
      <c r="K356" s="6"/>
      <c r="L356" s="6">
        <v>2333</v>
      </c>
      <c r="M356" s="6">
        <v>0</v>
      </c>
      <c r="N356" s="6">
        <v>250</v>
      </c>
      <c r="O356" s="6">
        <v>4272.665</v>
      </c>
      <c r="P356" s="6">
        <f>VerticalTable[[#This Row],[毛利额]]-SUM(VerticalTable[[#This Row],[月租]:[员工工资]])</f>
        <v>13116.715</v>
      </c>
    </row>
    <row r="357" spans="1:16" ht="17.25" customHeight="1">
      <c r="A357" s="3">
        <v>1018</v>
      </c>
      <c r="B357" s="3" t="s">
        <v>36</v>
      </c>
      <c r="C357" s="4" t="s">
        <v>17</v>
      </c>
      <c r="D357" s="3">
        <v>2021</v>
      </c>
      <c r="E357" s="4" t="s">
        <v>48</v>
      </c>
      <c r="F357" s="4" t="str">
        <f t="shared" si="5"/>
        <v>安康2107</v>
      </c>
      <c r="G357" s="5">
        <f>IFERROR(VerticalTable[[#This Row],[毛利额]]/VerticalTable[[#This Row],[实收]],"")</f>
        <v>0.452478474143585</v>
      </c>
      <c r="H357" s="6">
        <v>66568.78</v>
      </c>
      <c r="I357" s="6">
        <v>30120.94</v>
      </c>
      <c r="J357" s="6"/>
      <c r="K357" s="6"/>
      <c r="L357" s="6">
        <v>5833</v>
      </c>
      <c r="M357" s="6">
        <v>454.67</v>
      </c>
      <c r="N357" s="6">
        <v>0</v>
      </c>
      <c r="O357" s="6">
        <v>5418.22</v>
      </c>
      <c r="P357" s="6">
        <f>VerticalTable[[#This Row],[毛利额]]-SUM(VerticalTable[[#This Row],[月租]:[员工工资]])</f>
        <v>18415.05</v>
      </c>
    </row>
    <row r="358" spans="1:16" ht="17.25" customHeight="1">
      <c r="A358" s="3">
        <v>1019</v>
      </c>
      <c r="B358" s="3" t="s">
        <v>37</v>
      </c>
      <c r="C358" s="4" t="s">
        <v>17</v>
      </c>
      <c r="D358" s="3">
        <v>2021</v>
      </c>
      <c r="E358" s="4" t="s">
        <v>48</v>
      </c>
      <c r="F358" s="4" t="str">
        <f t="shared" si="5"/>
        <v>仁心2107</v>
      </c>
      <c r="G358" s="5">
        <f>IFERROR(VerticalTable[[#This Row],[毛利额]]/VerticalTable[[#This Row],[实收]],"")</f>
        <v>0.45692861702385534</v>
      </c>
      <c r="H358" s="6">
        <v>40840.69</v>
      </c>
      <c r="I358" s="6">
        <v>18661.28</v>
      </c>
      <c r="J358" s="6"/>
      <c r="K358" s="6"/>
      <c r="L358" s="6">
        <v>2000</v>
      </c>
      <c r="M358" s="6">
        <v>0</v>
      </c>
      <c r="N358" s="6">
        <v>600</v>
      </c>
      <c r="O358" s="6">
        <v>4059.16</v>
      </c>
      <c r="P358" s="6">
        <f>VerticalTable[[#This Row],[毛利额]]-SUM(VerticalTable[[#This Row],[月租]:[员工工资]])</f>
        <v>12002.119999999999</v>
      </c>
    </row>
    <row r="359" spans="1:16" ht="17.25" customHeight="1">
      <c r="A359" s="3">
        <v>1020</v>
      </c>
      <c r="B359" s="4" t="s">
        <v>46</v>
      </c>
      <c r="C359" s="4" t="s">
        <v>17</v>
      </c>
      <c r="D359" s="3">
        <v>2021</v>
      </c>
      <c r="E359" s="4" t="s">
        <v>48</v>
      </c>
      <c r="F359" s="4" t="str">
        <f t="shared" si="5"/>
        <v>缘客2107</v>
      </c>
      <c r="G359" s="5">
        <f>IFERROR(VerticalTable[[#This Row],[毛利额]]/VerticalTable[[#This Row],[实收]],"")</f>
        <v>0.40366307763537679</v>
      </c>
      <c r="H359" s="7">
        <v>20302.599999999999</v>
      </c>
      <c r="I359" s="8">
        <v>8195.41</v>
      </c>
      <c r="J359" s="7"/>
      <c r="K359" s="8"/>
      <c r="L359" s="8">
        <v>3750</v>
      </c>
      <c r="M359" s="8">
        <v>0</v>
      </c>
      <c r="N359" s="8">
        <v>0</v>
      </c>
      <c r="O359" s="8">
        <v>4248</v>
      </c>
      <c r="P359" s="6">
        <f>VerticalTable[[#This Row],[毛利额]]-SUM(VerticalTable[[#This Row],[月租]:[员工工资]])</f>
        <v>197.40999999999985</v>
      </c>
    </row>
    <row r="360" spans="1:16" ht="17.25" customHeight="1">
      <c r="A360" s="3">
        <v>1021</v>
      </c>
      <c r="B360" s="4" t="s">
        <v>53</v>
      </c>
      <c r="C360" s="4" t="s">
        <v>17</v>
      </c>
      <c r="D360" s="3">
        <v>2021</v>
      </c>
      <c r="E360" s="4" t="s">
        <v>48</v>
      </c>
      <c r="F360" s="4" t="str">
        <f t="shared" si="5"/>
        <v>康佳2107</v>
      </c>
      <c r="G360" s="5">
        <f>IFERROR(VerticalTable[[#This Row],[毛利额]]/VerticalTable[[#This Row],[实收]],"")</f>
        <v>0.41181246929459042</v>
      </c>
      <c r="H360" s="7">
        <v>43905.13</v>
      </c>
      <c r="I360" s="8">
        <v>18080.68</v>
      </c>
      <c r="J360" s="7"/>
      <c r="K360" s="8"/>
      <c r="L360" s="8">
        <v>2083</v>
      </c>
      <c r="M360" s="8">
        <v>0</v>
      </c>
      <c r="N360" s="8">
        <v>300</v>
      </c>
      <c r="O360" s="8">
        <v>7598.27</v>
      </c>
      <c r="P360" s="6">
        <f>VerticalTable[[#This Row],[毛利额]]-SUM(VerticalTable[[#This Row],[月租]:[员工工资]])</f>
        <v>8099.41</v>
      </c>
    </row>
    <row r="361" spans="1:16" ht="17.25" customHeight="1">
      <c r="A361" s="3">
        <v>1101</v>
      </c>
      <c r="B361" s="4" t="s">
        <v>55</v>
      </c>
      <c r="C361" s="4" t="s">
        <v>17</v>
      </c>
      <c r="D361" s="3">
        <v>2021</v>
      </c>
      <c r="E361" s="4" t="s">
        <v>48</v>
      </c>
      <c r="F361" s="4" t="str">
        <f t="shared" si="5"/>
        <v>尚康2107</v>
      </c>
      <c r="G361" s="5">
        <f>IFERROR(VerticalTable[[#This Row],[毛利额]]/VerticalTable[[#This Row],[实收]],"")</f>
        <v>0.60870236074679829</v>
      </c>
      <c r="H361" s="6">
        <v>25924</v>
      </c>
      <c r="I361" s="6">
        <v>15780</v>
      </c>
      <c r="J361" s="6"/>
      <c r="K361" s="6">
        <v>3889</v>
      </c>
      <c r="L361" s="6">
        <v>0</v>
      </c>
      <c r="M361" s="6">
        <v>0</v>
      </c>
      <c r="N361" s="6"/>
      <c r="O361" s="6">
        <v>5500</v>
      </c>
      <c r="P361" s="6">
        <f>VerticalTable[[#This Row],[毛利额]]-SUM(VerticalTable[[#This Row],[月租]:[员工工资]])</f>
        <v>10280</v>
      </c>
    </row>
    <row r="362" spans="1:16" ht="17.25">
      <c r="A362" s="3">
        <v>1001</v>
      </c>
      <c r="B362" s="3" t="s">
        <v>16</v>
      </c>
      <c r="C362" s="4" t="s">
        <v>17</v>
      </c>
      <c r="D362" s="3">
        <v>2021</v>
      </c>
      <c r="E362" s="4" t="s">
        <v>49</v>
      </c>
      <c r="F362" s="4" t="str">
        <f t="shared" si="5"/>
        <v>爱心2108</v>
      </c>
      <c r="G362" s="5">
        <f>IFERROR(VerticalTable[[#This Row],[毛利额]]/VerticalTable[[#This Row],[实收]],"")</f>
        <v>0.37942186759556756</v>
      </c>
      <c r="H362" s="6">
        <v>70460.33</v>
      </c>
      <c r="I362" s="6">
        <v>26734.19</v>
      </c>
      <c r="J362" s="6"/>
      <c r="K362" s="6"/>
      <c r="L362" s="6">
        <v>2750</v>
      </c>
      <c r="M362" s="6">
        <v>0</v>
      </c>
      <c r="N362" s="6">
        <v>500</v>
      </c>
      <c r="O362" s="6">
        <v>5678.68</v>
      </c>
      <c r="P362" s="6">
        <f>VerticalTable[[#This Row],[毛利额]]-SUM(VerticalTable[[#This Row],[月租]:[员工工资]])</f>
        <v>17805.509999999998</v>
      </c>
    </row>
    <row r="363" spans="1:16" ht="17.25">
      <c r="A363" s="3">
        <v>1002</v>
      </c>
      <c r="B363" s="4" t="s">
        <v>19</v>
      </c>
      <c r="C363" s="4" t="s">
        <v>20</v>
      </c>
      <c r="D363" s="3">
        <v>2021</v>
      </c>
      <c r="E363" s="4" t="s">
        <v>49</v>
      </c>
      <c r="F363" s="4" t="str">
        <f t="shared" si="5"/>
        <v>百姓2108</v>
      </c>
      <c r="G363" s="5" t="str">
        <f>IFERROR(VerticalTable[[#This Row],[毛利额]]/VerticalTable[[#This Row],[实收]],"")</f>
        <v/>
      </c>
      <c r="H363" s="6"/>
      <c r="I363" s="6"/>
      <c r="J363" s="6"/>
      <c r="K363" s="6"/>
      <c r="L363" s="6"/>
      <c r="M363" s="6"/>
      <c r="N363" s="6"/>
      <c r="O363" s="6"/>
      <c r="P363" s="6">
        <f>VerticalTable[[#This Row],[毛利额]]-SUM(VerticalTable[[#This Row],[月租]:[员工工资]])</f>
        <v>0</v>
      </c>
    </row>
    <row r="364" spans="1:16" ht="17.25">
      <c r="A364" s="3">
        <v>1003</v>
      </c>
      <c r="B364" s="4" t="s">
        <v>22</v>
      </c>
      <c r="C364" s="4" t="s">
        <v>20</v>
      </c>
      <c r="D364" s="3">
        <v>2021</v>
      </c>
      <c r="E364" s="4" t="s">
        <v>49</v>
      </c>
      <c r="F364" s="4" t="str">
        <f t="shared" si="5"/>
        <v>博康2108</v>
      </c>
      <c r="G364" s="5" t="str">
        <f>IFERROR(VerticalTable[[#This Row],[毛利额]]/VerticalTable[[#This Row],[实收]],"")</f>
        <v/>
      </c>
      <c r="H364" s="6"/>
      <c r="I364" s="6"/>
      <c r="J364" s="6"/>
      <c r="K364" s="6"/>
      <c r="L364" s="6"/>
      <c r="M364" s="6"/>
      <c r="N364" s="6"/>
      <c r="O364" s="6"/>
      <c r="P364" s="6">
        <f>VerticalTable[[#This Row],[毛利额]]-SUM(VerticalTable[[#This Row],[月租]:[员工工资]])</f>
        <v>0</v>
      </c>
    </row>
    <row r="365" spans="1:16" ht="17.25">
      <c r="A365" s="3">
        <v>1004</v>
      </c>
      <c r="B365" s="4" t="s">
        <v>23</v>
      </c>
      <c r="C365" s="4" t="s">
        <v>20</v>
      </c>
      <c r="D365" s="3">
        <v>2021</v>
      </c>
      <c r="E365" s="4" t="s">
        <v>49</v>
      </c>
      <c r="F365" s="4" t="str">
        <f t="shared" si="5"/>
        <v>华瑞2108</v>
      </c>
      <c r="G365" s="5" t="str">
        <f>IFERROR(VerticalTable[[#This Row],[毛利额]]/VerticalTable[[#This Row],[实收]],"")</f>
        <v/>
      </c>
      <c r="H365" s="6"/>
      <c r="I365" s="6"/>
      <c r="J365" s="6"/>
      <c r="K365" s="6"/>
      <c r="L365" s="6"/>
      <c r="M365" s="6"/>
      <c r="N365" s="6"/>
      <c r="O365" s="6"/>
      <c r="P365" s="6">
        <f>VerticalTable[[#This Row],[毛利额]]-SUM(VerticalTable[[#This Row],[月租]:[员工工资]])</f>
        <v>0</v>
      </c>
    </row>
    <row r="366" spans="1:16" ht="17.25">
      <c r="A366" s="3">
        <v>1005</v>
      </c>
      <c r="B366" s="4" t="s">
        <v>24</v>
      </c>
      <c r="C366" s="4" t="s">
        <v>20</v>
      </c>
      <c r="D366" s="3">
        <v>2021</v>
      </c>
      <c r="E366" s="4" t="s">
        <v>49</v>
      </c>
      <c r="F366" s="4" t="str">
        <f t="shared" si="5"/>
        <v>华宇2108</v>
      </c>
      <c r="G366" s="5" t="str">
        <f>IFERROR(VerticalTable[[#This Row],[毛利额]]/VerticalTable[[#This Row],[实收]],"")</f>
        <v/>
      </c>
      <c r="H366" s="6"/>
      <c r="I366" s="6"/>
      <c r="J366" s="6"/>
      <c r="K366" s="6"/>
      <c r="L366" s="6"/>
      <c r="M366" s="6"/>
      <c r="N366" s="6"/>
      <c r="O366" s="6"/>
      <c r="P366" s="6">
        <f>VerticalTable[[#This Row],[毛利额]]-SUM(VerticalTable[[#This Row],[月租]:[员工工资]])</f>
        <v>0</v>
      </c>
    </row>
    <row r="367" spans="1:16" ht="17.25">
      <c r="A367" s="3">
        <v>1006</v>
      </c>
      <c r="B367" s="4" t="s">
        <v>25</v>
      </c>
      <c r="C367" s="4" t="s">
        <v>20</v>
      </c>
      <c r="D367" s="3">
        <v>2021</v>
      </c>
      <c r="E367" s="4" t="s">
        <v>49</v>
      </c>
      <c r="F367" s="4" t="str">
        <f t="shared" si="5"/>
        <v>华雨2108</v>
      </c>
      <c r="G367" s="5" t="str">
        <f>IFERROR(VerticalTable[[#This Row],[毛利额]]/VerticalTable[[#This Row],[实收]],"")</f>
        <v/>
      </c>
      <c r="H367" s="6"/>
      <c r="I367" s="6"/>
      <c r="J367" s="6"/>
      <c r="K367" s="6"/>
      <c r="L367" s="6"/>
      <c r="M367" s="6"/>
      <c r="N367" s="6"/>
      <c r="O367" s="6"/>
      <c r="P367" s="6">
        <f>VerticalTable[[#This Row],[毛利额]]-SUM(VerticalTable[[#This Row],[月租]:[员工工资]])</f>
        <v>0</v>
      </c>
    </row>
    <row r="368" spans="1:16" ht="17.25" customHeight="1">
      <c r="A368" s="3">
        <v>1007</v>
      </c>
      <c r="B368" s="3" t="s">
        <v>26</v>
      </c>
      <c r="C368" s="4" t="s">
        <v>17</v>
      </c>
      <c r="D368" s="3">
        <v>2021</v>
      </c>
      <c r="E368" s="4" t="s">
        <v>49</v>
      </c>
      <c r="F368" s="4" t="str">
        <f t="shared" si="5"/>
        <v>平安2108</v>
      </c>
      <c r="G368" s="5">
        <f>IFERROR(VerticalTable[[#This Row],[毛利额]]/VerticalTable[[#This Row],[实收]],"")</f>
        <v>0.36645346033538445</v>
      </c>
      <c r="H368" s="7">
        <v>62273.01</v>
      </c>
      <c r="I368" s="8">
        <v>22820.16</v>
      </c>
      <c r="J368" s="7">
        <v>90</v>
      </c>
      <c r="K368" s="8">
        <v>40.950000000000003</v>
      </c>
      <c r="L368" s="8">
        <v>2000</v>
      </c>
      <c r="M368" s="8">
        <v>0</v>
      </c>
      <c r="N368" s="8">
        <v>300</v>
      </c>
      <c r="O368" s="8">
        <v>4900.6399999999994</v>
      </c>
      <c r="P368" s="6">
        <f>VerticalTable[[#This Row],[毛利额]]-SUM(VerticalTable[[#This Row],[月租]:[员工工资]])</f>
        <v>15619.52</v>
      </c>
    </row>
    <row r="369" spans="1:16" ht="17.25">
      <c r="A369" s="3">
        <v>1008</v>
      </c>
      <c r="B369" s="3" t="s">
        <v>27</v>
      </c>
      <c r="C369" s="4" t="s">
        <v>17</v>
      </c>
      <c r="D369" s="3">
        <v>2021</v>
      </c>
      <c r="E369" s="4" t="s">
        <v>49</v>
      </c>
      <c r="F369" s="4" t="str">
        <f t="shared" si="5"/>
        <v>平价2108</v>
      </c>
      <c r="G369" s="5">
        <f>IFERROR(VerticalTable[[#This Row],[毛利额]]/VerticalTable[[#This Row],[实收]],"")</f>
        <v>0.40632305560026311</v>
      </c>
      <c r="H369" s="6">
        <v>191553.59</v>
      </c>
      <c r="I369" s="6">
        <v>77832.639999999999</v>
      </c>
      <c r="J369" s="6"/>
      <c r="K369" s="6"/>
      <c r="L369" s="6">
        <v>4666</v>
      </c>
      <c r="M369" s="6">
        <v>0</v>
      </c>
      <c r="N369" s="6">
        <v>1243</v>
      </c>
      <c r="O369" s="6">
        <v>18690.260000000002</v>
      </c>
      <c r="P369" s="6">
        <f>VerticalTable[[#This Row],[毛利额]]-SUM(VerticalTable[[#This Row],[月租]:[员工工资]])</f>
        <v>53233.38</v>
      </c>
    </row>
    <row r="370" spans="1:16" ht="17.25">
      <c r="A370" s="3">
        <v>1010</v>
      </c>
      <c r="B370" s="3" t="s">
        <v>29</v>
      </c>
      <c r="C370" s="4" t="s">
        <v>17</v>
      </c>
      <c r="D370" s="3">
        <v>2021</v>
      </c>
      <c r="E370" s="4" t="s">
        <v>49</v>
      </c>
      <c r="F370" s="4" t="str">
        <f t="shared" si="5"/>
        <v>同仁2108</v>
      </c>
      <c r="G370" s="5">
        <f>IFERROR(VerticalTable[[#This Row],[毛利额]]/VerticalTable[[#This Row],[实收]],"")</f>
        <v>0.41424253189343924</v>
      </c>
      <c r="H370" s="6">
        <v>69697.72</v>
      </c>
      <c r="I370" s="6">
        <v>28871.759999999998</v>
      </c>
      <c r="J370" s="6"/>
      <c r="K370" s="6"/>
      <c r="L370" s="6">
        <v>7083</v>
      </c>
      <c r="M370" s="6">
        <v>832.34</v>
      </c>
      <c r="N370" s="6">
        <v>500</v>
      </c>
      <c r="O370" s="6">
        <v>5672.5</v>
      </c>
      <c r="P370" s="6">
        <f>VerticalTable[[#This Row],[毛利额]]-SUM(VerticalTable[[#This Row],[月租]:[员工工资]])</f>
        <v>14783.919999999998</v>
      </c>
    </row>
    <row r="371" spans="1:16" ht="17.25">
      <c r="A371" s="3">
        <v>1011</v>
      </c>
      <c r="B371" s="3" t="s">
        <v>30</v>
      </c>
      <c r="C371" s="4" t="s">
        <v>17</v>
      </c>
      <c r="D371" s="3">
        <v>2021</v>
      </c>
      <c r="E371" s="4" t="s">
        <v>49</v>
      </c>
      <c r="F371" s="4" t="str">
        <f t="shared" si="5"/>
        <v>万合2108</v>
      </c>
      <c r="G371" s="5">
        <f>IFERROR(VerticalTable[[#This Row],[毛利额]]/VerticalTable[[#This Row],[实收]],"")</f>
        <v>0.2446453707169626</v>
      </c>
      <c r="H371" s="6">
        <v>408020.31</v>
      </c>
      <c r="I371" s="6">
        <v>99820.28</v>
      </c>
      <c r="J371" s="6"/>
      <c r="K371" s="6"/>
      <c r="L371" s="6">
        <v>12500</v>
      </c>
      <c r="M371" s="6">
        <v>677.34</v>
      </c>
      <c r="N371" s="6">
        <v>0</v>
      </c>
      <c r="O371" s="6">
        <v>17301.635999999999</v>
      </c>
      <c r="P371" s="6">
        <f>VerticalTable[[#This Row],[毛利额]]-SUM(VerticalTable[[#This Row],[月租]:[员工工资]])</f>
        <v>69341.304000000004</v>
      </c>
    </row>
    <row r="372" spans="1:16" ht="17.25">
      <c r="A372" s="3">
        <v>1012</v>
      </c>
      <c r="B372" s="3" t="s">
        <v>31</v>
      </c>
      <c r="C372" s="4" t="s">
        <v>17</v>
      </c>
      <c r="D372" s="3">
        <v>2021</v>
      </c>
      <c r="E372" s="4" t="s">
        <v>49</v>
      </c>
      <c r="F372" s="4" t="str">
        <f t="shared" si="5"/>
        <v>为民2108</v>
      </c>
      <c r="G372" s="5">
        <f>IFERROR(VerticalTable[[#This Row],[毛利额]]/VerticalTable[[#This Row],[实收]],"")</f>
        <v>0.40723476403598013</v>
      </c>
      <c r="H372" s="6">
        <v>66034.22</v>
      </c>
      <c r="I372" s="6">
        <v>26891.43</v>
      </c>
      <c r="J372" s="6"/>
      <c r="K372" s="6"/>
      <c r="L372" s="6">
        <v>2750</v>
      </c>
      <c r="M372" s="6">
        <v>386</v>
      </c>
      <c r="N372" s="6">
        <v>500</v>
      </c>
      <c r="O372" s="6">
        <v>5726.8</v>
      </c>
      <c r="P372" s="6">
        <f>VerticalTable[[#This Row],[毛利额]]-SUM(VerticalTable[[#This Row],[月租]:[员工工资]])</f>
        <v>17528.63</v>
      </c>
    </row>
    <row r="373" spans="1:16" ht="17.25">
      <c r="A373" s="3">
        <v>1014</v>
      </c>
      <c r="B373" s="3" t="s">
        <v>32</v>
      </c>
      <c r="C373" s="4" t="s">
        <v>17</v>
      </c>
      <c r="D373" s="3">
        <v>2021</v>
      </c>
      <c r="E373" s="4" t="s">
        <v>49</v>
      </c>
      <c r="F373" s="4" t="str">
        <f t="shared" si="5"/>
        <v>新特2108</v>
      </c>
      <c r="G373" s="5">
        <f>IFERROR(VerticalTable[[#This Row],[毛利额]]/VerticalTable[[#This Row],[实收]],"")</f>
        <v>0.41101400690890955</v>
      </c>
      <c r="H373" s="6">
        <v>89692.88</v>
      </c>
      <c r="I373" s="6">
        <v>36865.03</v>
      </c>
      <c r="J373" s="6"/>
      <c r="K373" s="6"/>
      <c r="L373" s="6">
        <v>1500</v>
      </c>
      <c r="M373" s="6">
        <v>453.59</v>
      </c>
      <c r="N373" s="6">
        <v>400</v>
      </c>
      <c r="O373" s="6">
        <v>6462.1100000000006</v>
      </c>
      <c r="P373" s="6">
        <f>VerticalTable[[#This Row],[毛利额]]-SUM(VerticalTable[[#This Row],[月租]:[员工工资]])</f>
        <v>28049.329999999998</v>
      </c>
    </row>
    <row r="374" spans="1:16" ht="17.25">
      <c r="A374" s="3">
        <v>1015</v>
      </c>
      <c r="B374" s="3" t="s">
        <v>33</v>
      </c>
      <c r="C374" s="4" t="s">
        <v>17</v>
      </c>
      <c r="D374" s="3">
        <v>2021</v>
      </c>
      <c r="E374" s="4" t="s">
        <v>49</v>
      </c>
      <c r="F374" s="4" t="str">
        <f t="shared" si="5"/>
        <v>春天2108</v>
      </c>
      <c r="G374" s="5">
        <f>IFERROR(VerticalTable[[#This Row],[毛利额]]/VerticalTable[[#This Row],[实收]],"")</f>
        <v>0.44115358299036983</v>
      </c>
      <c r="H374" s="6">
        <v>68544.7</v>
      </c>
      <c r="I374" s="6">
        <v>30238.74</v>
      </c>
      <c r="J374" s="6"/>
      <c r="K374" s="6"/>
      <c r="L374" s="6">
        <v>2333</v>
      </c>
      <c r="M374" s="6">
        <v>0</v>
      </c>
      <c r="N374" s="6">
        <v>400</v>
      </c>
      <c r="O374" s="6">
        <v>6395.13</v>
      </c>
      <c r="P374" s="6">
        <f>VerticalTable[[#This Row],[毛利额]]-SUM(VerticalTable[[#This Row],[月租]:[员工工资]])</f>
        <v>21110.61</v>
      </c>
    </row>
    <row r="375" spans="1:16" ht="17.25">
      <c r="A375" s="3">
        <v>1016</v>
      </c>
      <c r="B375" s="3" t="s">
        <v>34</v>
      </c>
      <c r="C375" s="4" t="s">
        <v>17</v>
      </c>
      <c r="D375" s="3">
        <v>2021</v>
      </c>
      <c r="E375" s="4" t="s">
        <v>49</v>
      </c>
      <c r="F375" s="4" t="str">
        <f t="shared" si="5"/>
        <v>春雨2108</v>
      </c>
      <c r="G375" s="5">
        <f>IFERROR(VerticalTable[[#This Row],[毛利额]]/VerticalTable[[#This Row],[实收]],"")</f>
        <v>0.39605600806203406</v>
      </c>
      <c r="H375" s="6">
        <v>82688.81</v>
      </c>
      <c r="I375" s="6">
        <v>32749.4</v>
      </c>
      <c r="J375" s="6"/>
      <c r="K375" s="6"/>
      <c r="L375" s="6">
        <v>2500</v>
      </c>
      <c r="M375" s="6">
        <v>420.25</v>
      </c>
      <c r="N375" s="6">
        <v>0</v>
      </c>
      <c r="O375" s="6">
        <v>5787.09</v>
      </c>
      <c r="P375" s="6">
        <f>VerticalTable[[#This Row],[毛利额]]-SUM(VerticalTable[[#This Row],[月租]:[员工工资]])</f>
        <v>24042.06</v>
      </c>
    </row>
    <row r="376" spans="1:16" ht="17.25">
      <c r="A376" s="3">
        <v>1017</v>
      </c>
      <c r="B376" s="3" t="s">
        <v>35</v>
      </c>
      <c r="C376" s="4" t="s">
        <v>17</v>
      </c>
      <c r="D376" s="3">
        <v>2021</v>
      </c>
      <c r="E376" s="4" t="s">
        <v>49</v>
      </c>
      <c r="F376" s="4" t="str">
        <f t="shared" si="5"/>
        <v>阳光2108</v>
      </c>
      <c r="G376" s="5">
        <f>IFERROR(VerticalTable[[#This Row],[毛利额]]/VerticalTable[[#This Row],[实收]],"")</f>
        <v>0.37518731309901643</v>
      </c>
      <c r="H376" s="6">
        <v>47013.53</v>
      </c>
      <c r="I376" s="6">
        <v>17638.88</v>
      </c>
      <c r="J376" s="6"/>
      <c r="K376" s="6"/>
      <c r="L376" s="6">
        <v>2333</v>
      </c>
      <c r="M376" s="6">
        <v>0</v>
      </c>
      <c r="N376" s="6">
        <v>300</v>
      </c>
      <c r="O376" s="6">
        <v>3841.3309999999997</v>
      </c>
      <c r="P376" s="6">
        <f>VerticalTable[[#This Row],[毛利额]]-SUM(VerticalTable[[#This Row],[月租]:[员工工资]])</f>
        <v>11164.549000000001</v>
      </c>
    </row>
    <row r="377" spans="1:16" ht="17.25">
      <c r="A377" s="3">
        <v>1018</v>
      </c>
      <c r="B377" s="3" t="s">
        <v>36</v>
      </c>
      <c r="C377" s="4" t="s">
        <v>17</v>
      </c>
      <c r="D377" s="3">
        <v>2021</v>
      </c>
      <c r="E377" s="4" t="s">
        <v>49</v>
      </c>
      <c r="F377" s="4" t="str">
        <f t="shared" si="5"/>
        <v>安康2108</v>
      </c>
      <c r="G377" s="5">
        <f>IFERROR(VerticalTable[[#This Row],[毛利额]]/VerticalTable[[#This Row],[实收]],"")</f>
        <v>0.40730393511879759</v>
      </c>
      <c r="H377" s="6">
        <v>75210.69</v>
      </c>
      <c r="I377" s="6">
        <v>30633.61</v>
      </c>
      <c r="J377" s="6"/>
      <c r="K377" s="6"/>
      <c r="L377" s="6">
        <v>5000</v>
      </c>
      <c r="M377" s="6">
        <v>454.67</v>
      </c>
      <c r="N377" s="6">
        <v>0</v>
      </c>
      <c r="O377" s="6">
        <v>5380.07</v>
      </c>
      <c r="P377" s="6">
        <f>VerticalTable[[#This Row],[毛利额]]-SUM(VerticalTable[[#This Row],[月租]:[员工工资]])</f>
        <v>19798.870000000003</v>
      </c>
    </row>
    <row r="378" spans="1:16" ht="17.25">
      <c r="A378" s="3">
        <v>1019</v>
      </c>
      <c r="B378" s="3" t="s">
        <v>37</v>
      </c>
      <c r="C378" s="4" t="s">
        <v>17</v>
      </c>
      <c r="D378" s="3">
        <v>2021</v>
      </c>
      <c r="E378" s="4" t="s">
        <v>49</v>
      </c>
      <c r="F378" s="4" t="str">
        <f t="shared" si="5"/>
        <v>仁心2108</v>
      </c>
      <c r="G378" s="5">
        <f>IFERROR(VerticalTable[[#This Row],[毛利额]]/VerticalTable[[#This Row],[实收]],"")</f>
        <v>0.4329171223020899</v>
      </c>
      <c r="H378" s="6">
        <v>42093.23</v>
      </c>
      <c r="I378" s="6">
        <v>18222.88</v>
      </c>
      <c r="J378" s="6"/>
      <c r="K378" s="6"/>
      <c r="L378" s="6">
        <v>2000</v>
      </c>
      <c r="M378" s="6">
        <v>0</v>
      </c>
      <c r="N378" s="6">
        <v>300</v>
      </c>
      <c r="O378" s="6">
        <v>5127.9799999999996</v>
      </c>
      <c r="P378" s="6">
        <f>VerticalTable[[#This Row],[毛利额]]-SUM(VerticalTable[[#This Row],[月租]:[员工工资]])</f>
        <v>10794.900000000001</v>
      </c>
    </row>
    <row r="379" spans="1:16" ht="17.25" customHeight="1">
      <c r="A379" s="3">
        <v>1020</v>
      </c>
      <c r="B379" s="4" t="s">
        <v>46</v>
      </c>
      <c r="C379" s="4" t="s">
        <v>17</v>
      </c>
      <c r="D379" s="3">
        <v>2021</v>
      </c>
      <c r="E379" s="4" t="s">
        <v>49</v>
      </c>
      <c r="F379" s="4" t="str">
        <f t="shared" si="5"/>
        <v>缘客2108</v>
      </c>
      <c r="G379" s="5">
        <f>IFERROR(VerticalTable[[#This Row],[毛利额]]/VerticalTable[[#This Row],[实收]],"")</f>
        <v>0.39204796800883335</v>
      </c>
      <c r="H379" s="7">
        <v>25612.07</v>
      </c>
      <c r="I379" s="8">
        <v>10041.16</v>
      </c>
      <c r="J379" s="7"/>
      <c r="K379" s="8"/>
      <c r="L379" s="8">
        <v>3750</v>
      </c>
      <c r="M379" s="8">
        <v>0</v>
      </c>
      <c r="N379" s="8">
        <v>0</v>
      </c>
      <c r="O379" s="8">
        <v>4144</v>
      </c>
      <c r="P379" s="6">
        <f>VerticalTable[[#This Row],[毛利额]]-SUM(VerticalTable[[#This Row],[月租]:[员工工资]])</f>
        <v>2147.16</v>
      </c>
    </row>
    <row r="380" spans="1:16" ht="17.25" customHeight="1">
      <c r="A380" s="3">
        <v>1021</v>
      </c>
      <c r="B380" s="4" t="s">
        <v>53</v>
      </c>
      <c r="C380" s="4" t="s">
        <v>17</v>
      </c>
      <c r="D380" s="3">
        <v>2021</v>
      </c>
      <c r="E380" s="4" t="s">
        <v>49</v>
      </c>
      <c r="F380" s="4" t="str">
        <f t="shared" si="5"/>
        <v>康佳2108</v>
      </c>
      <c r="G380" s="5">
        <f>IFERROR(VerticalTable[[#This Row],[毛利额]]/VerticalTable[[#This Row],[实收]],"")</f>
        <v>0.40894416833966685</v>
      </c>
      <c r="H380" s="7">
        <v>46727.43</v>
      </c>
      <c r="I380" s="8">
        <v>19108.91</v>
      </c>
      <c r="J380" s="7">
        <v>7764</v>
      </c>
      <c r="K380" s="8">
        <v>1110</v>
      </c>
      <c r="L380" s="8">
        <v>2083</v>
      </c>
      <c r="M380" s="8">
        <v>0</v>
      </c>
      <c r="N380" s="8">
        <v>400</v>
      </c>
      <c r="O380" s="8">
        <v>4932.18</v>
      </c>
      <c r="P380" s="6">
        <f>VerticalTable[[#This Row],[毛利额]]-SUM(VerticalTable[[#This Row],[月租]:[员工工资]])</f>
        <v>11693.73</v>
      </c>
    </row>
    <row r="381" spans="1:16" ht="17.25" customHeight="1">
      <c r="A381" s="3">
        <v>1101</v>
      </c>
      <c r="B381" s="4" t="s">
        <v>55</v>
      </c>
      <c r="C381" s="4" t="s">
        <v>17</v>
      </c>
      <c r="D381" s="3">
        <v>2021</v>
      </c>
      <c r="E381" s="4" t="s">
        <v>49</v>
      </c>
      <c r="F381" s="4" t="str">
        <f t="shared" si="5"/>
        <v>尚康2108</v>
      </c>
      <c r="G381" s="5">
        <f>IFERROR(VerticalTable[[#This Row],[毛利额]]/VerticalTable[[#This Row],[实收]],"")</f>
        <v>0.60320523577781504</v>
      </c>
      <c r="H381" s="6">
        <v>23836</v>
      </c>
      <c r="I381" s="6">
        <v>14378</v>
      </c>
      <c r="J381" s="6"/>
      <c r="K381" s="6">
        <v>4595</v>
      </c>
      <c r="L381" s="6">
        <v>0</v>
      </c>
      <c r="M381" s="6">
        <v>0</v>
      </c>
      <c r="N381" s="6">
        <v>0</v>
      </c>
      <c r="O381" s="6">
        <v>5600</v>
      </c>
      <c r="P381" s="6">
        <f>VerticalTable[[#This Row],[毛利额]]-SUM(VerticalTable[[#This Row],[月租]:[员工工资]])</f>
        <v>8778</v>
      </c>
    </row>
    <row r="382" spans="1:16" ht="17.25" customHeight="1">
      <c r="A382" s="3">
        <v>1001</v>
      </c>
      <c r="B382" s="3" t="s">
        <v>16</v>
      </c>
      <c r="C382" s="4" t="s">
        <v>17</v>
      </c>
      <c r="D382" s="3">
        <v>2021</v>
      </c>
      <c r="E382" s="4" t="s">
        <v>50</v>
      </c>
      <c r="F382" s="4" t="str">
        <f t="shared" si="5"/>
        <v>爱心2109</v>
      </c>
      <c r="G382" s="5">
        <f>IFERROR(VerticalTable[[#This Row],[毛利额]]/VerticalTable[[#This Row],[实收]],"")</f>
        <v>0.43615602495077138</v>
      </c>
      <c r="H382" s="9">
        <v>75154.39</v>
      </c>
      <c r="I382" s="6">
        <v>32779.040000000001</v>
      </c>
      <c r="J382" s="6"/>
      <c r="K382" s="6"/>
      <c r="L382" s="6">
        <v>2750</v>
      </c>
      <c r="M382" s="6">
        <v>0</v>
      </c>
      <c r="N382" s="6">
        <v>0</v>
      </c>
      <c r="O382" s="6">
        <v>6374</v>
      </c>
      <c r="P382" s="6">
        <f>VerticalTable[[#This Row],[毛利额]]-SUM(VerticalTable[[#This Row],[月租]:[员工工资]])</f>
        <v>23655.040000000001</v>
      </c>
    </row>
    <row r="383" spans="1:16" ht="17.25">
      <c r="A383" s="3">
        <v>1002</v>
      </c>
      <c r="B383" s="4" t="s">
        <v>19</v>
      </c>
      <c r="C383" s="4" t="s">
        <v>20</v>
      </c>
      <c r="D383" s="3">
        <v>2021</v>
      </c>
      <c r="E383" s="4" t="s">
        <v>50</v>
      </c>
      <c r="F383" s="4" t="str">
        <f t="shared" si="5"/>
        <v>百姓2109</v>
      </c>
      <c r="G383" s="5" t="str">
        <f>IFERROR(VerticalTable[[#This Row],[毛利额]]/VerticalTable[[#This Row],[实收]],"")</f>
        <v/>
      </c>
      <c r="H383" s="6"/>
      <c r="I383" s="6"/>
      <c r="J383" s="6"/>
      <c r="K383" s="6"/>
      <c r="L383" s="6"/>
      <c r="M383" s="6"/>
      <c r="N383" s="6"/>
      <c r="O383" s="6"/>
      <c r="P383" s="6">
        <f>VerticalTable[[#This Row],[毛利额]]-SUM(VerticalTable[[#This Row],[月租]:[员工工资]])</f>
        <v>0</v>
      </c>
    </row>
    <row r="384" spans="1:16" ht="17.25">
      <c r="A384" s="3">
        <v>1003</v>
      </c>
      <c r="B384" s="4" t="s">
        <v>22</v>
      </c>
      <c r="C384" s="4" t="s">
        <v>20</v>
      </c>
      <c r="D384" s="3">
        <v>2021</v>
      </c>
      <c r="E384" s="4" t="s">
        <v>50</v>
      </c>
      <c r="F384" s="4" t="str">
        <f t="shared" si="5"/>
        <v>博康2109</v>
      </c>
      <c r="G384" s="5" t="str">
        <f>IFERROR(VerticalTable[[#This Row],[毛利额]]/VerticalTable[[#This Row],[实收]],"")</f>
        <v/>
      </c>
      <c r="H384" s="6"/>
      <c r="I384" s="6"/>
      <c r="J384" s="6"/>
      <c r="K384" s="6"/>
      <c r="L384" s="6"/>
      <c r="M384" s="6"/>
      <c r="N384" s="6"/>
      <c r="O384" s="6"/>
      <c r="P384" s="6">
        <f>VerticalTable[[#This Row],[毛利额]]-SUM(VerticalTable[[#This Row],[月租]:[员工工资]])</f>
        <v>0</v>
      </c>
    </row>
    <row r="385" spans="1:16" ht="17.25">
      <c r="A385" s="3">
        <v>1004</v>
      </c>
      <c r="B385" s="4" t="s">
        <v>23</v>
      </c>
      <c r="C385" s="4" t="s">
        <v>20</v>
      </c>
      <c r="D385" s="3">
        <v>2021</v>
      </c>
      <c r="E385" s="4" t="s">
        <v>50</v>
      </c>
      <c r="F385" s="4" t="str">
        <f t="shared" si="5"/>
        <v>华瑞2109</v>
      </c>
      <c r="G385" s="5" t="str">
        <f>IFERROR(VerticalTable[[#This Row],[毛利额]]/VerticalTable[[#This Row],[实收]],"")</f>
        <v/>
      </c>
      <c r="H385" s="6"/>
      <c r="I385" s="6"/>
      <c r="J385" s="6"/>
      <c r="K385" s="6"/>
      <c r="L385" s="6"/>
      <c r="M385" s="6"/>
      <c r="N385" s="6"/>
      <c r="O385" s="6"/>
      <c r="P385" s="6">
        <f>VerticalTable[[#This Row],[毛利额]]-SUM(VerticalTable[[#This Row],[月租]:[员工工资]])</f>
        <v>0</v>
      </c>
    </row>
    <row r="386" spans="1:16" ht="17.25">
      <c r="A386" s="3">
        <v>1005</v>
      </c>
      <c r="B386" s="4" t="s">
        <v>24</v>
      </c>
      <c r="C386" s="4" t="s">
        <v>20</v>
      </c>
      <c r="D386" s="3">
        <v>2021</v>
      </c>
      <c r="E386" s="4" t="s">
        <v>50</v>
      </c>
      <c r="F386" s="4" t="str">
        <f t="shared" ref="F386:F449" si="6">LEFT(B386,2)&amp;RIGHT(D386,2)&amp;E386</f>
        <v>华宇2109</v>
      </c>
      <c r="G386" s="5" t="str">
        <f>IFERROR(VerticalTable[[#This Row],[毛利额]]/VerticalTable[[#This Row],[实收]],"")</f>
        <v/>
      </c>
      <c r="H386" s="6"/>
      <c r="I386" s="6"/>
      <c r="J386" s="6"/>
      <c r="K386" s="6"/>
      <c r="L386" s="6"/>
      <c r="M386" s="6"/>
      <c r="N386" s="6"/>
      <c r="O386" s="6"/>
      <c r="P386" s="6">
        <f>VerticalTable[[#This Row],[毛利额]]-SUM(VerticalTable[[#This Row],[月租]:[员工工资]])</f>
        <v>0</v>
      </c>
    </row>
    <row r="387" spans="1:16" ht="17.25">
      <c r="A387" s="3">
        <v>1006</v>
      </c>
      <c r="B387" s="4" t="s">
        <v>25</v>
      </c>
      <c r="C387" s="4" t="s">
        <v>20</v>
      </c>
      <c r="D387" s="3">
        <v>2021</v>
      </c>
      <c r="E387" s="4" t="s">
        <v>50</v>
      </c>
      <c r="F387" s="4" t="str">
        <f t="shared" si="6"/>
        <v>华雨2109</v>
      </c>
      <c r="G387" s="5" t="str">
        <f>IFERROR(VerticalTable[[#This Row],[毛利额]]/VerticalTable[[#This Row],[实收]],"")</f>
        <v/>
      </c>
      <c r="H387" s="6"/>
      <c r="I387" s="6"/>
      <c r="J387" s="6"/>
      <c r="K387" s="6"/>
      <c r="L387" s="6"/>
      <c r="M387" s="6"/>
      <c r="N387" s="6"/>
      <c r="O387" s="6"/>
      <c r="P387" s="6">
        <f>VerticalTable[[#This Row],[毛利额]]-SUM(VerticalTable[[#This Row],[月租]:[员工工资]])</f>
        <v>0</v>
      </c>
    </row>
    <row r="388" spans="1:16" ht="17.25" customHeight="1">
      <c r="A388" s="3">
        <v>1007</v>
      </c>
      <c r="B388" s="3" t="s">
        <v>26</v>
      </c>
      <c r="C388" s="4" t="s">
        <v>17</v>
      </c>
      <c r="D388" s="3">
        <v>2021</v>
      </c>
      <c r="E388" s="4" t="s">
        <v>50</v>
      </c>
      <c r="F388" s="4" t="str">
        <f t="shared" si="6"/>
        <v>平安2109</v>
      </c>
      <c r="G388" s="5">
        <f>IFERROR(VerticalTable[[#This Row],[毛利额]]/VerticalTable[[#This Row],[实收]],"")</f>
        <v>0.4111090927629939</v>
      </c>
      <c r="H388" s="8">
        <v>70024.259999999995</v>
      </c>
      <c r="I388" s="8">
        <v>28787.61</v>
      </c>
      <c r="J388" s="8"/>
      <c r="K388" s="8"/>
      <c r="L388" s="8">
        <v>2000</v>
      </c>
      <c r="M388" s="8">
        <v>0</v>
      </c>
      <c r="N388" s="8">
        <v>200</v>
      </c>
      <c r="O388" s="8">
        <v>6211</v>
      </c>
      <c r="P388" s="6">
        <f>VerticalTable[[#This Row],[毛利额]]-SUM(VerticalTable[[#This Row],[月租]:[员工工资]])</f>
        <v>20376.61</v>
      </c>
    </row>
    <row r="389" spans="1:16" ht="17.25">
      <c r="A389" s="3">
        <v>1008</v>
      </c>
      <c r="B389" s="3" t="s">
        <v>27</v>
      </c>
      <c r="C389" s="4" t="s">
        <v>17</v>
      </c>
      <c r="D389" s="3">
        <v>2021</v>
      </c>
      <c r="E389" s="4" t="s">
        <v>50</v>
      </c>
      <c r="F389" s="4" t="str">
        <f t="shared" si="6"/>
        <v>平价2109</v>
      </c>
      <c r="G389" s="5">
        <f>IFERROR(VerticalTable[[#This Row],[毛利额]]/VerticalTable[[#This Row],[实收]],"")</f>
        <v>0.42477967928821042</v>
      </c>
      <c r="H389" s="9">
        <v>182633.76</v>
      </c>
      <c r="I389" s="6">
        <v>77579.11</v>
      </c>
      <c r="J389" s="6"/>
      <c r="K389" s="6"/>
      <c r="L389" s="6">
        <v>4666</v>
      </c>
      <c r="M389" s="6">
        <v>0</v>
      </c>
      <c r="N389" s="6">
        <v>1532</v>
      </c>
      <c r="O389" s="6">
        <v>21117</v>
      </c>
      <c r="P389" s="6">
        <f>VerticalTable[[#This Row],[毛利额]]-SUM(VerticalTable[[#This Row],[月租]:[员工工资]])</f>
        <v>50264.11</v>
      </c>
    </row>
    <row r="390" spans="1:16" ht="17.25">
      <c r="A390" s="3">
        <v>1010</v>
      </c>
      <c r="B390" s="3" t="s">
        <v>29</v>
      </c>
      <c r="C390" s="4" t="s">
        <v>17</v>
      </c>
      <c r="D390" s="3">
        <v>2021</v>
      </c>
      <c r="E390" s="4" t="s">
        <v>50</v>
      </c>
      <c r="F390" s="4" t="str">
        <f t="shared" si="6"/>
        <v>同仁2109</v>
      </c>
      <c r="G390" s="5">
        <f>IFERROR(VerticalTable[[#This Row],[毛利额]]/VerticalTable[[#This Row],[实收]],"")</f>
        <v>0.43150113547868796</v>
      </c>
      <c r="H390" s="9">
        <v>67068.63</v>
      </c>
      <c r="I390" s="6">
        <v>28940.19</v>
      </c>
      <c r="J390" s="6"/>
      <c r="K390" s="6"/>
      <c r="L390" s="6">
        <v>7083</v>
      </c>
      <c r="M390" s="6">
        <v>832.34</v>
      </c>
      <c r="N390" s="6">
        <v>100</v>
      </c>
      <c r="O390" s="6">
        <v>6082</v>
      </c>
      <c r="P390" s="6">
        <f>VerticalTable[[#This Row],[毛利额]]-SUM(VerticalTable[[#This Row],[月租]:[员工工资]])</f>
        <v>14842.849999999999</v>
      </c>
    </row>
    <row r="391" spans="1:16" ht="17.25">
      <c r="A391" s="3">
        <v>1011</v>
      </c>
      <c r="B391" s="3" t="s">
        <v>30</v>
      </c>
      <c r="C391" s="4" t="s">
        <v>17</v>
      </c>
      <c r="D391" s="3">
        <v>2021</v>
      </c>
      <c r="E391" s="4" t="s">
        <v>50</v>
      </c>
      <c r="F391" s="4" t="str">
        <f t="shared" si="6"/>
        <v>万合2109</v>
      </c>
      <c r="G391" s="5">
        <f>IFERROR(VerticalTable[[#This Row],[毛利额]]/VerticalTable[[#This Row],[实收]],"")</f>
        <v>0.25538008018968705</v>
      </c>
      <c r="H391" s="9">
        <v>375232.79</v>
      </c>
      <c r="I391" s="6">
        <v>95826.98</v>
      </c>
      <c r="J391" s="6"/>
      <c r="K391" s="6"/>
      <c r="L391" s="6">
        <v>12500</v>
      </c>
      <c r="M391" s="6">
        <v>677.34</v>
      </c>
      <c r="N391" s="6">
        <v>1000</v>
      </c>
      <c r="O391" s="6">
        <v>17282</v>
      </c>
      <c r="P391" s="6">
        <f>VerticalTable[[#This Row],[毛利额]]-SUM(VerticalTable[[#This Row],[月租]:[员工工资]])</f>
        <v>64367.64</v>
      </c>
    </row>
    <row r="392" spans="1:16" ht="17.25" customHeight="1">
      <c r="A392" s="3">
        <v>1012</v>
      </c>
      <c r="B392" s="3" t="s">
        <v>31</v>
      </c>
      <c r="C392" s="4" t="s">
        <v>17</v>
      </c>
      <c r="D392" s="3">
        <v>2021</v>
      </c>
      <c r="E392" s="4" t="s">
        <v>50</v>
      </c>
      <c r="F392" s="4" t="str">
        <f t="shared" si="6"/>
        <v>为民2109</v>
      </c>
      <c r="G392" s="5">
        <f>IFERROR(VerticalTable[[#This Row],[毛利额]]/VerticalTable[[#This Row],[实收]],"")</f>
        <v>0.42532783453357897</v>
      </c>
      <c r="H392" s="9">
        <v>71652</v>
      </c>
      <c r="I392" s="6">
        <v>30475.59</v>
      </c>
      <c r="J392" s="6"/>
      <c r="K392" s="6"/>
      <c r="L392" s="6">
        <v>2750</v>
      </c>
      <c r="M392" s="6">
        <v>386</v>
      </c>
      <c r="N392" s="6">
        <v>35</v>
      </c>
      <c r="O392" s="6">
        <v>6449</v>
      </c>
      <c r="P392" s="6">
        <f>VerticalTable[[#This Row],[毛利额]]-SUM(VerticalTable[[#This Row],[月租]:[员工工资]])</f>
        <v>20855.59</v>
      </c>
    </row>
    <row r="393" spans="1:16" ht="17.25">
      <c r="A393" s="3">
        <v>1014</v>
      </c>
      <c r="B393" s="3" t="s">
        <v>32</v>
      </c>
      <c r="C393" s="4" t="s">
        <v>17</v>
      </c>
      <c r="D393" s="3">
        <v>2021</v>
      </c>
      <c r="E393" s="4" t="s">
        <v>50</v>
      </c>
      <c r="F393" s="4" t="str">
        <f t="shared" si="6"/>
        <v>新特2109</v>
      </c>
      <c r="G393" s="5">
        <f>IFERROR(VerticalTable[[#This Row],[毛利额]]/VerticalTable[[#This Row],[实收]],"")</f>
        <v>0.40256581699883087</v>
      </c>
      <c r="H393" s="9">
        <v>94626.39</v>
      </c>
      <c r="I393" s="6">
        <v>38093.35</v>
      </c>
      <c r="J393" s="6"/>
      <c r="K393" s="6"/>
      <c r="L393" s="6">
        <v>1500</v>
      </c>
      <c r="M393" s="6">
        <v>453.59</v>
      </c>
      <c r="N393" s="6">
        <v>405</v>
      </c>
      <c r="O393" s="6">
        <v>6820</v>
      </c>
      <c r="P393" s="6">
        <f>VerticalTable[[#This Row],[毛利额]]-SUM(VerticalTable[[#This Row],[月租]:[员工工资]])</f>
        <v>28914.76</v>
      </c>
    </row>
    <row r="394" spans="1:16" ht="17.25">
      <c r="A394" s="3">
        <v>1015</v>
      </c>
      <c r="B394" s="3" t="s">
        <v>33</v>
      </c>
      <c r="C394" s="4" t="s">
        <v>17</v>
      </c>
      <c r="D394" s="3">
        <v>2021</v>
      </c>
      <c r="E394" s="4" t="s">
        <v>50</v>
      </c>
      <c r="F394" s="4" t="str">
        <f t="shared" si="6"/>
        <v>春天2109</v>
      </c>
      <c r="G394" s="5">
        <f>IFERROR(VerticalTable[[#This Row],[毛利额]]/VerticalTable[[#This Row],[实收]],"")</f>
        <v>0.45633454772311471</v>
      </c>
      <c r="H394" s="9">
        <v>73221.960000000006</v>
      </c>
      <c r="I394" s="6">
        <v>33413.71</v>
      </c>
      <c r="J394" s="6"/>
      <c r="K394" s="6"/>
      <c r="L394" s="6">
        <v>2333</v>
      </c>
      <c r="M394" s="6">
        <v>0</v>
      </c>
      <c r="N394" s="6">
        <v>400</v>
      </c>
      <c r="O394" s="6">
        <v>6484</v>
      </c>
      <c r="P394" s="6">
        <f>VerticalTable[[#This Row],[毛利额]]-SUM(VerticalTable[[#This Row],[月租]:[员工工资]])</f>
        <v>24196.71</v>
      </c>
    </row>
    <row r="395" spans="1:16" ht="17.25">
      <c r="A395" s="3">
        <v>1016</v>
      </c>
      <c r="B395" s="3" t="s">
        <v>34</v>
      </c>
      <c r="C395" s="4" t="s">
        <v>17</v>
      </c>
      <c r="D395" s="3">
        <v>2021</v>
      </c>
      <c r="E395" s="4" t="s">
        <v>50</v>
      </c>
      <c r="F395" s="4" t="str">
        <f t="shared" si="6"/>
        <v>春雨2109</v>
      </c>
      <c r="G395" s="5">
        <f>IFERROR(VerticalTable[[#This Row],[毛利额]]/VerticalTable[[#This Row],[实收]],"")</f>
        <v>0.41832932962533331</v>
      </c>
      <c r="H395" s="9">
        <v>71387.990000000005</v>
      </c>
      <c r="I395" s="6">
        <v>29863.69</v>
      </c>
      <c r="J395" s="6"/>
      <c r="K395" s="6"/>
      <c r="L395" s="6">
        <v>2500</v>
      </c>
      <c r="M395" s="6">
        <v>420.25</v>
      </c>
      <c r="N395" s="6">
        <v>0</v>
      </c>
      <c r="O395" s="6">
        <v>6436</v>
      </c>
      <c r="P395" s="6">
        <f>VerticalTable[[#This Row],[毛利额]]-SUM(VerticalTable[[#This Row],[月租]:[员工工资]])</f>
        <v>20507.439999999999</v>
      </c>
    </row>
    <row r="396" spans="1:16" ht="17.25">
      <c r="A396" s="3">
        <v>1017</v>
      </c>
      <c r="B396" s="3" t="s">
        <v>35</v>
      </c>
      <c r="C396" s="4" t="s">
        <v>17</v>
      </c>
      <c r="D396" s="3">
        <v>2021</v>
      </c>
      <c r="E396" s="4" t="s">
        <v>50</v>
      </c>
      <c r="F396" s="4" t="str">
        <f t="shared" si="6"/>
        <v>阳光2109</v>
      </c>
      <c r="G396" s="5">
        <f>IFERROR(VerticalTable[[#This Row],[毛利额]]/VerticalTable[[#This Row],[实收]],"")</f>
        <v>0.42115406196357724</v>
      </c>
      <c r="H396" s="9">
        <v>53555.01</v>
      </c>
      <c r="I396" s="6">
        <v>22554.91</v>
      </c>
      <c r="J396" s="6"/>
      <c r="K396" s="6"/>
      <c r="L396" s="6">
        <v>2333</v>
      </c>
      <c r="M396" s="6">
        <v>0</v>
      </c>
      <c r="N396" s="6">
        <v>250</v>
      </c>
      <c r="O396" s="6">
        <v>7051</v>
      </c>
      <c r="P396" s="6">
        <f>VerticalTable[[#This Row],[毛利额]]-SUM(VerticalTable[[#This Row],[月租]:[员工工资]])</f>
        <v>12920.91</v>
      </c>
    </row>
    <row r="397" spans="1:16" ht="17.25">
      <c r="A397" s="3">
        <v>1018</v>
      </c>
      <c r="B397" s="3" t="s">
        <v>36</v>
      </c>
      <c r="C397" s="4" t="s">
        <v>17</v>
      </c>
      <c r="D397" s="3">
        <v>2021</v>
      </c>
      <c r="E397" s="4" t="s">
        <v>50</v>
      </c>
      <c r="F397" s="4" t="str">
        <f t="shared" si="6"/>
        <v>安康2109</v>
      </c>
      <c r="G397" s="5">
        <f>IFERROR(VerticalTable[[#This Row],[毛利额]]/VerticalTable[[#This Row],[实收]],"")</f>
        <v>0.42017089497191895</v>
      </c>
      <c r="H397" s="9">
        <v>71024.91</v>
      </c>
      <c r="I397" s="6">
        <v>29842.6</v>
      </c>
      <c r="J397" s="6"/>
      <c r="K397" s="6"/>
      <c r="L397" s="6">
        <v>5000</v>
      </c>
      <c r="M397" s="6">
        <v>454.67</v>
      </c>
      <c r="N397" s="6">
        <v>1000</v>
      </c>
      <c r="O397" s="6">
        <v>5806</v>
      </c>
      <c r="P397" s="6">
        <f>VerticalTable[[#This Row],[毛利额]]-SUM(VerticalTable[[#This Row],[月租]:[员工工资]])</f>
        <v>17581.93</v>
      </c>
    </row>
    <row r="398" spans="1:16" ht="17.25">
      <c r="A398" s="3">
        <v>1019</v>
      </c>
      <c r="B398" s="3" t="s">
        <v>37</v>
      </c>
      <c r="C398" s="4" t="s">
        <v>17</v>
      </c>
      <c r="D398" s="3">
        <v>2021</v>
      </c>
      <c r="E398" s="4" t="s">
        <v>50</v>
      </c>
      <c r="F398" s="4" t="str">
        <f t="shared" si="6"/>
        <v>仁心2109</v>
      </c>
      <c r="G398" s="5">
        <f>IFERROR(VerticalTable[[#This Row],[毛利额]]/VerticalTable[[#This Row],[实收]],"")</f>
        <v>0.46026560514248499</v>
      </c>
      <c r="H398" s="9">
        <v>47895.91</v>
      </c>
      <c r="I398" s="6">
        <v>22044.84</v>
      </c>
      <c r="J398" s="6"/>
      <c r="K398" s="6"/>
      <c r="L398" s="6">
        <v>2000</v>
      </c>
      <c r="M398" s="6">
        <v>0</v>
      </c>
      <c r="N398" s="6">
        <v>300</v>
      </c>
      <c r="O398" s="6">
        <v>5468</v>
      </c>
      <c r="P398" s="6">
        <f>VerticalTable[[#This Row],[毛利额]]-SUM(VerticalTable[[#This Row],[月租]:[员工工资]])</f>
        <v>14276.84</v>
      </c>
    </row>
    <row r="399" spans="1:16" ht="17.25" customHeight="1">
      <c r="A399" s="3">
        <v>1020</v>
      </c>
      <c r="B399" s="4" t="s">
        <v>46</v>
      </c>
      <c r="C399" s="4" t="s">
        <v>17</v>
      </c>
      <c r="D399" s="3">
        <v>2021</v>
      </c>
      <c r="E399" s="4" t="s">
        <v>50</v>
      </c>
      <c r="F399" s="4" t="str">
        <f t="shared" si="6"/>
        <v>缘客2109</v>
      </c>
      <c r="G399" s="5">
        <f>IFERROR(VerticalTable[[#This Row],[毛利额]]/VerticalTable[[#This Row],[实收]],"")</f>
        <v>0.42335278779815333</v>
      </c>
      <c r="H399" s="8">
        <v>15881.529999999999</v>
      </c>
      <c r="I399" s="8">
        <v>6723.4900000000052</v>
      </c>
      <c r="J399" s="8">
        <v>231122.9</v>
      </c>
      <c r="K399" s="8">
        <v>59111.67</v>
      </c>
      <c r="L399" s="8">
        <v>3750</v>
      </c>
      <c r="M399" s="8">
        <v>0</v>
      </c>
      <c r="N399" s="8">
        <v>0</v>
      </c>
      <c r="O399" s="8">
        <v>4000</v>
      </c>
      <c r="P399" s="6">
        <f>VerticalTable[[#This Row],[毛利额]]-SUM(VerticalTable[[#This Row],[月租]:[员工工资]])</f>
        <v>-1026.5099999999948</v>
      </c>
    </row>
    <row r="400" spans="1:16" ht="17.25" customHeight="1">
      <c r="A400" s="3">
        <v>1021</v>
      </c>
      <c r="B400" s="4" t="s">
        <v>53</v>
      </c>
      <c r="C400" s="4" t="s">
        <v>17</v>
      </c>
      <c r="D400" s="3">
        <v>2021</v>
      </c>
      <c r="E400" s="4" t="s">
        <v>50</v>
      </c>
      <c r="F400" s="4" t="str">
        <f t="shared" si="6"/>
        <v>康佳2109</v>
      </c>
      <c r="G400" s="5">
        <f>IFERROR(VerticalTable[[#This Row],[毛利额]]/VerticalTable[[#This Row],[实收]],"")</f>
        <v>0.46231141657093344</v>
      </c>
      <c r="H400" s="8">
        <v>44124.37</v>
      </c>
      <c r="I400" s="8">
        <v>20399.2</v>
      </c>
      <c r="J400" s="8">
        <v>1850</v>
      </c>
      <c r="K400" s="8"/>
      <c r="L400" s="8">
        <v>2083</v>
      </c>
      <c r="M400" s="8">
        <v>0</v>
      </c>
      <c r="N400" s="8">
        <v>350</v>
      </c>
      <c r="O400" s="8">
        <v>4476</v>
      </c>
      <c r="P400" s="6">
        <f>VerticalTable[[#This Row],[毛利额]]-SUM(VerticalTable[[#This Row],[月租]:[员工工资]])</f>
        <v>13490.2</v>
      </c>
    </row>
    <row r="401" spans="1:16" ht="17.25">
      <c r="A401" s="3">
        <v>1101</v>
      </c>
      <c r="B401" s="4" t="s">
        <v>55</v>
      </c>
      <c r="C401" s="4" t="s">
        <v>17</v>
      </c>
      <c r="D401" s="3">
        <v>2021</v>
      </c>
      <c r="E401" s="4" t="s">
        <v>50</v>
      </c>
      <c r="F401" s="4" t="str">
        <f t="shared" si="6"/>
        <v>尚康2109</v>
      </c>
      <c r="G401" s="5">
        <f>IFERROR(VerticalTable[[#This Row],[毛利额]]/VerticalTable[[#This Row],[实收]],"")</f>
        <v>0.59854772881069196</v>
      </c>
      <c r="H401" s="9">
        <v>7566.08</v>
      </c>
      <c r="I401" s="6">
        <v>4528.66</v>
      </c>
      <c r="J401" s="6"/>
      <c r="K401" s="6">
        <v>1429</v>
      </c>
      <c r="L401" s="6">
        <v>0</v>
      </c>
      <c r="M401" s="6">
        <v>0</v>
      </c>
      <c r="N401" s="6">
        <v>0</v>
      </c>
      <c r="O401" s="6">
        <v>3860</v>
      </c>
      <c r="P401" s="6">
        <f>VerticalTable[[#This Row],[毛利额]]-SUM(VerticalTable[[#This Row],[月租]:[员工工资]])</f>
        <v>668.65999999999985</v>
      </c>
    </row>
    <row r="402" spans="1:16" ht="17.25">
      <c r="A402" s="3">
        <v>1001</v>
      </c>
      <c r="B402" s="3" t="s">
        <v>16</v>
      </c>
      <c r="C402" s="4" t="s">
        <v>17</v>
      </c>
      <c r="D402" s="3">
        <v>2021</v>
      </c>
      <c r="E402" s="4" t="s">
        <v>51</v>
      </c>
      <c r="F402" s="4" t="str">
        <f t="shared" si="6"/>
        <v>爱心2110</v>
      </c>
      <c r="G402" s="5">
        <f>IFERROR(VerticalTable[[#This Row],[毛利额]]/VerticalTable[[#This Row],[实收]],"")</f>
        <v>0.41694130621660919</v>
      </c>
      <c r="H402" s="9">
        <v>64596.79</v>
      </c>
      <c r="I402" s="6">
        <v>26933.07</v>
      </c>
      <c r="J402" s="6"/>
      <c r="K402" s="6"/>
      <c r="L402" s="6">
        <v>2750</v>
      </c>
      <c r="M402" s="6">
        <v>0</v>
      </c>
      <c r="N402" s="6">
        <v>500</v>
      </c>
      <c r="O402" s="6">
        <v>5749</v>
      </c>
      <c r="P402" s="6">
        <f>VerticalTable[[#This Row],[毛利额]]-SUM(VerticalTable[[#This Row],[月租]:[员工工资]])</f>
        <v>17934.07</v>
      </c>
    </row>
    <row r="403" spans="1:16" ht="17.25" customHeight="1">
      <c r="A403" s="3">
        <v>1002</v>
      </c>
      <c r="B403" s="4" t="s">
        <v>19</v>
      </c>
      <c r="C403" s="4" t="s">
        <v>20</v>
      </c>
      <c r="D403" s="3">
        <v>2021</v>
      </c>
      <c r="E403" s="4" t="s">
        <v>51</v>
      </c>
      <c r="F403" s="4" t="str">
        <f t="shared" si="6"/>
        <v>百姓2110</v>
      </c>
      <c r="G403" s="5" t="str">
        <f>IFERROR(VerticalTable[[#This Row],[毛利额]]/VerticalTable[[#This Row],[实收]],"")</f>
        <v/>
      </c>
      <c r="H403" s="6"/>
      <c r="I403" s="6"/>
      <c r="J403" s="6"/>
      <c r="K403" s="6"/>
      <c r="L403" s="6"/>
      <c r="M403" s="6"/>
      <c r="N403" s="6"/>
      <c r="O403" s="6"/>
      <c r="P403" s="6">
        <f>VerticalTable[[#This Row],[毛利额]]-SUM(VerticalTable[[#This Row],[月租]:[员工工资]])</f>
        <v>0</v>
      </c>
    </row>
    <row r="404" spans="1:16" ht="17.25">
      <c r="A404" s="3">
        <v>1003</v>
      </c>
      <c r="B404" s="4" t="s">
        <v>22</v>
      </c>
      <c r="C404" s="4" t="s">
        <v>20</v>
      </c>
      <c r="D404" s="3">
        <v>2021</v>
      </c>
      <c r="E404" s="4" t="s">
        <v>51</v>
      </c>
      <c r="F404" s="4" t="str">
        <f t="shared" si="6"/>
        <v>博康2110</v>
      </c>
      <c r="G404" s="5" t="str">
        <f>IFERROR(VerticalTable[[#This Row],[毛利额]]/VerticalTable[[#This Row],[实收]],"")</f>
        <v/>
      </c>
      <c r="H404" s="6"/>
      <c r="I404" s="6"/>
      <c r="J404" s="6"/>
      <c r="K404" s="6"/>
      <c r="L404" s="6"/>
      <c r="M404" s="6"/>
      <c r="N404" s="6"/>
      <c r="O404" s="6"/>
      <c r="P404" s="6">
        <f>VerticalTable[[#This Row],[毛利额]]-SUM(VerticalTable[[#This Row],[月租]:[员工工资]])</f>
        <v>0</v>
      </c>
    </row>
    <row r="405" spans="1:16" ht="17.25">
      <c r="A405" s="3">
        <v>1004</v>
      </c>
      <c r="B405" s="4" t="s">
        <v>23</v>
      </c>
      <c r="C405" s="4" t="s">
        <v>20</v>
      </c>
      <c r="D405" s="3">
        <v>2021</v>
      </c>
      <c r="E405" s="4" t="s">
        <v>51</v>
      </c>
      <c r="F405" s="4" t="str">
        <f t="shared" si="6"/>
        <v>华瑞2110</v>
      </c>
      <c r="G405" s="5" t="str">
        <f>IFERROR(VerticalTable[[#This Row],[毛利额]]/VerticalTable[[#This Row],[实收]],"")</f>
        <v/>
      </c>
      <c r="H405" s="6"/>
      <c r="I405" s="6"/>
      <c r="J405" s="6"/>
      <c r="K405" s="6"/>
      <c r="L405" s="6"/>
      <c r="M405" s="6"/>
      <c r="N405" s="6"/>
      <c r="O405" s="6"/>
      <c r="P405" s="6">
        <f>VerticalTable[[#This Row],[毛利额]]-SUM(VerticalTable[[#This Row],[月租]:[员工工资]])</f>
        <v>0</v>
      </c>
    </row>
    <row r="406" spans="1:16" ht="17.25">
      <c r="A406" s="3">
        <v>1005</v>
      </c>
      <c r="B406" s="4" t="s">
        <v>24</v>
      </c>
      <c r="C406" s="4" t="s">
        <v>20</v>
      </c>
      <c r="D406" s="3">
        <v>2021</v>
      </c>
      <c r="E406" s="4" t="s">
        <v>51</v>
      </c>
      <c r="F406" s="4" t="str">
        <f t="shared" si="6"/>
        <v>华宇2110</v>
      </c>
      <c r="G406" s="5" t="str">
        <f>IFERROR(VerticalTable[[#This Row],[毛利额]]/VerticalTable[[#This Row],[实收]],"")</f>
        <v/>
      </c>
      <c r="H406" s="6"/>
      <c r="I406" s="6"/>
      <c r="J406" s="6"/>
      <c r="K406" s="6"/>
      <c r="L406" s="6"/>
      <c r="M406" s="6"/>
      <c r="N406" s="6"/>
      <c r="O406" s="6"/>
      <c r="P406" s="6">
        <f>VerticalTable[[#This Row],[毛利额]]-SUM(VerticalTable[[#This Row],[月租]:[员工工资]])</f>
        <v>0</v>
      </c>
    </row>
    <row r="407" spans="1:16" ht="17.25">
      <c r="A407" s="3">
        <v>1006</v>
      </c>
      <c r="B407" s="4" t="s">
        <v>25</v>
      </c>
      <c r="C407" s="4" t="s">
        <v>20</v>
      </c>
      <c r="D407" s="3">
        <v>2021</v>
      </c>
      <c r="E407" s="4" t="s">
        <v>51</v>
      </c>
      <c r="F407" s="4" t="str">
        <f t="shared" si="6"/>
        <v>华雨2110</v>
      </c>
      <c r="G407" s="5" t="str">
        <f>IFERROR(VerticalTable[[#This Row],[毛利额]]/VerticalTable[[#This Row],[实收]],"")</f>
        <v/>
      </c>
      <c r="H407" s="6"/>
      <c r="I407" s="6"/>
      <c r="J407" s="6"/>
      <c r="K407" s="6"/>
      <c r="L407" s="6"/>
      <c r="M407" s="6"/>
      <c r="N407" s="6"/>
      <c r="O407" s="6"/>
      <c r="P407" s="6">
        <f>VerticalTable[[#This Row],[毛利额]]-SUM(VerticalTable[[#This Row],[月租]:[员工工资]])</f>
        <v>0</v>
      </c>
    </row>
    <row r="408" spans="1:16" ht="17.25" customHeight="1">
      <c r="A408" s="3">
        <v>1007</v>
      </c>
      <c r="B408" s="3" t="s">
        <v>26</v>
      </c>
      <c r="C408" s="4" t="s">
        <v>17</v>
      </c>
      <c r="D408" s="3">
        <v>2021</v>
      </c>
      <c r="E408" s="4" t="s">
        <v>51</v>
      </c>
      <c r="F408" s="4" t="str">
        <f t="shared" si="6"/>
        <v>平安2110</v>
      </c>
      <c r="G408" s="5">
        <f>IFERROR(VerticalTable[[#This Row],[毛利额]]/VerticalTable[[#This Row],[实收]],"")</f>
        <v>0.39734728503217925</v>
      </c>
      <c r="H408" s="8">
        <v>64968.91</v>
      </c>
      <c r="I408" s="8">
        <v>25815.22</v>
      </c>
      <c r="J408" s="8"/>
      <c r="K408" s="8"/>
      <c r="L408" s="8">
        <v>2000</v>
      </c>
      <c r="M408" s="8">
        <v>0</v>
      </c>
      <c r="N408" s="8">
        <v>200</v>
      </c>
      <c r="O408" s="8">
        <v>5280</v>
      </c>
      <c r="P408" s="6">
        <f>VerticalTable[[#This Row],[毛利额]]-SUM(VerticalTable[[#This Row],[月租]:[员工工资]])</f>
        <v>18335.22</v>
      </c>
    </row>
    <row r="409" spans="1:16" ht="17.25">
      <c r="A409" s="3">
        <v>1008</v>
      </c>
      <c r="B409" s="3" t="s">
        <v>27</v>
      </c>
      <c r="C409" s="4" t="s">
        <v>17</v>
      </c>
      <c r="D409" s="3">
        <v>2021</v>
      </c>
      <c r="E409" s="4" t="s">
        <v>51</v>
      </c>
      <c r="F409" s="4" t="str">
        <f t="shared" si="6"/>
        <v>平价2110</v>
      </c>
      <c r="G409" s="5">
        <f>IFERROR(VerticalTable[[#This Row],[毛利额]]/VerticalTable[[#This Row],[实收]],"")</f>
        <v>0.37666109613304877</v>
      </c>
      <c r="H409" s="9">
        <v>165441.96</v>
      </c>
      <c r="I409" s="6">
        <v>62315.55</v>
      </c>
      <c r="J409" s="6"/>
      <c r="K409" s="6"/>
      <c r="L409" s="6">
        <v>4666</v>
      </c>
      <c r="M409" s="6">
        <v>0</v>
      </c>
      <c r="N409" s="6"/>
      <c r="O409" s="6">
        <v>18961</v>
      </c>
      <c r="P409" s="6">
        <f>VerticalTable[[#This Row],[毛利额]]-SUM(VerticalTable[[#This Row],[月租]:[员工工资]])</f>
        <v>38688.550000000003</v>
      </c>
    </row>
    <row r="410" spans="1:16" ht="17.25">
      <c r="A410" s="3">
        <v>1010</v>
      </c>
      <c r="B410" s="3" t="s">
        <v>29</v>
      </c>
      <c r="C410" s="4" t="s">
        <v>17</v>
      </c>
      <c r="D410" s="3">
        <v>2021</v>
      </c>
      <c r="E410" s="4" t="s">
        <v>51</v>
      </c>
      <c r="F410" s="4" t="str">
        <f t="shared" si="6"/>
        <v>同仁2110</v>
      </c>
      <c r="G410" s="5">
        <f>IFERROR(VerticalTable[[#This Row],[毛利额]]/VerticalTable[[#This Row],[实收]],"")</f>
        <v>0.41834678663746816</v>
      </c>
      <c r="H410" s="9">
        <v>64806.879999999997</v>
      </c>
      <c r="I410" s="6">
        <v>27111.75</v>
      </c>
      <c r="J410" s="6"/>
      <c r="K410" s="6"/>
      <c r="L410" s="6">
        <v>7083</v>
      </c>
      <c r="M410" s="6">
        <v>832.34</v>
      </c>
      <c r="N410" s="6">
        <v>400</v>
      </c>
      <c r="O410" s="6">
        <v>5183</v>
      </c>
      <c r="P410" s="6">
        <f>VerticalTable[[#This Row],[毛利额]]-SUM(VerticalTable[[#This Row],[月租]:[员工工资]])</f>
        <v>13613.41</v>
      </c>
    </row>
    <row r="411" spans="1:16" ht="17.25">
      <c r="A411" s="3">
        <v>1011</v>
      </c>
      <c r="B411" s="3" t="s">
        <v>30</v>
      </c>
      <c r="C411" s="4" t="s">
        <v>17</v>
      </c>
      <c r="D411" s="3">
        <v>2021</v>
      </c>
      <c r="E411" s="4" t="s">
        <v>51</v>
      </c>
      <c r="F411" s="4" t="str">
        <f t="shared" si="6"/>
        <v>万合2110</v>
      </c>
      <c r="G411" s="5">
        <f>IFERROR(VerticalTable[[#This Row],[毛利额]]/VerticalTable[[#This Row],[实收]],"")</f>
        <v>0.23682741924011699</v>
      </c>
      <c r="H411" s="9">
        <v>372570.5</v>
      </c>
      <c r="I411" s="6">
        <v>88234.91</v>
      </c>
      <c r="J411" s="6"/>
      <c r="K411" s="6"/>
      <c r="L411" s="6">
        <v>12500</v>
      </c>
      <c r="M411" s="6">
        <v>677.34</v>
      </c>
      <c r="N411" s="6"/>
      <c r="O411" s="6">
        <v>15377</v>
      </c>
      <c r="P411" s="6">
        <f>VerticalTable[[#This Row],[毛利额]]-SUM(VerticalTable[[#This Row],[月租]:[员工工资]])</f>
        <v>59680.570000000007</v>
      </c>
    </row>
    <row r="412" spans="1:16" ht="17.25">
      <c r="A412" s="3">
        <v>1012</v>
      </c>
      <c r="B412" s="3" t="s">
        <v>31</v>
      </c>
      <c r="C412" s="4" t="s">
        <v>17</v>
      </c>
      <c r="D412" s="3">
        <v>2021</v>
      </c>
      <c r="E412" s="4" t="s">
        <v>51</v>
      </c>
      <c r="F412" s="4" t="str">
        <f t="shared" si="6"/>
        <v>为民2110</v>
      </c>
      <c r="G412" s="5">
        <f>IFERROR(VerticalTable[[#This Row],[毛利额]]/VerticalTable[[#This Row],[实收]],"")</f>
        <v>0.41580714818408343</v>
      </c>
      <c r="H412" s="9">
        <v>64148.32</v>
      </c>
      <c r="I412" s="6">
        <v>26673.33</v>
      </c>
      <c r="J412" s="6"/>
      <c r="K412" s="6"/>
      <c r="L412" s="6">
        <v>2750</v>
      </c>
      <c r="M412" s="6">
        <v>386</v>
      </c>
      <c r="N412" s="6">
        <v>800</v>
      </c>
      <c r="O412" s="6">
        <v>5619</v>
      </c>
      <c r="P412" s="6">
        <f>VerticalTable[[#This Row],[毛利额]]-SUM(VerticalTable[[#This Row],[月租]:[员工工资]])</f>
        <v>17118.330000000002</v>
      </c>
    </row>
    <row r="413" spans="1:16" ht="17.25">
      <c r="A413" s="3">
        <v>1014</v>
      </c>
      <c r="B413" s="3" t="s">
        <v>32</v>
      </c>
      <c r="C413" s="4" t="s">
        <v>17</v>
      </c>
      <c r="D413" s="3">
        <v>2021</v>
      </c>
      <c r="E413" s="4" t="s">
        <v>51</v>
      </c>
      <c r="F413" s="4" t="str">
        <f t="shared" si="6"/>
        <v>新特2110</v>
      </c>
      <c r="G413" s="5">
        <f>IFERROR(VerticalTable[[#This Row],[毛利额]]/VerticalTable[[#This Row],[实收]],"")</f>
        <v>0.41443462439978512</v>
      </c>
      <c r="H413" s="9">
        <v>95492.89</v>
      </c>
      <c r="I413" s="6">
        <v>39575.56</v>
      </c>
      <c r="J413" s="6"/>
      <c r="K413" s="6"/>
      <c r="L413" s="6">
        <v>1500</v>
      </c>
      <c r="M413" s="6">
        <v>453.59</v>
      </c>
      <c r="N413" s="6">
        <v>200</v>
      </c>
      <c r="O413" s="6">
        <v>6438</v>
      </c>
      <c r="P413" s="6">
        <f>VerticalTable[[#This Row],[毛利额]]-SUM(VerticalTable[[#This Row],[月租]:[员工工资]])</f>
        <v>30983.969999999998</v>
      </c>
    </row>
    <row r="414" spans="1:16" ht="17.25">
      <c r="A414" s="3">
        <v>1015</v>
      </c>
      <c r="B414" s="3" t="s">
        <v>33</v>
      </c>
      <c r="C414" s="4" t="s">
        <v>17</v>
      </c>
      <c r="D414" s="3">
        <v>2021</v>
      </c>
      <c r="E414" s="4" t="s">
        <v>51</v>
      </c>
      <c r="F414" s="4" t="str">
        <f t="shared" si="6"/>
        <v>春天2110</v>
      </c>
      <c r="G414" s="5">
        <f>IFERROR(VerticalTable[[#This Row],[毛利额]]/VerticalTable[[#This Row],[实收]],"")</f>
        <v>0.43729735577334661</v>
      </c>
      <c r="H414" s="9">
        <v>77093.240000000005</v>
      </c>
      <c r="I414" s="6">
        <v>33712.67</v>
      </c>
      <c r="J414" s="6"/>
      <c r="K414" s="6"/>
      <c r="L414" s="6">
        <v>2333</v>
      </c>
      <c r="M414" s="6">
        <v>0</v>
      </c>
      <c r="N414" s="6">
        <v>400</v>
      </c>
      <c r="O414" s="6">
        <v>5605</v>
      </c>
      <c r="P414" s="6">
        <f>VerticalTable[[#This Row],[毛利额]]-SUM(VerticalTable[[#This Row],[月租]:[员工工资]])</f>
        <v>25374.67</v>
      </c>
    </row>
    <row r="415" spans="1:16" ht="17.25">
      <c r="A415" s="3">
        <v>1016</v>
      </c>
      <c r="B415" s="3" t="s">
        <v>34</v>
      </c>
      <c r="C415" s="4" t="s">
        <v>17</v>
      </c>
      <c r="D415" s="3">
        <v>2021</v>
      </c>
      <c r="E415" s="4" t="s">
        <v>51</v>
      </c>
      <c r="F415" s="4" t="str">
        <f t="shared" si="6"/>
        <v>春雨2110</v>
      </c>
      <c r="G415" s="5">
        <f>IFERROR(VerticalTable[[#This Row],[毛利额]]/VerticalTable[[#This Row],[实收]],"")</f>
        <v>0.41093355461340608</v>
      </c>
      <c r="H415" s="9">
        <v>83598.429999999993</v>
      </c>
      <c r="I415" s="6">
        <v>34353.4</v>
      </c>
      <c r="J415" s="6"/>
      <c r="K415" s="6"/>
      <c r="L415" s="6">
        <v>2500</v>
      </c>
      <c r="M415" s="6">
        <v>420.25</v>
      </c>
      <c r="N415" s="6">
        <v>1000</v>
      </c>
      <c r="O415" s="6">
        <v>6159</v>
      </c>
      <c r="P415" s="6">
        <f>VerticalTable[[#This Row],[毛利额]]-SUM(VerticalTable[[#This Row],[月租]:[员工工资]])</f>
        <v>24274.15</v>
      </c>
    </row>
    <row r="416" spans="1:16" ht="17.25" customHeight="1">
      <c r="A416" s="3">
        <v>1017</v>
      </c>
      <c r="B416" s="3" t="s">
        <v>35</v>
      </c>
      <c r="C416" s="4" t="s">
        <v>17</v>
      </c>
      <c r="D416" s="3">
        <v>2021</v>
      </c>
      <c r="E416" s="4" t="s">
        <v>51</v>
      </c>
      <c r="F416" s="4" t="str">
        <f t="shared" si="6"/>
        <v>阳光2110</v>
      </c>
      <c r="G416" s="5">
        <f>IFERROR(VerticalTable[[#This Row],[毛利额]]/VerticalTable[[#This Row],[实收]],"")</f>
        <v>0.40772299310191013</v>
      </c>
      <c r="H416" s="9">
        <v>62771</v>
      </c>
      <c r="I416" s="6">
        <v>25593.18</v>
      </c>
      <c r="J416" s="6"/>
      <c r="K416" s="6"/>
      <c r="L416" s="6">
        <v>2333</v>
      </c>
      <c r="M416" s="6">
        <v>0</v>
      </c>
      <c r="N416" s="6"/>
      <c r="O416" s="6">
        <v>4665</v>
      </c>
      <c r="P416" s="6">
        <f>VerticalTable[[#This Row],[毛利额]]-SUM(VerticalTable[[#This Row],[月租]:[员工工资]])</f>
        <v>18595.18</v>
      </c>
    </row>
    <row r="417" spans="1:16" ht="17.25" customHeight="1">
      <c r="A417" s="3">
        <v>1018</v>
      </c>
      <c r="B417" s="3" t="s">
        <v>36</v>
      </c>
      <c r="C417" s="4" t="s">
        <v>17</v>
      </c>
      <c r="D417" s="3">
        <v>2021</v>
      </c>
      <c r="E417" s="4" t="s">
        <v>51</v>
      </c>
      <c r="F417" s="4" t="str">
        <f t="shared" si="6"/>
        <v>安康2110</v>
      </c>
      <c r="G417" s="5">
        <f>IFERROR(VerticalTable[[#This Row],[毛利额]]/VerticalTable[[#This Row],[实收]],"")</f>
        <v>0.43297990841812595</v>
      </c>
      <c r="H417" s="9">
        <v>68048.399999999994</v>
      </c>
      <c r="I417" s="6">
        <v>29463.59</v>
      </c>
      <c r="J417" s="6"/>
      <c r="K417" s="6"/>
      <c r="L417" s="6">
        <v>5000</v>
      </c>
      <c r="M417" s="6">
        <v>454.67</v>
      </c>
      <c r="N417" s="6"/>
      <c r="O417" s="6">
        <v>5183</v>
      </c>
      <c r="P417" s="6">
        <f>VerticalTable[[#This Row],[毛利额]]-SUM(VerticalTable[[#This Row],[月租]:[员工工资]])</f>
        <v>18825.919999999998</v>
      </c>
    </row>
    <row r="418" spans="1:16" ht="17.25">
      <c r="A418" s="3">
        <v>1019</v>
      </c>
      <c r="B418" s="3" t="s">
        <v>37</v>
      </c>
      <c r="C418" s="4" t="s">
        <v>17</v>
      </c>
      <c r="D418" s="3">
        <v>2021</v>
      </c>
      <c r="E418" s="4" t="s">
        <v>51</v>
      </c>
      <c r="F418" s="4" t="str">
        <f t="shared" si="6"/>
        <v>仁心2110</v>
      </c>
      <c r="G418" s="5">
        <f>IFERROR(VerticalTable[[#This Row],[毛利额]]/VerticalTable[[#This Row],[实收]],"")</f>
        <v>0.439658583258552</v>
      </c>
      <c r="H418" s="9">
        <v>53177.24</v>
      </c>
      <c r="I418" s="6">
        <v>23379.83</v>
      </c>
      <c r="J418" s="6"/>
      <c r="K418" s="6"/>
      <c r="L418" s="6">
        <v>2000</v>
      </c>
      <c r="M418" s="6">
        <v>0</v>
      </c>
      <c r="N418" s="6">
        <v>1000</v>
      </c>
      <c r="O418" s="6">
        <v>5259</v>
      </c>
      <c r="P418" s="6">
        <f>VerticalTable[[#This Row],[毛利额]]-SUM(VerticalTable[[#This Row],[月租]:[员工工资]])</f>
        <v>15120.830000000002</v>
      </c>
    </row>
    <row r="419" spans="1:16" ht="17.25" customHeight="1">
      <c r="A419" s="3">
        <v>1020</v>
      </c>
      <c r="B419" s="4" t="s">
        <v>46</v>
      </c>
      <c r="C419" s="4" t="s">
        <v>17</v>
      </c>
      <c r="D419" s="3">
        <v>2021</v>
      </c>
      <c r="E419" s="4" t="s">
        <v>51</v>
      </c>
      <c r="F419" s="4" t="str">
        <f t="shared" si="6"/>
        <v>缘客2110</v>
      </c>
      <c r="G419" s="5">
        <f>IFERROR(VerticalTable[[#This Row],[毛利额]]/VerticalTable[[#This Row],[实收]],"")</f>
        <v>0.39656914391853665</v>
      </c>
      <c r="H419" s="8">
        <v>18498.589999999997</v>
      </c>
      <c r="I419" s="8">
        <v>7335.9700000000012</v>
      </c>
      <c r="J419" s="8">
        <v>185569</v>
      </c>
      <c r="K419" s="8">
        <v>103178.23</v>
      </c>
      <c r="L419" s="8">
        <v>3750</v>
      </c>
      <c r="M419" s="8">
        <v>0</v>
      </c>
      <c r="N419" s="8"/>
      <c r="O419" s="8">
        <v>4248</v>
      </c>
      <c r="P419" s="6">
        <f>VerticalTable[[#This Row],[毛利额]]-SUM(VerticalTable[[#This Row],[月租]:[员工工资]])</f>
        <v>-662.02999999999884</v>
      </c>
    </row>
    <row r="420" spans="1:16" ht="17.25" customHeight="1">
      <c r="A420" s="3">
        <v>1021</v>
      </c>
      <c r="B420" s="4" t="s">
        <v>53</v>
      </c>
      <c r="C420" s="4" t="s">
        <v>17</v>
      </c>
      <c r="D420" s="3">
        <v>2021</v>
      </c>
      <c r="E420" s="4" t="s">
        <v>51</v>
      </c>
      <c r="F420" s="4" t="str">
        <f t="shared" si="6"/>
        <v>康佳2110</v>
      </c>
      <c r="G420" s="5">
        <f>IFERROR(VerticalTable[[#This Row],[毛利额]]/VerticalTable[[#This Row],[实收]],"")</f>
        <v>0.40175363169618705</v>
      </c>
      <c r="H420" s="8">
        <v>45193.07</v>
      </c>
      <c r="I420" s="8">
        <v>18156.48</v>
      </c>
      <c r="J420" s="8">
        <v>483</v>
      </c>
      <c r="K420" s="8"/>
      <c r="L420" s="8">
        <v>2083</v>
      </c>
      <c r="M420" s="8">
        <v>0</v>
      </c>
      <c r="N420" s="8">
        <v>300</v>
      </c>
      <c r="O420" s="8">
        <v>4336</v>
      </c>
      <c r="P420" s="6">
        <f>VerticalTable[[#This Row],[毛利额]]-SUM(VerticalTable[[#This Row],[月租]:[员工工资]])</f>
        <v>11437.48</v>
      </c>
    </row>
    <row r="421" spans="1:16" ht="17.25">
      <c r="A421" s="3">
        <v>1101</v>
      </c>
      <c r="B421" s="4" t="s">
        <v>55</v>
      </c>
      <c r="C421" s="4" t="s">
        <v>17</v>
      </c>
      <c r="D421" s="3">
        <v>2021</v>
      </c>
      <c r="E421" s="4" t="s">
        <v>51</v>
      </c>
      <c r="F421" s="4" t="str">
        <f t="shared" si="6"/>
        <v>尚康2110</v>
      </c>
      <c r="G421" s="5">
        <f>IFERROR(VerticalTable[[#This Row],[毛利额]]/VerticalTable[[#This Row],[实收]],"")</f>
        <v>0.65822919630879306</v>
      </c>
      <c r="H421" s="9">
        <v>12299.5</v>
      </c>
      <c r="I421" s="6">
        <v>8095.89</v>
      </c>
      <c r="J421" s="6"/>
      <c r="K421" s="6">
        <v>2264</v>
      </c>
      <c r="L421" s="6">
        <v>0</v>
      </c>
      <c r="M421" s="6">
        <v>0</v>
      </c>
      <c r="N421" s="6"/>
      <c r="O421" s="6">
        <v>3668</v>
      </c>
      <c r="P421" s="6">
        <f>VerticalTable[[#This Row],[毛利额]]-SUM(VerticalTable[[#This Row],[月租]:[员工工资]])</f>
        <v>4427.8900000000003</v>
      </c>
    </row>
    <row r="422" spans="1:16" ht="17.25" customHeight="1">
      <c r="A422" s="3">
        <v>1001</v>
      </c>
      <c r="B422" s="3" t="s">
        <v>16</v>
      </c>
      <c r="C422" s="4" t="s">
        <v>17</v>
      </c>
      <c r="D422" s="3">
        <v>2021</v>
      </c>
      <c r="E422" s="4" t="s">
        <v>52</v>
      </c>
      <c r="F422" s="4" t="str">
        <f t="shared" si="6"/>
        <v>爱心2111</v>
      </c>
      <c r="G422" s="5">
        <f>IFERROR(VerticalTable[[#This Row],[毛利额]]/VerticalTable[[#This Row],[实收]],"")</f>
        <v>0.38210197553039527</v>
      </c>
      <c r="H422" s="8">
        <v>51475.29</v>
      </c>
      <c r="I422" s="8">
        <v>19668.810000000001</v>
      </c>
      <c r="J422" s="8"/>
      <c r="K422" s="6"/>
      <c r="L422" s="6">
        <v>2750</v>
      </c>
      <c r="M422" s="6">
        <v>0</v>
      </c>
      <c r="N422" s="8">
        <v>400</v>
      </c>
      <c r="O422" s="6">
        <v>4938</v>
      </c>
      <c r="P422" s="6">
        <f>VerticalTable[[#This Row],[毛利额]]-SUM(VerticalTable[[#This Row],[月租]:[员工工资]])</f>
        <v>11580.810000000001</v>
      </c>
    </row>
    <row r="423" spans="1:16" ht="17.25">
      <c r="A423" s="3">
        <v>1002</v>
      </c>
      <c r="B423" s="4" t="s">
        <v>19</v>
      </c>
      <c r="C423" s="4" t="s">
        <v>20</v>
      </c>
      <c r="D423" s="3">
        <v>2021</v>
      </c>
      <c r="E423" s="4" t="s">
        <v>52</v>
      </c>
      <c r="F423" s="4" t="str">
        <f t="shared" si="6"/>
        <v>百姓2111</v>
      </c>
      <c r="G423" s="5" t="str">
        <f>IFERROR(VerticalTable[[#This Row],[毛利额]]/VerticalTable[[#This Row],[实收]],"")</f>
        <v/>
      </c>
      <c r="H423" s="6"/>
      <c r="I423" s="6"/>
      <c r="J423" s="6"/>
      <c r="K423" s="6"/>
      <c r="L423" s="6"/>
      <c r="M423" s="6"/>
      <c r="N423" s="6"/>
      <c r="O423" s="6"/>
      <c r="P423" s="6">
        <f>VerticalTable[[#This Row],[毛利额]]-SUM(VerticalTable[[#This Row],[月租]:[员工工资]])</f>
        <v>0</v>
      </c>
    </row>
    <row r="424" spans="1:16" ht="17.25">
      <c r="A424" s="3">
        <v>1003</v>
      </c>
      <c r="B424" s="4" t="s">
        <v>22</v>
      </c>
      <c r="C424" s="4" t="s">
        <v>20</v>
      </c>
      <c r="D424" s="3">
        <v>2021</v>
      </c>
      <c r="E424" s="4" t="s">
        <v>52</v>
      </c>
      <c r="F424" s="4" t="str">
        <f t="shared" si="6"/>
        <v>博康2111</v>
      </c>
      <c r="G424" s="5" t="str">
        <f>IFERROR(VerticalTable[[#This Row],[毛利额]]/VerticalTable[[#This Row],[实收]],"")</f>
        <v/>
      </c>
      <c r="H424" s="6"/>
      <c r="I424" s="6"/>
      <c r="J424" s="6"/>
      <c r="K424" s="6"/>
      <c r="L424" s="6"/>
      <c r="M424" s="6"/>
      <c r="N424" s="6"/>
      <c r="O424" s="6"/>
      <c r="P424" s="6">
        <f>VerticalTable[[#This Row],[毛利额]]-SUM(VerticalTable[[#This Row],[月租]:[员工工资]])</f>
        <v>0</v>
      </c>
    </row>
    <row r="425" spans="1:16" ht="17.25">
      <c r="A425" s="3">
        <v>1004</v>
      </c>
      <c r="B425" s="4" t="s">
        <v>23</v>
      </c>
      <c r="C425" s="4" t="s">
        <v>20</v>
      </c>
      <c r="D425" s="3">
        <v>2021</v>
      </c>
      <c r="E425" s="4" t="s">
        <v>52</v>
      </c>
      <c r="F425" s="4" t="str">
        <f t="shared" si="6"/>
        <v>华瑞2111</v>
      </c>
      <c r="G425" s="5" t="str">
        <f>IFERROR(VerticalTable[[#This Row],[毛利额]]/VerticalTable[[#This Row],[实收]],"")</f>
        <v/>
      </c>
      <c r="H425" s="6"/>
      <c r="I425" s="6"/>
      <c r="J425" s="6"/>
      <c r="K425" s="6"/>
      <c r="L425" s="6"/>
      <c r="M425" s="6"/>
      <c r="N425" s="6"/>
      <c r="O425" s="6"/>
      <c r="P425" s="6">
        <f>VerticalTable[[#This Row],[毛利额]]-SUM(VerticalTable[[#This Row],[月租]:[员工工资]])</f>
        <v>0</v>
      </c>
    </row>
    <row r="426" spans="1:16" ht="17.25">
      <c r="A426" s="3">
        <v>1005</v>
      </c>
      <c r="B426" s="4" t="s">
        <v>24</v>
      </c>
      <c r="C426" s="4" t="s">
        <v>20</v>
      </c>
      <c r="D426" s="3">
        <v>2021</v>
      </c>
      <c r="E426" s="4" t="s">
        <v>52</v>
      </c>
      <c r="F426" s="4" t="str">
        <f t="shared" si="6"/>
        <v>华宇2111</v>
      </c>
      <c r="G426" s="5" t="str">
        <f>IFERROR(VerticalTable[[#This Row],[毛利额]]/VerticalTable[[#This Row],[实收]],"")</f>
        <v/>
      </c>
      <c r="H426" s="6"/>
      <c r="I426" s="6"/>
      <c r="J426" s="6"/>
      <c r="K426" s="6"/>
      <c r="L426" s="6"/>
      <c r="M426" s="6"/>
      <c r="N426" s="6"/>
      <c r="O426" s="6"/>
      <c r="P426" s="6">
        <f>VerticalTable[[#This Row],[毛利额]]-SUM(VerticalTable[[#This Row],[月租]:[员工工资]])</f>
        <v>0</v>
      </c>
    </row>
    <row r="427" spans="1:16" ht="17.25" customHeight="1">
      <c r="A427" s="3">
        <v>1006</v>
      </c>
      <c r="B427" s="4" t="s">
        <v>25</v>
      </c>
      <c r="C427" s="4" t="s">
        <v>20</v>
      </c>
      <c r="D427" s="3">
        <v>2021</v>
      </c>
      <c r="E427" s="4" t="s">
        <v>52</v>
      </c>
      <c r="F427" s="4" t="str">
        <f t="shared" si="6"/>
        <v>华雨2111</v>
      </c>
      <c r="G427" s="5" t="str">
        <f>IFERROR(VerticalTable[[#This Row],[毛利额]]/VerticalTable[[#This Row],[实收]],"")</f>
        <v/>
      </c>
      <c r="H427" s="6"/>
      <c r="I427" s="6"/>
      <c r="J427" s="6"/>
      <c r="K427" s="6"/>
      <c r="L427" s="6"/>
      <c r="M427" s="6"/>
      <c r="N427" s="6"/>
      <c r="O427" s="6"/>
      <c r="P427" s="6">
        <f>VerticalTable[[#This Row],[毛利额]]-SUM(VerticalTable[[#This Row],[月租]:[员工工资]])</f>
        <v>0</v>
      </c>
    </row>
    <row r="428" spans="1:16" ht="17.25" customHeight="1">
      <c r="A428" s="3">
        <v>1007</v>
      </c>
      <c r="B428" s="3" t="s">
        <v>26</v>
      </c>
      <c r="C428" s="4" t="s">
        <v>17</v>
      </c>
      <c r="D428" s="3">
        <v>2021</v>
      </c>
      <c r="E428" s="4" t="s">
        <v>52</v>
      </c>
      <c r="F428" s="4" t="str">
        <f t="shared" si="6"/>
        <v>平安2111</v>
      </c>
      <c r="G428" s="5">
        <f>IFERROR(VerticalTable[[#This Row],[毛利额]]/VerticalTable[[#This Row],[实收]],"")</f>
        <v>0.3494596686518418</v>
      </c>
      <c r="H428" s="6">
        <v>38255.230000000003</v>
      </c>
      <c r="I428" s="6">
        <v>13368.66</v>
      </c>
      <c r="J428" s="8">
        <v>295780.5</v>
      </c>
      <c r="K428" s="8">
        <v>160110.54999999999</v>
      </c>
      <c r="L428" s="8">
        <v>2000</v>
      </c>
      <c r="M428" s="8">
        <v>0</v>
      </c>
      <c r="N428" s="8">
        <v>212</v>
      </c>
      <c r="O428" s="6">
        <v>4640</v>
      </c>
      <c r="P428" s="6">
        <f>VerticalTable[[#This Row],[毛利额]]-SUM(VerticalTable[[#This Row],[月租]:[员工工资]])</f>
        <v>6516.66</v>
      </c>
    </row>
    <row r="429" spans="1:16" ht="17.25" customHeight="1">
      <c r="A429" s="3">
        <v>1008</v>
      </c>
      <c r="B429" s="3" t="s">
        <v>27</v>
      </c>
      <c r="C429" s="4" t="s">
        <v>17</v>
      </c>
      <c r="D429" s="3">
        <v>2021</v>
      </c>
      <c r="E429" s="4" t="s">
        <v>52</v>
      </c>
      <c r="F429" s="4" t="str">
        <f t="shared" si="6"/>
        <v>平价2111</v>
      </c>
      <c r="G429" s="5">
        <f>IFERROR(VerticalTable[[#This Row],[毛利额]]/VerticalTable[[#This Row],[实收]],"")</f>
        <v>0.36975821807782</v>
      </c>
      <c r="H429" s="6">
        <v>149908.23000000001</v>
      </c>
      <c r="I429" s="6">
        <v>55429.8</v>
      </c>
      <c r="J429" s="8"/>
      <c r="K429" s="6"/>
      <c r="L429" s="6">
        <v>4666</v>
      </c>
      <c r="M429" s="6">
        <v>0</v>
      </c>
      <c r="N429" s="8">
        <v>1500</v>
      </c>
      <c r="O429" s="6">
        <v>18688</v>
      </c>
      <c r="P429" s="6">
        <f>VerticalTable[[#This Row],[毛利额]]-SUM(VerticalTable[[#This Row],[月租]:[员工工资]])</f>
        <v>30575.800000000003</v>
      </c>
    </row>
    <row r="430" spans="1:16" ht="17.25" customHeight="1">
      <c r="A430" s="3">
        <v>1010</v>
      </c>
      <c r="B430" s="3" t="s">
        <v>29</v>
      </c>
      <c r="C430" s="4" t="s">
        <v>17</v>
      </c>
      <c r="D430" s="3">
        <v>2021</v>
      </c>
      <c r="E430" s="4" t="s">
        <v>52</v>
      </c>
      <c r="F430" s="4" t="str">
        <f t="shared" si="6"/>
        <v>同仁2111</v>
      </c>
      <c r="G430" s="5">
        <f>IFERROR(VerticalTable[[#This Row],[毛利额]]/VerticalTable[[#This Row],[实收]],"")</f>
        <v>0.40508254990952464</v>
      </c>
      <c r="H430" s="8">
        <v>54362.87</v>
      </c>
      <c r="I430" s="8">
        <v>22021.45</v>
      </c>
      <c r="J430" s="8"/>
      <c r="K430" s="6"/>
      <c r="L430" s="6">
        <v>7083</v>
      </c>
      <c r="M430" s="6">
        <v>832.34</v>
      </c>
      <c r="N430" s="8">
        <v>500</v>
      </c>
      <c r="O430" s="6">
        <v>4600</v>
      </c>
      <c r="P430" s="6">
        <f>VerticalTable[[#This Row],[毛利额]]-SUM(VerticalTable[[#This Row],[月租]:[员工工资]])</f>
        <v>9006.11</v>
      </c>
    </row>
    <row r="431" spans="1:16" ht="17.25" customHeight="1">
      <c r="A431" s="3">
        <v>1011</v>
      </c>
      <c r="B431" s="3" t="s">
        <v>30</v>
      </c>
      <c r="C431" s="4" t="s">
        <v>17</v>
      </c>
      <c r="D431" s="3">
        <v>2021</v>
      </c>
      <c r="E431" s="4" t="s">
        <v>52</v>
      </c>
      <c r="F431" s="4" t="str">
        <f t="shared" si="6"/>
        <v>万合2111</v>
      </c>
      <c r="G431" s="5">
        <f>IFERROR(VerticalTable[[#This Row],[毛利额]]/VerticalTable[[#This Row],[实收]],"")</f>
        <v>0.20724606425885952</v>
      </c>
      <c r="H431" s="8">
        <v>315772.79999999999</v>
      </c>
      <c r="I431" s="8">
        <v>65442.67</v>
      </c>
      <c r="J431" s="8"/>
      <c r="K431" s="6"/>
      <c r="L431" s="6">
        <v>12500</v>
      </c>
      <c r="M431" s="6">
        <v>677.34</v>
      </c>
      <c r="N431" s="8">
        <v>2171</v>
      </c>
      <c r="O431" s="6">
        <v>13079</v>
      </c>
      <c r="P431" s="6">
        <f>VerticalTable[[#This Row],[毛利额]]-SUM(VerticalTable[[#This Row],[月租]:[员工工资]])</f>
        <v>37015.33</v>
      </c>
    </row>
    <row r="432" spans="1:16" ht="17.25" customHeight="1">
      <c r="A432" s="3">
        <v>1012</v>
      </c>
      <c r="B432" s="3" t="s">
        <v>31</v>
      </c>
      <c r="C432" s="4" t="s">
        <v>17</v>
      </c>
      <c r="D432" s="3">
        <v>2021</v>
      </c>
      <c r="E432" s="4" t="s">
        <v>52</v>
      </c>
      <c r="F432" s="4" t="str">
        <f t="shared" si="6"/>
        <v>为民2111</v>
      </c>
      <c r="G432" s="5">
        <f>IFERROR(VerticalTable[[#This Row],[毛利额]]/VerticalTable[[#This Row],[实收]],"")</f>
        <v>0.37643043605561294</v>
      </c>
      <c r="H432" s="8">
        <v>55192.959999999999</v>
      </c>
      <c r="I432" s="8">
        <v>20776.310000000001</v>
      </c>
      <c r="J432" s="8"/>
      <c r="K432" s="6"/>
      <c r="L432" s="6">
        <v>2750</v>
      </c>
      <c r="M432" s="6">
        <v>386</v>
      </c>
      <c r="N432" s="8">
        <v>50</v>
      </c>
      <c r="O432" s="6">
        <v>4933</v>
      </c>
      <c r="P432" s="6">
        <f>VerticalTable[[#This Row],[毛利额]]-SUM(VerticalTable[[#This Row],[月租]:[员工工资]])</f>
        <v>12657.310000000001</v>
      </c>
    </row>
    <row r="433" spans="1:16" ht="17.25" customHeight="1">
      <c r="A433" s="3">
        <v>1014</v>
      </c>
      <c r="B433" s="3" t="s">
        <v>32</v>
      </c>
      <c r="C433" s="4" t="s">
        <v>17</v>
      </c>
      <c r="D433" s="3">
        <v>2021</v>
      </c>
      <c r="E433" s="4" t="s">
        <v>52</v>
      </c>
      <c r="F433" s="4" t="str">
        <f t="shared" si="6"/>
        <v>新特2111</v>
      </c>
      <c r="G433" s="5">
        <f>IFERROR(VerticalTable[[#This Row],[毛利额]]/VerticalTable[[#This Row],[实收]],"")</f>
        <v>0.3636196185986047</v>
      </c>
      <c r="H433" s="8">
        <v>74431.820000000007</v>
      </c>
      <c r="I433" s="8">
        <v>27064.87</v>
      </c>
      <c r="J433" s="8"/>
      <c r="K433" s="6"/>
      <c r="L433" s="6">
        <v>1500</v>
      </c>
      <c r="M433" s="6">
        <v>453.59</v>
      </c>
      <c r="N433" s="8">
        <v>500</v>
      </c>
      <c r="O433" s="6">
        <v>5361</v>
      </c>
      <c r="P433" s="6">
        <f>VerticalTable[[#This Row],[毛利额]]-SUM(VerticalTable[[#This Row],[月租]:[员工工资]])</f>
        <v>19250.28</v>
      </c>
    </row>
    <row r="434" spans="1:16" ht="17.25" customHeight="1">
      <c r="A434" s="3">
        <v>1015</v>
      </c>
      <c r="B434" s="3" t="s">
        <v>33</v>
      </c>
      <c r="C434" s="4" t="s">
        <v>17</v>
      </c>
      <c r="D434" s="3">
        <v>2021</v>
      </c>
      <c r="E434" s="4" t="s">
        <v>52</v>
      </c>
      <c r="F434" s="4" t="str">
        <f t="shared" si="6"/>
        <v>春天2111</v>
      </c>
      <c r="G434" s="5">
        <f>IFERROR(VerticalTable[[#This Row],[毛利额]]/VerticalTable[[#This Row],[实收]],"")</f>
        <v>0.44963944591137994</v>
      </c>
      <c r="H434" s="8">
        <v>58110.559999999998</v>
      </c>
      <c r="I434" s="8">
        <v>26128.799999999999</v>
      </c>
      <c r="J434" s="8"/>
      <c r="K434" s="6"/>
      <c r="L434" s="6">
        <v>2333</v>
      </c>
      <c r="M434" s="6">
        <v>0</v>
      </c>
      <c r="N434" s="8"/>
      <c r="O434" s="6">
        <v>4904</v>
      </c>
      <c r="P434" s="6">
        <f>VerticalTable[[#This Row],[毛利额]]-SUM(VerticalTable[[#This Row],[月租]:[员工工资]])</f>
        <v>18891.8</v>
      </c>
    </row>
    <row r="435" spans="1:16" ht="17.25" customHeight="1">
      <c r="A435" s="3">
        <v>1016</v>
      </c>
      <c r="B435" s="3" t="s">
        <v>34</v>
      </c>
      <c r="C435" s="4" t="s">
        <v>17</v>
      </c>
      <c r="D435" s="3">
        <v>2021</v>
      </c>
      <c r="E435" s="4" t="s">
        <v>52</v>
      </c>
      <c r="F435" s="4" t="str">
        <f t="shared" si="6"/>
        <v>春雨2111</v>
      </c>
      <c r="G435" s="5">
        <f>IFERROR(VerticalTable[[#This Row],[毛利额]]/VerticalTable[[#This Row],[实收]],"")</f>
        <v>0.42062382594656167</v>
      </c>
      <c r="H435" s="8">
        <v>77743.48</v>
      </c>
      <c r="I435" s="8">
        <v>32700.76</v>
      </c>
      <c r="J435" s="8"/>
      <c r="K435" s="6"/>
      <c r="L435" s="6">
        <v>2500</v>
      </c>
      <c r="M435" s="6">
        <v>420.25</v>
      </c>
      <c r="N435" s="8"/>
      <c r="O435" s="6">
        <v>4954</v>
      </c>
      <c r="P435" s="6">
        <f>VerticalTable[[#This Row],[毛利额]]-SUM(VerticalTable[[#This Row],[月租]:[员工工资]])</f>
        <v>24826.51</v>
      </c>
    </row>
    <row r="436" spans="1:16" ht="17.25" customHeight="1">
      <c r="A436" s="3">
        <v>1017</v>
      </c>
      <c r="B436" s="3" t="s">
        <v>35</v>
      </c>
      <c r="C436" s="4" t="s">
        <v>17</v>
      </c>
      <c r="D436" s="3">
        <v>2021</v>
      </c>
      <c r="E436" s="4" t="s">
        <v>52</v>
      </c>
      <c r="F436" s="4" t="str">
        <f t="shared" si="6"/>
        <v>阳光2111</v>
      </c>
      <c r="G436" s="5">
        <f>IFERROR(VerticalTable[[#This Row],[毛利额]]/VerticalTable[[#This Row],[实收]],"")</f>
        <v>0.38821597962639631</v>
      </c>
      <c r="H436" s="8">
        <v>44885.53</v>
      </c>
      <c r="I436" s="8">
        <v>17425.28</v>
      </c>
      <c r="J436" s="8"/>
      <c r="K436" s="6"/>
      <c r="L436" s="6">
        <v>2333</v>
      </c>
      <c r="M436" s="6">
        <v>0</v>
      </c>
      <c r="N436" s="8">
        <v>200</v>
      </c>
      <c r="O436" s="6">
        <v>4132</v>
      </c>
      <c r="P436" s="6">
        <f>VerticalTable[[#This Row],[毛利额]]-SUM(VerticalTable[[#This Row],[月租]:[员工工资]])</f>
        <v>10760.279999999999</v>
      </c>
    </row>
    <row r="437" spans="1:16" ht="17.25" customHeight="1">
      <c r="A437" s="3">
        <v>1018</v>
      </c>
      <c r="B437" s="3" t="s">
        <v>36</v>
      </c>
      <c r="C437" s="4" t="s">
        <v>17</v>
      </c>
      <c r="D437" s="3">
        <v>2021</v>
      </c>
      <c r="E437" s="4" t="s">
        <v>52</v>
      </c>
      <c r="F437" s="4" t="str">
        <f t="shared" si="6"/>
        <v>安康2111</v>
      </c>
      <c r="G437" s="5">
        <f>IFERROR(VerticalTable[[#This Row],[毛利额]]/VerticalTable[[#This Row],[实收]],"")</f>
        <v>0.38741652894782808</v>
      </c>
      <c r="H437" s="8">
        <v>50610.36</v>
      </c>
      <c r="I437" s="8">
        <v>19607.29</v>
      </c>
      <c r="J437" s="8"/>
      <c r="K437" s="6"/>
      <c r="L437" s="6">
        <v>5000</v>
      </c>
      <c r="M437" s="6">
        <v>454.67</v>
      </c>
      <c r="N437" s="8">
        <v>1000</v>
      </c>
      <c r="O437" s="6">
        <v>3981</v>
      </c>
      <c r="P437" s="6">
        <f>VerticalTable[[#This Row],[毛利额]]-SUM(VerticalTable[[#This Row],[月租]:[员工工资]])</f>
        <v>9171.6200000000008</v>
      </c>
    </row>
    <row r="438" spans="1:16" ht="17.25" customHeight="1">
      <c r="A438" s="3">
        <v>1019</v>
      </c>
      <c r="B438" s="3" t="s">
        <v>37</v>
      </c>
      <c r="C438" s="4" t="s">
        <v>17</v>
      </c>
      <c r="D438" s="3">
        <v>2021</v>
      </c>
      <c r="E438" s="4" t="s">
        <v>52</v>
      </c>
      <c r="F438" s="4" t="str">
        <f t="shared" si="6"/>
        <v>仁心2111</v>
      </c>
      <c r="G438" s="5">
        <f>IFERROR(VerticalTable[[#This Row],[毛利额]]/VerticalTable[[#This Row],[实收]],"")</f>
        <v>0.39101862326278231</v>
      </c>
      <c r="H438" s="8">
        <v>39487.71</v>
      </c>
      <c r="I438" s="8">
        <v>15440.43</v>
      </c>
      <c r="J438" s="8"/>
      <c r="K438" s="6"/>
      <c r="L438" s="6">
        <v>2000</v>
      </c>
      <c r="M438" s="6">
        <v>0</v>
      </c>
      <c r="N438" s="8"/>
      <c r="O438" s="6">
        <v>4624</v>
      </c>
      <c r="P438" s="6">
        <f>VerticalTable[[#This Row],[毛利额]]-SUM(VerticalTable[[#This Row],[月租]:[员工工资]])</f>
        <v>8816.43</v>
      </c>
    </row>
    <row r="439" spans="1:16" ht="17.25" customHeight="1">
      <c r="A439" s="3">
        <v>1020</v>
      </c>
      <c r="B439" s="4" t="s">
        <v>46</v>
      </c>
      <c r="C439" s="4" t="s">
        <v>17</v>
      </c>
      <c r="D439" s="3">
        <v>2021</v>
      </c>
      <c r="E439" s="4" t="s">
        <v>52</v>
      </c>
      <c r="F439" s="4" t="str">
        <f t="shared" si="6"/>
        <v>缘客2111</v>
      </c>
      <c r="G439" s="5">
        <f>IFERROR(VerticalTable[[#This Row],[毛利额]]/VerticalTable[[#This Row],[实收]],"")</f>
        <v>0.3470088343728987</v>
      </c>
      <c r="H439" s="8">
        <v>17250.8</v>
      </c>
      <c r="I439" s="8">
        <v>5986.18</v>
      </c>
      <c r="J439" s="8">
        <v>171643</v>
      </c>
      <c r="K439" s="8">
        <v>76257.58</v>
      </c>
      <c r="L439" s="8">
        <v>3750</v>
      </c>
      <c r="M439" s="8">
        <v>0</v>
      </c>
      <c r="N439" s="8"/>
      <c r="O439" s="6">
        <v>4240</v>
      </c>
      <c r="P439" s="6">
        <f>VerticalTable[[#This Row],[毛利额]]-SUM(VerticalTable[[#This Row],[月租]:[员工工资]])</f>
        <v>-2003.8199999999997</v>
      </c>
    </row>
    <row r="440" spans="1:16" ht="17.25" customHeight="1">
      <c r="A440" s="3">
        <v>1021</v>
      </c>
      <c r="B440" s="4" t="s">
        <v>53</v>
      </c>
      <c r="C440" s="4" t="s">
        <v>17</v>
      </c>
      <c r="D440" s="3">
        <v>2021</v>
      </c>
      <c r="E440" s="4" t="s">
        <v>52</v>
      </c>
      <c r="F440" s="4" t="str">
        <f t="shared" si="6"/>
        <v>康佳2111</v>
      </c>
      <c r="G440" s="5">
        <f>IFERROR(VerticalTable[[#This Row],[毛利额]]/VerticalTable[[#This Row],[实收]],"")</f>
        <v>0.3791808455334707</v>
      </c>
      <c r="H440" s="8">
        <v>32874.629999999997</v>
      </c>
      <c r="I440" s="8">
        <v>12465.43</v>
      </c>
      <c r="J440" s="8">
        <v>116570</v>
      </c>
      <c r="K440" s="8">
        <v>65944.77</v>
      </c>
      <c r="L440" s="8">
        <v>2083</v>
      </c>
      <c r="M440" s="8">
        <v>0</v>
      </c>
      <c r="N440" s="8">
        <v>300</v>
      </c>
      <c r="O440" s="6">
        <v>4083</v>
      </c>
      <c r="P440" s="6">
        <f>VerticalTable[[#This Row],[毛利额]]-SUM(VerticalTable[[#This Row],[月租]:[员工工资]])</f>
        <v>5999.43</v>
      </c>
    </row>
    <row r="441" spans="1:16" ht="17.25" customHeight="1">
      <c r="A441" s="3">
        <v>1101</v>
      </c>
      <c r="B441" s="4" t="s">
        <v>55</v>
      </c>
      <c r="C441" s="4" t="s">
        <v>17</v>
      </c>
      <c r="D441" s="3">
        <v>2021</v>
      </c>
      <c r="E441" s="4" t="s">
        <v>52</v>
      </c>
      <c r="F441" s="4" t="str">
        <f t="shared" si="6"/>
        <v>尚康2111</v>
      </c>
      <c r="G441" s="5">
        <f>IFERROR(VerticalTable[[#This Row],[毛利额]]/VerticalTable[[#This Row],[实收]],"")</f>
        <v>0.63007281789152891</v>
      </c>
      <c r="H441" s="8">
        <v>13178.08</v>
      </c>
      <c r="I441" s="8">
        <v>8303.15</v>
      </c>
      <c r="J441" s="7"/>
      <c r="K441" s="6"/>
      <c r="L441" s="6">
        <v>0</v>
      </c>
      <c r="M441" s="6">
        <v>0</v>
      </c>
      <c r="N441" s="8"/>
      <c r="O441" s="6">
        <v>3481</v>
      </c>
      <c r="P441" s="6">
        <f>VerticalTable[[#This Row],[毛利额]]-SUM(VerticalTable[[#This Row],[月租]:[员工工资]])</f>
        <v>4822.1499999999996</v>
      </c>
    </row>
    <row r="442" spans="1:16" ht="17.25" customHeight="1">
      <c r="A442" s="3">
        <v>1001</v>
      </c>
      <c r="B442" s="4" t="s">
        <v>16</v>
      </c>
      <c r="C442" s="4" t="s">
        <v>17</v>
      </c>
      <c r="D442" s="3">
        <v>2021</v>
      </c>
      <c r="E442" s="4" t="s">
        <v>54</v>
      </c>
      <c r="F442" s="4" t="str">
        <f t="shared" si="6"/>
        <v>爱心2112</v>
      </c>
      <c r="G442" s="5">
        <f>IFERROR(VerticalTable[[#This Row],[毛利额]]/VerticalTable[[#This Row],[实收]],"")</f>
        <v>0.44553805680909114</v>
      </c>
      <c r="H442" s="6">
        <v>70276.78</v>
      </c>
      <c r="I442" s="6">
        <v>31310.98</v>
      </c>
      <c r="J442" s="6"/>
      <c r="K442" s="6"/>
      <c r="L442" s="6">
        <v>2750</v>
      </c>
      <c r="M442" s="6">
        <v>0</v>
      </c>
      <c r="N442" s="8">
        <v>550</v>
      </c>
      <c r="O442" s="6"/>
      <c r="P442" s="6">
        <f>VerticalTable[[#This Row],[毛利额]]-SUM(VerticalTable[[#This Row],[月租]:[员工工资]])</f>
        <v>28010.98</v>
      </c>
    </row>
    <row r="443" spans="1:16" ht="17.25">
      <c r="A443" s="3">
        <v>1002</v>
      </c>
      <c r="B443" s="4" t="s">
        <v>19</v>
      </c>
      <c r="C443" s="4" t="s">
        <v>20</v>
      </c>
      <c r="D443" s="3">
        <v>2021</v>
      </c>
      <c r="E443" s="4" t="s">
        <v>54</v>
      </c>
      <c r="F443" s="4" t="str">
        <f t="shared" si="6"/>
        <v>百姓2112</v>
      </c>
      <c r="G443" s="5" t="str">
        <f>IFERROR(VerticalTable[[#This Row],[毛利额]]/VerticalTable[[#This Row],[实收]],"")</f>
        <v/>
      </c>
      <c r="H443" s="6"/>
      <c r="I443" s="6"/>
      <c r="J443" s="6"/>
      <c r="K443" s="6"/>
      <c r="L443" s="6"/>
      <c r="M443" s="6"/>
      <c r="N443" s="6"/>
      <c r="O443" s="6"/>
      <c r="P443" s="6">
        <f>VerticalTable[[#This Row],[毛利额]]-SUM(VerticalTable[[#This Row],[月租]:[员工工资]])</f>
        <v>0</v>
      </c>
    </row>
    <row r="444" spans="1:16" ht="17.25">
      <c r="A444" s="3">
        <v>1003</v>
      </c>
      <c r="B444" s="4" t="s">
        <v>22</v>
      </c>
      <c r="C444" s="4" t="s">
        <v>20</v>
      </c>
      <c r="D444" s="3">
        <v>2021</v>
      </c>
      <c r="E444" s="4" t="s">
        <v>54</v>
      </c>
      <c r="F444" s="4" t="str">
        <f t="shared" si="6"/>
        <v>博康2112</v>
      </c>
      <c r="G444" s="5" t="str">
        <f>IFERROR(VerticalTable[[#This Row],[毛利额]]/VerticalTable[[#This Row],[实收]],"")</f>
        <v/>
      </c>
      <c r="H444" s="6"/>
      <c r="I444" s="6"/>
      <c r="J444" s="6"/>
      <c r="K444" s="6"/>
      <c r="L444" s="6"/>
      <c r="M444" s="6"/>
      <c r="N444" s="6"/>
      <c r="O444" s="6"/>
      <c r="P444" s="6">
        <f>VerticalTable[[#This Row],[毛利额]]-SUM(VerticalTable[[#This Row],[月租]:[员工工资]])</f>
        <v>0</v>
      </c>
    </row>
    <row r="445" spans="1:16" ht="17.25">
      <c r="A445" s="3">
        <v>1004</v>
      </c>
      <c r="B445" s="4" t="s">
        <v>23</v>
      </c>
      <c r="C445" s="4" t="s">
        <v>20</v>
      </c>
      <c r="D445" s="3">
        <v>2021</v>
      </c>
      <c r="E445" s="4" t="s">
        <v>54</v>
      </c>
      <c r="F445" s="4" t="str">
        <f t="shared" si="6"/>
        <v>华瑞2112</v>
      </c>
      <c r="G445" s="5" t="str">
        <f>IFERROR(VerticalTable[[#This Row],[毛利额]]/VerticalTable[[#This Row],[实收]],"")</f>
        <v/>
      </c>
      <c r="H445" s="6"/>
      <c r="I445" s="6"/>
      <c r="J445" s="6"/>
      <c r="K445" s="6"/>
      <c r="L445" s="6"/>
      <c r="M445" s="6"/>
      <c r="N445" s="6"/>
      <c r="O445" s="6"/>
      <c r="P445" s="6">
        <f>VerticalTable[[#This Row],[毛利额]]-SUM(VerticalTable[[#This Row],[月租]:[员工工资]])</f>
        <v>0</v>
      </c>
    </row>
    <row r="446" spans="1:16" ht="17.25">
      <c r="A446" s="3">
        <v>1005</v>
      </c>
      <c r="B446" s="4" t="s">
        <v>24</v>
      </c>
      <c r="C446" s="4" t="s">
        <v>20</v>
      </c>
      <c r="D446" s="3">
        <v>2021</v>
      </c>
      <c r="E446" s="4" t="s">
        <v>54</v>
      </c>
      <c r="F446" s="4" t="str">
        <f t="shared" si="6"/>
        <v>华宇2112</v>
      </c>
      <c r="G446" s="5" t="str">
        <f>IFERROR(VerticalTable[[#This Row],[毛利额]]/VerticalTable[[#This Row],[实收]],"")</f>
        <v/>
      </c>
      <c r="H446" s="6"/>
      <c r="I446" s="6"/>
      <c r="J446" s="6"/>
      <c r="K446" s="6"/>
      <c r="L446" s="6"/>
      <c r="M446" s="6"/>
      <c r="N446" s="6"/>
      <c r="O446" s="6"/>
      <c r="P446" s="6">
        <f>VerticalTable[[#This Row],[毛利额]]-SUM(VerticalTable[[#This Row],[月租]:[员工工资]])</f>
        <v>0</v>
      </c>
    </row>
    <row r="447" spans="1:16" ht="17.25">
      <c r="A447" s="3">
        <v>1006</v>
      </c>
      <c r="B447" s="4" t="s">
        <v>25</v>
      </c>
      <c r="C447" s="4" t="s">
        <v>20</v>
      </c>
      <c r="D447" s="3">
        <v>2021</v>
      </c>
      <c r="E447" s="4" t="s">
        <v>54</v>
      </c>
      <c r="F447" s="4" t="str">
        <f t="shared" si="6"/>
        <v>华雨2112</v>
      </c>
      <c r="G447" s="5" t="str">
        <f>IFERROR(VerticalTable[[#This Row],[毛利额]]/VerticalTable[[#This Row],[实收]],"")</f>
        <v/>
      </c>
      <c r="H447" s="6"/>
      <c r="I447" s="6"/>
      <c r="J447" s="6"/>
      <c r="K447" s="6"/>
      <c r="L447" s="6"/>
      <c r="M447" s="6"/>
      <c r="N447" s="6"/>
      <c r="O447" s="6"/>
      <c r="P447" s="6">
        <f>VerticalTable[[#This Row],[毛利额]]-SUM(VerticalTable[[#This Row],[月租]:[员工工资]])</f>
        <v>0</v>
      </c>
    </row>
    <row r="448" spans="1:16" ht="17.25" customHeight="1">
      <c r="A448" s="3">
        <v>1007</v>
      </c>
      <c r="B448" s="4" t="s">
        <v>26</v>
      </c>
      <c r="C448" s="4" t="s">
        <v>17</v>
      </c>
      <c r="D448" s="3">
        <v>2021</v>
      </c>
      <c r="E448" s="4" t="s">
        <v>54</v>
      </c>
      <c r="F448" s="4" t="str">
        <f t="shared" si="6"/>
        <v>平安2112</v>
      </c>
      <c r="G448" s="5">
        <f>IFERROR(VerticalTable[[#This Row],[毛利额]]/VerticalTable[[#This Row],[实收]],"")</f>
        <v>0.38454954774272482</v>
      </c>
      <c r="H448" s="6">
        <v>59833.2</v>
      </c>
      <c r="I448" s="6">
        <v>23008.83</v>
      </c>
      <c r="J448" s="8">
        <v>-129927</v>
      </c>
      <c r="K448" s="8">
        <v>-89987.520000000004</v>
      </c>
      <c r="L448" s="8">
        <v>2000</v>
      </c>
      <c r="M448" s="8">
        <v>0</v>
      </c>
      <c r="N448" s="8">
        <v>100</v>
      </c>
      <c r="O448" s="8"/>
      <c r="P448" s="6">
        <f>VerticalTable[[#This Row],[毛利额]]-SUM(VerticalTable[[#This Row],[月租]:[员工工资]])</f>
        <v>20908.830000000002</v>
      </c>
    </row>
    <row r="449" spans="1:16" ht="17.25" customHeight="1">
      <c r="A449" s="3">
        <v>1008</v>
      </c>
      <c r="B449" s="4" t="s">
        <v>27</v>
      </c>
      <c r="C449" s="4" t="s">
        <v>17</v>
      </c>
      <c r="D449" s="3">
        <v>2021</v>
      </c>
      <c r="E449" s="4" t="s">
        <v>54</v>
      </c>
      <c r="F449" s="4" t="str">
        <f t="shared" si="6"/>
        <v>平价2112</v>
      </c>
      <c r="G449" s="5">
        <f>IFERROR(VerticalTable[[#This Row],[毛利额]]/VerticalTable[[#This Row],[实收]],"")</f>
        <v>0.38915470958156106</v>
      </c>
      <c r="H449" s="6">
        <v>158203.97</v>
      </c>
      <c r="I449" s="6">
        <v>61565.82</v>
      </c>
      <c r="J449" s="6"/>
      <c r="K449" s="6"/>
      <c r="L449" s="6">
        <v>4666</v>
      </c>
      <c r="M449" s="6">
        <v>0</v>
      </c>
      <c r="N449" s="8">
        <v>1662</v>
      </c>
      <c r="O449" s="6"/>
      <c r="P449" s="6">
        <f>VerticalTable[[#This Row],[毛利额]]-SUM(VerticalTable[[#This Row],[月租]:[员工工资]])</f>
        <v>55237.82</v>
      </c>
    </row>
    <row r="450" spans="1:16" ht="17.25" customHeight="1">
      <c r="A450" s="3">
        <v>1010</v>
      </c>
      <c r="B450" s="4" t="s">
        <v>29</v>
      </c>
      <c r="C450" s="4" t="s">
        <v>17</v>
      </c>
      <c r="D450" s="3">
        <v>2021</v>
      </c>
      <c r="E450" s="4" t="s">
        <v>54</v>
      </c>
      <c r="F450" s="4" t="str">
        <f t="shared" ref="F450:F513" si="7">LEFT(B450,2)&amp;RIGHT(D450,2)&amp;E450</f>
        <v>同仁2112</v>
      </c>
      <c r="G450" s="5">
        <f>IFERROR(VerticalTable[[#This Row],[毛利额]]/VerticalTable[[#This Row],[实收]],"")</f>
        <v>0.38628819596571479</v>
      </c>
      <c r="H450" s="6">
        <v>78812.97</v>
      </c>
      <c r="I450" s="6">
        <v>30444.52</v>
      </c>
      <c r="J450" s="6"/>
      <c r="K450" s="6"/>
      <c r="L450" s="6">
        <v>7083</v>
      </c>
      <c r="M450" s="6">
        <v>832.34</v>
      </c>
      <c r="N450" s="8">
        <v>240</v>
      </c>
      <c r="O450" s="6"/>
      <c r="P450" s="6">
        <f>VerticalTable[[#This Row],[毛利额]]-SUM(VerticalTable[[#This Row],[月租]:[员工工资]])</f>
        <v>22289.18</v>
      </c>
    </row>
    <row r="451" spans="1:16" ht="17.25" customHeight="1">
      <c r="A451" s="3">
        <v>1011</v>
      </c>
      <c r="B451" s="4" t="s">
        <v>30</v>
      </c>
      <c r="C451" s="4" t="s">
        <v>17</v>
      </c>
      <c r="D451" s="3">
        <v>2021</v>
      </c>
      <c r="E451" s="4" t="s">
        <v>54</v>
      </c>
      <c r="F451" s="4" t="str">
        <f t="shared" si="7"/>
        <v>万合2112</v>
      </c>
      <c r="G451" s="5">
        <f>IFERROR(VerticalTable[[#This Row],[毛利额]]/VerticalTable[[#This Row],[实收]],"")</f>
        <v>0.23713358545129534</v>
      </c>
      <c r="H451" s="6">
        <v>387569.9</v>
      </c>
      <c r="I451" s="6">
        <v>91905.84</v>
      </c>
      <c r="J451" s="6"/>
      <c r="K451" s="6"/>
      <c r="L451" s="6">
        <v>12500</v>
      </c>
      <c r="M451" s="6">
        <v>677.34</v>
      </c>
      <c r="N451" s="8"/>
      <c r="O451" s="6"/>
      <c r="P451" s="6">
        <f>VerticalTable[[#This Row],[毛利额]]-SUM(VerticalTable[[#This Row],[月租]:[员工工资]])</f>
        <v>78728.5</v>
      </c>
    </row>
    <row r="452" spans="1:16" ht="17.25" customHeight="1">
      <c r="A452" s="3">
        <v>1012</v>
      </c>
      <c r="B452" s="4" t="s">
        <v>31</v>
      </c>
      <c r="C452" s="4" t="s">
        <v>17</v>
      </c>
      <c r="D452" s="3">
        <v>2021</v>
      </c>
      <c r="E452" s="4" t="s">
        <v>54</v>
      </c>
      <c r="F452" s="4" t="str">
        <f t="shared" si="7"/>
        <v>为民2112</v>
      </c>
      <c r="G452" s="5">
        <f>IFERROR(VerticalTable[[#This Row],[毛利额]]/VerticalTable[[#This Row],[实收]],"")</f>
        <v>0.42144478049918399</v>
      </c>
      <c r="H452" s="6">
        <v>72190.62</v>
      </c>
      <c r="I452" s="6">
        <v>30424.36</v>
      </c>
      <c r="J452" s="6">
        <v>201165</v>
      </c>
      <c r="K452" s="6">
        <v>110182</v>
      </c>
      <c r="L452" s="6">
        <v>2750</v>
      </c>
      <c r="M452" s="6">
        <v>386</v>
      </c>
      <c r="N452" s="8">
        <v>50</v>
      </c>
      <c r="O452" s="6"/>
      <c r="P452" s="6">
        <f>VerticalTable[[#This Row],[毛利额]]-SUM(VerticalTable[[#This Row],[月租]:[员工工资]])</f>
        <v>27238.36</v>
      </c>
    </row>
    <row r="453" spans="1:16" ht="17.25" customHeight="1">
      <c r="A453" s="3">
        <v>1014</v>
      </c>
      <c r="B453" s="4" t="s">
        <v>32</v>
      </c>
      <c r="C453" s="4" t="s">
        <v>17</v>
      </c>
      <c r="D453" s="3">
        <v>2021</v>
      </c>
      <c r="E453" s="4" t="s">
        <v>54</v>
      </c>
      <c r="F453" s="4" t="str">
        <f t="shared" si="7"/>
        <v>新特2112</v>
      </c>
      <c r="G453" s="5">
        <f>IFERROR(VerticalTable[[#This Row],[毛利额]]/VerticalTable[[#This Row],[实收]],"")</f>
        <v>0.42807461050548035</v>
      </c>
      <c r="H453" s="6">
        <v>90372.26</v>
      </c>
      <c r="I453" s="6">
        <v>38686.07</v>
      </c>
      <c r="J453" s="6"/>
      <c r="K453" s="6"/>
      <c r="L453" s="6">
        <v>1500</v>
      </c>
      <c r="M453" s="6">
        <v>453.59</v>
      </c>
      <c r="N453" s="8">
        <v>400</v>
      </c>
      <c r="O453" s="6"/>
      <c r="P453" s="6">
        <f>VerticalTable[[#This Row],[毛利额]]-SUM(VerticalTable[[#This Row],[月租]:[员工工资]])</f>
        <v>36332.479999999996</v>
      </c>
    </row>
    <row r="454" spans="1:16" ht="17.25" customHeight="1">
      <c r="A454" s="3">
        <v>1015</v>
      </c>
      <c r="B454" s="4" t="s">
        <v>33</v>
      </c>
      <c r="C454" s="4" t="s">
        <v>17</v>
      </c>
      <c r="D454" s="3">
        <v>2021</v>
      </c>
      <c r="E454" s="4" t="s">
        <v>54</v>
      </c>
      <c r="F454" s="4" t="str">
        <f t="shared" si="7"/>
        <v>春天2112</v>
      </c>
      <c r="G454" s="5">
        <f>IFERROR(VerticalTable[[#This Row],[毛利额]]/VerticalTable[[#This Row],[实收]],"")</f>
        <v>0.45890928610781262</v>
      </c>
      <c r="H454" s="6">
        <v>70007.91</v>
      </c>
      <c r="I454" s="6">
        <v>32127.279999999999</v>
      </c>
      <c r="J454" s="6"/>
      <c r="K454" s="6"/>
      <c r="L454" s="6">
        <v>2333</v>
      </c>
      <c r="M454" s="6">
        <v>0</v>
      </c>
      <c r="N454" s="8">
        <v>200</v>
      </c>
      <c r="O454" s="6"/>
      <c r="P454" s="6">
        <f>VerticalTable[[#This Row],[毛利额]]-SUM(VerticalTable[[#This Row],[月租]:[员工工资]])</f>
        <v>29594.28</v>
      </c>
    </row>
    <row r="455" spans="1:16" ht="17.25" customHeight="1">
      <c r="A455" s="3">
        <v>1016</v>
      </c>
      <c r="B455" s="4" t="s">
        <v>34</v>
      </c>
      <c r="C455" s="4" t="s">
        <v>17</v>
      </c>
      <c r="D455" s="3">
        <v>2021</v>
      </c>
      <c r="E455" s="4" t="s">
        <v>54</v>
      </c>
      <c r="F455" s="4" t="str">
        <f t="shared" si="7"/>
        <v>春雨2112</v>
      </c>
      <c r="G455" s="5">
        <f>IFERROR(VerticalTable[[#This Row],[毛利额]]/VerticalTable[[#This Row],[实收]],"")</f>
        <v>0.42038117281762194</v>
      </c>
      <c r="H455" s="6">
        <v>81094.45</v>
      </c>
      <c r="I455" s="6">
        <v>34090.58</v>
      </c>
      <c r="J455" s="6"/>
      <c r="K455" s="6"/>
      <c r="L455" s="6">
        <v>2500</v>
      </c>
      <c r="M455" s="6">
        <v>420.25</v>
      </c>
      <c r="N455" s="8"/>
      <c r="O455" s="6"/>
      <c r="P455" s="6">
        <f>VerticalTable[[#This Row],[毛利额]]-SUM(VerticalTable[[#This Row],[月租]:[员工工资]])</f>
        <v>31170.33</v>
      </c>
    </row>
    <row r="456" spans="1:16" ht="17.25" customHeight="1">
      <c r="A456" s="3">
        <v>1017</v>
      </c>
      <c r="B456" s="4" t="s">
        <v>35</v>
      </c>
      <c r="C456" s="4" t="s">
        <v>17</v>
      </c>
      <c r="D456" s="3">
        <v>2021</v>
      </c>
      <c r="E456" s="4" t="s">
        <v>54</v>
      </c>
      <c r="F456" s="4" t="str">
        <f t="shared" si="7"/>
        <v>阳光2112</v>
      </c>
      <c r="G456" s="5">
        <f>IFERROR(VerticalTable[[#This Row],[毛利额]]/VerticalTable[[#This Row],[实收]],"")</f>
        <v>0.40361291366581559</v>
      </c>
      <c r="H456" s="6">
        <v>57347.62</v>
      </c>
      <c r="I456" s="6">
        <v>23146.240000000002</v>
      </c>
      <c r="J456" s="6"/>
      <c r="K456" s="6"/>
      <c r="L456" s="6">
        <v>2333</v>
      </c>
      <c r="M456" s="6">
        <v>0</v>
      </c>
      <c r="N456" s="8">
        <v>200</v>
      </c>
      <c r="O456" s="6"/>
      <c r="P456" s="6">
        <f>VerticalTable[[#This Row],[毛利额]]-SUM(VerticalTable[[#This Row],[月租]:[员工工资]])</f>
        <v>20613.240000000002</v>
      </c>
    </row>
    <row r="457" spans="1:16" ht="17.25" customHeight="1">
      <c r="A457" s="3">
        <v>1018</v>
      </c>
      <c r="B457" s="4" t="s">
        <v>36</v>
      </c>
      <c r="C457" s="4" t="s">
        <v>17</v>
      </c>
      <c r="D457" s="3">
        <v>2021</v>
      </c>
      <c r="E457" s="4" t="s">
        <v>54</v>
      </c>
      <c r="F457" s="4" t="str">
        <f t="shared" si="7"/>
        <v>安康2112</v>
      </c>
      <c r="G457" s="5">
        <f>IFERROR(VerticalTable[[#This Row],[毛利额]]/VerticalTable[[#This Row],[实收]],"")</f>
        <v>0.38241858338644624</v>
      </c>
      <c r="H457" s="6">
        <v>68548.97</v>
      </c>
      <c r="I457" s="6">
        <v>26214.400000000001</v>
      </c>
      <c r="J457" s="6">
        <v>1001490</v>
      </c>
      <c r="K457" s="6">
        <v>601460.9</v>
      </c>
      <c r="L457" s="6">
        <v>5000</v>
      </c>
      <c r="M457" s="6">
        <v>454.67</v>
      </c>
      <c r="N457" s="8"/>
      <c r="O457" s="6"/>
      <c r="P457" s="6">
        <f>VerticalTable[[#This Row],[毛利额]]-SUM(VerticalTable[[#This Row],[月租]:[员工工资]])</f>
        <v>20759.730000000003</v>
      </c>
    </row>
    <row r="458" spans="1:16" ht="17.25" customHeight="1">
      <c r="A458" s="3">
        <v>1019</v>
      </c>
      <c r="B458" s="4" t="s">
        <v>37</v>
      </c>
      <c r="C458" s="4" t="s">
        <v>17</v>
      </c>
      <c r="D458" s="3">
        <v>2021</v>
      </c>
      <c r="E458" s="4" t="s">
        <v>54</v>
      </c>
      <c r="F458" s="4" t="str">
        <f t="shared" si="7"/>
        <v>仁心2112</v>
      </c>
      <c r="G458" s="5">
        <f>IFERROR(VerticalTable[[#This Row],[毛利额]]/VerticalTable[[#This Row],[实收]],"")</f>
        <v>0.40420432555934627</v>
      </c>
      <c r="H458" s="6">
        <v>51470.8</v>
      </c>
      <c r="I458" s="6">
        <v>20804.72</v>
      </c>
      <c r="J458" s="6">
        <v>105251.55</v>
      </c>
      <c r="K458" s="6">
        <v>61845.14</v>
      </c>
      <c r="L458" s="6">
        <v>2000</v>
      </c>
      <c r="M458" s="6">
        <v>0</v>
      </c>
      <c r="N458" s="8"/>
      <c r="O458" s="6"/>
      <c r="P458" s="6">
        <f>VerticalTable[[#This Row],[毛利额]]-SUM(VerticalTable[[#This Row],[月租]:[员工工资]])</f>
        <v>18804.72</v>
      </c>
    </row>
    <row r="459" spans="1:16" ht="17.25" customHeight="1">
      <c r="A459" s="3">
        <v>1020</v>
      </c>
      <c r="B459" s="4" t="s">
        <v>46</v>
      </c>
      <c r="C459" s="4" t="s">
        <v>17</v>
      </c>
      <c r="D459" s="3">
        <v>2021</v>
      </c>
      <c r="E459" s="4" t="s">
        <v>54</v>
      </c>
      <c r="F459" s="4" t="str">
        <f t="shared" si="7"/>
        <v>缘客2112</v>
      </c>
      <c r="G459" s="5">
        <f>IFERROR(VerticalTable[[#This Row],[毛利额]]/VerticalTable[[#This Row],[实收]],"")</f>
        <v>0.40558196924079426</v>
      </c>
      <c r="H459" s="6">
        <v>19888.68</v>
      </c>
      <c r="I459" s="6">
        <v>8066.49</v>
      </c>
      <c r="J459" s="6">
        <v>13823</v>
      </c>
      <c r="K459" s="8">
        <v>7870.77</v>
      </c>
      <c r="L459" s="8">
        <v>3750</v>
      </c>
      <c r="M459" s="8">
        <v>0</v>
      </c>
      <c r="N459" s="8"/>
      <c r="O459" s="8"/>
      <c r="P459" s="6">
        <f>VerticalTable[[#This Row],[毛利额]]-SUM(VerticalTable[[#This Row],[月租]:[员工工资]])</f>
        <v>4316.49</v>
      </c>
    </row>
    <row r="460" spans="1:16" ht="17.25" customHeight="1">
      <c r="A460" s="3">
        <v>1021</v>
      </c>
      <c r="B460" s="4" t="s">
        <v>53</v>
      </c>
      <c r="C460" s="4" t="s">
        <v>17</v>
      </c>
      <c r="D460" s="3">
        <v>2021</v>
      </c>
      <c r="E460" s="4" t="s">
        <v>54</v>
      </c>
      <c r="F460" s="4" t="str">
        <f t="shared" si="7"/>
        <v>康佳2112</v>
      </c>
      <c r="G460" s="5">
        <f>IFERROR(VerticalTable[[#This Row],[毛利额]]/VerticalTable[[#This Row],[实收]],"")</f>
        <v>0.39786537006417622</v>
      </c>
      <c r="H460" s="6">
        <v>35683</v>
      </c>
      <c r="I460" s="6">
        <v>14197.03</v>
      </c>
      <c r="J460" s="8">
        <v>189964</v>
      </c>
      <c r="K460" s="8">
        <v>88368.91</v>
      </c>
      <c r="L460" s="8">
        <v>2083</v>
      </c>
      <c r="M460" s="8">
        <v>0</v>
      </c>
      <c r="N460" s="8">
        <v>300</v>
      </c>
      <c r="O460" s="8"/>
      <c r="P460" s="6">
        <f>VerticalTable[[#This Row],[毛利额]]-SUM(VerticalTable[[#This Row],[月租]:[员工工资]])</f>
        <v>11814.03</v>
      </c>
    </row>
    <row r="461" spans="1:16" ht="17.25" customHeight="1">
      <c r="A461" s="3">
        <v>1101</v>
      </c>
      <c r="B461" s="4" t="s">
        <v>55</v>
      </c>
      <c r="C461" s="4" t="s">
        <v>17</v>
      </c>
      <c r="D461" s="3">
        <v>2021</v>
      </c>
      <c r="E461" s="4" t="s">
        <v>54</v>
      </c>
      <c r="F461" s="4" t="str">
        <f t="shared" si="7"/>
        <v>尚康2112</v>
      </c>
      <c r="G461" s="5">
        <f>IFERROR(VerticalTable[[#This Row],[毛利额]]/VerticalTable[[#This Row],[实收]],"")</f>
        <v>0.7041537468717044</v>
      </c>
      <c r="H461" s="6">
        <v>20330.560000000001</v>
      </c>
      <c r="I461" s="6">
        <v>14315.84</v>
      </c>
      <c r="J461" s="6"/>
      <c r="K461" s="6"/>
      <c r="L461" s="6">
        <v>0</v>
      </c>
      <c r="M461" s="6">
        <v>0</v>
      </c>
      <c r="N461" s="8"/>
      <c r="O461" s="6"/>
      <c r="P461" s="6">
        <f>VerticalTable[[#This Row],[毛利额]]-SUM(VerticalTable[[#This Row],[月租]:[员工工资]])</f>
        <v>14315.84</v>
      </c>
    </row>
    <row r="462" spans="1:16" ht="17.25">
      <c r="A462" s="3">
        <v>1001</v>
      </c>
      <c r="B462" s="4" t="s">
        <v>16</v>
      </c>
      <c r="C462" s="4" t="s">
        <v>17</v>
      </c>
      <c r="D462" s="3">
        <v>2022</v>
      </c>
      <c r="E462" s="4" t="s">
        <v>18</v>
      </c>
      <c r="F462" s="4" t="str">
        <f t="shared" si="7"/>
        <v>爱心2201</v>
      </c>
      <c r="G462" s="5">
        <f>IFERROR(VerticalTable[[#This Row],[毛利额]]/VerticalTable[[#This Row],[实收]],"")</f>
        <v>0.43467462103078858</v>
      </c>
      <c r="H462" s="6">
        <f>SUMIF('[1]2022db'!$E:$E,F462,'[1]2022db'!$M:$M)</f>
        <v>73341.710000000006</v>
      </c>
      <c r="I462" s="6">
        <f>SUMIF('[1]2022db'!$E:$E,F462,'[1]2022db'!$R:$R)</f>
        <v>31879.78</v>
      </c>
      <c r="J462" s="6">
        <f>SUMIF('[1]2022db'!$E:$E,F462&amp;"F",'[1]2022db'!$M:$M)</f>
        <v>0</v>
      </c>
      <c r="K462" s="6">
        <f>SUMIF('[1]2022db'!$E:$E,F462&amp;"F",'[1]2022db'!$R:$R)</f>
        <v>0</v>
      </c>
      <c r="L462" s="6">
        <v>2500</v>
      </c>
      <c r="M462" s="6"/>
      <c r="N462" s="6">
        <v>400</v>
      </c>
      <c r="O462" s="6">
        <v>7113</v>
      </c>
      <c r="P462" s="6">
        <f>VerticalTable[[#This Row],[毛利额]]-SUM(VerticalTable[[#This Row],[月租]:[员工工资]])</f>
        <v>21866.78</v>
      </c>
    </row>
    <row r="463" spans="1:16" ht="17.25">
      <c r="A463" s="3">
        <v>1002</v>
      </c>
      <c r="B463" s="4" t="s">
        <v>19</v>
      </c>
      <c r="C463" s="4" t="s">
        <v>20</v>
      </c>
      <c r="D463" s="3">
        <v>2022</v>
      </c>
      <c r="E463" s="4" t="s">
        <v>21</v>
      </c>
      <c r="F463" s="4" t="str">
        <f t="shared" si="7"/>
        <v>百姓2201</v>
      </c>
      <c r="G463" s="5">
        <f>IFERROR(VerticalTable[[#This Row],[毛利额]]/VerticalTable[[#This Row],[实收]],"")</f>
        <v>0.43901684887942116</v>
      </c>
      <c r="H463" s="6">
        <f>SUMIF('[1]2022db'!$E:$E,F463,'[1]2022db'!$M:$M)</f>
        <v>169601.19</v>
      </c>
      <c r="I463" s="6">
        <f>SUMIF('[1]2022db'!$E:$E,F463,'[1]2022db'!$R:$R)</f>
        <v>74457.78</v>
      </c>
      <c r="J463" s="6">
        <f>SUMIF('[1]2022db'!$E:$E,F463&amp;"F",'[1]2022db'!$M:$M)</f>
        <v>0</v>
      </c>
      <c r="K463" s="6">
        <f>SUMIF('[1]2022db'!$E:$E,F463&amp;"F",'[1]2022db'!$R:$R)</f>
        <v>0</v>
      </c>
      <c r="L463" s="6"/>
      <c r="M463" s="6"/>
      <c r="N463" s="6"/>
      <c r="O463" s="6"/>
      <c r="P463" s="6">
        <f>VerticalTable[[#This Row],[毛利额]]-SUM(VerticalTable[[#This Row],[月租]:[员工工资]])</f>
        <v>74457.78</v>
      </c>
    </row>
    <row r="464" spans="1:16" ht="17.25" customHeight="1">
      <c r="A464" s="3">
        <v>1003</v>
      </c>
      <c r="B464" s="4" t="s">
        <v>22</v>
      </c>
      <c r="C464" s="4" t="s">
        <v>20</v>
      </c>
      <c r="D464" s="3">
        <v>2022</v>
      </c>
      <c r="E464" s="4" t="s">
        <v>21</v>
      </c>
      <c r="F464" s="4" t="str">
        <f t="shared" si="7"/>
        <v>博康2201</v>
      </c>
      <c r="G464" s="5">
        <f>IFERROR(VerticalTable[[#This Row],[毛利额]]/VerticalTable[[#This Row],[实收]],"")</f>
        <v>0.41780674823336039</v>
      </c>
      <c r="H464" s="6">
        <f>SUMIF('[1]2022db'!$E:$E,F464,'[1]2022db'!$M:$M)</f>
        <v>96806.67</v>
      </c>
      <c r="I464" s="6">
        <f>SUMIF('[1]2022db'!$E:$E,F464,'[1]2022db'!$R:$R)</f>
        <v>40446.480000000003</v>
      </c>
      <c r="J464" s="6">
        <f>SUMIF('[1]2022db'!$E:$E,F464&amp;"F",'[1]2022db'!$M:$M)</f>
        <v>0</v>
      </c>
      <c r="K464" s="6">
        <f>SUMIF('[1]2022db'!$E:$E,F464&amp;"F",'[1]2022db'!$R:$R)</f>
        <v>0</v>
      </c>
      <c r="L464" s="6"/>
      <c r="M464" s="6"/>
      <c r="N464" s="6"/>
      <c r="O464" s="6"/>
      <c r="P464" s="6">
        <f>VerticalTable[[#This Row],[毛利额]]-SUM(VerticalTable[[#This Row],[月租]:[员工工资]])</f>
        <v>40446.480000000003</v>
      </c>
    </row>
    <row r="465" spans="1:16" ht="17.25" customHeight="1">
      <c r="A465" s="3">
        <v>1004</v>
      </c>
      <c r="B465" s="4" t="s">
        <v>23</v>
      </c>
      <c r="C465" s="4" t="s">
        <v>20</v>
      </c>
      <c r="D465" s="3">
        <v>2022</v>
      </c>
      <c r="E465" s="4" t="s">
        <v>21</v>
      </c>
      <c r="F465" s="4" t="str">
        <f t="shared" si="7"/>
        <v>华瑞2201</v>
      </c>
      <c r="G465" s="5">
        <f>IFERROR(VerticalTable[[#This Row],[毛利额]]/VerticalTable[[#This Row],[实收]],"")</f>
        <v>0.43324206338731119</v>
      </c>
      <c r="H465" s="6">
        <f>SUMIF('[1]2022db'!$E:$E,F465,'[1]2022db'!$M:$M)</f>
        <v>103418.48999999999</v>
      </c>
      <c r="I465" s="6">
        <f>SUMIF('[1]2022db'!$E:$E,F465,'[1]2022db'!$R:$R)</f>
        <v>44805.240000000005</v>
      </c>
      <c r="J465" s="6">
        <f>SUMIF('[1]2022db'!$E:$E,F465&amp;"F",'[1]2022db'!$M:$M)</f>
        <v>0</v>
      </c>
      <c r="K465" s="6">
        <f>SUMIF('[1]2022db'!$E:$E,F465&amp;"F",'[1]2022db'!$R:$R)</f>
        <v>0</v>
      </c>
      <c r="L465" s="6"/>
      <c r="M465" s="6"/>
      <c r="N465" s="6"/>
      <c r="O465" s="6"/>
      <c r="P465" s="6">
        <f>VerticalTable[[#This Row],[毛利额]]-SUM(VerticalTable[[#This Row],[月租]:[员工工资]])</f>
        <v>44805.240000000005</v>
      </c>
    </row>
    <row r="466" spans="1:16" ht="17.25">
      <c r="A466" s="3">
        <v>1005</v>
      </c>
      <c r="B466" s="4" t="s">
        <v>24</v>
      </c>
      <c r="C466" s="4" t="s">
        <v>20</v>
      </c>
      <c r="D466" s="3">
        <v>2022</v>
      </c>
      <c r="E466" s="4" t="s">
        <v>21</v>
      </c>
      <c r="F466" s="4" t="str">
        <f t="shared" si="7"/>
        <v>华宇2201</v>
      </c>
      <c r="G466" s="5">
        <f>IFERROR(VerticalTable[[#This Row],[毛利额]]/VerticalTable[[#This Row],[实收]],"")</f>
        <v>0.3726273097646573</v>
      </c>
      <c r="H466" s="6">
        <f>SUMIF('[1]2022db'!$E:$E,F466,'[1]2022db'!$M:$M)</f>
        <v>94079.39</v>
      </c>
      <c r="I466" s="6">
        <f>SUMIF('[1]2022db'!$E:$E,F466,'[1]2022db'!$R:$R)</f>
        <v>35056.550000000003</v>
      </c>
      <c r="J466" s="6">
        <f>SUMIF('[1]2022db'!$E:$E,F466&amp;"F",'[1]2022db'!$M:$M)</f>
        <v>0</v>
      </c>
      <c r="K466" s="6">
        <f>SUMIF('[1]2022db'!$E:$E,F466&amp;"F",'[1]2022db'!$R:$R)</f>
        <v>0</v>
      </c>
      <c r="L466" s="6"/>
      <c r="M466" s="6"/>
      <c r="N466" s="6"/>
      <c r="O466" s="6"/>
      <c r="P466" s="6">
        <f>VerticalTable[[#This Row],[毛利额]]-SUM(VerticalTable[[#This Row],[月租]:[员工工资]])</f>
        <v>35056.550000000003</v>
      </c>
    </row>
    <row r="467" spans="1:16" ht="17.25" customHeight="1">
      <c r="A467" s="3">
        <v>1006</v>
      </c>
      <c r="B467" s="4" t="s">
        <v>25</v>
      </c>
      <c r="C467" s="4" t="s">
        <v>20</v>
      </c>
      <c r="D467" s="3">
        <v>2022</v>
      </c>
      <c r="E467" s="4" t="s">
        <v>21</v>
      </c>
      <c r="F467" s="4" t="str">
        <f t="shared" si="7"/>
        <v>华雨2201</v>
      </c>
      <c r="G467" s="5">
        <f>IFERROR(VerticalTable[[#This Row],[毛利额]]/VerticalTable[[#This Row],[实收]],"")</f>
        <v>0.55926656976579781</v>
      </c>
      <c r="H467" s="6">
        <f>SUMIF('[1]2022db'!$E:$E,F467,'[1]2022db'!$M:$M)</f>
        <v>53043.9</v>
      </c>
      <c r="I467" s="6">
        <f>SUMIF('[1]2022db'!$E:$E,F467,'[1]2022db'!$R:$R)</f>
        <v>29665.68</v>
      </c>
      <c r="J467" s="6">
        <f>SUMIF('[1]2022db'!$E:$E,F467&amp;"F",'[1]2022db'!$M:$M)</f>
        <v>0</v>
      </c>
      <c r="K467" s="6">
        <f>SUMIF('[1]2022db'!$E:$E,F467&amp;"F",'[1]2022db'!$R:$R)</f>
        <v>0</v>
      </c>
      <c r="L467" s="6"/>
      <c r="M467" s="6"/>
      <c r="N467" s="6"/>
      <c r="O467" s="6"/>
      <c r="P467" s="6">
        <f>VerticalTable[[#This Row],[毛利额]]-SUM(VerticalTable[[#This Row],[月租]:[员工工资]])</f>
        <v>29665.68</v>
      </c>
    </row>
    <row r="468" spans="1:16" ht="17.25" customHeight="1">
      <c r="A468" s="3">
        <v>1007</v>
      </c>
      <c r="B468" s="4" t="s">
        <v>26</v>
      </c>
      <c r="C468" s="4" t="s">
        <v>17</v>
      </c>
      <c r="D468" s="3">
        <v>2022</v>
      </c>
      <c r="E468" s="4" t="s">
        <v>18</v>
      </c>
      <c r="F468" s="4" t="str">
        <f t="shared" si="7"/>
        <v>平安2201</v>
      </c>
      <c r="G468" s="5">
        <f>IFERROR(VerticalTable[[#This Row],[毛利额]]/VerticalTable[[#This Row],[实收]],"")</f>
        <v>0.4009426908237666</v>
      </c>
      <c r="H468" s="6">
        <f>SUMIF('[1]2022db'!$E:$E,F468,'[1]2022db'!$M:$M)</f>
        <v>63057.79</v>
      </c>
      <c r="I468" s="6">
        <f>SUMIF('[1]2022db'!$E:$E,F468,'[1]2022db'!$R:$R)</f>
        <v>25282.560000000001</v>
      </c>
      <c r="J468" s="6">
        <f>SUMIF('[1]2022db'!$E:$E,F468&amp;"F",'[1]2022db'!$M:$M)</f>
        <v>2000</v>
      </c>
      <c r="K468" s="6">
        <f>SUMIF('[1]2022db'!$E:$E,F468&amp;"F",'[1]2022db'!$R:$R)</f>
        <v>195.4</v>
      </c>
      <c r="L468" s="6">
        <v>2000</v>
      </c>
      <c r="M468" s="6"/>
      <c r="N468" s="6">
        <v>300</v>
      </c>
      <c r="O468" s="6">
        <v>5081</v>
      </c>
      <c r="P468" s="6">
        <f>VerticalTable[[#This Row],[毛利额]]-SUM(VerticalTable[[#This Row],[月租]:[员工工资]])</f>
        <v>17901.560000000001</v>
      </c>
    </row>
    <row r="469" spans="1:16" ht="17.25">
      <c r="A469" s="3">
        <v>1008</v>
      </c>
      <c r="B469" s="4" t="s">
        <v>27</v>
      </c>
      <c r="C469" s="4" t="s">
        <v>17</v>
      </c>
      <c r="D469" s="3">
        <v>2022</v>
      </c>
      <c r="E469" s="4" t="s">
        <v>18</v>
      </c>
      <c r="F469" s="4" t="str">
        <f t="shared" si="7"/>
        <v>平价2201</v>
      </c>
      <c r="G469" s="5">
        <f>IFERROR(VerticalTable[[#This Row],[毛利额]]/VerticalTable[[#This Row],[实收]],"")</f>
        <v>0.41069740869519156</v>
      </c>
      <c r="H469" s="6">
        <f>SUMIF('[1]2022db'!$E:$E,F469,'[1]2022db'!$M:$M)</f>
        <v>171799.55000000002</v>
      </c>
      <c r="I469" s="6">
        <f>SUMIF('[1]2022db'!$E:$E,F469,'[1]2022db'!$R:$R)</f>
        <v>70557.63</v>
      </c>
      <c r="J469" s="6">
        <f>SUMIF('[1]2022db'!$E:$E,F469&amp;"F",'[1]2022db'!$M:$M)</f>
        <v>0</v>
      </c>
      <c r="K469" s="6">
        <f>SUMIF('[1]2022db'!$E:$E,F469&amp;"F",'[1]2022db'!$R:$R)</f>
        <v>0</v>
      </c>
      <c r="L469" s="6">
        <v>4750</v>
      </c>
      <c r="M469" s="6"/>
      <c r="N469" s="6">
        <v>620</v>
      </c>
      <c r="O469" s="6">
        <v>18785</v>
      </c>
      <c r="P469" s="6">
        <f>VerticalTable[[#This Row],[毛利额]]-SUM(VerticalTable[[#This Row],[月租]:[员工工资]])</f>
        <v>46402.630000000005</v>
      </c>
    </row>
    <row r="470" spans="1:16" ht="17.25">
      <c r="A470" s="3">
        <v>1010</v>
      </c>
      <c r="B470" s="4" t="s">
        <v>29</v>
      </c>
      <c r="C470" s="4" t="s">
        <v>17</v>
      </c>
      <c r="D470" s="3">
        <v>2022</v>
      </c>
      <c r="E470" s="4" t="s">
        <v>18</v>
      </c>
      <c r="F470" s="4" t="str">
        <f t="shared" si="7"/>
        <v>同仁2201</v>
      </c>
      <c r="G470" s="5">
        <f>IFERROR(VerticalTable[[#This Row],[毛利额]]/VerticalTable[[#This Row],[实收]],"")</f>
        <v>0.42280180976057452</v>
      </c>
      <c r="H470" s="6">
        <f>SUMIF('[1]2022db'!$E:$E,F470,'[1]2022db'!$M:$M)</f>
        <v>81467.13</v>
      </c>
      <c r="I470" s="6">
        <f>SUMIF('[1]2022db'!$E:$E,F470,'[1]2022db'!$R:$R)</f>
        <v>34444.449999999997</v>
      </c>
      <c r="J470" s="6">
        <f>SUMIF('[1]2022db'!$E:$E,F470&amp;"F",'[1]2022db'!$M:$M)</f>
        <v>0</v>
      </c>
      <c r="K470" s="6">
        <f>SUMIF('[1]2022db'!$E:$E,F470&amp;"F",'[1]2022db'!$R:$R)</f>
        <v>0</v>
      </c>
      <c r="L470" s="6">
        <v>8750</v>
      </c>
      <c r="M470" s="6">
        <v>1426.9</v>
      </c>
      <c r="N470" s="6">
        <v>500</v>
      </c>
      <c r="O470" s="6">
        <v>6313</v>
      </c>
      <c r="P470" s="6">
        <f>VerticalTable[[#This Row],[毛利额]]-SUM(VerticalTable[[#This Row],[月租]:[员工工资]])</f>
        <v>17454.549999999996</v>
      </c>
    </row>
    <row r="471" spans="1:16" ht="17.25">
      <c r="A471" s="3">
        <v>1011</v>
      </c>
      <c r="B471" s="4" t="s">
        <v>30</v>
      </c>
      <c r="C471" s="4" t="s">
        <v>17</v>
      </c>
      <c r="D471" s="3">
        <v>2022</v>
      </c>
      <c r="E471" s="4" t="s">
        <v>18</v>
      </c>
      <c r="F471" s="4" t="str">
        <f t="shared" si="7"/>
        <v>万合2201</v>
      </c>
      <c r="G471" s="5">
        <f>IFERROR(VerticalTable[[#This Row],[毛利额]]/VerticalTable[[#This Row],[实收]],"")</f>
        <v>0.23569855045123755</v>
      </c>
      <c r="H471" s="6">
        <f>SUMIF('[1]2022db'!$E:$E,F471,'[1]2022db'!$M:$M)</f>
        <v>437220.89</v>
      </c>
      <c r="I471" s="6">
        <f>SUMIF('[1]2022db'!$E:$E,F471,'[1]2022db'!$R:$R)</f>
        <v>103052.32999999999</v>
      </c>
      <c r="J471" s="6">
        <f>SUMIF('[1]2022db'!$E:$E,F471&amp;"F",'[1]2022db'!$M:$M)</f>
        <v>0</v>
      </c>
      <c r="K471" s="6">
        <f>SUMIF('[1]2022db'!$E:$E,F471&amp;"F",'[1]2022db'!$R:$R)</f>
        <v>0</v>
      </c>
      <c r="L471" s="6">
        <v>12500</v>
      </c>
      <c r="M471" s="6">
        <v>1161</v>
      </c>
      <c r="N471" s="6"/>
      <c r="O471" s="6">
        <v>17189</v>
      </c>
      <c r="P471" s="6">
        <f>VerticalTable[[#This Row],[毛利额]]-SUM(VerticalTable[[#This Row],[月租]:[员工工资]])</f>
        <v>72202.329999999987</v>
      </c>
    </row>
    <row r="472" spans="1:16" ht="17.25">
      <c r="A472" s="3">
        <v>1012</v>
      </c>
      <c r="B472" s="4" t="s">
        <v>31</v>
      </c>
      <c r="C472" s="4" t="s">
        <v>17</v>
      </c>
      <c r="D472" s="3">
        <v>2022</v>
      </c>
      <c r="E472" s="4" t="s">
        <v>18</v>
      </c>
      <c r="F472" s="4" t="str">
        <f t="shared" si="7"/>
        <v>为民2201</v>
      </c>
      <c r="G472" s="5">
        <f>IFERROR(VerticalTable[[#This Row],[毛利额]]/VerticalTable[[#This Row],[实收]],"")</f>
        <v>0.43608858294255332</v>
      </c>
      <c r="H472" s="6">
        <f>SUMIF('[1]2022db'!$E:$E,F472,'[1]2022db'!$M:$M)</f>
        <v>73877.88</v>
      </c>
      <c r="I472" s="6">
        <f>SUMIF('[1]2022db'!$E:$E,F472,'[1]2022db'!$R:$R)</f>
        <v>32217.300000000003</v>
      </c>
      <c r="J472" s="6">
        <f>SUMIF('[1]2022db'!$E:$E,F472&amp;"F",'[1]2022db'!$M:$M)</f>
        <v>0</v>
      </c>
      <c r="K472" s="6">
        <f>SUMIF('[1]2022db'!$E:$E,F472&amp;"F",'[1]2022db'!$R:$R)</f>
        <v>0</v>
      </c>
      <c r="L472" s="6">
        <v>2750</v>
      </c>
      <c r="M472" s="6">
        <v>662</v>
      </c>
      <c r="N472" s="6">
        <v>1000</v>
      </c>
      <c r="O472" s="6">
        <v>6636</v>
      </c>
      <c r="P472" s="6">
        <f>VerticalTable[[#This Row],[毛利额]]-SUM(VerticalTable[[#This Row],[月租]:[员工工资]])</f>
        <v>21169.300000000003</v>
      </c>
    </row>
    <row r="473" spans="1:16" ht="17.25">
      <c r="A473" s="3">
        <v>1013</v>
      </c>
      <c r="B473" s="4" t="s">
        <v>56</v>
      </c>
      <c r="C473" s="4" t="s">
        <v>20</v>
      </c>
      <c r="D473" s="3">
        <v>2022</v>
      </c>
      <c r="E473" s="4" t="s">
        <v>21</v>
      </c>
      <c r="F473" s="4" t="str">
        <f t="shared" si="7"/>
        <v>心脑2201</v>
      </c>
      <c r="G473" s="5">
        <f>IFERROR(VerticalTable[[#This Row],[毛利额]]/VerticalTable[[#This Row],[实收]],"")</f>
        <v>0.40052682185629962</v>
      </c>
      <c r="H473" s="6">
        <f>SUMIF('[1]2022db'!$E:$E,F473,'[1]2022db'!$M:$M)</f>
        <v>57731.09</v>
      </c>
      <c r="I473" s="6">
        <f>SUMIF('[1]2022db'!$E:$E,F473,'[1]2022db'!$R:$R)</f>
        <v>23122.85</v>
      </c>
      <c r="J473" s="6">
        <f>SUMIF('[1]2022db'!$E:$E,F473&amp;"F",'[1]2022db'!$M:$M)</f>
        <v>0</v>
      </c>
      <c r="K473" s="6">
        <f>SUMIF('[1]2022db'!$E:$E,F473&amp;"F",'[1]2022db'!$R:$R)</f>
        <v>0</v>
      </c>
      <c r="L473" s="6"/>
      <c r="M473" s="6"/>
      <c r="N473" s="6"/>
      <c r="O473" s="6"/>
      <c r="P473" s="6">
        <f>VerticalTable[[#This Row],[毛利额]]-SUM(VerticalTable[[#This Row],[月租]:[员工工资]])</f>
        <v>23122.85</v>
      </c>
    </row>
    <row r="474" spans="1:16" ht="17.25">
      <c r="A474" s="3">
        <v>1014</v>
      </c>
      <c r="B474" s="4" t="s">
        <v>32</v>
      </c>
      <c r="C474" s="4" t="s">
        <v>17</v>
      </c>
      <c r="D474" s="3">
        <v>2022</v>
      </c>
      <c r="E474" s="4" t="s">
        <v>18</v>
      </c>
      <c r="F474" s="4" t="str">
        <f t="shared" si="7"/>
        <v>新特2201</v>
      </c>
      <c r="G474" s="5">
        <f>IFERROR(VerticalTable[[#This Row],[毛利额]]/VerticalTable[[#This Row],[实收]],"")</f>
        <v>0.36880066776270509</v>
      </c>
      <c r="H474" s="6">
        <f>SUMIF('[1]2022db'!$E:$E,F474,'[1]2022db'!$M:$M)</f>
        <v>87971.37</v>
      </c>
      <c r="I474" s="6">
        <f>SUMIF('[1]2022db'!$E:$E,F474,'[1]2022db'!$R:$R)</f>
        <v>32443.899999999998</v>
      </c>
      <c r="J474" s="6">
        <f>SUMIF('[1]2022db'!$E:$E,F474&amp;"F",'[1]2022db'!$M:$M)</f>
        <v>0</v>
      </c>
      <c r="K474" s="6">
        <f>SUMIF('[1]2022db'!$E:$E,F474&amp;"F",'[1]2022db'!$R:$R)</f>
        <v>0</v>
      </c>
      <c r="L474" s="6">
        <v>1500</v>
      </c>
      <c r="M474" s="6">
        <v>778</v>
      </c>
      <c r="N474" s="6">
        <v>205</v>
      </c>
      <c r="O474" s="6">
        <v>5134</v>
      </c>
      <c r="P474" s="6">
        <f>VerticalTable[[#This Row],[毛利额]]-SUM(VerticalTable[[#This Row],[月租]:[员工工资]])</f>
        <v>24826.899999999998</v>
      </c>
    </row>
    <row r="475" spans="1:16" ht="17.25" customHeight="1">
      <c r="A475" s="3">
        <v>1015</v>
      </c>
      <c r="B475" s="4" t="s">
        <v>33</v>
      </c>
      <c r="C475" s="4" t="s">
        <v>17</v>
      </c>
      <c r="D475" s="3">
        <v>2022</v>
      </c>
      <c r="E475" s="4" t="s">
        <v>18</v>
      </c>
      <c r="F475" s="4" t="str">
        <f t="shared" si="7"/>
        <v>春天2201</v>
      </c>
      <c r="G475" s="5">
        <f>IFERROR(VerticalTable[[#This Row],[毛利额]]/VerticalTable[[#This Row],[实收]],"")</f>
        <v>0.41652136522818051</v>
      </c>
      <c r="H475" s="6">
        <f>SUMIF('[1]2022db'!$E:$E,F475,'[1]2022db'!$M:$M)</f>
        <v>85351.299999999988</v>
      </c>
      <c r="I475" s="6">
        <f>SUMIF('[1]2022db'!$E:$E,F475,'[1]2022db'!$R:$R)</f>
        <v>35550.639999999999</v>
      </c>
      <c r="J475" s="6">
        <f>SUMIF('[1]2022db'!$E:$E,F475&amp;"F",'[1]2022db'!$M:$M)</f>
        <v>0</v>
      </c>
      <c r="K475" s="6">
        <f>SUMIF('[1]2022db'!$E:$E,F475&amp;"F",'[1]2022db'!$R:$R)</f>
        <v>0</v>
      </c>
      <c r="L475" s="6">
        <v>2333</v>
      </c>
      <c r="M475" s="6"/>
      <c r="N475" s="6">
        <v>1100</v>
      </c>
      <c r="O475" s="6">
        <v>6810</v>
      </c>
      <c r="P475" s="6">
        <f>VerticalTable[[#This Row],[毛利额]]-SUM(VerticalTable[[#This Row],[月租]:[员工工资]])</f>
        <v>25307.64</v>
      </c>
    </row>
    <row r="476" spans="1:16" ht="17.25">
      <c r="A476" s="3">
        <v>1016</v>
      </c>
      <c r="B476" s="4" t="s">
        <v>34</v>
      </c>
      <c r="C476" s="4" t="s">
        <v>17</v>
      </c>
      <c r="D476" s="3">
        <v>2022</v>
      </c>
      <c r="E476" s="4" t="s">
        <v>18</v>
      </c>
      <c r="F476" s="4" t="str">
        <f t="shared" si="7"/>
        <v>春雨2201</v>
      </c>
      <c r="G476" s="5">
        <f>IFERROR(VerticalTable[[#This Row],[毛利额]]/VerticalTable[[#This Row],[实收]],"")</f>
        <v>0.38507887289835591</v>
      </c>
      <c r="H476" s="6">
        <f>SUMIF('[1]2022db'!$E:$E,F476,'[1]2022db'!$M:$M)</f>
        <v>80109.899999999994</v>
      </c>
      <c r="I476" s="6">
        <f>SUMIF('[1]2022db'!$E:$E,F476,'[1]2022db'!$R:$R)</f>
        <v>30848.629999999997</v>
      </c>
      <c r="J476" s="6">
        <f>SUMIF('[1]2022db'!$E:$E,F476&amp;"F",'[1]2022db'!$M:$M)</f>
        <v>0</v>
      </c>
      <c r="K476" s="6">
        <f>SUMIF('[1]2022db'!$E:$E,F476&amp;"F",'[1]2022db'!$R:$R)</f>
        <v>0</v>
      </c>
      <c r="L476" s="6">
        <v>2500</v>
      </c>
      <c r="M476" s="6">
        <v>720</v>
      </c>
      <c r="N476" s="6"/>
      <c r="O476" s="6">
        <v>6013</v>
      </c>
      <c r="P476" s="6">
        <f>VerticalTable[[#This Row],[毛利额]]-SUM(VerticalTable[[#This Row],[月租]:[员工工资]])</f>
        <v>21615.629999999997</v>
      </c>
    </row>
    <row r="477" spans="1:16" ht="17.25">
      <c r="A477" s="3">
        <v>1017</v>
      </c>
      <c r="B477" s="4" t="s">
        <v>35</v>
      </c>
      <c r="C477" s="4" t="s">
        <v>17</v>
      </c>
      <c r="D477" s="3">
        <v>2022</v>
      </c>
      <c r="E477" s="4" t="s">
        <v>18</v>
      </c>
      <c r="F477" s="4" t="str">
        <f t="shared" si="7"/>
        <v>阳光2201</v>
      </c>
      <c r="G477" s="5">
        <f>IFERROR(VerticalTable[[#This Row],[毛利额]]/VerticalTable[[#This Row],[实收]],"")</f>
        <v>0.41691799855777351</v>
      </c>
      <c r="H477" s="6">
        <f>SUMIF('[1]2022db'!$E:$E,F477,'[1]2022db'!$M:$M)</f>
        <v>63027.55</v>
      </c>
      <c r="I477" s="6">
        <f>SUMIF('[1]2022db'!$E:$E,F477,'[1]2022db'!$R:$R)</f>
        <v>26277.32</v>
      </c>
      <c r="J477" s="6">
        <f>SUMIF('[1]2022db'!$E:$E,F477&amp;"F",'[1]2022db'!$M:$M)</f>
        <v>0</v>
      </c>
      <c r="K477" s="6">
        <f>SUMIF('[1]2022db'!$E:$E,F477&amp;"F",'[1]2022db'!$R:$R)</f>
        <v>0</v>
      </c>
      <c r="L477" s="6">
        <v>2333</v>
      </c>
      <c r="M477" s="6"/>
      <c r="N477" s="6">
        <v>437</v>
      </c>
      <c r="O477" s="6">
        <v>4816</v>
      </c>
      <c r="P477" s="6">
        <f>VerticalTable[[#This Row],[毛利额]]-SUM(VerticalTable[[#This Row],[月租]:[员工工资]])</f>
        <v>18691.32</v>
      </c>
    </row>
    <row r="478" spans="1:16" ht="17.25">
      <c r="A478" s="3">
        <v>1018</v>
      </c>
      <c r="B478" s="4" t="s">
        <v>36</v>
      </c>
      <c r="C478" s="4" t="s">
        <v>17</v>
      </c>
      <c r="D478" s="3">
        <v>2022</v>
      </c>
      <c r="E478" s="4" t="s">
        <v>18</v>
      </c>
      <c r="F478" s="4" t="str">
        <f t="shared" si="7"/>
        <v>安康2201</v>
      </c>
      <c r="G478" s="5">
        <f>IFERROR(VerticalTable[[#This Row],[毛利额]]/VerticalTable[[#This Row],[实收]],"")</f>
        <v>0.37942648177242577</v>
      </c>
      <c r="H478" s="6">
        <f>SUMIF('[1]2022db'!$E:$E,F478,'[1]2022db'!$M:$M)</f>
        <v>63337.83</v>
      </c>
      <c r="I478" s="6">
        <f>SUMIF('[1]2022db'!$E:$E,F478,'[1]2022db'!$R:$R)</f>
        <v>24032.050000000003</v>
      </c>
      <c r="J478" s="6">
        <f>SUMIF('[1]2022db'!$E:$E,F478&amp;"F",'[1]2022db'!$M:$M)</f>
        <v>0</v>
      </c>
      <c r="K478" s="6">
        <f>SUMIF('[1]2022db'!$E:$E,F478&amp;"F",'[1]2022db'!$R:$R)</f>
        <v>0</v>
      </c>
      <c r="L478" s="6">
        <v>5000</v>
      </c>
      <c r="M478" s="6">
        <v>779</v>
      </c>
      <c r="N478" s="6">
        <v>1000</v>
      </c>
      <c r="O478" s="6">
        <v>5970</v>
      </c>
      <c r="P478" s="6">
        <f>VerticalTable[[#This Row],[毛利额]]-SUM(VerticalTable[[#This Row],[月租]:[员工工资]])</f>
        <v>11283.050000000003</v>
      </c>
    </row>
    <row r="479" spans="1:16" ht="17.25">
      <c r="A479" s="3">
        <v>1019</v>
      </c>
      <c r="B479" s="4" t="s">
        <v>37</v>
      </c>
      <c r="C479" s="4" t="s">
        <v>17</v>
      </c>
      <c r="D479" s="3">
        <v>2022</v>
      </c>
      <c r="E479" s="4" t="s">
        <v>18</v>
      </c>
      <c r="F479" s="4" t="str">
        <f t="shared" si="7"/>
        <v>仁心2201</v>
      </c>
      <c r="G479" s="5">
        <f>IFERROR(VerticalTable[[#This Row],[毛利额]]/VerticalTable[[#This Row],[实收]],"")</f>
        <v>0.39993217459334141</v>
      </c>
      <c r="H479" s="6">
        <f>SUMIF('[1]2022db'!$E:$E,F479,'[1]2022db'!$M:$M)</f>
        <v>59564.7</v>
      </c>
      <c r="I479" s="6">
        <f>SUMIF('[1]2022db'!$E:$E,F479,'[1]2022db'!$R:$R)</f>
        <v>23821.84</v>
      </c>
      <c r="J479" s="6">
        <f>SUMIF('[1]2022db'!$E:$E,F479&amp;"F",'[1]2022db'!$M:$M)</f>
        <v>33400</v>
      </c>
      <c r="K479" s="6">
        <f>SUMIF('[1]2022db'!$E:$E,F479&amp;"F",'[1]2022db'!$R:$R)</f>
        <v>11748</v>
      </c>
      <c r="L479" s="6">
        <v>1917</v>
      </c>
      <c r="M479" s="6"/>
      <c r="N479" s="6">
        <v>1010</v>
      </c>
      <c r="O479" s="6">
        <v>5795</v>
      </c>
      <c r="P479" s="6">
        <f>VerticalTable[[#This Row],[毛利额]]-SUM(VerticalTable[[#This Row],[月租]:[员工工资]])</f>
        <v>15099.84</v>
      </c>
    </row>
    <row r="480" spans="1:16" ht="17.25">
      <c r="A480" s="3">
        <v>1020</v>
      </c>
      <c r="B480" s="4" t="s">
        <v>46</v>
      </c>
      <c r="C480" s="4" t="s">
        <v>17</v>
      </c>
      <c r="D480" s="3">
        <v>2022</v>
      </c>
      <c r="E480" s="4" t="s">
        <v>18</v>
      </c>
      <c r="F480" s="4" t="str">
        <f t="shared" si="7"/>
        <v>缘客2201</v>
      </c>
      <c r="G480" s="5">
        <f>IFERROR(VerticalTable[[#This Row],[毛利额]]/VerticalTable[[#This Row],[实收]],"")</f>
        <v>0.37256592355527324</v>
      </c>
      <c r="H480" s="6">
        <f>SUMIF('[1]2022db'!$E:$E,F480,'[1]2022db'!$M:$M)</f>
        <v>18385.309999999998</v>
      </c>
      <c r="I480" s="6">
        <f>SUMIF('[1]2022db'!$E:$E,F480,'[1]2022db'!$R:$R)</f>
        <v>6849.74</v>
      </c>
      <c r="J480" s="6">
        <f>SUMIF('[1]2022db'!$E:$E,F480&amp;"F",'[1]2022db'!$M:$M)</f>
        <v>0</v>
      </c>
      <c r="K480" s="6">
        <f>SUMIF('[1]2022db'!$E:$E,F480&amp;"F",'[1]2022db'!$R:$R)</f>
        <v>0</v>
      </c>
      <c r="L480" s="6"/>
      <c r="M480" s="6"/>
      <c r="N480" s="6"/>
      <c r="O480" s="6">
        <v>6168</v>
      </c>
      <c r="P480" s="6">
        <f>VerticalTable[[#This Row],[毛利额]]-SUM(VerticalTable[[#This Row],[月租]:[员工工资]])</f>
        <v>681.73999999999978</v>
      </c>
    </row>
    <row r="481" spans="1:16" ht="17.25">
      <c r="A481" s="3">
        <v>1021</v>
      </c>
      <c r="B481" s="4" t="s">
        <v>53</v>
      </c>
      <c r="C481" s="4" t="s">
        <v>17</v>
      </c>
      <c r="D481" s="3">
        <v>2022</v>
      </c>
      <c r="E481" s="4" t="s">
        <v>18</v>
      </c>
      <c r="F481" s="4" t="str">
        <f t="shared" si="7"/>
        <v>康佳2201</v>
      </c>
      <c r="G481" s="5">
        <f>IFERROR(VerticalTable[[#This Row],[毛利额]]/VerticalTable[[#This Row],[实收]],"")</f>
        <v>0.37824312580721048</v>
      </c>
      <c r="H481" s="6">
        <f>SUMIF('[1]2022db'!$E:$E,F481,'[1]2022db'!$M:$M)</f>
        <v>41655.800000000003</v>
      </c>
      <c r="I481" s="6">
        <f>SUMIF('[1]2022db'!$E:$E,F481,'[1]2022db'!$R:$R)</f>
        <v>15756.02</v>
      </c>
      <c r="J481" s="6">
        <f>SUMIF('[1]2022db'!$E:$E,F481&amp;"F",'[1]2022db'!$M:$M)</f>
        <v>0</v>
      </c>
      <c r="K481" s="6">
        <f>SUMIF('[1]2022db'!$E:$E,F481&amp;"F",'[1]2022db'!$R:$R)</f>
        <v>0</v>
      </c>
      <c r="L481" s="6">
        <v>2083</v>
      </c>
      <c r="M481" s="6"/>
      <c r="N481" s="6">
        <v>500</v>
      </c>
      <c r="O481" s="6">
        <v>4923</v>
      </c>
      <c r="P481" s="6">
        <f>VerticalTable[[#This Row],[毛利额]]-SUM(VerticalTable[[#This Row],[月租]:[员工工资]])</f>
        <v>8250.02</v>
      </c>
    </row>
    <row r="482" spans="1:16" ht="17.25">
      <c r="A482" s="3">
        <v>1101</v>
      </c>
      <c r="B482" s="4" t="s">
        <v>55</v>
      </c>
      <c r="C482" s="4" t="s">
        <v>17</v>
      </c>
      <c r="D482" s="3">
        <v>2022</v>
      </c>
      <c r="E482" s="4" t="s">
        <v>21</v>
      </c>
      <c r="F482" s="4" t="str">
        <f t="shared" si="7"/>
        <v>尚康2201</v>
      </c>
      <c r="G482" s="5">
        <f>IFERROR(VerticalTable[[#This Row],[毛利额]]/VerticalTable[[#This Row],[实收]],"")</f>
        <v>0.69600093084232351</v>
      </c>
      <c r="H482" s="6">
        <f>SUMIF('[1]2022db'!$E:$E,F482,'[1]2022db'!$M:$M)</f>
        <v>11258.619999999999</v>
      </c>
      <c r="I482" s="6">
        <f>SUMIF('[1]2022db'!$E:$E,F482,'[1]2022db'!$R:$R)</f>
        <v>7836.0099999999993</v>
      </c>
      <c r="J482" s="6">
        <f>SUMIF('[1]2022db'!$E:$E,F482&amp;"F",'[1]2022db'!$M:$M)</f>
        <v>86</v>
      </c>
      <c r="K482" s="6">
        <f>SUMIF('[1]2022db'!$E:$E,F482&amp;"F",'[1]2022db'!$R:$R)</f>
        <v>39</v>
      </c>
      <c r="L482" s="6"/>
      <c r="M482" s="6"/>
      <c r="N482" s="6"/>
      <c r="O482" s="6">
        <v>2000</v>
      </c>
      <c r="P482" s="6">
        <f>VerticalTable[[#This Row],[毛利额]]-SUM(VerticalTable[[#This Row],[月租]:[员工工资]])</f>
        <v>5836.0099999999993</v>
      </c>
    </row>
    <row r="483" spans="1:16" ht="17.25">
      <c r="A483" s="4">
        <v>1001</v>
      </c>
      <c r="B483" s="3" t="s">
        <v>16</v>
      </c>
      <c r="C483" s="4" t="s">
        <v>17</v>
      </c>
      <c r="D483" s="3">
        <v>2022</v>
      </c>
      <c r="E483" s="4" t="s">
        <v>38</v>
      </c>
      <c r="F483" s="4" t="str">
        <f t="shared" si="7"/>
        <v>爱心2202</v>
      </c>
      <c r="G483" s="5">
        <f>IFERROR(VerticalTable[[#This Row],[毛利额]]/VerticalTable[[#This Row],[实收]],"")</f>
        <v>0.43401482902233568</v>
      </c>
      <c r="H483" s="6">
        <f>SUMIF('[1]2022db'!$E:$E,F483,'[1]2022db'!$M:$M)</f>
        <v>57309.24</v>
      </c>
      <c r="I483" s="6">
        <f>SUMIF('[1]2022db'!$E:$E,F483,'[1]2022db'!$R:$R)</f>
        <v>24873.06</v>
      </c>
      <c r="J483" s="6">
        <f>SUMIF('[1]2022db'!$E:$E,F483&amp;"F",'[1]2022db'!$M:$M)</f>
        <v>0</v>
      </c>
      <c r="K483" s="6">
        <f>SUMIF('[1]2022db'!$E:$E,F483&amp;"F",'[1]2022db'!$R:$R)</f>
        <v>0</v>
      </c>
      <c r="L483" s="6">
        <v>2500</v>
      </c>
      <c r="M483" s="6"/>
      <c r="N483" s="6">
        <v>500</v>
      </c>
      <c r="O483" s="6">
        <v>5622.3599999999988</v>
      </c>
      <c r="P483" s="6">
        <f>VerticalTable[[#This Row],[毛利额]]-SUM(VerticalTable[[#This Row],[月租]:[员工工资]])</f>
        <v>16250.700000000003</v>
      </c>
    </row>
    <row r="484" spans="1:16" ht="17.25">
      <c r="A484" s="3">
        <v>1002</v>
      </c>
      <c r="B484" s="4" t="s">
        <v>19</v>
      </c>
      <c r="C484" s="4" t="s">
        <v>20</v>
      </c>
      <c r="D484" s="3">
        <v>2022</v>
      </c>
      <c r="E484" s="4" t="s">
        <v>39</v>
      </c>
      <c r="F484" s="4" t="str">
        <f t="shared" si="7"/>
        <v>百姓2202</v>
      </c>
      <c r="G484" s="5">
        <f>IFERROR(VerticalTable[[#This Row],[毛利额]]/VerticalTable[[#This Row],[实收]],"")</f>
        <v>0.46134282894725592</v>
      </c>
      <c r="H484" s="6">
        <f>SUMIF('[1]2022db'!$E:$E,F484,'[1]2022db'!$M:$M)</f>
        <v>116938.20000000001</v>
      </c>
      <c r="I484" s="6">
        <f>SUMIF('[1]2022db'!$E:$E,F484,'[1]2022db'!$R:$R)</f>
        <v>53948.600000000006</v>
      </c>
      <c r="J484" s="6">
        <f>SUMIF('[1]2022db'!$E:$E,F484&amp;"F",'[1]2022db'!$M:$M)</f>
        <v>5815.5</v>
      </c>
      <c r="K484" s="6">
        <f>SUMIF('[1]2022db'!$E:$E,F484&amp;"F",'[1]2022db'!$R:$R)</f>
        <v>3380.22</v>
      </c>
      <c r="L484" s="6"/>
      <c r="M484" s="6"/>
      <c r="N484" s="6"/>
      <c r="O484" s="6"/>
      <c r="P484" s="6">
        <f>VerticalTable[[#This Row],[毛利额]]-SUM(VerticalTable[[#This Row],[月租]:[员工工资]])</f>
        <v>53948.600000000006</v>
      </c>
    </row>
    <row r="485" spans="1:16" ht="17.25">
      <c r="A485" s="3">
        <v>1003</v>
      </c>
      <c r="B485" s="4" t="s">
        <v>22</v>
      </c>
      <c r="C485" s="4" t="s">
        <v>20</v>
      </c>
      <c r="D485" s="3">
        <v>2022</v>
      </c>
      <c r="E485" s="4" t="s">
        <v>39</v>
      </c>
      <c r="F485" s="4" t="str">
        <f t="shared" si="7"/>
        <v>博康2202</v>
      </c>
      <c r="G485" s="5">
        <f>IFERROR(VerticalTable[[#This Row],[毛利额]]/VerticalTable[[#This Row],[实收]],"")</f>
        <v>0.4405124246280957</v>
      </c>
      <c r="H485" s="6">
        <f>SUMIF('[1]2022db'!$E:$E,F485,'[1]2022db'!$M:$M)</f>
        <v>83875.75</v>
      </c>
      <c r="I485" s="6">
        <f>SUMIF('[1]2022db'!$E:$E,F485,'[1]2022db'!$R:$R)</f>
        <v>36948.31</v>
      </c>
      <c r="J485" s="6">
        <f>SUMIF('[1]2022db'!$E:$E,F485&amp;"F",'[1]2022db'!$M:$M)</f>
        <v>0</v>
      </c>
      <c r="K485" s="6">
        <f>SUMIF('[1]2022db'!$E:$E,F485&amp;"F",'[1]2022db'!$R:$R)</f>
        <v>0</v>
      </c>
      <c r="L485" s="6"/>
      <c r="M485" s="6"/>
      <c r="N485" s="6"/>
      <c r="O485" s="6"/>
      <c r="P485" s="6">
        <f>VerticalTable[[#This Row],[毛利额]]-SUM(VerticalTable[[#This Row],[月租]:[员工工资]])</f>
        <v>36948.31</v>
      </c>
    </row>
    <row r="486" spans="1:16" ht="17.25">
      <c r="A486" s="3">
        <v>1004</v>
      </c>
      <c r="B486" s="4" t="s">
        <v>23</v>
      </c>
      <c r="C486" s="4" t="s">
        <v>20</v>
      </c>
      <c r="D486" s="3">
        <v>2022</v>
      </c>
      <c r="E486" s="4" t="s">
        <v>39</v>
      </c>
      <c r="F486" s="4" t="str">
        <f t="shared" si="7"/>
        <v>华瑞2202</v>
      </c>
      <c r="G486" s="5">
        <f>IFERROR(VerticalTable[[#This Row],[毛利额]]/VerticalTable[[#This Row],[实收]],"")</f>
        <v>0.47148485800384232</v>
      </c>
      <c r="H486" s="6">
        <f>SUMIF('[1]2022db'!$E:$E,F486,'[1]2022db'!$M:$M)</f>
        <v>89422.489999999991</v>
      </c>
      <c r="I486" s="6">
        <f>SUMIF('[1]2022db'!$E:$E,F486,'[1]2022db'!$R:$R)</f>
        <v>42161.350000000006</v>
      </c>
      <c r="J486" s="6">
        <f>SUMIF('[1]2022db'!$E:$E,F486&amp;"F",'[1]2022db'!$M:$M)</f>
        <v>0</v>
      </c>
      <c r="K486" s="6">
        <f>SUMIF('[1]2022db'!$E:$E,F486&amp;"F",'[1]2022db'!$R:$R)</f>
        <v>0</v>
      </c>
      <c r="L486" s="6"/>
      <c r="M486" s="6"/>
      <c r="N486" s="6"/>
      <c r="O486" s="6"/>
      <c r="P486" s="6">
        <f>VerticalTable[[#This Row],[毛利额]]-SUM(VerticalTable[[#This Row],[月租]:[员工工资]])</f>
        <v>42161.350000000006</v>
      </c>
    </row>
    <row r="487" spans="1:16" ht="17.25">
      <c r="A487" s="3">
        <v>1005</v>
      </c>
      <c r="B487" s="4" t="s">
        <v>24</v>
      </c>
      <c r="C487" s="4" t="s">
        <v>20</v>
      </c>
      <c r="D487" s="3">
        <v>2022</v>
      </c>
      <c r="E487" s="4" t="s">
        <v>39</v>
      </c>
      <c r="F487" s="4" t="str">
        <f t="shared" si="7"/>
        <v>华宇2202</v>
      </c>
      <c r="G487" s="5">
        <f>IFERROR(VerticalTable[[#This Row],[毛利额]]/VerticalTable[[#This Row],[实收]],"")</f>
        <v>0.38139644090886815</v>
      </c>
      <c r="H487" s="6">
        <f>SUMIF('[1]2022db'!$E:$E,F487,'[1]2022db'!$M:$M)</f>
        <v>78579.05</v>
      </c>
      <c r="I487" s="6">
        <f>SUMIF('[1]2022db'!$E:$E,F487,'[1]2022db'!$R:$R)</f>
        <v>29969.769999999997</v>
      </c>
      <c r="J487" s="6">
        <f>SUMIF('[1]2022db'!$E:$E,F487&amp;"F",'[1]2022db'!$M:$M)</f>
        <v>0</v>
      </c>
      <c r="K487" s="6">
        <f>SUMIF('[1]2022db'!$E:$E,F487&amp;"F",'[1]2022db'!$R:$R)</f>
        <v>0</v>
      </c>
      <c r="L487" s="6"/>
      <c r="M487" s="6"/>
      <c r="N487" s="6"/>
      <c r="O487" s="6"/>
      <c r="P487" s="6">
        <f>VerticalTable[[#This Row],[毛利额]]-SUM(VerticalTable[[#This Row],[月租]:[员工工资]])</f>
        <v>29969.769999999997</v>
      </c>
    </row>
    <row r="488" spans="1:16" ht="17.25" customHeight="1">
      <c r="A488" s="3">
        <v>1006</v>
      </c>
      <c r="B488" s="4" t="s">
        <v>25</v>
      </c>
      <c r="C488" s="4" t="s">
        <v>20</v>
      </c>
      <c r="D488" s="3">
        <v>2022</v>
      </c>
      <c r="E488" s="4" t="s">
        <v>39</v>
      </c>
      <c r="F488" s="4" t="str">
        <f t="shared" si="7"/>
        <v>华雨2202</v>
      </c>
      <c r="G488" s="5">
        <f>IFERROR(VerticalTable[[#This Row],[毛利额]]/VerticalTable[[#This Row],[实收]],"")</f>
        <v>0.57594946598981245</v>
      </c>
      <c r="H488" s="6">
        <f>SUMIF('[1]2022db'!$E:$E,F488,'[1]2022db'!$M:$M)</f>
        <v>46075.9</v>
      </c>
      <c r="I488" s="6">
        <f>SUMIF('[1]2022db'!$E:$E,F488,'[1]2022db'!$R:$R)</f>
        <v>26537.39</v>
      </c>
      <c r="J488" s="6">
        <f>SUMIF('[1]2022db'!$E:$E,F488&amp;"F",'[1]2022db'!$M:$M)</f>
        <v>0</v>
      </c>
      <c r="K488" s="6">
        <f>SUMIF('[1]2022db'!$E:$E,F488&amp;"F",'[1]2022db'!$R:$R)</f>
        <v>0</v>
      </c>
      <c r="L488" s="6"/>
      <c r="M488" s="6"/>
      <c r="N488" s="6"/>
      <c r="O488" s="6"/>
      <c r="P488" s="6">
        <f>VerticalTable[[#This Row],[毛利额]]-SUM(VerticalTable[[#This Row],[月租]:[员工工资]])</f>
        <v>26537.39</v>
      </c>
    </row>
    <row r="489" spans="1:16" ht="17.25" customHeight="1">
      <c r="A489" s="4">
        <v>1007</v>
      </c>
      <c r="B489" s="3" t="s">
        <v>26</v>
      </c>
      <c r="C489" s="4" t="s">
        <v>17</v>
      </c>
      <c r="D489" s="3">
        <v>2022</v>
      </c>
      <c r="E489" s="4" t="s">
        <v>38</v>
      </c>
      <c r="F489" s="4" t="str">
        <f t="shared" si="7"/>
        <v>平安2202</v>
      </c>
      <c r="G489" s="5">
        <f>IFERROR(VerticalTable[[#This Row],[毛利额]]/VerticalTable[[#This Row],[实收]],"")</f>
        <v>0.39730487118023439</v>
      </c>
      <c r="H489" s="6">
        <f>SUMIF('[1]2022db'!$E:$E,F489,'[1]2022db'!$M:$M)</f>
        <v>56656.289999999994</v>
      </c>
      <c r="I489" s="6">
        <f>SUMIF('[1]2022db'!$E:$E,F489,'[1]2022db'!$R:$R)</f>
        <v>22509.82</v>
      </c>
      <c r="J489" s="6">
        <f>SUMIF('[1]2022db'!$E:$E,F489&amp;"F",'[1]2022db'!$M:$M)</f>
        <v>0</v>
      </c>
      <c r="K489" s="6">
        <f>SUMIF('[1]2022db'!$E:$E,F489&amp;"F",'[1]2022db'!$R:$R)</f>
        <v>0</v>
      </c>
      <c r="L489" s="6">
        <v>2000</v>
      </c>
      <c r="M489" s="6"/>
      <c r="N489" s="6">
        <v>200</v>
      </c>
      <c r="O489" s="6">
        <v>5092.1039500000006</v>
      </c>
      <c r="P489" s="6">
        <f>VerticalTable[[#This Row],[毛利额]]-SUM(VerticalTable[[#This Row],[月租]:[员工工资]])</f>
        <v>15217.716049999999</v>
      </c>
    </row>
    <row r="490" spans="1:16" ht="17.25">
      <c r="A490" s="4">
        <v>1008</v>
      </c>
      <c r="B490" s="3" t="s">
        <v>27</v>
      </c>
      <c r="C490" s="4" t="s">
        <v>17</v>
      </c>
      <c r="D490" s="3">
        <v>2022</v>
      </c>
      <c r="E490" s="4" t="s">
        <v>38</v>
      </c>
      <c r="F490" s="4" t="str">
        <f t="shared" si="7"/>
        <v>平价2202</v>
      </c>
      <c r="G490" s="5">
        <f>IFERROR(VerticalTable[[#This Row],[毛利额]]/VerticalTable[[#This Row],[实收]],"")</f>
        <v>0.41322312618326135</v>
      </c>
      <c r="H490" s="6">
        <f>SUMIF('[1]2022db'!$E:$E,F490,'[1]2022db'!$M:$M)</f>
        <v>150130.60999999999</v>
      </c>
      <c r="I490" s="6">
        <f>SUMIF('[1]2022db'!$E:$E,F490,'[1]2022db'!$R:$R)</f>
        <v>62037.439999999995</v>
      </c>
      <c r="J490" s="6">
        <f>SUMIF('[1]2022db'!$E:$E,F490&amp;"F",'[1]2022db'!$M:$M)</f>
        <v>440</v>
      </c>
      <c r="K490" s="6">
        <f>SUMIF('[1]2022db'!$E:$E,F490&amp;"F",'[1]2022db'!$R:$R)</f>
        <v>200.7</v>
      </c>
      <c r="L490" s="6">
        <v>4750</v>
      </c>
      <c r="M490" s="6"/>
      <c r="N490" s="6">
        <v>400</v>
      </c>
      <c r="O490" s="6">
        <v>17491.705000000002</v>
      </c>
      <c r="P490" s="6">
        <f>VerticalTable[[#This Row],[毛利额]]-SUM(VerticalTable[[#This Row],[月租]:[员工工资]])</f>
        <v>39395.734999999993</v>
      </c>
    </row>
    <row r="491" spans="1:16" ht="17.25">
      <c r="A491" s="4">
        <v>1010</v>
      </c>
      <c r="B491" s="3" t="s">
        <v>29</v>
      </c>
      <c r="C491" s="4" t="s">
        <v>17</v>
      </c>
      <c r="D491" s="3">
        <v>2022</v>
      </c>
      <c r="E491" s="4" t="s">
        <v>38</v>
      </c>
      <c r="F491" s="4" t="str">
        <f t="shared" si="7"/>
        <v>同仁2202</v>
      </c>
      <c r="G491" s="5">
        <f>IFERROR(VerticalTable[[#This Row],[毛利额]]/VerticalTable[[#This Row],[实收]],"")</f>
        <v>0.40917623803153275</v>
      </c>
      <c r="H491" s="6">
        <f>SUMIF('[1]2022db'!$E:$E,F491,'[1]2022db'!$M:$M)</f>
        <v>57691.18</v>
      </c>
      <c r="I491" s="6">
        <f>SUMIF('[1]2022db'!$E:$E,F491,'[1]2022db'!$R:$R)</f>
        <v>23605.86</v>
      </c>
      <c r="J491" s="6">
        <f>SUMIF('[1]2022db'!$E:$E,F491&amp;"F",'[1]2022db'!$M:$M)</f>
        <v>0</v>
      </c>
      <c r="K491" s="6">
        <f>SUMIF('[1]2022db'!$E:$E,F491&amp;"F",'[1]2022db'!$R:$R)</f>
        <v>0</v>
      </c>
      <c r="L491" s="6">
        <v>8750</v>
      </c>
      <c r="M491" s="6">
        <v>1426.9</v>
      </c>
      <c r="N491" s="6">
        <v>1000</v>
      </c>
      <c r="O491" s="6">
        <v>5481.6393500000004</v>
      </c>
      <c r="P491" s="6">
        <f>VerticalTable[[#This Row],[毛利额]]-SUM(VerticalTable[[#This Row],[月租]:[员工工资]])</f>
        <v>6947.3206500000015</v>
      </c>
    </row>
    <row r="492" spans="1:16" ht="17.25">
      <c r="A492" s="4">
        <v>1011</v>
      </c>
      <c r="B492" s="3" t="s">
        <v>30</v>
      </c>
      <c r="C492" s="4" t="s">
        <v>17</v>
      </c>
      <c r="D492" s="3">
        <v>2022</v>
      </c>
      <c r="E492" s="4" t="s">
        <v>38</v>
      </c>
      <c r="F492" s="4" t="str">
        <f t="shared" si="7"/>
        <v>万合2202</v>
      </c>
      <c r="G492" s="5">
        <f>IFERROR(VerticalTable[[#This Row],[毛利额]]/VerticalTable[[#This Row],[实收]],"")</f>
        <v>0.25026871233494541</v>
      </c>
      <c r="H492" s="6">
        <f>SUMIF('[1]2022db'!$E:$E,F492,'[1]2022db'!$M:$M)</f>
        <v>287351.90000000002</v>
      </c>
      <c r="I492" s="6">
        <f>SUMIF('[1]2022db'!$E:$E,F492,'[1]2022db'!$R:$R)</f>
        <v>71915.19</v>
      </c>
      <c r="J492" s="6">
        <f>SUMIF('[1]2022db'!$E:$E,F492&amp;"F",'[1]2022db'!$M:$M)</f>
        <v>2.5</v>
      </c>
      <c r="K492" s="6">
        <f>SUMIF('[1]2022db'!$E:$E,F492&amp;"F",'[1]2022db'!$R:$R)</f>
        <v>1.03</v>
      </c>
      <c r="L492" s="6">
        <v>12500</v>
      </c>
      <c r="M492" s="6">
        <v>1161</v>
      </c>
      <c r="N492" s="6"/>
      <c r="O492" s="6">
        <v>18313.248100000001</v>
      </c>
      <c r="P492" s="6">
        <f>VerticalTable[[#This Row],[毛利额]]-SUM(VerticalTable[[#This Row],[月租]:[员工工资]])</f>
        <v>39940.941900000005</v>
      </c>
    </row>
    <row r="493" spans="1:16" ht="17.25" customHeight="1">
      <c r="A493" s="4">
        <v>1012</v>
      </c>
      <c r="B493" s="3" t="s">
        <v>31</v>
      </c>
      <c r="C493" s="4" t="s">
        <v>17</v>
      </c>
      <c r="D493" s="3">
        <v>2022</v>
      </c>
      <c r="E493" s="4" t="s">
        <v>38</v>
      </c>
      <c r="F493" s="4" t="str">
        <f t="shared" si="7"/>
        <v>为民2202</v>
      </c>
      <c r="G493" s="5">
        <f>IFERROR(VerticalTable[[#This Row],[毛利额]]/VerticalTable[[#This Row],[实收]],"")</f>
        <v>0.41768022085784307</v>
      </c>
      <c r="H493" s="6">
        <f>SUMIF('[1]2022db'!$E:$E,F493,'[1]2022db'!$M:$M)</f>
        <v>60379.11</v>
      </c>
      <c r="I493" s="6">
        <f>SUMIF('[1]2022db'!$E:$E,F493,'[1]2022db'!$R:$R)</f>
        <v>25219.16</v>
      </c>
      <c r="J493" s="6">
        <f>SUMIF('[1]2022db'!$E:$E,F493&amp;"F",'[1]2022db'!$M:$M)</f>
        <v>0</v>
      </c>
      <c r="K493" s="6">
        <f>SUMIF('[1]2022db'!$E:$E,F493&amp;"F",'[1]2022db'!$R:$R)</f>
        <v>0</v>
      </c>
      <c r="L493" s="6">
        <v>2750</v>
      </c>
      <c r="M493" s="6">
        <v>662</v>
      </c>
      <c r="N493" s="6"/>
      <c r="O493" s="6">
        <v>6283.6505999999999</v>
      </c>
      <c r="P493" s="6">
        <f>VerticalTable[[#This Row],[毛利额]]-SUM(VerticalTable[[#This Row],[月租]:[员工工资]])</f>
        <v>15523.509399999999</v>
      </c>
    </row>
    <row r="494" spans="1:16" ht="17.25">
      <c r="A494" s="3">
        <v>1013</v>
      </c>
      <c r="B494" s="4" t="s">
        <v>56</v>
      </c>
      <c r="C494" s="4" t="s">
        <v>20</v>
      </c>
      <c r="D494" s="3">
        <v>2022</v>
      </c>
      <c r="E494" s="4" t="s">
        <v>39</v>
      </c>
      <c r="F494" s="4" t="str">
        <f t="shared" si="7"/>
        <v>心脑2202</v>
      </c>
      <c r="G494" s="5">
        <f>IFERROR(VerticalTable[[#This Row],[毛利额]]/VerticalTable[[#This Row],[实收]],"")</f>
        <v>0.43582217091443565</v>
      </c>
      <c r="H494" s="6">
        <f>SUMIF('[1]2022db'!$E:$E,F494,'[1]2022db'!$M:$M)</f>
        <v>42012.25</v>
      </c>
      <c r="I494" s="6">
        <f>SUMIF('[1]2022db'!$E:$E,F494,'[1]2022db'!$R:$R)</f>
        <v>18309.87</v>
      </c>
      <c r="J494" s="6">
        <f>SUMIF('[1]2022db'!$E:$E,F494&amp;"F",'[1]2022db'!$M:$M)</f>
        <v>0</v>
      </c>
      <c r="K494" s="6">
        <f>SUMIF('[1]2022db'!$E:$E,F494&amp;"F",'[1]2022db'!$R:$R)</f>
        <v>0</v>
      </c>
      <c r="L494" s="6"/>
      <c r="M494" s="6"/>
      <c r="N494" s="6"/>
      <c r="O494" s="6"/>
      <c r="P494" s="6">
        <f>VerticalTable[[#This Row],[毛利额]]-SUM(VerticalTable[[#This Row],[月租]:[员工工资]])</f>
        <v>18309.87</v>
      </c>
    </row>
    <row r="495" spans="1:16" ht="17.25">
      <c r="A495" s="4">
        <v>1014</v>
      </c>
      <c r="B495" s="3" t="s">
        <v>32</v>
      </c>
      <c r="C495" s="4" t="s">
        <v>17</v>
      </c>
      <c r="D495" s="3">
        <v>2022</v>
      </c>
      <c r="E495" s="4" t="s">
        <v>38</v>
      </c>
      <c r="F495" s="4" t="str">
        <f t="shared" si="7"/>
        <v>新特2202</v>
      </c>
      <c r="G495" s="5">
        <f>IFERROR(VerticalTable[[#This Row],[毛利额]]/VerticalTable[[#This Row],[实收]],"")</f>
        <v>0.40189312125203613</v>
      </c>
      <c r="H495" s="6">
        <f>SUMIF('[1]2022db'!$E:$E,F495,'[1]2022db'!$M:$M)</f>
        <v>83943.909999999989</v>
      </c>
      <c r="I495" s="6">
        <f>SUMIF('[1]2022db'!$E:$E,F495,'[1]2022db'!$R:$R)</f>
        <v>33736.480000000003</v>
      </c>
      <c r="J495" s="6">
        <f>SUMIF('[1]2022db'!$E:$E,F495&amp;"F",'[1]2022db'!$M:$M)</f>
        <v>0</v>
      </c>
      <c r="K495" s="6">
        <f>SUMIF('[1]2022db'!$E:$E,F495&amp;"F",'[1]2022db'!$R:$R)</f>
        <v>0</v>
      </c>
      <c r="L495" s="6">
        <v>1500</v>
      </c>
      <c r="M495" s="6">
        <v>778</v>
      </c>
      <c r="N495" s="6"/>
      <c r="O495" s="6">
        <v>8161.9098500000009</v>
      </c>
      <c r="P495" s="6">
        <f>VerticalTable[[#This Row],[毛利额]]-SUM(VerticalTable[[#This Row],[月租]:[员工工资]])</f>
        <v>23296.570150000003</v>
      </c>
    </row>
    <row r="496" spans="1:16" ht="17.25">
      <c r="A496" s="4">
        <v>1015</v>
      </c>
      <c r="B496" s="3" t="s">
        <v>33</v>
      </c>
      <c r="C496" s="4" t="s">
        <v>17</v>
      </c>
      <c r="D496" s="3">
        <v>2022</v>
      </c>
      <c r="E496" s="4" t="s">
        <v>38</v>
      </c>
      <c r="F496" s="4" t="str">
        <f t="shared" si="7"/>
        <v>春天2202</v>
      </c>
      <c r="G496" s="5">
        <f>IFERROR(VerticalTable[[#This Row],[毛利额]]/VerticalTable[[#This Row],[实收]],"")</f>
        <v>0.39241995347059028</v>
      </c>
      <c r="H496" s="6">
        <f>SUMIF('[1]2022db'!$E:$E,F496,'[1]2022db'!$M:$M)</f>
        <v>71434.39</v>
      </c>
      <c r="I496" s="6">
        <f>SUMIF('[1]2022db'!$E:$E,F496,'[1]2022db'!$R:$R)</f>
        <v>28032.28</v>
      </c>
      <c r="J496" s="6">
        <f>SUMIF('[1]2022db'!$E:$E,F496&amp;"F",'[1]2022db'!$M:$M)</f>
        <v>0</v>
      </c>
      <c r="K496" s="6">
        <f>SUMIF('[1]2022db'!$E:$E,F496&amp;"F",'[1]2022db'!$R:$R)</f>
        <v>0</v>
      </c>
      <c r="L496" s="6">
        <v>2333</v>
      </c>
      <c r="M496" s="6"/>
      <c r="N496" s="6"/>
      <c r="O496" s="6">
        <v>6905.1021000000001</v>
      </c>
      <c r="P496" s="6">
        <f>VerticalTable[[#This Row],[毛利额]]-SUM(VerticalTable[[#This Row],[月租]:[员工工资]])</f>
        <v>18794.177899999999</v>
      </c>
    </row>
    <row r="497" spans="1:16" ht="17.25">
      <c r="A497" s="4">
        <v>1016</v>
      </c>
      <c r="B497" s="3" t="s">
        <v>34</v>
      </c>
      <c r="C497" s="4" t="s">
        <v>17</v>
      </c>
      <c r="D497" s="3">
        <v>2022</v>
      </c>
      <c r="E497" s="4" t="s">
        <v>38</v>
      </c>
      <c r="F497" s="4" t="str">
        <f t="shared" si="7"/>
        <v>春雨2202</v>
      </c>
      <c r="G497" s="5">
        <f>IFERROR(VerticalTable[[#This Row],[毛利额]]/VerticalTable[[#This Row],[实收]],"")</f>
        <v>0.41834897194213561</v>
      </c>
      <c r="H497" s="6">
        <f>SUMIF('[1]2022db'!$E:$E,F497,'[1]2022db'!$M:$M)</f>
        <v>57403.869999999995</v>
      </c>
      <c r="I497" s="6">
        <f>SUMIF('[1]2022db'!$E:$E,F497,'[1]2022db'!$R:$R)</f>
        <v>24014.85</v>
      </c>
      <c r="J497" s="6">
        <f>SUMIF('[1]2022db'!$E:$E,F497&amp;"F",'[1]2022db'!$M:$M)</f>
        <v>207</v>
      </c>
      <c r="K497" s="6">
        <f>SUMIF('[1]2022db'!$E:$E,F497&amp;"F",'[1]2022db'!$R:$R)</f>
        <v>103.33</v>
      </c>
      <c r="L497" s="6">
        <v>2500</v>
      </c>
      <c r="M497" s="6">
        <v>720</v>
      </c>
      <c r="N497" s="6"/>
      <c r="O497" s="6">
        <v>6312.0450000000001</v>
      </c>
      <c r="P497" s="6">
        <f>VerticalTable[[#This Row],[毛利额]]-SUM(VerticalTable[[#This Row],[月租]:[员工工资]])</f>
        <v>14482.804999999998</v>
      </c>
    </row>
    <row r="498" spans="1:16" ht="17.25">
      <c r="A498" s="4">
        <v>1017</v>
      </c>
      <c r="B498" s="3" t="s">
        <v>35</v>
      </c>
      <c r="C498" s="4" t="s">
        <v>17</v>
      </c>
      <c r="D498" s="3">
        <v>2022</v>
      </c>
      <c r="E498" s="4" t="s">
        <v>38</v>
      </c>
      <c r="F498" s="4" t="str">
        <f t="shared" si="7"/>
        <v>阳光2202</v>
      </c>
      <c r="G498" s="5">
        <f>IFERROR(VerticalTable[[#This Row],[毛利额]]/VerticalTable[[#This Row],[实收]],"")</f>
        <v>0.3957744073140157</v>
      </c>
      <c r="H498" s="6">
        <f>SUMIF('[1]2022db'!$E:$E,F498,'[1]2022db'!$M:$M)</f>
        <v>51812.85</v>
      </c>
      <c r="I498" s="6">
        <f>SUMIF('[1]2022db'!$E:$E,F498,'[1]2022db'!$R:$R)</f>
        <v>20506.199999999997</v>
      </c>
      <c r="J498" s="6">
        <f>SUMIF('[1]2022db'!$E:$E,F498&amp;"F",'[1]2022db'!$M:$M)</f>
        <v>0</v>
      </c>
      <c r="K498" s="6">
        <f>SUMIF('[1]2022db'!$E:$E,F498&amp;"F",'[1]2022db'!$R:$R)</f>
        <v>0</v>
      </c>
      <c r="L498" s="6">
        <v>2333</v>
      </c>
      <c r="M498" s="6"/>
      <c r="N498" s="6">
        <v>500</v>
      </c>
      <c r="O498" s="6">
        <v>4290.8923999999997</v>
      </c>
      <c r="P498" s="6">
        <f>VerticalTable[[#This Row],[毛利额]]-SUM(VerticalTable[[#This Row],[月租]:[员工工资]])</f>
        <v>13382.307599999996</v>
      </c>
    </row>
    <row r="499" spans="1:16" ht="17.25" customHeight="1">
      <c r="A499" s="4">
        <v>1018</v>
      </c>
      <c r="B499" s="3" t="s">
        <v>36</v>
      </c>
      <c r="C499" s="4" t="s">
        <v>17</v>
      </c>
      <c r="D499" s="3">
        <v>2022</v>
      </c>
      <c r="E499" s="4" t="s">
        <v>38</v>
      </c>
      <c r="F499" s="4" t="str">
        <f t="shared" si="7"/>
        <v>安康2202</v>
      </c>
      <c r="G499" s="5">
        <f>IFERROR(VerticalTable[[#This Row],[毛利额]]/VerticalTable[[#This Row],[实收]],"")</f>
        <v>0.37919239266713872</v>
      </c>
      <c r="H499" s="6">
        <f>SUMIF('[1]2022db'!$E:$E,F499,'[1]2022db'!$M:$M)</f>
        <v>43764.09</v>
      </c>
      <c r="I499" s="6">
        <f>SUMIF('[1]2022db'!$E:$E,F499,'[1]2022db'!$R:$R)</f>
        <v>16595.009999999998</v>
      </c>
      <c r="J499" s="6">
        <f>SUMIF('[1]2022db'!$E:$E,F499&amp;"F",'[1]2022db'!$M:$M)</f>
        <v>0</v>
      </c>
      <c r="K499" s="6">
        <f>SUMIF('[1]2022db'!$E:$E,F499&amp;"F",'[1]2022db'!$R:$R)</f>
        <v>0</v>
      </c>
      <c r="L499" s="6">
        <v>5000</v>
      </c>
      <c r="M499" s="6">
        <v>779</v>
      </c>
      <c r="N499" s="6">
        <v>80</v>
      </c>
      <c r="O499" s="6">
        <v>4581.4818500000001</v>
      </c>
      <c r="P499" s="6">
        <f>VerticalTable[[#This Row],[毛利额]]-SUM(VerticalTable[[#This Row],[月租]:[员工工资]])</f>
        <v>6154.5281499999983</v>
      </c>
    </row>
    <row r="500" spans="1:16" ht="17.25" customHeight="1">
      <c r="A500" s="4">
        <v>1019</v>
      </c>
      <c r="B500" s="3" t="s">
        <v>37</v>
      </c>
      <c r="C500" s="4" t="s">
        <v>17</v>
      </c>
      <c r="D500" s="3">
        <v>2022</v>
      </c>
      <c r="E500" s="4" t="s">
        <v>38</v>
      </c>
      <c r="F500" s="4" t="str">
        <f t="shared" si="7"/>
        <v>仁心2202</v>
      </c>
      <c r="G500" s="5">
        <f>IFERROR(VerticalTable[[#This Row],[毛利额]]/VerticalTable[[#This Row],[实收]],"")</f>
        <v>0.41170626365451435</v>
      </c>
      <c r="H500" s="6">
        <f>SUMIF('[1]2022db'!$E:$E,F500,'[1]2022db'!$M:$M)</f>
        <v>47195.929999999993</v>
      </c>
      <c r="I500" s="6">
        <f>SUMIF('[1]2022db'!$E:$E,F500,'[1]2022db'!$R:$R)</f>
        <v>19430.86</v>
      </c>
      <c r="J500" s="6">
        <f>SUMIF('[1]2022db'!$E:$E,F500&amp;"F",'[1]2022db'!$M:$M)</f>
        <v>69587.100000000006</v>
      </c>
      <c r="K500" s="6">
        <f>SUMIF('[1]2022db'!$E:$E,F500&amp;"F",'[1]2022db'!$R:$R)</f>
        <v>36318.1</v>
      </c>
      <c r="L500" s="6">
        <v>1917</v>
      </c>
      <c r="M500" s="6"/>
      <c r="N500" s="6"/>
      <c r="O500" s="6">
        <v>5762.0149999999994</v>
      </c>
      <c r="P500" s="6">
        <f>VerticalTable[[#This Row],[毛利额]]-SUM(VerticalTable[[#This Row],[月租]:[员工工资]])</f>
        <v>11751.845000000001</v>
      </c>
    </row>
    <row r="501" spans="1:16" ht="17.25" customHeight="1">
      <c r="A501" s="3">
        <v>1021</v>
      </c>
      <c r="B501" s="4" t="s">
        <v>53</v>
      </c>
      <c r="C501" s="4" t="s">
        <v>17</v>
      </c>
      <c r="D501" s="3">
        <v>2022</v>
      </c>
      <c r="E501" s="4" t="s">
        <v>38</v>
      </c>
      <c r="F501" s="4" t="str">
        <f t="shared" si="7"/>
        <v>康佳2202</v>
      </c>
      <c r="G501" s="5">
        <f>IFERROR(VerticalTable[[#This Row],[毛利额]]/VerticalTable[[#This Row],[实收]],"")</f>
        <v>0.39987504462152335</v>
      </c>
      <c r="H501" s="6">
        <f>SUMIF('[1]2022db'!$E:$E,F501,'[1]2022db'!$M:$M)</f>
        <v>33083.81</v>
      </c>
      <c r="I501" s="6">
        <f>SUMIF('[1]2022db'!$E:$E,F501,'[1]2022db'!$R:$R)</f>
        <v>13229.39</v>
      </c>
      <c r="J501" s="6">
        <f>SUMIF('[1]2022db'!$E:$E,F501&amp;"F",'[1]2022db'!$M:$M)</f>
        <v>54000</v>
      </c>
      <c r="K501" s="6">
        <f>SUMIF('[1]2022db'!$E:$E,F501&amp;"F",'[1]2022db'!$R:$R)</f>
        <v>0</v>
      </c>
      <c r="L501" s="6">
        <v>2083</v>
      </c>
      <c r="M501" s="6"/>
      <c r="N501" s="6">
        <v>200</v>
      </c>
      <c r="O501" s="6">
        <v>4937.2295000000004</v>
      </c>
      <c r="P501" s="6">
        <f>VerticalTable[[#This Row],[毛利额]]-SUM(VerticalTable[[#This Row],[月租]:[员工工资]])</f>
        <v>6009.160499999999</v>
      </c>
    </row>
    <row r="502" spans="1:16" ht="17.25" customHeight="1">
      <c r="A502" s="3">
        <v>1102</v>
      </c>
      <c r="B502" s="4" t="s">
        <v>55</v>
      </c>
      <c r="C502" s="4" t="s">
        <v>17</v>
      </c>
      <c r="D502" s="3">
        <v>2022</v>
      </c>
      <c r="E502" s="4" t="s">
        <v>39</v>
      </c>
      <c r="F502" s="4" t="str">
        <f t="shared" si="7"/>
        <v>尚康2202</v>
      </c>
      <c r="G502" s="5">
        <f>IFERROR(VerticalTable[[#This Row],[毛利额]]/VerticalTable[[#This Row],[实收]],"")</f>
        <v>0.65336684348289364</v>
      </c>
      <c r="H502" s="6">
        <f>SUMIF('[1]2022db'!$E:$E,F502,'[1]2022db'!$M:$M)</f>
        <v>6043.9400000000005</v>
      </c>
      <c r="I502" s="6">
        <f>SUMIF('[1]2022db'!$E:$E,F502,'[1]2022db'!$R:$R)</f>
        <v>3948.9100000000003</v>
      </c>
      <c r="J502" s="6">
        <f>SUMIF('[1]2022db'!$E:$E,F502&amp;"F",'[1]2022db'!$M:$M)</f>
        <v>200</v>
      </c>
      <c r="K502" s="6">
        <f>SUMIF('[1]2022db'!$E:$E,F502&amp;"F",'[1]2022db'!$R:$R)</f>
        <v>77.5</v>
      </c>
      <c r="L502" s="6"/>
      <c r="M502" s="6"/>
      <c r="N502" s="6"/>
      <c r="O502" s="6">
        <v>2504.6999999999998</v>
      </c>
      <c r="P502" s="6">
        <f>VerticalTable[[#This Row],[毛利额]]-SUM(VerticalTable[[#This Row],[月租]:[员工工资]])</f>
        <v>1444.2100000000005</v>
      </c>
    </row>
    <row r="503" spans="1:16" ht="17.25" customHeight="1">
      <c r="A503" s="3">
        <v>1001</v>
      </c>
      <c r="B503" s="3" t="s">
        <v>16</v>
      </c>
      <c r="C503" s="4" t="s">
        <v>17</v>
      </c>
      <c r="D503" s="3">
        <v>2022</v>
      </c>
      <c r="E503" s="4" t="s">
        <v>40</v>
      </c>
      <c r="F503" s="4" t="str">
        <f t="shared" si="7"/>
        <v>爱心2203</v>
      </c>
      <c r="G503" s="5">
        <f>IFERROR(VerticalTable[[#This Row],[毛利额]]/VerticalTable[[#This Row],[实收]],"")</f>
        <v>0.46425268546320836</v>
      </c>
      <c r="H503" s="6">
        <f>SUMIF('[1]2022db'!$E:$E,F503,'[1]2022db'!$M:$M)</f>
        <v>112693.78</v>
      </c>
      <c r="I503" s="6">
        <f>SUMIF('[1]2022db'!$E:$E,F503,'[1]2022db'!$R:$R)</f>
        <v>52318.39</v>
      </c>
      <c r="J503" s="6">
        <f>SUMIF('[1]2022db'!$E:$E,F503&amp;"F",'[1]2022db'!$M:$M)</f>
        <v>0</v>
      </c>
      <c r="K503" s="6">
        <f>SUMIF('[1]2022db'!$E:$E,F503&amp;"F",'[1]2022db'!$R:$R)</f>
        <v>0</v>
      </c>
      <c r="L503" s="6">
        <v>2500</v>
      </c>
      <c r="M503" s="6"/>
      <c r="N503" s="6">
        <v>800</v>
      </c>
      <c r="O503" s="6">
        <v>10717.8331</v>
      </c>
      <c r="P503" s="6">
        <f>VerticalTable[[#This Row],[毛利额]]-SUM(VerticalTable[[#This Row],[月租]:[员工工资]])</f>
        <v>38300.556899999996</v>
      </c>
    </row>
    <row r="504" spans="1:16" ht="17.25" customHeight="1">
      <c r="A504" s="3">
        <v>1002</v>
      </c>
      <c r="B504" s="4" t="s">
        <v>19</v>
      </c>
      <c r="C504" s="4" t="s">
        <v>20</v>
      </c>
      <c r="D504" s="3">
        <v>2022</v>
      </c>
      <c r="E504" s="4" t="s">
        <v>41</v>
      </c>
      <c r="F504" s="4" t="str">
        <f t="shared" si="7"/>
        <v>百姓2203</v>
      </c>
      <c r="G504" s="5">
        <f>IFERROR(VerticalTable[[#This Row],[毛利额]]/VerticalTable[[#This Row],[实收]],"")</f>
        <v>0.46763856947975679</v>
      </c>
      <c r="H504" s="6">
        <f>SUMIF('[1]2022db'!$E:$E,F504,'[1]2022db'!$M:$M)</f>
        <v>166100.97</v>
      </c>
      <c r="I504" s="6">
        <f>SUMIF('[1]2022db'!$E:$E,F504,'[1]2022db'!$R:$R)</f>
        <v>77675.22</v>
      </c>
      <c r="J504" s="6">
        <f>SUMIF('[1]2022db'!$E:$E,F504&amp;"F",'[1]2022db'!$M:$M)</f>
        <v>0</v>
      </c>
      <c r="K504" s="6">
        <f>SUMIF('[1]2022db'!$E:$E,F504&amp;"F",'[1]2022db'!$R:$R)</f>
        <v>0</v>
      </c>
      <c r="L504" s="6"/>
      <c r="M504" s="6"/>
      <c r="N504" s="6"/>
      <c r="O504" s="6"/>
      <c r="P504" s="6">
        <f>VerticalTable[[#This Row],[毛利额]]-SUM(VerticalTable[[#This Row],[月租]:[员工工资]])</f>
        <v>77675.22</v>
      </c>
    </row>
    <row r="505" spans="1:16" ht="17.25">
      <c r="A505" s="3">
        <v>1003</v>
      </c>
      <c r="B505" s="4" t="s">
        <v>22</v>
      </c>
      <c r="C505" s="4" t="s">
        <v>20</v>
      </c>
      <c r="D505" s="3">
        <v>2022</v>
      </c>
      <c r="E505" s="4" t="s">
        <v>41</v>
      </c>
      <c r="F505" s="4" t="str">
        <f t="shared" si="7"/>
        <v>博康2203</v>
      </c>
      <c r="G505" s="5">
        <f>IFERROR(VerticalTable[[#This Row],[毛利额]]/VerticalTable[[#This Row],[实收]],"")</f>
        <v>0.42641421291153025</v>
      </c>
      <c r="H505" s="6">
        <f>SUMIF('[1]2022db'!$E:$E,F505,'[1]2022db'!$M:$M)</f>
        <v>127665.89</v>
      </c>
      <c r="I505" s="6">
        <f>SUMIF('[1]2022db'!$E:$E,F505,'[1]2022db'!$R:$R)</f>
        <v>54438.55</v>
      </c>
      <c r="J505" s="6">
        <f>SUMIF('[1]2022db'!$E:$E,F505&amp;"F",'[1]2022db'!$M:$M)</f>
        <v>0</v>
      </c>
      <c r="K505" s="6">
        <f>SUMIF('[1]2022db'!$E:$E,F505&amp;"F",'[1]2022db'!$R:$R)</f>
        <v>0</v>
      </c>
      <c r="L505" s="6"/>
      <c r="M505" s="6"/>
      <c r="N505" s="6"/>
      <c r="O505" s="6"/>
      <c r="P505" s="6">
        <f>VerticalTable[[#This Row],[毛利额]]-SUM(VerticalTable[[#This Row],[月租]:[员工工资]])</f>
        <v>54438.55</v>
      </c>
    </row>
    <row r="506" spans="1:16" ht="17.25" customHeight="1">
      <c r="A506" s="3">
        <v>1004</v>
      </c>
      <c r="B506" s="4" t="s">
        <v>23</v>
      </c>
      <c r="C506" s="4" t="s">
        <v>20</v>
      </c>
      <c r="D506" s="3">
        <v>2022</v>
      </c>
      <c r="E506" s="4" t="s">
        <v>41</v>
      </c>
      <c r="F506" s="4" t="str">
        <f t="shared" si="7"/>
        <v>华瑞2203</v>
      </c>
      <c r="G506" s="5">
        <f>IFERROR(VerticalTable[[#This Row],[毛利额]]/VerticalTable[[#This Row],[实收]],"")</f>
        <v>0.45884264509505879</v>
      </c>
      <c r="H506" s="6">
        <f>SUMIF('[1]2022db'!$E:$E,F506,'[1]2022db'!$M:$M)</f>
        <v>132136.65</v>
      </c>
      <c r="I506" s="6">
        <f>SUMIF('[1]2022db'!$E:$E,F506,'[1]2022db'!$R:$R)</f>
        <v>60629.93</v>
      </c>
      <c r="J506" s="6">
        <f>SUMIF('[1]2022db'!$E:$E,F506&amp;"F",'[1]2022db'!$M:$M)</f>
        <v>0</v>
      </c>
      <c r="K506" s="6">
        <f>SUMIF('[1]2022db'!$E:$E,F506&amp;"F",'[1]2022db'!$R:$R)</f>
        <v>0</v>
      </c>
      <c r="L506" s="6"/>
      <c r="M506" s="6"/>
      <c r="N506" s="6"/>
      <c r="O506" s="6"/>
      <c r="P506" s="6">
        <f>VerticalTable[[#This Row],[毛利额]]-SUM(VerticalTable[[#This Row],[月租]:[员工工资]])</f>
        <v>60629.93</v>
      </c>
    </row>
    <row r="507" spans="1:16" ht="17.25" customHeight="1">
      <c r="A507" s="3">
        <v>1005</v>
      </c>
      <c r="B507" s="4" t="s">
        <v>24</v>
      </c>
      <c r="C507" s="4" t="s">
        <v>20</v>
      </c>
      <c r="D507" s="3">
        <v>2022</v>
      </c>
      <c r="E507" s="4" t="s">
        <v>41</v>
      </c>
      <c r="F507" s="4" t="str">
        <f t="shared" si="7"/>
        <v>华宇2203</v>
      </c>
      <c r="G507" s="5">
        <f>IFERROR(VerticalTable[[#This Row],[毛利额]]/VerticalTable[[#This Row],[实收]],"")</f>
        <v>0.3834091876548395</v>
      </c>
      <c r="H507" s="6">
        <f>SUMIF('[1]2022db'!$E:$E,F507,'[1]2022db'!$M:$M)</f>
        <v>114146.43</v>
      </c>
      <c r="I507" s="6">
        <f>SUMIF('[1]2022db'!$E:$E,F507,'[1]2022db'!$R:$R)</f>
        <v>43764.79</v>
      </c>
      <c r="J507" s="6">
        <f>SUMIF('[1]2022db'!$E:$E,F507&amp;"F",'[1]2022db'!$M:$M)</f>
        <v>0</v>
      </c>
      <c r="K507" s="6">
        <f>SUMIF('[1]2022db'!$E:$E,F507&amp;"F",'[1]2022db'!$R:$R)</f>
        <v>0</v>
      </c>
      <c r="L507" s="6"/>
      <c r="M507" s="6"/>
      <c r="N507" s="6"/>
      <c r="O507" s="6"/>
      <c r="P507" s="6">
        <f>VerticalTable[[#This Row],[毛利额]]-SUM(VerticalTable[[#This Row],[月租]:[员工工资]])</f>
        <v>43764.79</v>
      </c>
    </row>
    <row r="508" spans="1:16" ht="17.25" customHeight="1">
      <c r="A508" s="3">
        <v>1006</v>
      </c>
      <c r="B508" s="4" t="s">
        <v>25</v>
      </c>
      <c r="C508" s="4" t="s">
        <v>20</v>
      </c>
      <c r="D508" s="3">
        <v>2022</v>
      </c>
      <c r="E508" s="4" t="s">
        <v>41</v>
      </c>
      <c r="F508" s="4" t="str">
        <f t="shared" si="7"/>
        <v>华雨2203</v>
      </c>
      <c r="G508" s="5">
        <f>IFERROR(VerticalTable[[#This Row],[毛利额]]/VerticalTable[[#This Row],[实收]],"")</f>
        <v>0.56567545895460436</v>
      </c>
      <c r="H508" s="6">
        <f>SUMIF('[1]2022db'!$E:$E,F508,'[1]2022db'!$M:$M)</f>
        <v>56617.8</v>
      </c>
      <c r="I508" s="6">
        <f>SUMIF('[1]2022db'!$E:$E,F508,'[1]2022db'!$R:$R)</f>
        <v>32027.3</v>
      </c>
      <c r="J508" s="6">
        <f>SUMIF('[1]2022db'!$E:$E,F508&amp;"F",'[1]2022db'!$M:$M)</f>
        <v>0</v>
      </c>
      <c r="K508" s="6">
        <f>SUMIF('[1]2022db'!$E:$E,F508&amp;"F",'[1]2022db'!$R:$R)</f>
        <v>0</v>
      </c>
      <c r="L508" s="6"/>
      <c r="M508" s="6"/>
      <c r="N508" s="6"/>
      <c r="O508" s="6"/>
      <c r="P508" s="6">
        <f>VerticalTable[[#This Row],[毛利额]]-SUM(VerticalTable[[#This Row],[月租]:[员工工资]])</f>
        <v>32027.3</v>
      </c>
    </row>
    <row r="509" spans="1:16" ht="17.25" customHeight="1">
      <c r="A509" s="3">
        <v>1007</v>
      </c>
      <c r="B509" s="3" t="s">
        <v>26</v>
      </c>
      <c r="C509" s="4" t="s">
        <v>17</v>
      </c>
      <c r="D509" s="3">
        <v>2022</v>
      </c>
      <c r="E509" s="4" t="s">
        <v>40</v>
      </c>
      <c r="F509" s="4" t="str">
        <f t="shared" si="7"/>
        <v>平安2203</v>
      </c>
      <c r="G509" s="5">
        <f>IFERROR(VerticalTable[[#This Row],[毛利额]]/VerticalTable[[#This Row],[实收]],"")</f>
        <v>0.39115058463335201</v>
      </c>
      <c r="H509" s="6">
        <f>SUMIF('[1]2022db'!$E:$E,F509,'[1]2022db'!$M:$M)</f>
        <v>85659.67</v>
      </c>
      <c r="I509" s="6">
        <f>SUMIF('[1]2022db'!$E:$E,F509,'[1]2022db'!$R:$R)</f>
        <v>33505.83</v>
      </c>
      <c r="J509" s="6">
        <f>SUMIF('[1]2022db'!$E:$E,F509&amp;"F",'[1]2022db'!$M:$M)</f>
        <v>273684</v>
      </c>
      <c r="K509" s="6">
        <f>SUMIF('[1]2022db'!$E:$E,F509&amp;"F",'[1]2022db'!$R:$R)</f>
        <v>106556.62</v>
      </c>
      <c r="L509" s="6">
        <v>2000</v>
      </c>
      <c r="M509" s="6"/>
      <c r="N509" s="6">
        <v>100</v>
      </c>
      <c r="O509" s="6">
        <v>6530.3694500000001</v>
      </c>
      <c r="P509" s="6">
        <f>VerticalTable[[#This Row],[毛利额]]-SUM(VerticalTable[[#This Row],[月租]:[员工工资]])</f>
        <v>24875.460550000003</v>
      </c>
    </row>
    <row r="510" spans="1:16" ht="17.25" customHeight="1">
      <c r="A510" s="3">
        <v>1008</v>
      </c>
      <c r="B510" s="3" t="s">
        <v>27</v>
      </c>
      <c r="C510" s="4" t="s">
        <v>17</v>
      </c>
      <c r="D510" s="3">
        <v>2022</v>
      </c>
      <c r="E510" s="4" t="s">
        <v>40</v>
      </c>
      <c r="F510" s="4" t="str">
        <f t="shared" si="7"/>
        <v>平价2203</v>
      </c>
      <c r="G510" s="5">
        <f>IFERROR(VerticalTable[[#This Row],[毛利额]]/VerticalTable[[#This Row],[实收]],"")</f>
        <v>0.41359986759469058</v>
      </c>
      <c r="H510" s="6">
        <f>SUMIF('[1]2022db'!$E:$E,F510,'[1]2022db'!$M:$M)</f>
        <v>238177.76</v>
      </c>
      <c r="I510" s="6">
        <f>SUMIF('[1]2022db'!$E:$E,F510,'[1]2022db'!$R:$R)</f>
        <v>98510.29</v>
      </c>
      <c r="J510" s="6">
        <f>SUMIF('[1]2022db'!$E:$E,F510&amp;"F",'[1]2022db'!$M:$M)</f>
        <v>346</v>
      </c>
      <c r="K510" s="6">
        <f>SUMIF('[1]2022db'!$E:$E,F510&amp;"F",'[1]2022db'!$R:$R)</f>
        <v>-49.55</v>
      </c>
      <c r="L510" s="6">
        <v>4750</v>
      </c>
      <c r="M510" s="6"/>
      <c r="N510" s="6">
        <f>750+165</f>
        <v>915</v>
      </c>
      <c r="O510" s="6">
        <v>25272.807099999998</v>
      </c>
      <c r="P510" s="6">
        <f>VerticalTable[[#This Row],[毛利额]]-SUM(VerticalTable[[#This Row],[月租]:[员工工资]])</f>
        <v>67572.482900000003</v>
      </c>
    </row>
    <row r="511" spans="1:16" ht="17.25" customHeight="1">
      <c r="A511" s="3">
        <v>1010</v>
      </c>
      <c r="B511" s="3" t="s">
        <v>29</v>
      </c>
      <c r="C511" s="4" t="s">
        <v>17</v>
      </c>
      <c r="D511" s="3">
        <v>2022</v>
      </c>
      <c r="E511" s="4" t="s">
        <v>40</v>
      </c>
      <c r="F511" s="4" t="str">
        <f t="shared" si="7"/>
        <v>同仁2203</v>
      </c>
      <c r="G511" s="5">
        <f>IFERROR(VerticalTable[[#This Row],[毛利额]]/VerticalTable[[#This Row],[实收]],"")</f>
        <v>0.4087794354407252</v>
      </c>
      <c r="H511" s="6">
        <f>SUMIF('[1]2022db'!$E:$E,F511,'[1]2022db'!$M:$M)</f>
        <v>80840.05</v>
      </c>
      <c r="I511" s="6">
        <f>SUMIF('[1]2022db'!$E:$E,F511,'[1]2022db'!$R:$R)</f>
        <v>33045.75</v>
      </c>
      <c r="J511" s="6">
        <f>SUMIF('[1]2022db'!$E:$E,F511&amp;"F",'[1]2022db'!$M:$M)</f>
        <v>0</v>
      </c>
      <c r="K511" s="6">
        <f>SUMIF('[1]2022db'!$E:$E,F511&amp;"F",'[1]2022db'!$R:$R)</f>
        <v>0</v>
      </c>
      <c r="L511" s="6">
        <v>8750</v>
      </c>
      <c r="M511" s="6">
        <v>1426.9</v>
      </c>
      <c r="N511" s="6"/>
      <c r="O511" s="6">
        <v>8622.8098000000009</v>
      </c>
      <c r="P511" s="6">
        <f>VerticalTable[[#This Row],[毛利额]]-SUM(VerticalTable[[#This Row],[月租]:[员工工资]])</f>
        <v>14246.040199999999</v>
      </c>
    </row>
    <row r="512" spans="1:16" ht="17.25" customHeight="1">
      <c r="A512" s="3">
        <v>1011</v>
      </c>
      <c r="B512" s="3" t="s">
        <v>30</v>
      </c>
      <c r="C512" s="4" t="s">
        <v>17</v>
      </c>
      <c r="D512" s="3">
        <v>2022</v>
      </c>
      <c r="E512" s="4" t="s">
        <v>40</v>
      </c>
      <c r="F512" s="4" t="str">
        <f t="shared" si="7"/>
        <v>万合2203</v>
      </c>
      <c r="G512" s="5">
        <f>IFERROR(VerticalTable[[#This Row],[毛利额]]/VerticalTable[[#This Row],[实收]],"")</f>
        <v>0.26029602963508502</v>
      </c>
      <c r="H512" s="6">
        <f>SUMIF('[1]2022db'!$E:$E,F512,'[1]2022db'!$M:$M)</f>
        <v>389146.85</v>
      </c>
      <c r="I512" s="6">
        <f>SUMIF('[1]2022db'!$E:$E,F512,'[1]2022db'!$R:$R)</f>
        <v>101293.37999999999</v>
      </c>
      <c r="J512" s="6">
        <f>SUMIF('[1]2022db'!$E:$E,F512&amp;"F",'[1]2022db'!$M:$M)</f>
        <v>780</v>
      </c>
      <c r="K512" s="6">
        <f>SUMIF('[1]2022db'!$E:$E,F512&amp;"F",'[1]2022db'!$R:$R)</f>
        <v>311.69</v>
      </c>
      <c r="L512" s="6">
        <v>12500</v>
      </c>
      <c r="M512" s="6">
        <v>1161</v>
      </c>
      <c r="N512" s="6"/>
      <c r="O512" s="6">
        <v>19169.339800000002</v>
      </c>
      <c r="P512" s="6">
        <f>VerticalTable[[#This Row],[毛利额]]-SUM(VerticalTable[[#This Row],[月租]:[员工工资]])</f>
        <v>68463.040199999989</v>
      </c>
    </row>
    <row r="513" spans="1:16" ht="17.25" customHeight="1">
      <c r="A513" s="3">
        <v>1012</v>
      </c>
      <c r="B513" s="3" t="s">
        <v>31</v>
      </c>
      <c r="C513" s="4" t="s">
        <v>17</v>
      </c>
      <c r="D513" s="3">
        <v>2022</v>
      </c>
      <c r="E513" s="4" t="s">
        <v>40</v>
      </c>
      <c r="F513" s="4" t="str">
        <f t="shared" si="7"/>
        <v>为民2203</v>
      </c>
      <c r="G513" s="5">
        <f>IFERROR(VerticalTable[[#This Row],[毛利额]]/VerticalTable[[#This Row],[实收]],"")</f>
        <v>0.46946938803492244</v>
      </c>
      <c r="H513" s="6">
        <f>SUMIF('[1]2022db'!$E:$E,F513,'[1]2022db'!$M:$M)</f>
        <v>87519.7</v>
      </c>
      <c r="I513" s="6">
        <f>SUMIF('[1]2022db'!$E:$E,F513,'[1]2022db'!$R:$R)</f>
        <v>41087.82</v>
      </c>
      <c r="J513" s="6">
        <f>SUMIF('[1]2022db'!$E:$E,F513&amp;"F",'[1]2022db'!$M:$M)</f>
        <v>0</v>
      </c>
      <c r="K513" s="6">
        <f>SUMIF('[1]2022db'!$E:$E,F513&amp;"F",'[1]2022db'!$R:$R)</f>
        <v>0</v>
      </c>
      <c r="L513" s="6">
        <v>2750</v>
      </c>
      <c r="M513" s="6">
        <v>662</v>
      </c>
      <c r="N513" s="6"/>
      <c r="O513" s="6">
        <v>8774.8341500000006</v>
      </c>
      <c r="P513" s="6">
        <f>VerticalTable[[#This Row],[毛利额]]-SUM(VerticalTable[[#This Row],[月租]:[员工工资]])</f>
        <v>28900.985849999997</v>
      </c>
    </row>
    <row r="514" spans="1:16" ht="17.25">
      <c r="A514" s="3">
        <v>1013</v>
      </c>
      <c r="B514" s="4" t="s">
        <v>56</v>
      </c>
      <c r="C514" s="4" t="s">
        <v>20</v>
      </c>
      <c r="D514" s="3">
        <v>2022</v>
      </c>
      <c r="E514" s="4" t="s">
        <v>41</v>
      </c>
      <c r="F514" s="4" t="str">
        <f t="shared" ref="F514:F577" si="8">LEFT(B514,2)&amp;RIGHT(D514,2)&amp;E514</f>
        <v>心脑2203</v>
      </c>
      <c r="G514" s="5">
        <f>IFERROR(VerticalTable[[#This Row],[毛利额]]/VerticalTable[[#This Row],[实收]],"")</f>
        <v>0.38154523887178704</v>
      </c>
      <c r="H514" s="6">
        <f>SUMIF('[1]2022db'!$E:$E,F514,'[1]2022db'!$M:$M)</f>
        <v>55955.75</v>
      </c>
      <c r="I514" s="6">
        <f>SUMIF('[1]2022db'!$E:$E,F514,'[1]2022db'!$R:$R)</f>
        <v>21349.649999999998</v>
      </c>
      <c r="J514" s="6">
        <f>SUMIF('[1]2022db'!$E:$E,F514&amp;"F",'[1]2022db'!$M:$M)</f>
        <v>0</v>
      </c>
      <c r="K514" s="6">
        <f>SUMIF('[1]2022db'!$E:$E,F514&amp;"F",'[1]2022db'!$R:$R)</f>
        <v>0</v>
      </c>
      <c r="L514" s="6"/>
      <c r="M514" s="6"/>
      <c r="N514" s="6"/>
      <c r="O514" s="6"/>
      <c r="P514" s="6">
        <f>VerticalTable[[#This Row],[毛利额]]-SUM(VerticalTable[[#This Row],[月租]:[员工工资]])</f>
        <v>21349.649999999998</v>
      </c>
    </row>
    <row r="515" spans="1:16" ht="17.25" customHeight="1">
      <c r="A515" s="3">
        <v>1014</v>
      </c>
      <c r="B515" s="3" t="s">
        <v>32</v>
      </c>
      <c r="C515" s="4" t="s">
        <v>17</v>
      </c>
      <c r="D515" s="3">
        <v>2022</v>
      </c>
      <c r="E515" s="4" t="s">
        <v>40</v>
      </c>
      <c r="F515" s="4" t="str">
        <f t="shared" si="8"/>
        <v>新特2203</v>
      </c>
      <c r="G515" s="5">
        <f>IFERROR(VerticalTable[[#This Row],[毛利额]]/VerticalTable[[#This Row],[实收]],"")</f>
        <v>0.38426550231119583</v>
      </c>
      <c r="H515" s="6">
        <f>SUMIF('[1]2022db'!$E:$E,F515,'[1]2022db'!$M:$M)</f>
        <v>131219.95000000001</v>
      </c>
      <c r="I515" s="6">
        <f>SUMIF('[1]2022db'!$E:$E,F515,'[1]2022db'!$R:$R)</f>
        <v>50423.3</v>
      </c>
      <c r="J515" s="6">
        <f>SUMIF('[1]2022db'!$E:$E,F515&amp;"F",'[1]2022db'!$M:$M)</f>
        <v>0</v>
      </c>
      <c r="K515" s="6">
        <f>SUMIF('[1]2022db'!$E:$E,F515&amp;"F",'[1]2022db'!$R:$R)</f>
        <v>0</v>
      </c>
      <c r="L515" s="6">
        <v>1500</v>
      </c>
      <c r="M515" s="6">
        <v>778</v>
      </c>
      <c r="N515" s="6"/>
      <c r="O515" s="6">
        <v>9868.133600000001</v>
      </c>
      <c r="P515" s="6">
        <f>VerticalTable[[#This Row],[毛利额]]-SUM(VerticalTable[[#This Row],[月租]:[员工工资]])</f>
        <v>38277.166400000002</v>
      </c>
    </row>
    <row r="516" spans="1:16" ht="17.25" customHeight="1">
      <c r="A516" s="3">
        <v>1015</v>
      </c>
      <c r="B516" s="3" t="s">
        <v>33</v>
      </c>
      <c r="C516" s="4" t="s">
        <v>17</v>
      </c>
      <c r="D516" s="3">
        <v>2022</v>
      </c>
      <c r="E516" s="4" t="s">
        <v>40</v>
      </c>
      <c r="F516" s="4" t="str">
        <f t="shared" si="8"/>
        <v>春天2203</v>
      </c>
      <c r="G516" s="5">
        <f>IFERROR(VerticalTable[[#This Row],[毛利额]]/VerticalTable[[#This Row],[实收]],"")</f>
        <v>0.42362538282317957</v>
      </c>
      <c r="H516" s="6">
        <f>SUMIF('[1]2022db'!$E:$E,F516,'[1]2022db'!$M:$M)</f>
        <v>84807.43</v>
      </c>
      <c r="I516" s="6">
        <f>SUMIF('[1]2022db'!$E:$E,F516,'[1]2022db'!$R:$R)</f>
        <v>35926.58</v>
      </c>
      <c r="J516" s="6">
        <f>SUMIF('[1]2022db'!$E:$E,F516&amp;"F",'[1]2022db'!$M:$M)</f>
        <v>0</v>
      </c>
      <c r="K516" s="6">
        <f>SUMIF('[1]2022db'!$E:$E,F516&amp;"F",'[1]2022db'!$R:$R)</f>
        <v>0</v>
      </c>
      <c r="L516" s="6">
        <v>2333</v>
      </c>
      <c r="M516" s="6"/>
      <c r="N516" s="6">
        <v>900</v>
      </c>
      <c r="O516" s="6">
        <v>6295.8189000000002</v>
      </c>
      <c r="P516" s="6">
        <f>VerticalTable[[#This Row],[毛利额]]-SUM(VerticalTable[[#This Row],[月租]:[员工工资]])</f>
        <v>26397.761100000003</v>
      </c>
    </row>
    <row r="517" spans="1:16" ht="17.25" customHeight="1">
      <c r="A517" s="3">
        <v>1016</v>
      </c>
      <c r="B517" s="3" t="s">
        <v>34</v>
      </c>
      <c r="C517" s="4" t="s">
        <v>17</v>
      </c>
      <c r="D517" s="3">
        <v>2022</v>
      </c>
      <c r="E517" s="4" t="s">
        <v>40</v>
      </c>
      <c r="F517" s="4" t="str">
        <f t="shared" si="8"/>
        <v>春雨2203</v>
      </c>
      <c r="G517" s="5">
        <f>IFERROR(VerticalTable[[#This Row],[毛利额]]/VerticalTable[[#This Row],[实收]],"")</f>
        <v>0.39390313057606813</v>
      </c>
      <c r="H517" s="6">
        <f>SUMIF('[1]2022db'!$E:$E,F517,'[1]2022db'!$M:$M)</f>
        <v>98647.01999999999</v>
      </c>
      <c r="I517" s="6">
        <f>SUMIF('[1]2022db'!$E:$E,F517,'[1]2022db'!$R:$R)</f>
        <v>38857.370000000003</v>
      </c>
      <c r="J517" s="6">
        <f>SUMIF('[1]2022db'!$E:$E,F517&amp;"F",'[1]2022db'!$M:$M)</f>
        <v>2632</v>
      </c>
      <c r="K517" s="6">
        <f>SUMIF('[1]2022db'!$E:$E,F517&amp;"F",'[1]2022db'!$R:$R)</f>
        <v>632.4</v>
      </c>
      <c r="L517" s="6">
        <v>2500</v>
      </c>
      <c r="M517" s="6">
        <v>720</v>
      </c>
      <c r="N517" s="6">
        <v>700</v>
      </c>
      <c r="O517" s="6">
        <v>7388.9679500000002</v>
      </c>
      <c r="P517" s="6">
        <f>VerticalTable[[#This Row],[毛利额]]-SUM(VerticalTable[[#This Row],[月租]:[员工工资]])</f>
        <v>27548.402050000004</v>
      </c>
    </row>
    <row r="518" spans="1:16" ht="17.25">
      <c r="A518" s="3">
        <v>1017</v>
      </c>
      <c r="B518" s="3" t="s">
        <v>35</v>
      </c>
      <c r="C518" s="4" t="s">
        <v>17</v>
      </c>
      <c r="D518" s="3">
        <v>2022</v>
      </c>
      <c r="E518" s="4" t="s">
        <v>40</v>
      </c>
      <c r="F518" s="4" t="str">
        <f t="shared" si="8"/>
        <v>阳光2203</v>
      </c>
      <c r="G518" s="5">
        <f>IFERROR(VerticalTable[[#This Row],[毛利额]]/VerticalTable[[#This Row],[实收]],"")</f>
        <v>0.40415697241798992</v>
      </c>
      <c r="H518" s="6">
        <f>SUMIF('[1]2022db'!$E:$E,F518,'[1]2022db'!$M:$M)</f>
        <v>81440.040000000008</v>
      </c>
      <c r="I518" s="6">
        <f>SUMIF('[1]2022db'!$E:$E,F518,'[1]2022db'!$R:$R)</f>
        <v>32914.559999999998</v>
      </c>
      <c r="J518" s="6">
        <f>SUMIF('[1]2022db'!$E:$E,F518&amp;"F",'[1]2022db'!$M:$M)</f>
        <v>0</v>
      </c>
      <c r="K518" s="6">
        <f>SUMIF('[1]2022db'!$E:$E,F518&amp;"F",'[1]2022db'!$R:$R)</f>
        <v>0</v>
      </c>
      <c r="L518" s="6">
        <v>2333</v>
      </c>
      <c r="M518" s="6"/>
      <c r="N518" s="6"/>
      <c r="O518" s="6">
        <v>5947.6102000000001</v>
      </c>
      <c r="P518" s="6">
        <f>VerticalTable[[#This Row],[毛利额]]-SUM(VerticalTable[[#This Row],[月租]:[员工工资]])</f>
        <v>24633.949799999999</v>
      </c>
    </row>
    <row r="519" spans="1:16" ht="17.25">
      <c r="A519" s="3">
        <v>1018</v>
      </c>
      <c r="B519" s="3" t="s">
        <v>36</v>
      </c>
      <c r="C519" s="4" t="s">
        <v>17</v>
      </c>
      <c r="D519" s="3">
        <v>2022</v>
      </c>
      <c r="E519" s="4" t="s">
        <v>40</v>
      </c>
      <c r="F519" s="4" t="str">
        <f t="shared" si="8"/>
        <v>安康2203</v>
      </c>
      <c r="G519" s="5">
        <f>IFERROR(VerticalTable[[#This Row],[毛利额]]/VerticalTable[[#This Row],[实收]],"")</f>
        <v>0.39676609701708954</v>
      </c>
      <c r="H519" s="6">
        <f>SUMIF('[1]2022db'!$E:$E,F519,'[1]2022db'!$M:$M)</f>
        <v>80002.399999999994</v>
      </c>
      <c r="I519" s="6">
        <f>SUMIF('[1]2022db'!$E:$E,F519,'[1]2022db'!$R:$R)</f>
        <v>31742.240000000002</v>
      </c>
      <c r="J519" s="6">
        <f>SUMIF('[1]2022db'!$E:$E,F519&amp;"F",'[1]2022db'!$M:$M)</f>
        <v>0</v>
      </c>
      <c r="K519" s="6">
        <f>SUMIF('[1]2022db'!$E:$E,F519&amp;"F",'[1]2022db'!$R:$R)</f>
        <v>0</v>
      </c>
      <c r="L519" s="6">
        <v>5000</v>
      </c>
      <c r="M519" s="6">
        <v>779</v>
      </c>
      <c r="N519" s="6">
        <v>40</v>
      </c>
      <c r="O519" s="6">
        <v>7646.4434000000001</v>
      </c>
      <c r="P519" s="6">
        <f>VerticalTable[[#This Row],[毛利额]]-SUM(VerticalTable[[#This Row],[月租]:[员工工资]])</f>
        <v>18276.796600000001</v>
      </c>
    </row>
    <row r="520" spans="1:16" ht="17.25">
      <c r="A520" s="3">
        <v>1019</v>
      </c>
      <c r="B520" s="3" t="s">
        <v>37</v>
      </c>
      <c r="C520" s="4" t="s">
        <v>17</v>
      </c>
      <c r="D520" s="3">
        <v>2022</v>
      </c>
      <c r="E520" s="4" t="s">
        <v>40</v>
      </c>
      <c r="F520" s="4" t="str">
        <f t="shared" si="8"/>
        <v>仁心2203</v>
      </c>
      <c r="G520" s="5">
        <f>IFERROR(VerticalTable[[#This Row],[毛利额]]/VerticalTable[[#This Row],[实收]],"")</f>
        <v>0.39852612938758214</v>
      </c>
      <c r="H520" s="6">
        <f>SUMIF('[1]2022db'!$E:$E,F520,'[1]2022db'!$M:$M)</f>
        <v>65156.33</v>
      </c>
      <c r="I520" s="6">
        <f>SUMIF('[1]2022db'!$E:$E,F520,'[1]2022db'!$R:$R)</f>
        <v>25966.5</v>
      </c>
      <c r="J520" s="6">
        <f>SUMIF('[1]2022db'!$E:$E,F520&amp;"F",'[1]2022db'!$M:$M)</f>
        <v>83140</v>
      </c>
      <c r="K520" s="6">
        <f>SUMIF('[1]2022db'!$E:$E,F520&amp;"F",'[1]2022db'!$R:$R)</f>
        <v>26718.58</v>
      </c>
      <c r="L520" s="6">
        <v>1917</v>
      </c>
      <c r="M520" s="6"/>
      <c r="N520" s="6"/>
      <c r="O520" s="6">
        <v>7528.0603999999994</v>
      </c>
      <c r="P520" s="6">
        <f>VerticalTable[[#This Row],[毛利额]]-SUM(VerticalTable[[#This Row],[月租]:[员工工资]])</f>
        <v>16521.439600000002</v>
      </c>
    </row>
    <row r="521" spans="1:16" ht="17.25">
      <c r="A521" s="3">
        <v>1021</v>
      </c>
      <c r="B521" s="4" t="s">
        <v>53</v>
      </c>
      <c r="C521" s="4" t="s">
        <v>17</v>
      </c>
      <c r="D521" s="3">
        <v>2022</v>
      </c>
      <c r="E521" s="4" t="s">
        <v>40</v>
      </c>
      <c r="F521" s="4" t="str">
        <f t="shared" si="8"/>
        <v>康佳2203</v>
      </c>
      <c r="G521" s="5">
        <f>IFERROR(VerticalTable[[#This Row],[毛利额]]/VerticalTable[[#This Row],[实收]],"")</f>
        <v>0.38787451611479229</v>
      </c>
      <c r="H521" s="6">
        <f>SUMIF('[1]2022db'!$E:$E,F521,'[1]2022db'!$M:$M)</f>
        <v>47798.009999999995</v>
      </c>
      <c r="I521" s="6">
        <f>SUMIF('[1]2022db'!$E:$E,F521,'[1]2022db'!$R:$R)</f>
        <v>18539.63</v>
      </c>
      <c r="J521" s="6">
        <f>SUMIF('[1]2022db'!$E:$E,F521&amp;"F",'[1]2022db'!$M:$M)</f>
        <v>241319</v>
      </c>
      <c r="K521" s="6">
        <f>SUMIF('[1]2022db'!$E:$E,F521&amp;"F",'[1]2022db'!$R:$R)</f>
        <v>137718.31</v>
      </c>
      <c r="L521" s="6">
        <v>2083</v>
      </c>
      <c r="M521" s="6"/>
      <c r="N521" s="6">
        <v>300</v>
      </c>
      <c r="O521" s="6">
        <v>5188.9197999999997</v>
      </c>
      <c r="P521" s="6">
        <f>VerticalTable[[#This Row],[毛利额]]-SUM(VerticalTable[[#This Row],[月租]:[员工工资]])</f>
        <v>10967.710200000001</v>
      </c>
    </row>
    <row r="522" spans="1:16" ht="17.25">
      <c r="A522" s="3">
        <v>1103</v>
      </c>
      <c r="B522" s="4" t="s">
        <v>55</v>
      </c>
      <c r="C522" s="4" t="s">
        <v>17</v>
      </c>
      <c r="D522" s="3">
        <v>2022</v>
      </c>
      <c r="E522" s="4" t="s">
        <v>41</v>
      </c>
      <c r="F522" s="4" t="str">
        <f t="shared" si="8"/>
        <v>尚康2203</v>
      </c>
      <c r="G522" s="5">
        <f>IFERROR(VerticalTable[[#This Row],[毛利额]]/VerticalTable[[#This Row],[实收]],"")</f>
        <v>0.57714412427628015</v>
      </c>
      <c r="H522" s="6">
        <f>SUMIF('[1]2022db'!$E:$E,F522,'[1]2022db'!$M:$M)</f>
        <v>16460.099999999999</v>
      </c>
      <c r="I522" s="6">
        <f>SUMIF('[1]2022db'!$E:$E,F522,'[1]2022db'!$R:$R)</f>
        <v>9499.8499999999985</v>
      </c>
      <c r="J522" s="6">
        <f>SUMIF('[1]2022db'!$E:$E,F522&amp;"F",'[1]2022db'!$M:$M)</f>
        <v>457</v>
      </c>
      <c r="K522" s="6">
        <f>SUMIF('[1]2022db'!$E:$E,F522&amp;"F",'[1]2022db'!$R:$R)</f>
        <v>173.2</v>
      </c>
      <c r="L522" s="6"/>
      <c r="M522" s="6"/>
      <c r="N522" s="6"/>
      <c r="O522" s="6">
        <v>0</v>
      </c>
      <c r="P522" s="6">
        <f>VerticalTable[[#This Row],[毛利额]]-SUM(VerticalTable[[#This Row],[月租]:[员工工资]])</f>
        <v>9499.8499999999985</v>
      </c>
    </row>
    <row r="523" spans="1:16" ht="17.25" customHeight="1">
      <c r="A523" s="3">
        <v>1001</v>
      </c>
      <c r="B523" s="3" t="s">
        <v>16</v>
      </c>
      <c r="C523" s="4" t="s">
        <v>17</v>
      </c>
      <c r="D523" s="3">
        <v>2022</v>
      </c>
      <c r="E523" s="4" t="s">
        <v>42</v>
      </c>
      <c r="F523" s="4" t="str">
        <f t="shared" si="8"/>
        <v>爱心2204</v>
      </c>
      <c r="G523" s="5">
        <f>IFERROR(VerticalTable[[#This Row],[毛利额]]/VerticalTable[[#This Row],[实收]],"")</f>
        <v>0.45990095744842385</v>
      </c>
      <c r="H523" s="6">
        <f>SUMIF('[1]2022db'!$E:$E,F523,'[1]2022db'!$M:$M)</f>
        <v>86272.010000000009</v>
      </c>
      <c r="I523" s="6">
        <f>SUMIF('[1]2022db'!$E:$E,F523,'[1]2022db'!$R:$R)</f>
        <v>39676.58</v>
      </c>
      <c r="J523" s="6">
        <f>SUMIF('[1]2022db'!$E:$E,F523&amp;"F",'[1]2022db'!$M:$M)</f>
        <v>0</v>
      </c>
      <c r="K523" s="6">
        <f>SUMIF('[1]2022db'!$E:$E,F523&amp;"F",'[1]2022db'!$R:$R)</f>
        <v>0</v>
      </c>
      <c r="L523" s="6">
        <v>2500</v>
      </c>
      <c r="M523" s="6"/>
      <c r="N523" s="6">
        <v>3</v>
      </c>
      <c r="O523" s="6">
        <v>8488.1905999999999</v>
      </c>
      <c r="P523" s="6">
        <f>VerticalTable[[#This Row],[毛利额]]-SUM(VerticalTable[[#This Row],[月租]:[员工工资]])</f>
        <v>28685.3894</v>
      </c>
    </row>
    <row r="524" spans="1:16" ht="17.25" customHeight="1">
      <c r="A524" s="3">
        <v>1002</v>
      </c>
      <c r="B524" s="4" t="s">
        <v>19</v>
      </c>
      <c r="C524" s="4" t="s">
        <v>20</v>
      </c>
      <c r="D524" s="3">
        <v>2022</v>
      </c>
      <c r="E524" s="4" t="s">
        <v>43</v>
      </c>
      <c r="F524" s="4" t="str">
        <f t="shared" si="8"/>
        <v>百姓2204</v>
      </c>
      <c r="G524" s="5">
        <f>IFERROR(VerticalTable[[#This Row],[毛利额]]/VerticalTable[[#This Row],[实收]],"")</f>
        <v>0.46500754606810385</v>
      </c>
      <c r="H524" s="6">
        <f>SUMIF('[1]2022db'!$E:$E,F524,'[1]2022db'!$M:$M)</f>
        <v>147215.74</v>
      </c>
      <c r="I524" s="6">
        <f>SUMIF('[1]2022db'!$E:$E,F524,'[1]2022db'!$R:$R)</f>
        <v>68456.429999999993</v>
      </c>
      <c r="J524" s="6">
        <f>SUMIF('[1]2022db'!$E:$E,F524&amp;"F",'[1]2022db'!$M:$M)</f>
        <v>0</v>
      </c>
      <c r="K524" s="6">
        <f>SUMIF('[1]2022db'!$E:$E,F524&amp;"F",'[1]2022db'!$R:$R)</f>
        <v>0</v>
      </c>
      <c r="L524" s="6"/>
      <c r="M524" s="6"/>
      <c r="N524" s="6"/>
      <c r="O524" s="6">
        <v>0</v>
      </c>
      <c r="P524" s="6">
        <f>VerticalTable[[#This Row],[毛利额]]-SUM(VerticalTable[[#This Row],[月租]:[员工工资]])</f>
        <v>68456.429999999993</v>
      </c>
    </row>
    <row r="525" spans="1:16" ht="17.25">
      <c r="A525" s="3">
        <v>1003</v>
      </c>
      <c r="B525" s="4" t="s">
        <v>22</v>
      </c>
      <c r="C525" s="4" t="s">
        <v>20</v>
      </c>
      <c r="D525" s="3">
        <v>2022</v>
      </c>
      <c r="E525" s="4" t="s">
        <v>43</v>
      </c>
      <c r="F525" s="4" t="str">
        <f t="shared" si="8"/>
        <v>博康2204</v>
      </c>
      <c r="G525" s="5">
        <f>IFERROR(VerticalTable[[#This Row],[毛利额]]/VerticalTable[[#This Row],[实收]],"")</f>
        <v>0.42899949198791582</v>
      </c>
      <c r="H525" s="6">
        <f>SUMIF('[1]2022db'!$E:$E,F525,'[1]2022db'!$M:$M)</f>
        <v>90647.45</v>
      </c>
      <c r="I525" s="6">
        <f>SUMIF('[1]2022db'!$E:$E,F525,'[1]2022db'!$R:$R)</f>
        <v>38887.71</v>
      </c>
      <c r="J525" s="6">
        <f>SUMIF('[1]2022db'!$E:$E,F525&amp;"F",'[1]2022db'!$M:$M)</f>
        <v>0</v>
      </c>
      <c r="K525" s="6">
        <f>SUMIF('[1]2022db'!$E:$E,F525&amp;"F",'[1]2022db'!$R:$R)</f>
        <v>0</v>
      </c>
      <c r="L525" s="6"/>
      <c r="M525" s="6"/>
      <c r="N525" s="6"/>
      <c r="O525" s="6">
        <v>0</v>
      </c>
      <c r="P525" s="6">
        <f>VerticalTable[[#This Row],[毛利额]]-SUM(VerticalTable[[#This Row],[月租]:[员工工资]])</f>
        <v>38887.71</v>
      </c>
    </row>
    <row r="526" spans="1:16" ht="17.25" customHeight="1">
      <c r="A526" s="3">
        <v>1004</v>
      </c>
      <c r="B526" s="4" t="s">
        <v>23</v>
      </c>
      <c r="C526" s="4" t="s">
        <v>20</v>
      </c>
      <c r="D526" s="3">
        <v>2022</v>
      </c>
      <c r="E526" s="4" t="s">
        <v>43</v>
      </c>
      <c r="F526" s="4" t="str">
        <f t="shared" si="8"/>
        <v>华瑞2204</v>
      </c>
      <c r="G526" s="5">
        <f>IFERROR(VerticalTable[[#This Row],[毛利额]]/VerticalTable[[#This Row],[实收]],"")</f>
        <v>0.44814670171418269</v>
      </c>
      <c r="H526" s="6">
        <f>SUMIF('[1]2022db'!$E:$E,F526,'[1]2022db'!$M:$M)</f>
        <v>103805.73999999999</v>
      </c>
      <c r="I526" s="6">
        <f>SUMIF('[1]2022db'!$E:$E,F526,'[1]2022db'!$R:$R)</f>
        <v>46520.2</v>
      </c>
      <c r="J526" s="6">
        <f>SUMIF('[1]2022db'!$E:$E,F526&amp;"F",'[1]2022db'!$M:$M)</f>
        <v>0</v>
      </c>
      <c r="K526" s="6">
        <f>SUMIF('[1]2022db'!$E:$E,F526&amp;"F",'[1]2022db'!$R:$R)</f>
        <v>0</v>
      </c>
      <c r="L526" s="6"/>
      <c r="M526" s="6"/>
      <c r="N526" s="6"/>
      <c r="O526" s="6">
        <v>0</v>
      </c>
      <c r="P526" s="6">
        <f>VerticalTable[[#This Row],[毛利额]]-SUM(VerticalTable[[#This Row],[月租]:[员工工资]])</f>
        <v>46520.2</v>
      </c>
    </row>
    <row r="527" spans="1:16" ht="17.25" customHeight="1">
      <c r="A527" s="3">
        <v>1005</v>
      </c>
      <c r="B527" s="4" t="s">
        <v>24</v>
      </c>
      <c r="C527" s="4" t="s">
        <v>20</v>
      </c>
      <c r="D527" s="3">
        <v>2022</v>
      </c>
      <c r="E527" s="4" t="s">
        <v>43</v>
      </c>
      <c r="F527" s="4" t="str">
        <f t="shared" si="8"/>
        <v>华宇2204</v>
      </c>
      <c r="G527" s="5">
        <f>IFERROR(VerticalTable[[#This Row],[毛利额]]/VerticalTable[[#This Row],[实收]],"")</f>
        <v>0.37623117004607176</v>
      </c>
      <c r="H527" s="6">
        <f>SUMIF('[1]2022db'!$E:$E,F527,'[1]2022db'!$M:$M)</f>
        <v>112392.07</v>
      </c>
      <c r="I527" s="6">
        <f>SUMIF('[1]2022db'!$E:$E,F527,'[1]2022db'!$R:$R)</f>
        <v>42285.4</v>
      </c>
      <c r="J527" s="6">
        <f>SUMIF('[1]2022db'!$E:$E,F527&amp;"F",'[1]2022db'!$M:$M)</f>
        <v>83</v>
      </c>
      <c r="K527" s="6">
        <f>SUMIF('[1]2022db'!$E:$E,F527&amp;"F",'[1]2022db'!$R:$R)</f>
        <v>39.799999999999997</v>
      </c>
      <c r="L527" s="6"/>
      <c r="M527" s="6"/>
      <c r="N527" s="6"/>
      <c r="O527" s="6">
        <v>0</v>
      </c>
      <c r="P527" s="6">
        <f>VerticalTable[[#This Row],[毛利额]]-SUM(VerticalTable[[#This Row],[月租]:[员工工资]])</f>
        <v>42285.4</v>
      </c>
    </row>
    <row r="528" spans="1:16" ht="17.25" customHeight="1">
      <c r="A528" s="3">
        <v>1006</v>
      </c>
      <c r="B528" s="4" t="s">
        <v>25</v>
      </c>
      <c r="C528" s="4" t="s">
        <v>20</v>
      </c>
      <c r="D528" s="3">
        <v>2022</v>
      </c>
      <c r="E528" s="4" t="s">
        <v>43</v>
      </c>
      <c r="F528" s="4" t="str">
        <f t="shared" si="8"/>
        <v>华雨2204</v>
      </c>
      <c r="G528" s="5">
        <f>IFERROR(VerticalTable[[#This Row],[毛利额]]/VerticalTable[[#This Row],[实收]],"")</f>
        <v>0.57791143412903179</v>
      </c>
      <c r="H528" s="6">
        <f>SUMIF('[1]2022db'!$E:$E,F528,'[1]2022db'!$M:$M)</f>
        <v>49147.6</v>
      </c>
      <c r="I528" s="6">
        <f>SUMIF('[1]2022db'!$E:$E,F528,'[1]2022db'!$R:$R)</f>
        <v>28402.959999999999</v>
      </c>
      <c r="J528" s="6">
        <f>SUMIF('[1]2022db'!$E:$E,F528&amp;"F",'[1]2022db'!$M:$M)</f>
        <v>303</v>
      </c>
      <c r="K528" s="6">
        <f>SUMIF('[1]2022db'!$E:$E,F528&amp;"F",'[1]2022db'!$R:$R)</f>
        <v>103.16</v>
      </c>
      <c r="L528" s="6"/>
      <c r="M528" s="6"/>
      <c r="N528" s="6"/>
      <c r="O528" s="6">
        <v>0</v>
      </c>
      <c r="P528" s="6">
        <f>VerticalTable[[#This Row],[毛利额]]-SUM(VerticalTable[[#This Row],[月租]:[员工工资]])</f>
        <v>28402.959999999999</v>
      </c>
    </row>
    <row r="529" spans="1:16" ht="17.25">
      <c r="A529" s="3">
        <v>1007</v>
      </c>
      <c r="B529" s="3" t="s">
        <v>26</v>
      </c>
      <c r="C529" s="4" t="s">
        <v>17</v>
      </c>
      <c r="D529" s="3">
        <v>2022</v>
      </c>
      <c r="E529" s="4" t="s">
        <v>42</v>
      </c>
      <c r="F529" s="4" t="str">
        <f t="shared" si="8"/>
        <v>平安2204</v>
      </c>
      <c r="G529" s="5">
        <f>IFERROR(VerticalTable[[#This Row],[毛利额]]/VerticalTable[[#This Row],[实收]],"")</f>
        <v>0.39174922322723194</v>
      </c>
      <c r="H529" s="6">
        <f>SUMIF('[1]2022db'!$E:$E,F529,'[1]2022db'!$M:$M)</f>
        <v>72415</v>
      </c>
      <c r="I529" s="6">
        <f>SUMIF('[1]2022db'!$E:$E,F529,'[1]2022db'!$R:$R)</f>
        <v>28368.52</v>
      </c>
      <c r="J529" s="6">
        <f>SUMIF('[1]2022db'!$E:$E,F529&amp;"F",'[1]2022db'!$M:$M)</f>
        <v>0</v>
      </c>
      <c r="K529" s="6">
        <f>SUMIF('[1]2022db'!$E:$E,F529&amp;"F",'[1]2022db'!$R:$R)</f>
        <v>0</v>
      </c>
      <c r="L529" s="6">
        <v>2000</v>
      </c>
      <c r="M529" s="6"/>
      <c r="N529" s="6">
        <v>200</v>
      </c>
      <c r="O529" s="6">
        <v>6301.3583500000004</v>
      </c>
      <c r="P529" s="6">
        <f>VerticalTable[[#This Row],[毛利额]]-SUM(VerticalTable[[#This Row],[月租]:[员工工资]])</f>
        <v>19867.161650000002</v>
      </c>
    </row>
    <row r="530" spans="1:16" ht="17.25" customHeight="1">
      <c r="A530" s="3">
        <v>1008</v>
      </c>
      <c r="B530" s="3" t="s">
        <v>27</v>
      </c>
      <c r="C530" s="4" t="s">
        <v>17</v>
      </c>
      <c r="D530" s="3">
        <v>2022</v>
      </c>
      <c r="E530" s="4" t="s">
        <v>42</v>
      </c>
      <c r="F530" s="4" t="str">
        <f t="shared" si="8"/>
        <v>平价2204</v>
      </c>
      <c r="G530" s="5">
        <f>IFERROR(VerticalTable[[#This Row],[毛利额]]/VerticalTable[[#This Row],[实收]],"")</f>
        <v>0.39908242288668461</v>
      </c>
      <c r="H530" s="6">
        <f>SUMIF('[1]2022db'!$E:$E,F530,'[1]2022db'!$M:$M)</f>
        <v>191759.36000000002</v>
      </c>
      <c r="I530" s="6">
        <f>SUMIF('[1]2022db'!$E:$E,F530,'[1]2022db'!$R:$R)</f>
        <v>76527.789999999994</v>
      </c>
      <c r="J530" s="6">
        <f>SUMIF('[1]2022db'!$E:$E,F530&amp;"F",'[1]2022db'!$M:$M)</f>
        <v>135.5</v>
      </c>
      <c r="K530" s="6">
        <f>SUMIF('[1]2022db'!$E:$E,F530&amp;"F",'[1]2022db'!$R:$R)</f>
        <v>54.95</v>
      </c>
      <c r="L530" s="6">
        <v>4750</v>
      </c>
      <c r="M530" s="6"/>
      <c r="N530" s="6">
        <v>1150</v>
      </c>
      <c r="O530" s="6">
        <v>24376.201700000001</v>
      </c>
      <c r="P530" s="6">
        <f>VerticalTable[[#This Row],[毛利额]]-SUM(VerticalTable[[#This Row],[月租]:[员工工资]])</f>
        <v>46251.588299999989</v>
      </c>
    </row>
    <row r="531" spans="1:16" ht="17.25" customHeight="1">
      <c r="A531" s="3">
        <v>1010</v>
      </c>
      <c r="B531" s="3" t="s">
        <v>29</v>
      </c>
      <c r="C531" s="4" t="s">
        <v>17</v>
      </c>
      <c r="D531" s="3">
        <v>2022</v>
      </c>
      <c r="E531" s="4" t="s">
        <v>42</v>
      </c>
      <c r="F531" s="4" t="str">
        <f t="shared" si="8"/>
        <v>同仁2204</v>
      </c>
      <c r="G531" s="5">
        <f>IFERROR(VerticalTable[[#This Row],[毛利额]]/VerticalTable[[#This Row],[实收]],"")</f>
        <v>0.40051482201377603</v>
      </c>
      <c r="H531" s="6">
        <f>SUMIF('[1]2022db'!$E:$E,F531,'[1]2022db'!$M:$M)</f>
        <v>54236.22</v>
      </c>
      <c r="I531" s="6">
        <f>SUMIF('[1]2022db'!$E:$E,F531,'[1]2022db'!$R:$R)</f>
        <v>21722.41</v>
      </c>
      <c r="J531" s="6">
        <f>SUMIF('[1]2022db'!$E:$E,F531&amp;"F",'[1]2022db'!$M:$M)</f>
        <v>188</v>
      </c>
      <c r="K531" s="6">
        <f>SUMIF('[1]2022db'!$E:$E,F531&amp;"F",'[1]2022db'!$R:$R)</f>
        <v>70</v>
      </c>
      <c r="L531" s="6">
        <v>8750</v>
      </c>
      <c r="M531" s="6">
        <v>1426.9</v>
      </c>
      <c r="N531" s="6">
        <v>50</v>
      </c>
      <c r="O531" s="6">
        <v>7623.5473000000002</v>
      </c>
      <c r="P531" s="6">
        <f>VerticalTable[[#This Row],[毛利额]]-SUM(VerticalTable[[#This Row],[月租]:[员工工资]])</f>
        <v>3871.9627</v>
      </c>
    </row>
    <row r="532" spans="1:16" ht="17.25" customHeight="1">
      <c r="A532" s="3">
        <v>1011</v>
      </c>
      <c r="B532" s="3" t="s">
        <v>30</v>
      </c>
      <c r="C532" s="4" t="s">
        <v>17</v>
      </c>
      <c r="D532" s="3">
        <v>2022</v>
      </c>
      <c r="E532" s="4" t="s">
        <v>42</v>
      </c>
      <c r="F532" s="4" t="str">
        <f t="shared" si="8"/>
        <v>万合2204</v>
      </c>
      <c r="G532" s="5">
        <f>IFERROR(VerticalTable[[#This Row],[毛利额]]/VerticalTable[[#This Row],[实收]],"")</f>
        <v>0.22649193567997833</v>
      </c>
      <c r="H532" s="6">
        <f>SUMIF('[1]2022db'!$E:$E,F532,'[1]2022db'!$M:$M)</f>
        <v>357769.78</v>
      </c>
      <c r="I532" s="6">
        <f>SUMIF('[1]2022db'!$E:$E,F532,'[1]2022db'!$R:$R)</f>
        <v>81031.97</v>
      </c>
      <c r="J532" s="6">
        <f>SUMIF('[1]2022db'!$E:$E,F532&amp;"F",'[1]2022db'!$M:$M)</f>
        <v>633</v>
      </c>
      <c r="K532" s="6">
        <f>SUMIF('[1]2022db'!$E:$E,F532&amp;"F",'[1]2022db'!$R:$R)</f>
        <v>379.36</v>
      </c>
      <c r="L532" s="6">
        <v>10000</v>
      </c>
      <c r="M532" s="6">
        <v>1161</v>
      </c>
      <c r="N532" s="6">
        <v>1007</v>
      </c>
      <c r="O532" s="6">
        <v>19327.54135</v>
      </c>
      <c r="P532" s="6">
        <f>VerticalTable[[#This Row],[毛利额]]-SUM(VerticalTable[[#This Row],[月租]:[员工工资]])</f>
        <v>49536.428650000002</v>
      </c>
    </row>
    <row r="533" spans="1:16" ht="17.25" customHeight="1">
      <c r="A533" s="3">
        <v>1012</v>
      </c>
      <c r="B533" s="3" t="s">
        <v>31</v>
      </c>
      <c r="C533" s="4" t="s">
        <v>17</v>
      </c>
      <c r="D533" s="3">
        <v>2022</v>
      </c>
      <c r="E533" s="4" t="s">
        <v>42</v>
      </c>
      <c r="F533" s="4" t="str">
        <f t="shared" si="8"/>
        <v>为民2204</v>
      </c>
      <c r="G533" s="5">
        <f>IFERROR(VerticalTable[[#This Row],[毛利额]]/VerticalTable[[#This Row],[实收]],"")</f>
        <v>0.43097064810242447</v>
      </c>
      <c r="H533" s="6">
        <f>SUMIF('[1]2022db'!$E:$E,F533,'[1]2022db'!$M:$M)</f>
        <v>83027</v>
      </c>
      <c r="I533" s="6">
        <f>SUMIF('[1]2022db'!$E:$E,F533,'[1]2022db'!$R:$R)</f>
        <v>35782.199999999997</v>
      </c>
      <c r="J533" s="6">
        <f>SUMIF('[1]2022db'!$E:$E,F533&amp;"F",'[1]2022db'!$M:$M)</f>
        <v>0</v>
      </c>
      <c r="K533" s="6">
        <f>SUMIF('[1]2022db'!$E:$E,F533&amp;"F",'[1]2022db'!$R:$R)</f>
        <v>0</v>
      </c>
      <c r="L533" s="6">
        <v>2750</v>
      </c>
      <c r="M533" s="6">
        <v>662</v>
      </c>
      <c r="N533" s="6"/>
      <c r="O533" s="6">
        <v>8320.5725500000008</v>
      </c>
      <c r="P533" s="6">
        <f>VerticalTable[[#This Row],[毛利额]]-SUM(VerticalTable[[#This Row],[月租]:[员工工资]])</f>
        <v>24049.627449999996</v>
      </c>
    </row>
    <row r="534" spans="1:16" ht="17.25" customHeight="1">
      <c r="A534" s="3">
        <v>1013</v>
      </c>
      <c r="B534" s="4" t="s">
        <v>56</v>
      </c>
      <c r="C534" s="4" t="s">
        <v>20</v>
      </c>
      <c r="D534" s="3">
        <v>2022</v>
      </c>
      <c r="E534" s="4" t="s">
        <v>43</v>
      </c>
      <c r="F534" s="4" t="str">
        <f t="shared" si="8"/>
        <v>心脑2204</v>
      </c>
      <c r="G534" s="5">
        <f>IFERROR(VerticalTable[[#This Row],[毛利额]]/VerticalTable[[#This Row],[实收]],"")</f>
        <v>0.39990302307465936</v>
      </c>
      <c r="H534" s="6">
        <f>SUMIF('[1]2022db'!$E:$E,F534,'[1]2022db'!$M:$M)</f>
        <v>48898.23</v>
      </c>
      <c r="I534" s="6">
        <f>SUMIF('[1]2022db'!$E:$E,F534,'[1]2022db'!$R:$R)</f>
        <v>19554.550000000003</v>
      </c>
      <c r="J534" s="6">
        <f>SUMIF('[1]2022db'!$E:$E,F534&amp;"F",'[1]2022db'!$M:$M)</f>
        <v>0</v>
      </c>
      <c r="K534" s="6">
        <f>SUMIF('[1]2022db'!$E:$E,F534&amp;"F",'[1]2022db'!$R:$R)</f>
        <v>0</v>
      </c>
      <c r="L534" s="6"/>
      <c r="M534" s="6"/>
      <c r="N534" s="6"/>
      <c r="O534" s="6">
        <v>0</v>
      </c>
      <c r="P534" s="6">
        <f>VerticalTable[[#This Row],[毛利额]]-SUM(VerticalTable[[#This Row],[月租]:[员工工资]])</f>
        <v>19554.550000000003</v>
      </c>
    </row>
    <row r="535" spans="1:16" ht="17.25" customHeight="1">
      <c r="A535" s="3">
        <v>1014</v>
      </c>
      <c r="B535" s="3" t="s">
        <v>32</v>
      </c>
      <c r="C535" s="4" t="s">
        <v>17</v>
      </c>
      <c r="D535" s="3">
        <v>2022</v>
      </c>
      <c r="E535" s="4" t="s">
        <v>42</v>
      </c>
      <c r="F535" s="4" t="str">
        <f t="shared" si="8"/>
        <v>新特2204</v>
      </c>
      <c r="G535" s="5">
        <f>IFERROR(VerticalTable[[#This Row],[毛利额]]/VerticalTable[[#This Row],[实收]],"")</f>
        <v>0.36775077068170442</v>
      </c>
      <c r="H535" s="6">
        <f>SUMIF('[1]2022db'!$E:$E,F535,'[1]2022db'!$M:$M)</f>
        <v>120558.85</v>
      </c>
      <c r="I535" s="6">
        <f>SUMIF('[1]2022db'!$E:$E,F535,'[1]2022db'!$R:$R)</f>
        <v>44335.61</v>
      </c>
      <c r="J535" s="6">
        <f>SUMIF('[1]2022db'!$E:$E,F535&amp;"F",'[1]2022db'!$M:$M)</f>
        <v>230.5</v>
      </c>
      <c r="K535" s="6">
        <f>SUMIF('[1]2022db'!$E:$E,F535&amp;"F",'[1]2022db'!$R:$R)</f>
        <v>118.15</v>
      </c>
      <c r="L535" s="6">
        <v>1500</v>
      </c>
      <c r="M535" s="6">
        <v>778</v>
      </c>
      <c r="N535" s="6">
        <v>608</v>
      </c>
      <c r="O535" s="6">
        <v>9845.1628999999994</v>
      </c>
      <c r="P535" s="6">
        <f>VerticalTable[[#This Row],[毛利额]]-SUM(VerticalTable[[#This Row],[月租]:[员工工资]])</f>
        <v>31604.447100000001</v>
      </c>
    </row>
    <row r="536" spans="1:16" ht="17.25" customHeight="1">
      <c r="A536" s="3">
        <v>1015</v>
      </c>
      <c r="B536" s="3" t="s">
        <v>33</v>
      </c>
      <c r="C536" s="4" t="s">
        <v>17</v>
      </c>
      <c r="D536" s="3">
        <v>2022</v>
      </c>
      <c r="E536" s="4" t="s">
        <v>42</v>
      </c>
      <c r="F536" s="4" t="str">
        <f t="shared" si="8"/>
        <v>春天2204</v>
      </c>
      <c r="G536" s="5">
        <f>IFERROR(VerticalTable[[#This Row],[毛利额]]/VerticalTable[[#This Row],[实收]],"")</f>
        <v>0.42528913719218814</v>
      </c>
      <c r="H536" s="6">
        <f>SUMIF('[1]2022db'!$E:$E,F536,'[1]2022db'!$M:$M)</f>
        <v>72223.5</v>
      </c>
      <c r="I536" s="6">
        <f>SUMIF('[1]2022db'!$E:$E,F536,'[1]2022db'!$R:$R)</f>
        <v>30715.87</v>
      </c>
      <c r="J536" s="6">
        <f>SUMIF('[1]2022db'!$E:$E,F536&amp;"F",'[1]2022db'!$M:$M)</f>
        <v>0</v>
      </c>
      <c r="K536" s="6">
        <f>SUMIF('[1]2022db'!$E:$E,F536&amp;"F",'[1]2022db'!$R:$R)</f>
        <v>0</v>
      </c>
      <c r="L536" s="6">
        <v>2333</v>
      </c>
      <c r="M536" s="6"/>
      <c r="N536" s="6"/>
      <c r="O536" s="6">
        <v>6487.2670500000004</v>
      </c>
      <c r="P536" s="6">
        <f>VerticalTable[[#This Row],[毛利额]]-SUM(VerticalTable[[#This Row],[月租]:[员工工资]])</f>
        <v>21895.60295</v>
      </c>
    </row>
    <row r="537" spans="1:16" ht="17.25" customHeight="1">
      <c r="A537" s="3">
        <v>1016</v>
      </c>
      <c r="B537" s="3" t="s">
        <v>34</v>
      </c>
      <c r="C537" s="4" t="s">
        <v>17</v>
      </c>
      <c r="D537" s="3">
        <v>2022</v>
      </c>
      <c r="E537" s="4" t="s">
        <v>42</v>
      </c>
      <c r="F537" s="4" t="str">
        <f t="shared" si="8"/>
        <v>春雨2204</v>
      </c>
      <c r="G537" s="5">
        <f>IFERROR(VerticalTable[[#This Row],[毛利额]]/VerticalTable[[#This Row],[实收]],"")</f>
        <v>0.41079286958035754</v>
      </c>
      <c r="H537" s="6">
        <f>SUMIF('[1]2022db'!$E:$E,F537,'[1]2022db'!$M:$M)</f>
        <v>79144.290000000008</v>
      </c>
      <c r="I537" s="6">
        <f>SUMIF('[1]2022db'!$E:$E,F537,'[1]2022db'!$R:$R)</f>
        <v>32511.91</v>
      </c>
      <c r="J537" s="6">
        <f>SUMIF('[1]2022db'!$E:$E,F537&amp;"F",'[1]2022db'!$M:$M)</f>
        <v>9474.5</v>
      </c>
      <c r="K537" s="6">
        <f>SUMIF('[1]2022db'!$E:$E,F537&amp;"F",'[1]2022db'!$R:$R)</f>
        <v>2571.3000000000002</v>
      </c>
      <c r="L537" s="6">
        <v>2500</v>
      </c>
      <c r="M537" s="6">
        <v>720</v>
      </c>
      <c r="N537" s="6"/>
      <c r="O537" s="6">
        <v>6733.9343000000008</v>
      </c>
      <c r="P537" s="6">
        <f>VerticalTable[[#This Row],[毛利额]]-SUM(VerticalTable[[#This Row],[月租]:[员工工资]])</f>
        <v>22557.975699999999</v>
      </c>
    </row>
    <row r="538" spans="1:16" ht="17.25">
      <c r="A538" s="3">
        <v>1017</v>
      </c>
      <c r="B538" s="3" t="s">
        <v>35</v>
      </c>
      <c r="C538" s="4" t="s">
        <v>17</v>
      </c>
      <c r="D538" s="3">
        <v>2022</v>
      </c>
      <c r="E538" s="4" t="s">
        <v>42</v>
      </c>
      <c r="F538" s="4" t="str">
        <f t="shared" si="8"/>
        <v>阳光2204</v>
      </c>
      <c r="G538" s="5">
        <f>IFERROR(VerticalTable[[#This Row],[毛利额]]/VerticalTable[[#This Row],[实收]],"")</f>
        <v>0.36829496505948195</v>
      </c>
      <c r="H538" s="6">
        <f>SUMIF('[1]2022db'!$E:$E,F538,'[1]2022db'!$M:$M)</f>
        <v>69938.86</v>
      </c>
      <c r="I538" s="6">
        <f>SUMIF('[1]2022db'!$E:$E,F538,'[1]2022db'!$R:$R)</f>
        <v>25758.13</v>
      </c>
      <c r="J538" s="6">
        <f>SUMIF('[1]2022db'!$E:$E,F538&amp;"F",'[1]2022db'!$M:$M)</f>
        <v>199</v>
      </c>
      <c r="K538" s="6">
        <f>SUMIF('[1]2022db'!$E:$E,F538&amp;"F",'[1]2022db'!$R:$R)</f>
        <v>73.63</v>
      </c>
      <c r="L538" s="6">
        <v>2333</v>
      </c>
      <c r="M538" s="6"/>
      <c r="N538" s="6"/>
      <c r="O538" s="6">
        <v>5805.2363999999998</v>
      </c>
      <c r="P538" s="6">
        <f>VerticalTable[[#This Row],[毛利额]]-SUM(VerticalTable[[#This Row],[月租]:[员工工资]])</f>
        <v>17619.893600000003</v>
      </c>
    </row>
    <row r="539" spans="1:16" ht="17.25">
      <c r="A539" s="3">
        <v>1018</v>
      </c>
      <c r="B539" s="3" t="s">
        <v>36</v>
      </c>
      <c r="C539" s="4" t="s">
        <v>17</v>
      </c>
      <c r="D539" s="3">
        <v>2022</v>
      </c>
      <c r="E539" s="4" t="s">
        <v>42</v>
      </c>
      <c r="F539" s="4" t="str">
        <f t="shared" si="8"/>
        <v>安康2204</v>
      </c>
      <c r="G539" s="5">
        <f>IFERROR(VerticalTable[[#This Row],[毛利额]]/VerticalTable[[#This Row],[实收]],"")</f>
        <v>0.39958803955940542</v>
      </c>
      <c r="H539" s="6">
        <f>SUMIF('[1]2022db'!$E:$E,F539,'[1]2022db'!$M:$M)</f>
        <v>72123.429999999993</v>
      </c>
      <c r="I539" s="6">
        <f>SUMIF('[1]2022db'!$E:$E,F539,'[1]2022db'!$R:$R)</f>
        <v>28819.660000000003</v>
      </c>
      <c r="J539" s="6">
        <f>SUMIF('[1]2022db'!$E:$E,F539&amp;"F",'[1]2022db'!$M:$M)</f>
        <v>0</v>
      </c>
      <c r="K539" s="6">
        <f>SUMIF('[1]2022db'!$E:$E,F539&amp;"F",'[1]2022db'!$R:$R)</f>
        <v>0</v>
      </c>
      <c r="L539" s="6">
        <v>5000</v>
      </c>
      <c r="M539" s="6">
        <v>779</v>
      </c>
      <c r="N539" s="6">
        <v>1005</v>
      </c>
      <c r="O539" s="6">
        <v>7251.1088499999996</v>
      </c>
      <c r="P539" s="6">
        <f>VerticalTable[[#This Row],[毛利额]]-SUM(VerticalTable[[#This Row],[月租]:[员工工资]])</f>
        <v>14784.551150000003</v>
      </c>
    </row>
    <row r="540" spans="1:16" ht="17.25" customHeight="1">
      <c r="A540" s="3">
        <v>1019</v>
      </c>
      <c r="B540" s="3" t="s">
        <v>37</v>
      </c>
      <c r="C540" s="4" t="s">
        <v>17</v>
      </c>
      <c r="D540" s="3">
        <v>2022</v>
      </c>
      <c r="E540" s="4" t="s">
        <v>42</v>
      </c>
      <c r="F540" s="4" t="str">
        <f t="shared" si="8"/>
        <v>仁心2204</v>
      </c>
      <c r="G540" s="5">
        <f>IFERROR(VerticalTable[[#This Row],[毛利额]]/VerticalTable[[#This Row],[实收]],"")</f>
        <v>0.42942657779540117</v>
      </c>
      <c r="H540" s="6">
        <f>SUMIF('[1]2022db'!$E:$E,F540,'[1]2022db'!$M:$M)</f>
        <v>56087.12</v>
      </c>
      <c r="I540" s="6">
        <f>SUMIF('[1]2022db'!$E:$E,F540,'[1]2022db'!$R:$R)</f>
        <v>24085.300000000003</v>
      </c>
      <c r="J540" s="6">
        <f>SUMIF('[1]2022db'!$E:$E,F540&amp;"F",'[1]2022db'!$M:$M)</f>
        <v>115548</v>
      </c>
      <c r="K540" s="6">
        <f>SUMIF('[1]2022db'!$E:$E,F540&amp;"F",'[1]2022db'!$R:$R)</f>
        <v>22463</v>
      </c>
      <c r="L540" s="6">
        <v>1917</v>
      </c>
      <c r="M540" s="6"/>
      <c r="N540" s="6">
        <v>1000</v>
      </c>
      <c r="O540" s="6">
        <v>6106.5612000000001</v>
      </c>
      <c r="P540" s="6">
        <f>VerticalTable[[#This Row],[毛利额]]-SUM(VerticalTable[[#This Row],[月租]:[员工工资]])</f>
        <v>15061.738800000003</v>
      </c>
    </row>
    <row r="541" spans="1:16" ht="17.25">
      <c r="A541" s="3">
        <v>1021</v>
      </c>
      <c r="B541" s="4" t="s">
        <v>53</v>
      </c>
      <c r="C541" s="4" t="s">
        <v>17</v>
      </c>
      <c r="D541" s="3">
        <v>2022</v>
      </c>
      <c r="E541" s="4" t="s">
        <v>42</v>
      </c>
      <c r="F541" s="4" t="str">
        <f t="shared" si="8"/>
        <v>康佳2204</v>
      </c>
      <c r="G541" s="5">
        <f>IFERROR(VerticalTable[[#This Row],[毛利额]]/VerticalTable[[#This Row],[实收]],"")</f>
        <v>0.3760803973948344</v>
      </c>
      <c r="H541" s="6">
        <f>SUMIF('[1]2022db'!$E:$E,F541,'[1]2022db'!$M:$M)</f>
        <v>49214.53</v>
      </c>
      <c r="I541" s="6">
        <f>SUMIF('[1]2022db'!$E:$E,F541,'[1]2022db'!$R:$R)</f>
        <v>18508.62</v>
      </c>
      <c r="J541" s="6">
        <f>SUMIF('[1]2022db'!$E:$E,F541&amp;"F",'[1]2022db'!$M:$M)</f>
        <v>100400</v>
      </c>
      <c r="K541" s="6">
        <f>SUMIF('[1]2022db'!$E:$E,F541&amp;"F",'[1]2022db'!$R:$R)</f>
        <v>50864.4</v>
      </c>
      <c r="L541" s="6">
        <v>2083</v>
      </c>
      <c r="M541" s="6"/>
      <c r="N541" s="6">
        <v>320</v>
      </c>
      <c r="O541" s="6">
        <v>6095.1966000000002</v>
      </c>
      <c r="P541" s="6">
        <f>VerticalTable[[#This Row],[毛利额]]-SUM(VerticalTable[[#This Row],[月租]:[员工工资]])</f>
        <v>10010.4234</v>
      </c>
    </row>
    <row r="542" spans="1:16" ht="17.25">
      <c r="A542" s="3">
        <v>1104</v>
      </c>
      <c r="B542" s="4" t="s">
        <v>55</v>
      </c>
      <c r="C542" s="4" t="s">
        <v>17</v>
      </c>
      <c r="D542" s="3">
        <v>2022</v>
      </c>
      <c r="E542" s="4" t="s">
        <v>43</v>
      </c>
      <c r="F542" s="4" t="str">
        <f t="shared" si="8"/>
        <v>尚康2204</v>
      </c>
      <c r="G542" s="5">
        <f>IFERROR(VerticalTable[[#This Row],[毛利额]]/VerticalTable[[#This Row],[实收]],"")</f>
        <v>0.39563801099209234</v>
      </c>
      <c r="H542" s="6">
        <f>SUMIF('[1]2022db'!$E:$E,F542,'[1]2022db'!$M:$M)</f>
        <v>8666.23</v>
      </c>
      <c r="I542" s="6">
        <f>SUMIF('[1]2022db'!$E:$E,F542,'[1]2022db'!$R:$R)</f>
        <v>3428.69</v>
      </c>
      <c r="J542" s="6">
        <f>SUMIF('[1]2022db'!$E:$E,F542&amp;"F",'[1]2022db'!$M:$M)</f>
        <v>0</v>
      </c>
      <c r="K542" s="6">
        <f>SUMIF('[1]2022db'!$E:$E,F542&amp;"F",'[1]2022db'!$R:$R)</f>
        <v>0</v>
      </c>
      <c r="L542" s="6"/>
      <c r="M542" s="6"/>
      <c r="N542" s="6"/>
      <c r="O542" s="6">
        <v>0</v>
      </c>
      <c r="P542" s="6">
        <f>VerticalTable[[#This Row],[毛利额]]-SUM(VerticalTable[[#This Row],[月租]:[员工工资]])</f>
        <v>3428.69</v>
      </c>
    </row>
    <row r="543" spans="1:16" ht="17.25">
      <c r="A543" s="3">
        <v>1001</v>
      </c>
      <c r="B543" s="3" t="s">
        <v>16</v>
      </c>
      <c r="C543" s="4" t="s">
        <v>17</v>
      </c>
      <c r="D543" s="3">
        <v>2022</v>
      </c>
      <c r="E543" s="4" t="s">
        <v>44</v>
      </c>
      <c r="F543" s="4" t="str">
        <f t="shared" si="8"/>
        <v>爱心2205</v>
      </c>
      <c r="G543" s="5">
        <f>IFERROR(VerticalTable[[#This Row],[毛利额]]/VerticalTable[[#This Row],[实收]],"")</f>
        <v>0.44651316012022862</v>
      </c>
      <c r="H543" s="6">
        <f>SUMIF('[1]2022db'!$E:$E,F543,'[1]2022db'!$M:$M)</f>
        <v>89276.540000000008</v>
      </c>
      <c r="I543" s="6">
        <f>SUMIF('[1]2022db'!$E:$E,F543,'[1]2022db'!$R:$R)</f>
        <v>39863.15</v>
      </c>
      <c r="J543" s="6">
        <f>SUMIF('[1]2022db'!$E:$E,F543&amp;"F",'[1]2022db'!$M:$M)</f>
        <v>0</v>
      </c>
      <c r="K543" s="6">
        <f>SUMIF('[1]2022db'!$E:$E,F543&amp;"F",'[1]2022db'!$R:$R)</f>
        <v>0</v>
      </c>
      <c r="L543" s="6">
        <v>2500</v>
      </c>
      <c r="M543" s="6"/>
      <c r="N543" s="6">
        <v>500</v>
      </c>
      <c r="O543" s="6">
        <v>9204.9304000000011</v>
      </c>
      <c r="P543" s="6">
        <f>VerticalTable[[#This Row],[毛利额]]-SUM(VerticalTable[[#This Row],[月租]:[员工工资]])</f>
        <v>27658.2196</v>
      </c>
    </row>
    <row r="544" spans="1:16" ht="17.25">
      <c r="A544" s="3">
        <v>1002</v>
      </c>
      <c r="B544" s="4" t="s">
        <v>19</v>
      </c>
      <c r="C544" s="4" t="s">
        <v>20</v>
      </c>
      <c r="D544" s="3">
        <v>2022</v>
      </c>
      <c r="E544" s="4" t="s">
        <v>45</v>
      </c>
      <c r="F544" s="4" t="str">
        <f t="shared" si="8"/>
        <v>百姓2205</v>
      </c>
      <c r="G544" s="5">
        <f>IFERROR(VerticalTable[[#This Row],[毛利额]]/VerticalTable[[#This Row],[实收]],"")</f>
        <v>0.46501851420476115</v>
      </c>
      <c r="H544" s="6">
        <f>SUMIF('[1]2022db'!$E:$E,F544,'[1]2022db'!$M:$M)</f>
        <v>149306.98000000001</v>
      </c>
      <c r="I544" s="6">
        <f>SUMIF('[1]2022db'!$E:$E,F544,'[1]2022db'!$R:$R)</f>
        <v>69430.509999999995</v>
      </c>
      <c r="J544" s="6">
        <f>SUMIF('[1]2022db'!$E:$E,F544&amp;"F",'[1]2022db'!$M:$M)</f>
        <v>0</v>
      </c>
      <c r="K544" s="6">
        <f>SUMIF('[1]2022db'!$E:$E,F544&amp;"F",'[1]2022db'!$R:$R)</f>
        <v>0</v>
      </c>
      <c r="L544" s="6"/>
      <c r="M544" s="6"/>
      <c r="N544" s="6"/>
      <c r="O544" s="6">
        <v>0</v>
      </c>
      <c r="P544" s="6">
        <f>VerticalTable[[#This Row],[毛利额]]-SUM(VerticalTable[[#This Row],[月租]:[员工工资]])</f>
        <v>69430.509999999995</v>
      </c>
    </row>
    <row r="545" spans="1:16" ht="17.25">
      <c r="A545" s="3">
        <v>1003</v>
      </c>
      <c r="B545" s="4" t="s">
        <v>22</v>
      </c>
      <c r="C545" s="4" t="s">
        <v>20</v>
      </c>
      <c r="D545" s="3">
        <v>2022</v>
      </c>
      <c r="E545" s="4" t="s">
        <v>45</v>
      </c>
      <c r="F545" s="4" t="str">
        <f t="shared" si="8"/>
        <v>博康2205</v>
      </c>
      <c r="G545" s="5">
        <f>IFERROR(VerticalTable[[#This Row],[毛利额]]/VerticalTable[[#This Row],[实收]],"")</f>
        <v>0.42751141626411415</v>
      </c>
      <c r="H545" s="6">
        <f>SUMIF('[1]2022db'!$E:$E,F545,'[1]2022db'!$M:$M)</f>
        <v>92683.56</v>
      </c>
      <c r="I545" s="6">
        <f>SUMIF('[1]2022db'!$E:$E,F545,'[1]2022db'!$R:$R)</f>
        <v>39623.279999999999</v>
      </c>
      <c r="J545" s="6">
        <f>SUMIF('[1]2022db'!$E:$E,F545&amp;"F",'[1]2022db'!$M:$M)</f>
        <v>0</v>
      </c>
      <c r="K545" s="6">
        <f>SUMIF('[1]2022db'!$E:$E,F545&amp;"F",'[1]2022db'!$R:$R)</f>
        <v>0</v>
      </c>
      <c r="L545" s="6"/>
      <c r="M545" s="6"/>
      <c r="N545" s="6"/>
      <c r="O545" s="6">
        <v>0</v>
      </c>
      <c r="P545" s="6">
        <f>VerticalTable[[#This Row],[毛利额]]-SUM(VerticalTable[[#This Row],[月租]:[员工工资]])</f>
        <v>39623.279999999999</v>
      </c>
    </row>
    <row r="546" spans="1:16" ht="17.25">
      <c r="A546" s="3">
        <v>1004</v>
      </c>
      <c r="B546" s="4" t="s">
        <v>23</v>
      </c>
      <c r="C546" s="4" t="s">
        <v>20</v>
      </c>
      <c r="D546" s="3">
        <v>2022</v>
      </c>
      <c r="E546" s="4" t="s">
        <v>45</v>
      </c>
      <c r="F546" s="4" t="str">
        <f t="shared" si="8"/>
        <v>华瑞2205</v>
      </c>
      <c r="G546" s="5">
        <f>IFERROR(VerticalTable[[#This Row],[毛利额]]/VerticalTable[[#This Row],[实收]],"")</f>
        <v>0.45006979991720469</v>
      </c>
      <c r="H546" s="6">
        <f>SUMIF('[1]2022db'!$E:$E,F546,'[1]2022db'!$M:$M)</f>
        <v>90608.989999999991</v>
      </c>
      <c r="I546" s="6">
        <f>SUMIF('[1]2022db'!$E:$E,F546,'[1]2022db'!$R:$R)</f>
        <v>40780.369999999995</v>
      </c>
      <c r="J546" s="6">
        <f>SUMIF('[1]2022db'!$E:$E,F546&amp;"F",'[1]2022db'!$M:$M)</f>
        <v>0</v>
      </c>
      <c r="K546" s="6">
        <f>SUMIF('[1]2022db'!$E:$E,F546&amp;"F",'[1]2022db'!$R:$R)</f>
        <v>0</v>
      </c>
      <c r="L546" s="6"/>
      <c r="M546" s="6"/>
      <c r="N546" s="6"/>
      <c r="O546" s="6">
        <v>0</v>
      </c>
      <c r="P546" s="6">
        <f>VerticalTable[[#This Row],[毛利额]]-SUM(VerticalTable[[#This Row],[月租]:[员工工资]])</f>
        <v>40780.369999999995</v>
      </c>
    </row>
    <row r="547" spans="1:16" ht="17.25">
      <c r="A547" s="3">
        <v>1005</v>
      </c>
      <c r="B547" s="4" t="s">
        <v>24</v>
      </c>
      <c r="C547" s="4" t="s">
        <v>20</v>
      </c>
      <c r="D547" s="3">
        <v>2022</v>
      </c>
      <c r="E547" s="4" t="s">
        <v>45</v>
      </c>
      <c r="F547" s="4" t="str">
        <f t="shared" si="8"/>
        <v>华宇2205</v>
      </c>
      <c r="G547" s="5">
        <f>IFERROR(VerticalTable[[#This Row],[毛利额]]/VerticalTable[[#This Row],[实收]],"")</f>
        <v>0.37733854536620592</v>
      </c>
      <c r="H547" s="6">
        <f>SUMIF('[1]2022db'!$E:$E,F547,'[1]2022db'!$M:$M)</f>
        <v>97351.65</v>
      </c>
      <c r="I547" s="6">
        <f>SUMIF('[1]2022db'!$E:$E,F547,'[1]2022db'!$R:$R)</f>
        <v>36734.53</v>
      </c>
      <c r="J547" s="6">
        <f>SUMIF('[1]2022db'!$E:$E,F547&amp;"F",'[1]2022db'!$M:$M)</f>
        <v>0</v>
      </c>
      <c r="K547" s="6">
        <f>SUMIF('[1]2022db'!$E:$E,F547&amp;"F",'[1]2022db'!$R:$R)</f>
        <v>0</v>
      </c>
      <c r="L547" s="6"/>
      <c r="M547" s="6"/>
      <c r="N547" s="6"/>
      <c r="O547" s="6">
        <v>0</v>
      </c>
      <c r="P547" s="6">
        <f>VerticalTable[[#This Row],[毛利额]]-SUM(VerticalTable[[#This Row],[月租]:[员工工资]])</f>
        <v>36734.53</v>
      </c>
    </row>
    <row r="548" spans="1:16" ht="17.25">
      <c r="A548" s="3">
        <v>1006</v>
      </c>
      <c r="B548" s="4" t="s">
        <v>25</v>
      </c>
      <c r="C548" s="4" t="s">
        <v>20</v>
      </c>
      <c r="D548" s="3">
        <v>2022</v>
      </c>
      <c r="E548" s="4" t="s">
        <v>45</v>
      </c>
      <c r="F548" s="4" t="str">
        <f t="shared" si="8"/>
        <v>华雨2205</v>
      </c>
      <c r="G548" s="5">
        <f>IFERROR(VerticalTable[[#This Row],[毛利额]]/VerticalTable[[#This Row],[实收]],"")</f>
        <v>0.58176467976467972</v>
      </c>
      <c r="H548" s="6">
        <f>SUMIF('[1]2022db'!$E:$E,F548,'[1]2022db'!$M:$M)</f>
        <v>45045</v>
      </c>
      <c r="I548" s="6">
        <f>SUMIF('[1]2022db'!$E:$E,F548,'[1]2022db'!$R:$R)</f>
        <v>26205.59</v>
      </c>
      <c r="J548" s="6">
        <f>SUMIF('[1]2022db'!$E:$E,F548&amp;"F",'[1]2022db'!$M:$M)</f>
        <v>0</v>
      </c>
      <c r="K548" s="6">
        <f>SUMIF('[1]2022db'!$E:$E,F548&amp;"F",'[1]2022db'!$R:$R)</f>
        <v>0</v>
      </c>
      <c r="L548" s="6"/>
      <c r="M548" s="6"/>
      <c r="N548" s="6"/>
      <c r="O548" s="6">
        <v>0</v>
      </c>
      <c r="P548" s="6">
        <f>VerticalTable[[#This Row],[毛利额]]-SUM(VerticalTable[[#This Row],[月租]:[员工工资]])</f>
        <v>26205.59</v>
      </c>
    </row>
    <row r="549" spans="1:16" ht="17.25">
      <c r="A549" s="3">
        <v>1007</v>
      </c>
      <c r="B549" s="3" t="s">
        <v>26</v>
      </c>
      <c r="C549" s="4" t="s">
        <v>17</v>
      </c>
      <c r="D549" s="3">
        <v>2022</v>
      </c>
      <c r="E549" s="4" t="s">
        <v>44</v>
      </c>
      <c r="F549" s="4" t="str">
        <f t="shared" si="8"/>
        <v>平安2205</v>
      </c>
      <c r="G549" s="5">
        <f>IFERROR(VerticalTable[[#This Row],[毛利额]]/VerticalTable[[#This Row],[实收]],"")</f>
        <v>0.40441908623412659</v>
      </c>
      <c r="H549" s="6">
        <f>SUMIF('[1]2022db'!$E:$E,F549,'[1]2022db'!$M:$M)</f>
        <v>74227.11</v>
      </c>
      <c r="I549" s="6">
        <f>SUMIF('[1]2022db'!$E:$E,F549,'[1]2022db'!$R:$R)</f>
        <v>30018.86</v>
      </c>
      <c r="J549" s="6">
        <f>SUMIF('[1]2022db'!$E:$E,F549&amp;"F",'[1]2022db'!$M:$M)</f>
        <v>33</v>
      </c>
      <c r="K549" s="6">
        <f>SUMIF('[1]2022db'!$E:$E,F549&amp;"F",'[1]2022db'!$R:$R)</f>
        <v>5.7</v>
      </c>
      <c r="L549" s="6">
        <v>2000</v>
      </c>
      <c r="M549" s="6"/>
      <c r="N549" s="6">
        <v>300</v>
      </c>
      <c r="O549" s="6">
        <v>6625.4923500000004</v>
      </c>
      <c r="P549" s="6">
        <f>VerticalTable[[#This Row],[毛利额]]-SUM(VerticalTable[[#This Row],[月租]:[员工工资]])</f>
        <v>21093.36765</v>
      </c>
    </row>
    <row r="550" spans="1:16" ht="17.25">
      <c r="A550" s="3">
        <v>1008</v>
      </c>
      <c r="B550" s="3" t="s">
        <v>27</v>
      </c>
      <c r="C550" s="4" t="s">
        <v>17</v>
      </c>
      <c r="D550" s="3">
        <v>2022</v>
      </c>
      <c r="E550" s="4" t="s">
        <v>44</v>
      </c>
      <c r="F550" s="4" t="str">
        <f t="shared" si="8"/>
        <v>平价2205</v>
      </c>
      <c r="G550" s="5">
        <f>IFERROR(VerticalTable[[#This Row],[毛利额]]/VerticalTable[[#This Row],[实收]],"")</f>
        <v>0.40806123948715761</v>
      </c>
      <c r="H550" s="6">
        <f>SUMIF('[1]2022db'!$E:$E,F550,'[1]2022db'!$M:$M)</f>
        <v>205206.16000000003</v>
      </c>
      <c r="I550" s="6">
        <f>SUMIF('[1]2022db'!$E:$E,F550,'[1]2022db'!$R:$R)</f>
        <v>83736.679999999993</v>
      </c>
      <c r="J550" s="6">
        <f>SUMIF('[1]2022db'!$E:$E,F550&amp;"F",'[1]2022db'!$M:$M)</f>
        <v>0</v>
      </c>
      <c r="K550" s="6">
        <f>SUMIF('[1]2022db'!$E:$E,F550&amp;"F",'[1]2022db'!$R:$R)</f>
        <v>0</v>
      </c>
      <c r="L550" s="6">
        <v>4750</v>
      </c>
      <c r="M550" s="6"/>
      <c r="N550" s="6">
        <v>900</v>
      </c>
      <c r="O550" s="6">
        <v>23391.423999999999</v>
      </c>
      <c r="P550" s="6">
        <f>VerticalTable[[#This Row],[毛利额]]-SUM(VerticalTable[[#This Row],[月租]:[员工工资]])</f>
        <v>54695.255999999994</v>
      </c>
    </row>
    <row r="551" spans="1:16" ht="17.25">
      <c r="A551" s="3">
        <v>1010</v>
      </c>
      <c r="B551" s="3" t="s">
        <v>29</v>
      </c>
      <c r="C551" s="4" t="s">
        <v>17</v>
      </c>
      <c r="D551" s="3">
        <v>2022</v>
      </c>
      <c r="E551" s="4" t="s">
        <v>44</v>
      </c>
      <c r="F551" s="4" t="str">
        <f t="shared" si="8"/>
        <v>同仁2205</v>
      </c>
      <c r="G551" s="5">
        <f>IFERROR(VerticalTable[[#This Row],[毛利额]]/VerticalTable[[#This Row],[实收]],"")</f>
        <v>0.37972430973478094</v>
      </c>
      <c r="H551" s="6">
        <f>SUMIF('[1]2022db'!$E:$E,F551,'[1]2022db'!$M:$M)</f>
        <v>42325.759999999995</v>
      </c>
      <c r="I551" s="6">
        <f>SUMIF('[1]2022db'!$E:$E,F551,'[1]2022db'!$R:$R)</f>
        <v>16072.12</v>
      </c>
      <c r="J551" s="6">
        <f>SUMIF('[1]2022db'!$E:$E,F551&amp;"F",'[1]2022db'!$M:$M)</f>
        <v>0</v>
      </c>
      <c r="K551" s="6">
        <f>SUMIF('[1]2022db'!$E:$E,F551&amp;"F",'[1]2022db'!$R:$R)</f>
        <v>0</v>
      </c>
      <c r="L551" s="6">
        <v>8750</v>
      </c>
      <c r="M551" s="6"/>
      <c r="N551" s="6">
        <v>800</v>
      </c>
      <c r="O551" s="6">
        <v>6240.1203000000005</v>
      </c>
      <c r="P551" s="6">
        <f>VerticalTable[[#This Row],[毛利额]]-SUM(VerticalTable[[#This Row],[月租]:[员工工资]])</f>
        <v>281.9997000000003</v>
      </c>
    </row>
    <row r="552" spans="1:16" ht="17.25">
      <c r="A552" s="3">
        <v>1011</v>
      </c>
      <c r="B552" s="3" t="s">
        <v>30</v>
      </c>
      <c r="C552" s="4" t="s">
        <v>17</v>
      </c>
      <c r="D552" s="3">
        <v>2022</v>
      </c>
      <c r="E552" s="4" t="s">
        <v>44</v>
      </c>
      <c r="F552" s="4" t="str">
        <f t="shared" si="8"/>
        <v>万合2205</v>
      </c>
      <c r="G552" s="5">
        <f>IFERROR(VerticalTable[[#This Row],[毛利额]]/VerticalTable[[#This Row],[实收]],"")</f>
        <v>0.25390950513338451</v>
      </c>
      <c r="H552" s="6">
        <f>SUMIF('[1]2022db'!$E:$E,F552,'[1]2022db'!$M:$M)</f>
        <v>362660.35</v>
      </c>
      <c r="I552" s="6">
        <f>SUMIF('[1]2022db'!$E:$E,F552,'[1]2022db'!$R:$R)</f>
        <v>92082.910000000018</v>
      </c>
      <c r="J552" s="6">
        <f>SUMIF('[1]2022db'!$E:$E,F552&amp;"F",'[1]2022db'!$M:$M)</f>
        <v>13.4</v>
      </c>
      <c r="K552" s="6">
        <f>SUMIF('[1]2022db'!$E:$E,F552&amp;"F",'[1]2022db'!$R:$R)</f>
        <v>1.54</v>
      </c>
      <c r="L552" s="6">
        <v>10000</v>
      </c>
      <c r="M552" s="6"/>
      <c r="N552" s="6"/>
      <c r="O552" s="6">
        <v>19477.003349999999</v>
      </c>
      <c r="P552" s="6">
        <f>VerticalTable[[#This Row],[毛利额]]-SUM(VerticalTable[[#This Row],[月租]:[员工工资]])</f>
        <v>62605.906650000019</v>
      </c>
    </row>
    <row r="553" spans="1:16" ht="17.25">
      <c r="A553" s="3">
        <v>1012</v>
      </c>
      <c r="B553" s="3" t="s">
        <v>31</v>
      </c>
      <c r="C553" s="4" t="s">
        <v>17</v>
      </c>
      <c r="D553" s="3">
        <v>2022</v>
      </c>
      <c r="E553" s="4" t="s">
        <v>44</v>
      </c>
      <c r="F553" s="4" t="str">
        <f t="shared" si="8"/>
        <v>为民2205</v>
      </c>
      <c r="G553" s="5">
        <f>IFERROR(VerticalTable[[#This Row],[毛利额]]/VerticalTable[[#This Row],[实收]],"")</f>
        <v>0.44066718500077978</v>
      </c>
      <c r="H553" s="6">
        <f>SUMIF('[1]2022db'!$E:$E,F553,'[1]2022db'!$M:$M)</f>
        <v>69440.41</v>
      </c>
      <c r="I553" s="6">
        <f>SUMIF('[1]2022db'!$E:$E,F553,'[1]2022db'!$R:$R)</f>
        <v>30600.11</v>
      </c>
      <c r="J553" s="6">
        <f>SUMIF('[1]2022db'!$E:$E,F553&amp;"F",'[1]2022db'!$M:$M)</f>
        <v>0</v>
      </c>
      <c r="K553" s="6">
        <f>SUMIF('[1]2022db'!$E:$E,F553&amp;"F",'[1]2022db'!$R:$R)</f>
        <v>0</v>
      </c>
      <c r="L553" s="6">
        <v>2750</v>
      </c>
      <c r="M553" s="6"/>
      <c r="N553" s="6">
        <v>1000</v>
      </c>
      <c r="O553" s="6">
        <v>6616.3356000000003</v>
      </c>
      <c r="P553" s="6">
        <f>VerticalTable[[#This Row],[毛利额]]-SUM(VerticalTable[[#This Row],[月租]:[员工工资]])</f>
        <v>20233.774400000002</v>
      </c>
    </row>
    <row r="554" spans="1:16" ht="17.25">
      <c r="A554" s="3">
        <v>1013</v>
      </c>
      <c r="B554" s="4" t="s">
        <v>56</v>
      </c>
      <c r="C554" s="4" t="s">
        <v>20</v>
      </c>
      <c r="D554" s="3">
        <v>2022</v>
      </c>
      <c r="E554" s="4" t="s">
        <v>45</v>
      </c>
      <c r="F554" s="4" t="str">
        <f t="shared" si="8"/>
        <v>心脑2205</v>
      </c>
      <c r="G554" s="5">
        <f>IFERROR(VerticalTable[[#This Row],[毛利额]]/VerticalTable[[#This Row],[实收]],"")</f>
        <v>0.41160844455571638</v>
      </c>
      <c r="H554" s="6">
        <f>SUMIF('[1]2022db'!$E:$E,F554,'[1]2022db'!$M:$M)</f>
        <v>54441.229999999996</v>
      </c>
      <c r="I554" s="6">
        <f>SUMIF('[1]2022db'!$E:$E,F554,'[1]2022db'!$R:$R)</f>
        <v>22408.47</v>
      </c>
      <c r="J554" s="6">
        <f>SUMIF('[1]2022db'!$E:$E,F554&amp;"F",'[1]2022db'!$M:$M)</f>
        <v>0</v>
      </c>
      <c r="K554" s="6">
        <f>SUMIF('[1]2022db'!$E:$E,F554&amp;"F",'[1]2022db'!$R:$R)</f>
        <v>0</v>
      </c>
      <c r="L554" s="6"/>
      <c r="M554" s="6"/>
      <c r="N554" s="6"/>
      <c r="O554" s="6">
        <v>0</v>
      </c>
      <c r="P554" s="6">
        <f>VerticalTable[[#This Row],[毛利额]]-SUM(VerticalTable[[#This Row],[月租]:[员工工资]])</f>
        <v>22408.47</v>
      </c>
    </row>
    <row r="555" spans="1:16" ht="17.25">
      <c r="A555" s="3">
        <v>1014</v>
      </c>
      <c r="B555" s="3" t="s">
        <v>32</v>
      </c>
      <c r="C555" s="4" t="s">
        <v>17</v>
      </c>
      <c r="D555" s="3">
        <v>2022</v>
      </c>
      <c r="E555" s="4" t="s">
        <v>44</v>
      </c>
      <c r="F555" s="4" t="str">
        <f t="shared" si="8"/>
        <v>新特2205</v>
      </c>
      <c r="G555" s="5">
        <f>IFERROR(VerticalTable[[#This Row],[毛利额]]/VerticalTable[[#This Row],[实收]],"")</f>
        <v>0.39135413142115005</v>
      </c>
      <c r="H555" s="6">
        <f>SUMIF('[1]2022db'!$E:$E,F555,'[1]2022db'!$M:$M)</f>
        <v>116119.96999999999</v>
      </c>
      <c r="I555" s="6">
        <f>SUMIF('[1]2022db'!$E:$E,F555,'[1]2022db'!$R:$R)</f>
        <v>45444.03</v>
      </c>
      <c r="J555" s="6">
        <f>SUMIF('[1]2022db'!$E:$E,F555&amp;"F",'[1]2022db'!$M:$M)</f>
        <v>0</v>
      </c>
      <c r="K555" s="6">
        <f>SUMIF('[1]2022db'!$E:$E,F555&amp;"F",'[1]2022db'!$R:$R)</f>
        <v>0</v>
      </c>
      <c r="L555" s="6">
        <v>1500</v>
      </c>
      <c r="M555" s="6"/>
      <c r="N555" s="6">
        <v>500</v>
      </c>
      <c r="O555" s="6">
        <v>7709.6923999999999</v>
      </c>
      <c r="P555" s="6">
        <f>VerticalTable[[#This Row],[毛利额]]-SUM(VerticalTable[[#This Row],[月租]:[员工工资]])</f>
        <v>35734.337599999999</v>
      </c>
    </row>
    <row r="556" spans="1:16" ht="17.25">
      <c r="A556" s="3">
        <v>1015</v>
      </c>
      <c r="B556" s="3" t="s">
        <v>33</v>
      </c>
      <c r="C556" s="4" t="s">
        <v>17</v>
      </c>
      <c r="D556" s="3">
        <v>2022</v>
      </c>
      <c r="E556" s="4" t="s">
        <v>44</v>
      </c>
      <c r="F556" s="4" t="str">
        <f t="shared" si="8"/>
        <v>春天2205</v>
      </c>
      <c r="G556" s="5">
        <f>IFERROR(VerticalTable[[#This Row],[毛利额]]/VerticalTable[[#This Row],[实收]],"")</f>
        <v>0.41458422675978607</v>
      </c>
      <c r="H556" s="6">
        <f>SUMIF('[1]2022db'!$E:$E,F556,'[1]2022db'!$M:$M)</f>
        <v>65011.880000000005</v>
      </c>
      <c r="I556" s="6">
        <f>SUMIF('[1]2022db'!$E:$E,F556,'[1]2022db'!$R:$R)</f>
        <v>26952.9</v>
      </c>
      <c r="J556" s="6">
        <f>SUMIF('[1]2022db'!$E:$E,F556&amp;"F",'[1]2022db'!$M:$M)</f>
        <v>0</v>
      </c>
      <c r="K556" s="6">
        <f>SUMIF('[1]2022db'!$E:$E,F556&amp;"F",'[1]2022db'!$R:$R)</f>
        <v>0</v>
      </c>
      <c r="L556" s="6">
        <v>2333</v>
      </c>
      <c r="M556" s="6"/>
      <c r="N556" s="6"/>
      <c r="O556" s="6">
        <v>5982.4549999999999</v>
      </c>
      <c r="P556" s="6">
        <f>VerticalTable[[#This Row],[毛利额]]-SUM(VerticalTable[[#This Row],[月租]:[员工工资]])</f>
        <v>18637.445</v>
      </c>
    </row>
    <row r="557" spans="1:16" ht="17.25">
      <c r="A557" s="3">
        <v>1016</v>
      </c>
      <c r="B557" s="3" t="s">
        <v>34</v>
      </c>
      <c r="C557" s="4" t="s">
        <v>17</v>
      </c>
      <c r="D557" s="3">
        <v>2022</v>
      </c>
      <c r="E557" s="4" t="s">
        <v>44</v>
      </c>
      <c r="F557" s="4" t="str">
        <f t="shared" si="8"/>
        <v>春雨2205</v>
      </c>
      <c r="G557" s="5">
        <f>IFERROR(VerticalTable[[#This Row],[毛利额]]/VerticalTable[[#This Row],[实收]],"")</f>
        <v>0.41517847097016741</v>
      </c>
      <c r="H557" s="6">
        <f>SUMIF('[1]2022db'!$E:$E,F557,'[1]2022db'!$M:$M)</f>
        <v>72880.200000000012</v>
      </c>
      <c r="I557" s="6">
        <f>SUMIF('[1]2022db'!$E:$E,F557,'[1]2022db'!$R:$R)</f>
        <v>30258.29</v>
      </c>
      <c r="J557" s="6">
        <f>SUMIF('[1]2022db'!$E:$E,F557&amp;"F",'[1]2022db'!$M:$M)</f>
        <v>4870</v>
      </c>
      <c r="K557" s="6">
        <f>SUMIF('[1]2022db'!$E:$E,F557&amp;"F",'[1]2022db'!$R:$R)</f>
        <v>1393.88</v>
      </c>
      <c r="L557" s="6">
        <v>2500</v>
      </c>
      <c r="M557" s="6"/>
      <c r="N557" s="6"/>
      <c r="O557" s="6">
        <v>6470.2130500000003</v>
      </c>
      <c r="P557" s="6">
        <f>VerticalTable[[#This Row],[毛利额]]-SUM(VerticalTable[[#This Row],[月租]:[员工工资]])</f>
        <v>21288.076950000002</v>
      </c>
    </row>
    <row r="558" spans="1:16" ht="17.25">
      <c r="A558" s="3">
        <v>1017</v>
      </c>
      <c r="B558" s="3" t="s">
        <v>35</v>
      </c>
      <c r="C558" s="4" t="s">
        <v>17</v>
      </c>
      <c r="D558" s="3">
        <v>2022</v>
      </c>
      <c r="E558" s="4" t="s">
        <v>44</v>
      </c>
      <c r="F558" s="4" t="str">
        <f t="shared" si="8"/>
        <v>阳光2205</v>
      </c>
      <c r="G558" s="5">
        <f>IFERROR(VerticalTable[[#This Row],[毛利额]]/VerticalTable[[#This Row],[实收]],"")</f>
        <v>0.4014071584915288</v>
      </c>
      <c r="H558" s="6">
        <f>SUMIF('[1]2022db'!$E:$E,F558,'[1]2022db'!$M:$M)</f>
        <v>73953.290000000008</v>
      </c>
      <c r="I558" s="6">
        <f>SUMIF('[1]2022db'!$E:$E,F558,'[1]2022db'!$R:$R)</f>
        <v>29685.379999999997</v>
      </c>
      <c r="J558" s="6">
        <f>SUMIF('[1]2022db'!$E:$E,F558&amp;"F",'[1]2022db'!$M:$M)</f>
        <v>0</v>
      </c>
      <c r="K558" s="6">
        <f>SUMIF('[1]2022db'!$E:$E,F558&amp;"F",'[1]2022db'!$R:$R)</f>
        <v>0</v>
      </c>
      <c r="L558" s="6">
        <v>2333</v>
      </c>
      <c r="M558" s="6"/>
      <c r="N558" s="6"/>
      <c r="O558" s="6">
        <v>6311.5202000000008</v>
      </c>
      <c r="P558" s="6">
        <f>VerticalTable[[#This Row],[毛利额]]-SUM(VerticalTable[[#This Row],[月租]:[员工工资]])</f>
        <v>21040.859799999998</v>
      </c>
    </row>
    <row r="559" spans="1:16" ht="17.25">
      <c r="A559" s="3">
        <v>1018</v>
      </c>
      <c r="B559" s="3" t="s">
        <v>36</v>
      </c>
      <c r="C559" s="4" t="s">
        <v>17</v>
      </c>
      <c r="D559" s="3">
        <v>2022</v>
      </c>
      <c r="E559" s="4" t="s">
        <v>44</v>
      </c>
      <c r="F559" s="4" t="str">
        <f t="shared" si="8"/>
        <v>安康2205</v>
      </c>
      <c r="G559" s="5">
        <f>IFERROR(VerticalTable[[#This Row],[毛利额]]/VerticalTable[[#This Row],[实收]],"")</f>
        <v>0.41637913397411247</v>
      </c>
      <c r="H559" s="6">
        <f>SUMIF('[1]2022db'!$E:$E,F559,'[1]2022db'!$M:$M)</f>
        <v>59338.18</v>
      </c>
      <c r="I559" s="6">
        <f>SUMIF('[1]2022db'!$E:$E,F559,'[1]2022db'!$R:$R)</f>
        <v>24707.18</v>
      </c>
      <c r="J559" s="6">
        <f>SUMIF('[1]2022db'!$E:$E,F559&amp;"F",'[1]2022db'!$M:$M)</f>
        <v>0</v>
      </c>
      <c r="K559" s="6">
        <f>SUMIF('[1]2022db'!$E:$E,F559&amp;"F",'[1]2022db'!$R:$R)</f>
        <v>0</v>
      </c>
      <c r="L559" s="6">
        <v>5000</v>
      </c>
      <c r="M559" s="6"/>
      <c r="N559" s="6"/>
      <c r="O559" s="6">
        <v>7599.5430999999999</v>
      </c>
      <c r="P559" s="6">
        <f>VerticalTable[[#This Row],[毛利额]]-SUM(VerticalTable[[#This Row],[月租]:[员工工资]])</f>
        <v>12107.636900000001</v>
      </c>
    </row>
    <row r="560" spans="1:16" ht="17.25">
      <c r="A560" s="3">
        <v>1019</v>
      </c>
      <c r="B560" s="3" t="s">
        <v>37</v>
      </c>
      <c r="C560" s="4" t="s">
        <v>17</v>
      </c>
      <c r="D560" s="3">
        <v>2022</v>
      </c>
      <c r="E560" s="4" t="s">
        <v>44</v>
      </c>
      <c r="F560" s="4" t="str">
        <f t="shared" si="8"/>
        <v>仁心2205</v>
      </c>
      <c r="G560" s="5">
        <f>IFERROR(VerticalTable[[#This Row],[毛利额]]/VerticalTable[[#This Row],[实收]],"")</f>
        <v>0.4200344226951887</v>
      </c>
      <c r="H560" s="6">
        <f>SUMIF('[1]2022db'!$E:$E,F560,'[1]2022db'!$M:$M)</f>
        <v>49264.009999999995</v>
      </c>
      <c r="I560" s="6">
        <f>SUMIF('[1]2022db'!$E:$E,F560,'[1]2022db'!$R:$R)</f>
        <v>20692.580000000002</v>
      </c>
      <c r="J560" s="6">
        <f>SUMIF('[1]2022db'!$E:$E,F560&amp;"F",'[1]2022db'!$M:$M)</f>
        <v>357</v>
      </c>
      <c r="K560" s="6">
        <f>SUMIF('[1]2022db'!$E:$E,F560&amp;"F",'[1]2022db'!$R:$R)</f>
        <v>71.17</v>
      </c>
      <c r="L560" s="6">
        <v>1917</v>
      </c>
      <c r="M560" s="6"/>
      <c r="N560" s="6"/>
      <c r="O560" s="6">
        <v>5406.8024000000005</v>
      </c>
      <c r="P560" s="6">
        <f>VerticalTable[[#This Row],[毛利额]]-SUM(VerticalTable[[#This Row],[月租]:[员工工资]])</f>
        <v>13368.777600000001</v>
      </c>
    </row>
    <row r="561" spans="1:16" ht="17.25">
      <c r="A561" s="3">
        <v>1021</v>
      </c>
      <c r="B561" s="4" t="s">
        <v>53</v>
      </c>
      <c r="C561" s="4" t="s">
        <v>17</v>
      </c>
      <c r="D561" s="3">
        <v>2022</v>
      </c>
      <c r="E561" s="4" t="s">
        <v>44</v>
      </c>
      <c r="F561" s="4" t="str">
        <f t="shared" si="8"/>
        <v>康佳2205</v>
      </c>
      <c r="G561" s="5">
        <f>IFERROR(VerticalTable[[#This Row],[毛利额]]/VerticalTable[[#This Row],[实收]],"")</f>
        <v>0.36385653064913437</v>
      </c>
      <c r="H561" s="6">
        <f>SUMIF('[1]2022db'!$E:$E,F561,'[1]2022db'!$M:$M)</f>
        <v>42653.57</v>
      </c>
      <c r="I561" s="6">
        <f>SUMIF('[1]2022db'!$E:$E,F561,'[1]2022db'!$R:$R)</f>
        <v>15519.779999999999</v>
      </c>
      <c r="J561" s="6">
        <f>SUMIF('[1]2022db'!$E:$E,F561&amp;"F",'[1]2022db'!$M:$M)</f>
        <v>0</v>
      </c>
      <c r="K561" s="6">
        <f>SUMIF('[1]2022db'!$E:$E,F561&amp;"F",'[1]2022db'!$R:$R)</f>
        <v>0</v>
      </c>
      <c r="L561" s="6">
        <v>2083</v>
      </c>
      <c r="M561" s="6"/>
      <c r="N561" s="6">
        <v>500</v>
      </c>
      <c r="O561" s="6">
        <v>4739.7862000000005</v>
      </c>
      <c r="P561" s="6">
        <f>VerticalTable[[#This Row],[毛利额]]-SUM(VerticalTable[[#This Row],[月租]:[员工工资]])</f>
        <v>8196.9937999999984</v>
      </c>
    </row>
    <row r="562" spans="1:16" ht="17.25">
      <c r="A562" s="3">
        <v>1105</v>
      </c>
      <c r="B562" s="4" t="s">
        <v>55</v>
      </c>
      <c r="C562" s="4" t="s">
        <v>17</v>
      </c>
      <c r="D562" s="3">
        <v>2022</v>
      </c>
      <c r="E562" s="4" t="s">
        <v>45</v>
      </c>
      <c r="F562" s="4" t="str">
        <f t="shared" si="8"/>
        <v>尚康2205</v>
      </c>
      <c r="G562" s="5">
        <f>IFERROR(VerticalTable[[#This Row],[毛利额]]/VerticalTable[[#This Row],[实收]],"")</f>
        <v>0.3138031108357518</v>
      </c>
      <c r="H562" s="6">
        <f>SUMIF('[1]2022db'!$E:$E,F562,'[1]2022db'!$M:$M)</f>
        <v>3066.7</v>
      </c>
      <c r="I562" s="6">
        <f>SUMIF('[1]2022db'!$E:$E,F562,'[1]2022db'!$R:$R)</f>
        <v>962.34</v>
      </c>
      <c r="J562" s="6">
        <f>SUMIF('[1]2022db'!$E:$E,F562&amp;"F",'[1]2022db'!$M:$M)</f>
        <v>0</v>
      </c>
      <c r="K562" s="6">
        <f>SUMIF('[1]2022db'!$E:$E,F562&amp;"F",'[1]2022db'!$R:$R)</f>
        <v>0</v>
      </c>
      <c r="L562" s="6"/>
      <c r="M562" s="6"/>
      <c r="N562" s="6"/>
      <c r="O562" s="6"/>
      <c r="P562" s="6">
        <f>VerticalTable[[#This Row],[毛利额]]-SUM(VerticalTable[[#This Row],[月租]:[员工工资]])</f>
        <v>962.34</v>
      </c>
    </row>
    <row r="563" spans="1:16" ht="17.25">
      <c r="A563" s="3">
        <v>1001</v>
      </c>
      <c r="B563" s="3" t="s">
        <v>16</v>
      </c>
      <c r="C563" s="4" t="s">
        <v>17</v>
      </c>
      <c r="D563" s="3">
        <v>2022</v>
      </c>
      <c r="E563" s="4" t="s">
        <v>47</v>
      </c>
      <c r="F563" s="4" t="str">
        <f t="shared" si="8"/>
        <v>爱心2206</v>
      </c>
      <c r="G563" s="5">
        <f>IFERROR(VerticalTable[[#This Row],[毛利额]]/VerticalTable[[#This Row],[实收]],"")</f>
        <v>0.47180543347827264</v>
      </c>
      <c r="H563" s="6">
        <f>SUMIF('[1]2022db'!$E:$E,F563,'[1]2022db'!$M:$M)</f>
        <v>84975.77</v>
      </c>
      <c r="I563" s="6">
        <f>SUMIF('[1]2022db'!$E:$E,F563,'[1]2022db'!$R:$R)</f>
        <v>40092.03</v>
      </c>
      <c r="J563" s="6">
        <f>SUMIF('[1]2022db'!$E:$E,F563&amp;"F",'[1]2022db'!$M:$M)</f>
        <v>0</v>
      </c>
      <c r="K563" s="6">
        <f>SUMIF('[1]2022db'!$E:$E,F563&amp;"F",'[1]2022db'!$R:$R)</f>
        <v>0</v>
      </c>
      <c r="L563" s="6">
        <v>2500</v>
      </c>
      <c r="M563" s="6"/>
      <c r="N563" s="6">
        <v>500</v>
      </c>
      <c r="O563" s="6">
        <v>9723.7188999999998</v>
      </c>
      <c r="P563" s="6">
        <f>VerticalTable[[#This Row],[毛利额]]-SUM(VerticalTable[[#This Row],[月租]:[员工工资]])</f>
        <v>27368.311099999999</v>
      </c>
    </row>
    <row r="564" spans="1:16" ht="17.25">
      <c r="A564" s="3">
        <v>1002</v>
      </c>
      <c r="B564" s="4" t="s">
        <v>19</v>
      </c>
      <c r="C564" s="4" t="s">
        <v>20</v>
      </c>
      <c r="D564" s="3">
        <v>2022</v>
      </c>
      <c r="E564" s="4" t="s">
        <v>47</v>
      </c>
      <c r="F564" s="4" t="str">
        <f t="shared" si="8"/>
        <v>百姓2206</v>
      </c>
      <c r="G564" s="5">
        <f>IFERROR(VerticalTable[[#This Row],[毛利额]]/VerticalTable[[#This Row],[实收]],"")</f>
        <v>0.47049197465778714</v>
      </c>
      <c r="H564" s="6">
        <f>SUMIF('[1]2022db'!$E:$E,F564,'[1]2022db'!$M:$M)</f>
        <v>147118.96</v>
      </c>
      <c r="I564" s="6">
        <f>SUMIF('[1]2022db'!$E:$E,F564,'[1]2022db'!$R:$R)</f>
        <v>69218.289999999994</v>
      </c>
      <c r="J564" s="6">
        <f>SUMIF('[1]2022db'!$E:$E,F564&amp;"F",'[1]2022db'!$M:$M)</f>
        <v>100</v>
      </c>
      <c r="K564" s="6">
        <f>SUMIF('[1]2022db'!$E:$E,F564&amp;"F",'[1]2022db'!$R:$R)</f>
        <v>45</v>
      </c>
      <c r="L564" s="6"/>
      <c r="M564" s="6"/>
      <c r="N564" s="6"/>
      <c r="O564" s="6">
        <v>0</v>
      </c>
      <c r="P564" s="6">
        <f>VerticalTable[[#This Row],[毛利额]]-SUM(VerticalTable[[#This Row],[月租]:[员工工资]])</f>
        <v>69218.289999999994</v>
      </c>
    </row>
    <row r="565" spans="1:16" ht="17.25">
      <c r="A565" s="3">
        <v>1003</v>
      </c>
      <c r="B565" s="4" t="s">
        <v>22</v>
      </c>
      <c r="C565" s="4" t="s">
        <v>20</v>
      </c>
      <c r="D565" s="3">
        <v>2022</v>
      </c>
      <c r="E565" s="4" t="s">
        <v>47</v>
      </c>
      <c r="F565" s="4" t="str">
        <f t="shared" si="8"/>
        <v>博康2206</v>
      </c>
      <c r="G565" s="5">
        <f>IFERROR(VerticalTable[[#This Row],[毛利额]]/VerticalTable[[#This Row],[实收]],"")</f>
        <v>0.43893629368034082</v>
      </c>
      <c r="H565" s="6">
        <f>SUMIF('[1]2022db'!$E:$E,F565,'[1]2022db'!$M:$M)</f>
        <v>98483.95</v>
      </c>
      <c r="I565" s="6">
        <f>SUMIF('[1]2022db'!$E:$E,F565,'[1]2022db'!$R:$R)</f>
        <v>43228.18</v>
      </c>
      <c r="J565" s="6">
        <f>SUMIF('[1]2022db'!$E:$E,F565&amp;"F",'[1]2022db'!$M:$M)</f>
        <v>0</v>
      </c>
      <c r="K565" s="6">
        <f>SUMIF('[1]2022db'!$E:$E,F565&amp;"F",'[1]2022db'!$R:$R)</f>
        <v>0</v>
      </c>
      <c r="L565" s="6"/>
      <c r="M565" s="6"/>
      <c r="N565" s="6"/>
      <c r="O565" s="6">
        <v>0</v>
      </c>
      <c r="P565" s="6">
        <f>VerticalTable[[#This Row],[毛利额]]-SUM(VerticalTable[[#This Row],[月租]:[员工工资]])</f>
        <v>43228.18</v>
      </c>
    </row>
    <row r="566" spans="1:16" ht="17.25">
      <c r="A566" s="3">
        <v>1004</v>
      </c>
      <c r="B566" s="4" t="s">
        <v>23</v>
      </c>
      <c r="C566" s="4" t="s">
        <v>20</v>
      </c>
      <c r="D566" s="3">
        <v>2022</v>
      </c>
      <c r="E566" s="4" t="s">
        <v>47</v>
      </c>
      <c r="F566" s="4" t="str">
        <f t="shared" si="8"/>
        <v>华瑞2206</v>
      </c>
      <c r="G566" s="5">
        <f>IFERROR(VerticalTable[[#This Row],[毛利额]]/VerticalTable[[#This Row],[实收]],"")</f>
        <v>0.44216557644209847</v>
      </c>
      <c r="H566" s="6">
        <f>SUMIF('[1]2022db'!$E:$E,F566,'[1]2022db'!$M:$M)</f>
        <v>96785.87</v>
      </c>
      <c r="I566" s="6">
        <f>SUMIF('[1]2022db'!$E:$E,F566,'[1]2022db'!$R:$R)</f>
        <v>42795.380000000005</v>
      </c>
      <c r="J566" s="6">
        <f>SUMIF('[1]2022db'!$E:$E,F566&amp;"F",'[1]2022db'!$M:$M)</f>
        <v>0</v>
      </c>
      <c r="K566" s="6">
        <f>SUMIF('[1]2022db'!$E:$E,F566&amp;"F",'[1]2022db'!$R:$R)</f>
        <v>0</v>
      </c>
      <c r="L566" s="6"/>
      <c r="M566" s="6"/>
      <c r="N566" s="6"/>
      <c r="O566" s="6">
        <v>0</v>
      </c>
      <c r="P566" s="6">
        <f>VerticalTable[[#This Row],[毛利额]]-SUM(VerticalTable[[#This Row],[月租]:[员工工资]])</f>
        <v>42795.380000000005</v>
      </c>
    </row>
    <row r="567" spans="1:16" ht="17.25">
      <c r="A567" s="3">
        <v>1005</v>
      </c>
      <c r="B567" s="4" t="s">
        <v>24</v>
      </c>
      <c r="C567" s="4" t="s">
        <v>20</v>
      </c>
      <c r="D567" s="3">
        <v>2022</v>
      </c>
      <c r="E567" s="4" t="s">
        <v>47</v>
      </c>
      <c r="F567" s="4" t="str">
        <f t="shared" si="8"/>
        <v>华宇2206</v>
      </c>
      <c r="G567" s="5">
        <f>IFERROR(VerticalTable[[#This Row],[毛利额]]/VerticalTable[[#This Row],[实收]],"")</f>
        <v>0.39861496529355711</v>
      </c>
      <c r="H567" s="6">
        <f>SUMIF('[1]2022db'!$E:$E,F567,'[1]2022db'!$M:$M)</f>
        <v>93080.7</v>
      </c>
      <c r="I567" s="6">
        <f>SUMIF('[1]2022db'!$E:$E,F567,'[1]2022db'!$R:$R)</f>
        <v>37103.360000000001</v>
      </c>
      <c r="J567" s="6">
        <f>SUMIF('[1]2022db'!$E:$E,F567&amp;"F",'[1]2022db'!$M:$M)</f>
        <v>490</v>
      </c>
      <c r="K567" s="6">
        <f>SUMIF('[1]2022db'!$E:$E,F567&amp;"F",'[1]2022db'!$R:$R)</f>
        <v>207</v>
      </c>
      <c r="L567" s="6"/>
      <c r="M567" s="6"/>
      <c r="N567" s="6"/>
      <c r="O567" s="6">
        <v>0</v>
      </c>
      <c r="P567" s="6">
        <f>VerticalTable[[#This Row],[毛利额]]-SUM(VerticalTable[[#This Row],[月租]:[员工工资]])</f>
        <v>37103.360000000001</v>
      </c>
    </row>
    <row r="568" spans="1:16" ht="17.25">
      <c r="A568" s="3">
        <v>1006</v>
      </c>
      <c r="B568" s="4" t="s">
        <v>25</v>
      </c>
      <c r="C568" s="4" t="s">
        <v>20</v>
      </c>
      <c r="D568" s="3">
        <v>2022</v>
      </c>
      <c r="E568" s="4" t="s">
        <v>47</v>
      </c>
      <c r="F568" s="4" t="str">
        <f t="shared" si="8"/>
        <v>华雨2206</v>
      </c>
      <c r="G568" s="5">
        <f>IFERROR(VerticalTable[[#This Row],[毛利额]]/VerticalTable[[#This Row],[实收]],"")</f>
        <v>0.5955490186943877</v>
      </c>
      <c r="H568" s="6">
        <f>SUMIF('[1]2022db'!$E:$E,F568,'[1]2022db'!$M:$M)</f>
        <v>45077.7</v>
      </c>
      <c r="I568" s="6">
        <f>SUMIF('[1]2022db'!$E:$E,F568,'[1]2022db'!$R:$R)</f>
        <v>26845.98</v>
      </c>
      <c r="J568" s="6">
        <f>SUMIF('[1]2022db'!$E:$E,F568&amp;"F",'[1]2022db'!$M:$M)</f>
        <v>0</v>
      </c>
      <c r="K568" s="6">
        <f>SUMIF('[1]2022db'!$E:$E,F568&amp;"F",'[1]2022db'!$R:$R)</f>
        <v>0</v>
      </c>
      <c r="L568" s="6"/>
      <c r="M568" s="6"/>
      <c r="N568" s="6"/>
      <c r="O568" s="6">
        <v>0</v>
      </c>
      <c r="P568" s="6">
        <f>VerticalTable[[#This Row],[毛利额]]-SUM(VerticalTable[[#This Row],[月租]:[员工工资]])</f>
        <v>26845.98</v>
      </c>
    </row>
    <row r="569" spans="1:16" ht="17.25">
      <c r="A569" s="3">
        <v>1007</v>
      </c>
      <c r="B569" s="3" t="s">
        <v>26</v>
      </c>
      <c r="C569" s="4" t="s">
        <v>17</v>
      </c>
      <c r="D569" s="3">
        <v>2022</v>
      </c>
      <c r="E569" s="4" t="s">
        <v>47</v>
      </c>
      <c r="F569" s="4" t="str">
        <f t="shared" si="8"/>
        <v>平安2206</v>
      </c>
      <c r="G569" s="5">
        <f>IFERROR(VerticalTable[[#This Row],[毛利额]]/VerticalTable[[#This Row],[实收]],"")</f>
        <v>0.40579154668946504</v>
      </c>
      <c r="H569" s="6">
        <f>SUMIF('[1]2022db'!$E:$E,F569,'[1]2022db'!$M:$M)</f>
        <v>72975.670000000013</v>
      </c>
      <c r="I569" s="6">
        <f>SUMIF('[1]2022db'!$E:$E,F569,'[1]2022db'!$R:$R)</f>
        <v>29612.91</v>
      </c>
      <c r="J569" s="6">
        <f>SUMIF('[1]2022db'!$E:$E,F569&amp;"F",'[1]2022db'!$M:$M)</f>
        <v>99200</v>
      </c>
      <c r="K569" s="6">
        <f>SUMIF('[1]2022db'!$E:$E,F569&amp;"F",'[1]2022db'!$R:$R)</f>
        <v>33548</v>
      </c>
      <c r="L569" s="6">
        <v>2000</v>
      </c>
      <c r="M569" s="6"/>
      <c r="N569" s="6">
        <v>300</v>
      </c>
      <c r="O569" s="6">
        <v>5774.97415</v>
      </c>
      <c r="P569" s="6">
        <f>VerticalTable[[#This Row],[毛利额]]-SUM(VerticalTable[[#This Row],[月租]:[员工工资]])</f>
        <v>21537.935850000002</v>
      </c>
    </row>
    <row r="570" spans="1:16" ht="17.25">
      <c r="A570" s="3">
        <v>1008</v>
      </c>
      <c r="B570" s="3" t="s">
        <v>27</v>
      </c>
      <c r="C570" s="4" t="s">
        <v>17</v>
      </c>
      <c r="D570" s="3">
        <v>2022</v>
      </c>
      <c r="E570" s="4" t="s">
        <v>47</v>
      </c>
      <c r="F570" s="4" t="str">
        <f t="shared" si="8"/>
        <v>平价2206</v>
      </c>
      <c r="G570" s="5">
        <f>IFERROR(VerticalTable[[#This Row],[毛利额]]/VerticalTable[[#This Row],[实收]],"")</f>
        <v>0.40677934305803809</v>
      </c>
      <c r="H570" s="6">
        <f>SUMIF('[1]2022db'!$E:$E,F570,'[1]2022db'!$M:$M)</f>
        <v>184972.19999999998</v>
      </c>
      <c r="I570" s="6">
        <f>SUMIF('[1]2022db'!$E:$E,F570,'[1]2022db'!$R:$R)</f>
        <v>75242.870000000024</v>
      </c>
      <c r="J570" s="6">
        <f>SUMIF('[1]2022db'!$E:$E,F570&amp;"F",'[1]2022db'!$M:$M)</f>
        <v>59</v>
      </c>
      <c r="K570" s="6">
        <f>SUMIF('[1]2022db'!$E:$E,F570&amp;"F",'[1]2022db'!$R:$R)</f>
        <v>14.839999999999996</v>
      </c>
      <c r="L570" s="6">
        <v>4750</v>
      </c>
      <c r="M570" s="6"/>
      <c r="N570" s="6">
        <v>1225</v>
      </c>
      <c r="O570" s="6">
        <v>24872.170600000001</v>
      </c>
      <c r="P570" s="6">
        <f>VerticalTable[[#This Row],[毛利额]]-SUM(VerticalTable[[#This Row],[月租]:[员工工资]])</f>
        <v>44395.699400000027</v>
      </c>
    </row>
    <row r="571" spans="1:16" ht="17.25">
      <c r="A571" s="3">
        <v>1010</v>
      </c>
      <c r="B571" s="3" t="s">
        <v>29</v>
      </c>
      <c r="C571" s="4" t="s">
        <v>17</v>
      </c>
      <c r="D571" s="3">
        <v>2022</v>
      </c>
      <c r="E571" s="4" t="s">
        <v>47</v>
      </c>
      <c r="F571" s="4" t="str">
        <f t="shared" si="8"/>
        <v>同仁2206</v>
      </c>
      <c r="G571" s="5">
        <f>IFERROR(VerticalTable[[#This Row],[毛利额]]/VerticalTable[[#This Row],[实收]],"")</f>
        <v>0.38738441024589604</v>
      </c>
      <c r="H571" s="6">
        <f>SUMIF('[1]2022db'!$E:$E,F571,'[1]2022db'!$M:$M)</f>
        <v>55407.16</v>
      </c>
      <c r="I571" s="6">
        <f>SUMIF('[1]2022db'!$E:$E,F571,'[1]2022db'!$R:$R)</f>
        <v>21463.870000000003</v>
      </c>
      <c r="J571" s="6">
        <f>SUMIF('[1]2022db'!$E:$E,F571&amp;"F",'[1]2022db'!$M:$M)</f>
        <v>0</v>
      </c>
      <c r="K571" s="6">
        <f>SUMIF('[1]2022db'!$E:$E,F571&amp;"F",'[1]2022db'!$R:$R)</f>
        <v>0</v>
      </c>
      <c r="L571" s="6">
        <v>8750</v>
      </c>
      <c r="M571" s="6"/>
      <c r="N571" s="6">
        <v>120</v>
      </c>
      <c r="O571" s="6">
        <v>5719.2371999999996</v>
      </c>
      <c r="P571" s="6">
        <f>VerticalTable[[#This Row],[毛利额]]-SUM(VerticalTable[[#This Row],[月租]:[员工工资]])</f>
        <v>6874.632800000003</v>
      </c>
    </row>
    <row r="572" spans="1:16" ht="17.25">
      <c r="A572" s="3">
        <v>1011</v>
      </c>
      <c r="B572" s="3" t="s">
        <v>30</v>
      </c>
      <c r="C572" s="4" t="s">
        <v>17</v>
      </c>
      <c r="D572" s="3">
        <v>2022</v>
      </c>
      <c r="E572" s="4" t="s">
        <v>47</v>
      </c>
      <c r="F572" s="4" t="str">
        <f t="shared" si="8"/>
        <v>万合2206</v>
      </c>
      <c r="G572" s="5">
        <f>IFERROR(VerticalTable[[#This Row],[毛利额]]/VerticalTable[[#This Row],[实收]],"")</f>
        <v>0.28005546669352205</v>
      </c>
      <c r="H572" s="6">
        <f>SUMIF('[1]2022db'!$E:$E,F572,'[1]2022db'!$M:$M)</f>
        <v>346348.39</v>
      </c>
      <c r="I572" s="6">
        <f>SUMIF('[1]2022db'!$E:$E,F572,'[1]2022db'!$R:$R)</f>
        <v>96996.76</v>
      </c>
      <c r="J572" s="6">
        <f>SUMIF('[1]2022db'!$E:$E,F572&amp;"F",'[1]2022db'!$M:$M)</f>
        <v>165.4</v>
      </c>
      <c r="K572" s="6">
        <f>SUMIF('[1]2022db'!$E:$E,F572&amp;"F",'[1]2022db'!$R:$R)</f>
        <v>39.57</v>
      </c>
      <c r="L572" s="6">
        <v>10000</v>
      </c>
      <c r="M572" s="6"/>
      <c r="N572" s="6"/>
      <c r="O572" s="6">
        <v>21853.283449999999</v>
      </c>
      <c r="P572" s="6">
        <f>VerticalTable[[#This Row],[毛利额]]-SUM(VerticalTable[[#This Row],[月租]:[员工工资]])</f>
        <v>65143.476549999992</v>
      </c>
    </row>
    <row r="573" spans="1:16" ht="17.25">
      <c r="A573" s="3">
        <v>1012</v>
      </c>
      <c r="B573" s="3" t="s">
        <v>31</v>
      </c>
      <c r="C573" s="4" t="s">
        <v>17</v>
      </c>
      <c r="D573" s="3">
        <v>2022</v>
      </c>
      <c r="E573" s="4" t="s">
        <v>47</v>
      </c>
      <c r="F573" s="4" t="str">
        <f t="shared" si="8"/>
        <v>为民2206</v>
      </c>
      <c r="G573" s="5">
        <f>IFERROR(VerticalTable[[#This Row],[毛利额]]/VerticalTable[[#This Row],[实收]],"")</f>
        <v>0.46016007873354769</v>
      </c>
      <c r="H573" s="6">
        <f>SUMIF('[1]2022db'!$E:$E,F573,'[1]2022db'!$M:$M)</f>
        <v>70760.179999999993</v>
      </c>
      <c r="I573" s="6">
        <f>SUMIF('[1]2022db'!$E:$E,F573,'[1]2022db'!$R:$R)</f>
        <v>32561.010000000002</v>
      </c>
      <c r="J573" s="6">
        <f>SUMIF('[1]2022db'!$E:$E,F573&amp;"F",'[1]2022db'!$M:$M)</f>
        <v>0</v>
      </c>
      <c r="K573" s="6">
        <f>SUMIF('[1]2022db'!$E:$E,F573&amp;"F",'[1]2022db'!$R:$R)</f>
        <v>0</v>
      </c>
      <c r="L573" s="6">
        <v>2750</v>
      </c>
      <c r="M573" s="6"/>
      <c r="N573" s="6"/>
      <c r="O573" s="6">
        <v>7021.6958500000001</v>
      </c>
      <c r="P573" s="6">
        <f>VerticalTable[[#This Row],[毛利额]]-SUM(VerticalTable[[#This Row],[月租]:[员工工资]])</f>
        <v>22789.314150000002</v>
      </c>
    </row>
    <row r="574" spans="1:16" ht="17.25">
      <c r="A574" s="3">
        <v>1013</v>
      </c>
      <c r="B574" s="4" t="s">
        <v>56</v>
      </c>
      <c r="C574" s="4" t="s">
        <v>20</v>
      </c>
      <c r="D574" s="3">
        <v>2022</v>
      </c>
      <c r="E574" s="4" t="s">
        <v>47</v>
      </c>
      <c r="F574" s="4" t="str">
        <f t="shared" si="8"/>
        <v>心脑2206</v>
      </c>
      <c r="G574" s="5">
        <f>IFERROR(VerticalTable[[#This Row],[毛利额]]/VerticalTable[[#This Row],[实收]],"")</f>
        <v>0.43996568355476173</v>
      </c>
      <c r="H574" s="6">
        <f>SUMIF('[1]2022db'!$E:$E,F574,'[1]2022db'!$M:$M)</f>
        <v>70904.78</v>
      </c>
      <c r="I574" s="6">
        <f>SUMIF('[1]2022db'!$E:$E,F574,'[1]2022db'!$R:$R)</f>
        <v>31195.67</v>
      </c>
      <c r="J574" s="6">
        <f>SUMIF('[1]2022db'!$E:$E,F574&amp;"F",'[1]2022db'!$M:$M)</f>
        <v>0</v>
      </c>
      <c r="K574" s="6">
        <f>SUMIF('[1]2022db'!$E:$E,F574&amp;"F",'[1]2022db'!$R:$R)</f>
        <v>0</v>
      </c>
      <c r="L574" s="6"/>
      <c r="M574" s="6"/>
      <c r="N574" s="6"/>
      <c r="O574" s="6">
        <v>0</v>
      </c>
      <c r="P574" s="6">
        <f>VerticalTable[[#This Row],[毛利额]]-SUM(VerticalTable[[#This Row],[月租]:[员工工资]])</f>
        <v>31195.67</v>
      </c>
    </row>
    <row r="575" spans="1:16" ht="17.25">
      <c r="A575" s="3">
        <v>1014</v>
      </c>
      <c r="B575" s="3" t="s">
        <v>32</v>
      </c>
      <c r="C575" s="4" t="s">
        <v>17</v>
      </c>
      <c r="D575" s="3">
        <v>2022</v>
      </c>
      <c r="E575" s="4" t="s">
        <v>47</v>
      </c>
      <c r="F575" s="4" t="str">
        <f t="shared" si="8"/>
        <v>新特2206</v>
      </c>
      <c r="G575" s="5">
        <f>IFERROR(VerticalTable[[#This Row],[毛利额]]/VerticalTable[[#This Row],[实收]],"")</f>
        <v>0.41413876572707037</v>
      </c>
      <c r="H575" s="6">
        <f>SUMIF('[1]2022db'!$E:$E,F575,'[1]2022db'!$M:$M)</f>
        <v>105304.1</v>
      </c>
      <c r="I575" s="6">
        <f>SUMIF('[1]2022db'!$E:$E,F575,'[1]2022db'!$R:$R)</f>
        <v>43610.509999999995</v>
      </c>
      <c r="J575" s="6">
        <f>SUMIF('[1]2022db'!$E:$E,F575&amp;"F",'[1]2022db'!$M:$M)</f>
        <v>147</v>
      </c>
      <c r="K575" s="6">
        <f>SUMIF('[1]2022db'!$E:$E,F575&amp;"F",'[1]2022db'!$R:$R)</f>
        <v>62.1</v>
      </c>
      <c r="L575" s="6">
        <v>1500</v>
      </c>
      <c r="M575" s="6"/>
      <c r="N575" s="6">
        <v>7</v>
      </c>
      <c r="O575" s="6">
        <v>7881.8889999999992</v>
      </c>
      <c r="P575" s="6">
        <f>VerticalTable[[#This Row],[毛利额]]-SUM(VerticalTable[[#This Row],[月租]:[员工工资]])</f>
        <v>34221.620999999999</v>
      </c>
    </row>
    <row r="576" spans="1:16" ht="17.25">
      <c r="A576" s="3">
        <v>1015</v>
      </c>
      <c r="B576" s="3" t="s">
        <v>33</v>
      </c>
      <c r="C576" s="4" t="s">
        <v>17</v>
      </c>
      <c r="D576" s="3">
        <v>2022</v>
      </c>
      <c r="E576" s="4" t="s">
        <v>47</v>
      </c>
      <c r="F576" s="4" t="str">
        <f t="shared" si="8"/>
        <v>春天2206</v>
      </c>
      <c r="G576" s="5">
        <f>IFERROR(VerticalTable[[#This Row],[毛利额]]/VerticalTable[[#This Row],[实收]],"")</f>
        <v>0.41549401792109736</v>
      </c>
      <c r="H576" s="6">
        <f>SUMIF('[1]2022db'!$E:$E,F576,'[1]2022db'!$M:$M)</f>
        <v>68617.45</v>
      </c>
      <c r="I576" s="6">
        <f>SUMIF('[1]2022db'!$E:$E,F576,'[1]2022db'!$R:$R)</f>
        <v>28510.14</v>
      </c>
      <c r="J576" s="6">
        <f>SUMIF('[1]2022db'!$E:$E,F576&amp;"F",'[1]2022db'!$M:$M)</f>
        <v>159000</v>
      </c>
      <c r="K576" s="6">
        <f>SUMIF('[1]2022db'!$E:$E,F576&amp;"F",'[1]2022db'!$R:$R)</f>
        <v>40500</v>
      </c>
      <c r="L576" s="6">
        <v>2333</v>
      </c>
      <c r="M576" s="6"/>
      <c r="N576" s="6">
        <v>1000</v>
      </c>
      <c r="O576" s="6">
        <v>6367.2119500000008</v>
      </c>
      <c r="P576" s="6">
        <f>VerticalTable[[#This Row],[毛利额]]-SUM(VerticalTable[[#This Row],[月租]:[员工工资]])</f>
        <v>18809.928049999999</v>
      </c>
    </row>
    <row r="577" spans="1:16" ht="17.25">
      <c r="A577" s="3">
        <v>1016</v>
      </c>
      <c r="B577" s="3" t="s">
        <v>34</v>
      </c>
      <c r="C577" s="4" t="s">
        <v>17</v>
      </c>
      <c r="D577" s="3">
        <v>2022</v>
      </c>
      <c r="E577" s="4" t="s">
        <v>47</v>
      </c>
      <c r="F577" s="4" t="str">
        <f t="shared" si="8"/>
        <v>春雨2206</v>
      </c>
      <c r="G577" s="5">
        <f>IFERROR(VerticalTable[[#This Row],[毛利额]]/VerticalTable[[#This Row],[实收]],"")</f>
        <v>0.40194193024486424</v>
      </c>
      <c r="H577" s="6">
        <f>SUMIF('[1]2022db'!$E:$E,F577,'[1]2022db'!$M:$M)</f>
        <v>76214.89</v>
      </c>
      <c r="I577" s="6">
        <f>SUMIF('[1]2022db'!$E:$E,F577,'[1]2022db'!$R:$R)</f>
        <v>30633.96</v>
      </c>
      <c r="J577" s="6">
        <f>SUMIF('[1]2022db'!$E:$E,F577&amp;"F",'[1]2022db'!$M:$M)</f>
        <v>0</v>
      </c>
      <c r="K577" s="6">
        <f>SUMIF('[1]2022db'!$E:$E,F577&amp;"F",'[1]2022db'!$R:$R)</f>
        <v>0</v>
      </c>
      <c r="L577" s="6">
        <v>2500</v>
      </c>
      <c r="M577" s="6"/>
      <c r="N577" s="6"/>
      <c r="O577" s="6">
        <v>7437.0023500000007</v>
      </c>
      <c r="P577" s="6">
        <f>VerticalTable[[#This Row],[毛利额]]-SUM(VerticalTable[[#This Row],[月租]:[员工工资]])</f>
        <v>20696.957649999997</v>
      </c>
    </row>
    <row r="578" spans="1:16" ht="17.25">
      <c r="A578" s="3">
        <v>1017</v>
      </c>
      <c r="B578" s="3" t="s">
        <v>35</v>
      </c>
      <c r="C578" s="4" t="s">
        <v>17</v>
      </c>
      <c r="D578" s="3">
        <v>2022</v>
      </c>
      <c r="E578" s="4" t="s">
        <v>47</v>
      </c>
      <c r="F578" s="4" t="str">
        <f t="shared" ref="F578:F641" si="9">LEFT(B578,2)&amp;RIGHT(D578,2)&amp;E578</f>
        <v>阳光2206</v>
      </c>
      <c r="G578" s="5">
        <f>IFERROR(VerticalTable[[#This Row],[毛利额]]/VerticalTable[[#This Row],[实收]],"")</f>
        <v>0.4010413381826336</v>
      </c>
      <c r="H578" s="6">
        <f>SUMIF('[1]2022db'!$E:$E,F578,'[1]2022db'!$M:$M)</f>
        <v>64215.45</v>
      </c>
      <c r="I578" s="6">
        <f>SUMIF('[1]2022db'!$E:$E,F578,'[1]2022db'!$R:$R)</f>
        <v>25753.05</v>
      </c>
      <c r="J578" s="6">
        <f>SUMIF('[1]2022db'!$E:$E,F578&amp;"F",'[1]2022db'!$M:$M)</f>
        <v>159000</v>
      </c>
      <c r="K578" s="6">
        <f>SUMIF('[1]2022db'!$E:$E,F578&amp;"F",'[1]2022db'!$R:$R)</f>
        <v>40500</v>
      </c>
      <c r="L578" s="6">
        <v>2333</v>
      </c>
      <c r="M578" s="6"/>
      <c r="N578" s="6">
        <v>500</v>
      </c>
      <c r="O578" s="6">
        <v>5933.8171999999995</v>
      </c>
      <c r="P578" s="6">
        <f>VerticalTable[[#This Row],[毛利额]]-SUM(VerticalTable[[#This Row],[月租]:[员工工资]])</f>
        <v>16986.232799999998</v>
      </c>
    </row>
    <row r="579" spans="1:16" ht="17.25">
      <c r="A579" s="3">
        <v>1018</v>
      </c>
      <c r="B579" s="3" t="s">
        <v>36</v>
      </c>
      <c r="C579" s="4" t="s">
        <v>17</v>
      </c>
      <c r="D579" s="3">
        <v>2022</v>
      </c>
      <c r="E579" s="4" t="s">
        <v>47</v>
      </c>
      <c r="F579" s="4" t="str">
        <f t="shared" si="9"/>
        <v>安康2206</v>
      </c>
      <c r="G579" s="5">
        <f>IFERROR(VerticalTable[[#This Row],[毛利额]]/VerticalTable[[#This Row],[实收]],"")</f>
        <v>0.42839275261024912</v>
      </c>
      <c r="H579" s="6">
        <f>SUMIF('[1]2022db'!$E:$E,F579,'[1]2022db'!$M:$M)</f>
        <v>57774.18</v>
      </c>
      <c r="I579" s="6">
        <f>SUMIF('[1]2022db'!$E:$E,F579,'[1]2022db'!$R:$R)</f>
        <v>24750.04</v>
      </c>
      <c r="J579" s="6">
        <f>SUMIF('[1]2022db'!$E:$E,F579&amp;"F",'[1]2022db'!$M:$M)</f>
        <v>0</v>
      </c>
      <c r="K579" s="6">
        <f>SUMIF('[1]2022db'!$E:$E,F579&amp;"F",'[1]2022db'!$R:$R)</f>
        <v>0</v>
      </c>
      <c r="L579" s="6">
        <v>5000</v>
      </c>
      <c r="M579" s="6"/>
      <c r="N579" s="6"/>
      <c r="O579" s="6">
        <v>7960.7423500000004</v>
      </c>
      <c r="P579" s="6">
        <f>VerticalTable[[#This Row],[毛利额]]-SUM(VerticalTable[[#This Row],[月租]:[员工工资]])</f>
        <v>11789.29765</v>
      </c>
    </row>
    <row r="580" spans="1:16" ht="17.25">
      <c r="A580" s="3">
        <v>1019</v>
      </c>
      <c r="B580" s="3" t="s">
        <v>37</v>
      </c>
      <c r="C580" s="4" t="s">
        <v>17</v>
      </c>
      <c r="D580" s="3">
        <v>2022</v>
      </c>
      <c r="E580" s="4" t="s">
        <v>47</v>
      </c>
      <c r="F580" s="4" t="str">
        <f t="shared" si="9"/>
        <v>仁心2206</v>
      </c>
      <c r="G580" s="5">
        <f>IFERROR(VerticalTable[[#This Row],[毛利额]]/VerticalTable[[#This Row],[实收]],"")</f>
        <v>0.42958258303203944</v>
      </c>
      <c r="H580" s="6">
        <f>SUMIF('[1]2022db'!$E:$E,F580,'[1]2022db'!$M:$M)</f>
        <v>57526.89</v>
      </c>
      <c r="I580" s="6">
        <f>SUMIF('[1]2022db'!$E:$E,F580,'[1]2022db'!$R:$R)</f>
        <v>24712.55</v>
      </c>
      <c r="J580" s="6">
        <f>SUMIF('[1]2022db'!$E:$E,F580&amp;"F",'[1]2022db'!$M:$M)</f>
        <v>0</v>
      </c>
      <c r="K580" s="6">
        <f>SUMIF('[1]2022db'!$E:$E,F580&amp;"F",'[1]2022db'!$R:$R)</f>
        <v>0</v>
      </c>
      <c r="L580" s="6">
        <v>1917</v>
      </c>
      <c r="M580" s="6"/>
      <c r="N580" s="6"/>
      <c r="O580" s="6">
        <v>6384.0250000000005</v>
      </c>
      <c r="P580" s="6">
        <f>VerticalTable[[#This Row],[毛利额]]-SUM(VerticalTable[[#This Row],[月租]:[员工工资]])</f>
        <v>16411.524999999998</v>
      </c>
    </row>
    <row r="581" spans="1:16" ht="17.25">
      <c r="A581" s="3">
        <v>1021</v>
      </c>
      <c r="B581" s="4" t="s">
        <v>53</v>
      </c>
      <c r="C581" s="4" t="s">
        <v>17</v>
      </c>
      <c r="D581" s="3">
        <v>2022</v>
      </c>
      <c r="E581" s="4" t="s">
        <v>47</v>
      </c>
      <c r="F581" s="4" t="str">
        <f t="shared" si="9"/>
        <v>康佳2206</v>
      </c>
      <c r="G581" s="5">
        <f>IFERROR(VerticalTable[[#This Row],[毛利额]]/VerticalTable[[#This Row],[实收]],"")</f>
        <v>0.4059135002186432</v>
      </c>
      <c r="H581" s="6">
        <f>SUMIF('[1]2022db'!$E:$E,F581,'[1]2022db'!$M:$M)</f>
        <v>47268.79</v>
      </c>
      <c r="I581" s="6">
        <f>SUMIF('[1]2022db'!$E:$E,F581,'[1]2022db'!$R:$R)</f>
        <v>19187.04</v>
      </c>
      <c r="J581" s="6">
        <f>SUMIF('[1]2022db'!$E:$E,F581&amp;"F",'[1]2022db'!$M:$M)</f>
        <v>0</v>
      </c>
      <c r="K581" s="6">
        <f>SUMIF('[1]2022db'!$E:$E,F581&amp;"F",'[1]2022db'!$R:$R)</f>
        <v>0</v>
      </c>
      <c r="L581" s="6">
        <v>2083</v>
      </c>
      <c r="M581" s="6"/>
      <c r="N581" s="6">
        <v>500</v>
      </c>
      <c r="O581" s="6">
        <v>5818.8469999999998</v>
      </c>
      <c r="P581" s="6">
        <f>VerticalTable[[#This Row],[毛利额]]-SUM(VerticalTable[[#This Row],[月租]:[员工工资]])</f>
        <v>10785.193000000001</v>
      </c>
    </row>
    <row r="582" spans="1:16" ht="17.25">
      <c r="A582" s="3">
        <v>1106</v>
      </c>
      <c r="B582" s="4" t="s">
        <v>55</v>
      </c>
      <c r="C582" s="4" t="s">
        <v>17</v>
      </c>
      <c r="D582" s="3">
        <v>2022</v>
      </c>
      <c r="E582" s="4" t="s">
        <v>47</v>
      </c>
      <c r="F582" s="4" t="str">
        <f t="shared" si="9"/>
        <v>尚康2206</v>
      </c>
      <c r="G582" s="5">
        <f>IFERROR(VerticalTable[[#This Row],[毛利额]]/VerticalTable[[#This Row],[实收]],"")</f>
        <v>0.38476681047917455</v>
      </c>
      <c r="H582" s="6">
        <f>SUMIF('[1]2022db'!$E:$E,F582,'[1]2022db'!$M:$M)</f>
        <v>609.59</v>
      </c>
      <c r="I582" s="6">
        <f>SUMIF('[1]2022db'!$E:$E,F582,'[1]2022db'!$R:$R)</f>
        <v>234.55</v>
      </c>
      <c r="J582" s="6">
        <f>SUMIF('[1]2022db'!$E:$E,F582&amp;"F",'[1]2022db'!$M:$M)</f>
        <v>200</v>
      </c>
      <c r="K582" s="6">
        <f>SUMIF('[1]2022db'!$E:$E,F582&amp;"F",'[1]2022db'!$R:$R)</f>
        <v>-7.9</v>
      </c>
      <c r="L582" s="6"/>
      <c r="M582" s="6"/>
      <c r="N582" s="6"/>
      <c r="O582" s="6">
        <v>0</v>
      </c>
      <c r="P582" s="6">
        <f>VerticalTable[[#This Row],[毛利额]]-SUM(VerticalTable[[#This Row],[月租]:[员工工资]])</f>
        <v>234.55</v>
      </c>
    </row>
    <row r="583" spans="1:16" ht="17.25">
      <c r="A583" s="3">
        <v>1001</v>
      </c>
      <c r="B583" s="3" t="s">
        <v>16</v>
      </c>
      <c r="C583" s="4" t="s">
        <v>17</v>
      </c>
      <c r="D583" s="3">
        <v>2022</v>
      </c>
      <c r="E583" s="4" t="s">
        <v>48</v>
      </c>
      <c r="F583" s="4" t="str">
        <f t="shared" si="9"/>
        <v>爱心2207</v>
      </c>
      <c r="G583" s="5">
        <f>IFERROR(VerticalTable[[#This Row],[毛利额]]/VerticalTable[[#This Row],[实收]],"")</f>
        <v>0.48588865535915365</v>
      </c>
      <c r="H583" s="6">
        <f>SUMIF('[1]2022db'!$E:$E,F583,'[1]2022db'!$M:$M)</f>
        <v>79114.359999999986</v>
      </c>
      <c r="I583" s="6">
        <f>SUMIF('[1]2022db'!$E:$E,F583,'[1]2022db'!$R:$R)</f>
        <v>38440.770000000004</v>
      </c>
      <c r="J583" s="6">
        <f>SUMIF('[1]2022db'!$E:$E,F583&amp;"F",'[1]2022db'!$M:$M)</f>
        <v>0</v>
      </c>
      <c r="K583" s="6">
        <f>SUMIF('[1]2022db'!$E:$E,F583&amp;"F",'[1]2022db'!$R:$R)</f>
        <v>0</v>
      </c>
      <c r="L583" s="6">
        <v>2500</v>
      </c>
      <c r="M583" s="6"/>
      <c r="N583" s="6"/>
      <c r="O583" s="6">
        <v>9086.277900000001</v>
      </c>
      <c r="P583" s="6">
        <f>VerticalTable[[#This Row],[毛利额]]-SUM(VerticalTable[[#This Row],[月租]:[员工工资]])</f>
        <v>26854.492100000003</v>
      </c>
    </row>
    <row r="584" spans="1:16" ht="17.25">
      <c r="A584" s="3">
        <v>1002</v>
      </c>
      <c r="B584" s="4" t="s">
        <v>19</v>
      </c>
      <c r="C584" s="4" t="s">
        <v>20</v>
      </c>
      <c r="D584" s="3">
        <v>2022</v>
      </c>
      <c r="E584" s="4" t="s">
        <v>48</v>
      </c>
      <c r="F584" s="4" t="str">
        <f t="shared" si="9"/>
        <v>百姓2207</v>
      </c>
      <c r="G584" s="5">
        <f>IFERROR(VerticalTable[[#This Row],[毛利额]]/VerticalTable[[#This Row],[实收]],"")</f>
        <v>0.47763019227886155</v>
      </c>
      <c r="H584" s="6">
        <f>SUMIF('[1]2022db'!$E:$E,F584,'[1]2022db'!$M:$M)</f>
        <v>144543.71</v>
      </c>
      <c r="I584" s="6">
        <f>SUMIF('[1]2022db'!$E:$E,F584,'[1]2022db'!$R:$R)</f>
        <v>69038.44</v>
      </c>
      <c r="J584" s="6">
        <f>SUMIF('[1]2022db'!$E:$E,F584&amp;"F",'[1]2022db'!$M:$M)</f>
        <v>0</v>
      </c>
      <c r="K584" s="6">
        <f>SUMIF('[1]2022db'!$E:$E,F584&amp;"F",'[1]2022db'!$R:$R)</f>
        <v>0</v>
      </c>
      <c r="L584" s="6"/>
      <c r="M584" s="6"/>
      <c r="N584" s="6"/>
      <c r="O584" s="6">
        <v>0</v>
      </c>
      <c r="P584" s="6">
        <f>VerticalTable[[#This Row],[毛利额]]-SUM(VerticalTable[[#This Row],[月租]:[员工工资]])</f>
        <v>69038.44</v>
      </c>
    </row>
    <row r="585" spans="1:16" ht="17.25">
      <c r="A585" s="3">
        <v>1003</v>
      </c>
      <c r="B585" s="4" t="s">
        <v>22</v>
      </c>
      <c r="C585" s="4" t="s">
        <v>20</v>
      </c>
      <c r="D585" s="3">
        <v>2022</v>
      </c>
      <c r="E585" s="4" t="s">
        <v>48</v>
      </c>
      <c r="F585" s="4" t="str">
        <f t="shared" si="9"/>
        <v>博康2207</v>
      </c>
      <c r="G585" s="5">
        <f>IFERROR(VerticalTable[[#This Row],[毛利额]]/VerticalTable[[#This Row],[实收]],"")</f>
        <v>0.43257350167213648</v>
      </c>
      <c r="H585" s="6">
        <f>SUMIF('[1]2022db'!$E:$E,F585,'[1]2022db'!$M:$M)</f>
        <v>88135.75</v>
      </c>
      <c r="I585" s="6">
        <f>SUMIF('[1]2022db'!$E:$E,F585,'[1]2022db'!$R:$R)</f>
        <v>38125.19</v>
      </c>
      <c r="J585" s="6">
        <f>SUMIF('[1]2022db'!$E:$E,F585&amp;"F",'[1]2022db'!$M:$M)</f>
        <v>0</v>
      </c>
      <c r="K585" s="6">
        <f>SUMIF('[1]2022db'!$E:$E,F585&amp;"F",'[1]2022db'!$R:$R)</f>
        <v>0</v>
      </c>
      <c r="L585" s="6"/>
      <c r="M585" s="6"/>
      <c r="N585" s="6"/>
      <c r="O585" s="6">
        <v>0</v>
      </c>
      <c r="P585" s="6">
        <f>VerticalTable[[#This Row],[毛利额]]-SUM(VerticalTable[[#This Row],[月租]:[员工工资]])</f>
        <v>38125.19</v>
      </c>
    </row>
    <row r="586" spans="1:16" ht="17.25">
      <c r="A586" s="3">
        <v>1004</v>
      </c>
      <c r="B586" s="4" t="s">
        <v>23</v>
      </c>
      <c r="C586" s="4" t="s">
        <v>20</v>
      </c>
      <c r="D586" s="3">
        <v>2022</v>
      </c>
      <c r="E586" s="4" t="s">
        <v>48</v>
      </c>
      <c r="F586" s="4" t="str">
        <f t="shared" si="9"/>
        <v>华瑞2207</v>
      </c>
      <c r="G586" s="5">
        <f>IFERROR(VerticalTable[[#This Row],[毛利额]]/VerticalTable[[#This Row],[实收]],"")</f>
        <v>0.4361660003470707</v>
      </c>
      <c r="H586" s="6">
        <f>SUMIF('[1]2022db'!$E:$E,F586,'[1]2022db'!$M:$M)</f>
        <v>93871.37</v>
      </c>
      <c r="I586" s="6">
        <f>SUMIF('[1]2022db'!$E:$E,F586,'[1]2022db'!$R:$R)</f>
        <v>40943.5</v>
      </c>
      <c r="J586" s="6">
        <f>SUMIF('[1]2022db'!$E:$E,F586&amp;"F",'[1]2022db'!$M:$M)</f>
        <v>0</v>
      </c>
      <c r="K586" s="6">
        <f>SUMIF('[1]2022db'!$E:$E,F586&amp;"F",'[1]2022db'!$R:$R)</f>
        <v>0</v>
      </c>
      <c r="L586" s="6"/>
      <c r="M586" s="6"/>
      <c r="N586" s="6"/>
      <c r="O586" s="6">
        <v>0</v>
      </c>
      <c r="P586" s="6">
        <f>VerticalTable[[#This Row],[毛利额]]-SUM(VerticalTable[[#This Row],[月租]:[员工工资]])</f>
        <v>40943.5</v>
      </c>
    </row>
    <row r="587" spans="1:16" ht="17.25" customHeight="1">
      <c r="A587" s="3">
        <v>1005</v>
      </c>
      <c r="B587" s="4" t="s">
        <v>24</v>
      </c>
      <c r="C587" s="4" t="s">
        <v>20</v>
      </c>
      <c r="D587" s="3">
        <v>2022</v>
      </c>
      <c r="E587" s="4" t="s">
        <v>48</v>
      </c>
      <c r="F587" s="4" t="str">
        <f t="shared" si="9"/>
        <v>华宇2207</v>
      </c>
      <c r="G587" s="5">
        <f>IFERROR(VerticalTable[[#This Row],[毛利额]]/VerticalTable[[#This Row],[实收]],"")</f>
        <v>0.39703992449057435</v>
      </c>
      <c r="H587" s="6">
        <f>SUMIF('[1]2022db'!$E:$E,F587,'[1]2022db'!$M:$M)</f>
        <v>96581.32</v>
      </c>
      <c r="I587" s="6">
        <f>SUMIF('[1]2022db'!$E:$E,F587,'[1]2022db'!$R:$R)</f>
        <v>38346.639999999999</v>
      </c>
      <c r="J587" s="6">
        <f>SUMIF('[1]2022db'!$E:$E,F587&amp;"F",'[1]2022db'!$M:$M)</f>
        <v>0</v>
      </c>
      <c r="K587" s="6">
        <f>SUMIF('[1]2022db'!$E:$E,F587&amp;"F",'[1]2022db'!$R:$R)</f>
        <v>0</v>
      </c>
      <c r="L587" s="6"/>
      <c r="M587" s="6"/>
      <c r="N587" s="6"/>
      <c r="O587" s="6">
        <v>0</v>
      </c>
      <c r="P587" s="6">
        <f>VerticalTable[[#This Row],[毛利额]]-SUM(VerticalTable[[#This Row],[月租]:[员工工资]])</f>
        <v>38346.639999999999</v>
      </c>
    </row>
    <row r="588" spans="1:16" ht="17.25" customHeight="1">
      <c r="A588" s="3">
        <v>1006</v>
      </c>
      <c r="B588" s="4" t="s">
        <v>25</v>
      </c>
      <c r="C588" s="4" t="s">
        <v>20</v>
      </c>
      <c r="D588" s="3">
        <v>2022</v>
      </c>
      <c r="E588" s="4" t="s">
        <v>48</v>
      </c>
      <c r="F588" s="4" t="str">
        <f t="shared" si="9"/>
        <v>华雨2207</v>
      </c>
      <c r="G588" s="5">
        <f>IFERROR(VerticalTable[[#This Row],[毛利额]]/VerticalTable[[#This Row],[实收]],"")</f>
        <v>0.59957891251457607</v>
      </c>
      <c r="H588" s="6">
        <f>SUMIF('[1]2022db'!$E:$E,F588,'[1]2022db'!$M:$M)</f>
        <v>41677.800000000003</v>
      </c>
      <c r="I588" s="6">
        <f>SUMIF('[1]2022db'!$E:$E,F588,'[1]2022db'!$R:$R)</f>
        <v>24989.13</v>
      </c>
      <c r="J588" s="6">
        <f>SUMIF('[1]2022db'!$E:$E,F588&amp;"F",'[1]2022db'!$M:$M)</f>
        <v>0</v>
      </c>
      <c r="K588" s="6">
        <f>SUMIF('[1]2022db'!$E:$E,F588&amp;"F",'[1]2022db'!$R:$R)</f>
        <v>0</v>
      </c>
      <c r="L588" s="6"/>
      <c r="M588" s="6"/>
      <c r="N588" s="6"/>
      <c r="O588" s="6">
        <v>0</v>
      </c>
      <c r="P588" s="6">
        <f>VerticalTable[[#This Row],[毛利额]]-SUM(VerticalTable[[#This Row],[月租]:[员工工资]])</f>
        <v>24989.13</v>
      </c>
    </row>
    <row r="589" spans="1:16" ht="17.25">
      <c r="A589" s="3">
        <v>1007</v>
      </c>
      <c r="B589" s="3" t="s">
        <v>26</v>
      </c>
      <c r="C589" s="4" t="s">
        <v>17</v>
      </c>
      <c r="D589" s="3">
        <v>2022</v>
      </c>
      <c r="E589" s="4" t="s">
        <v>48</v>
      </c>
      <c r="F589" s="4" t="str">
        <f t="shared" si="9"/>
        <v>平安2207</v>
      </c>
      <c r="G589" s="5">
        <f>IFERROR(VerticalTable[[#This Row],[毛利额]]/VerticalTable[[#This Row],[实收]],"")</f>
        <v>0.39478850866756221</v>
      </c>
      <c r="H589" s="6">
        <f>SUMIF('[1]2022db'!$E:$E,F589,'[1]2022db'!$M:$M)</f>
        <v>73945.820000000007</v>
      </c>
      <c r="I589" s="6">
        <f>SUMIF('[1]2022db'!$E:$E,F589,'[1]2022db'!$R:$R)</f>
        <v>29192.959999999999</v>
      </c>
      <c r="J589" s="6">
        <f>SUMIF('[1]2022db'!$E:$E,F589&amp;"F",'[1]2022db'!$M:$M)</f>
        <v>0</v>
      </c>
      <c r="K589" s="6">
        <f>SUMIF('[1]2022db'!$E:$E,F589&amp;"F",'[1]2022db'!$R:$R)</f>
        <v>0</v>
      </c>
      <c r="L589" s="6">
        <v>2000</v>
      </c>
      <c r="M589" s="6"/>
      <c r="N589" s="6">
        <v>300</v>
      </c>
      <c r="O589" s="6">
        <v>6209.9768500000009</v>
      </c>
      <c r="P589" s="6">
        <f>VerticalTable[[#This Row],[毛利额]]-SUM(VerticalTable[[#This Row],[月租]:[员工工资]])</f>
        <v>20682.98315</v>
      </c>
    </row>
    <row r="590" spans="1:16" ht="17.25">
      <c r="A590" s="3">
        <v>1008</v>
      </c>
      <c r="B590" s="3" t="s">
        <v>27</v>
      </c>
      <c r="C590" s="4" t="s">
        <v>17</v>
      </c>
      <c r="D590" s="3">
        <v>2022</v>
      </c>
      <c r="E590" s="4" t="s">
        <v>48</v>
      </c>
      <c r="F590" s="4" t="str">
        <f t="shared" si="9"/>
        <v>平价2207</v>
      </c>
      <c r="G590" s="5">
        <f>IFERROR(VerticalTable[[#This Row],[毛利额]]/VerticalTable[[#This Row],[实收]],"")</f>
        <v>0.42590484664720435</v>
      </c>
      <c r="H590" s="6">
        <f>SUMIF('[1]2022db'!$E:$E,F590,'[1]2022db'!$M:$M)</f>
        <v>162464.27000000002</v>
      </c>
      <c r="I590" s="6">
        <f>SUMIF('[1]2022db'!$E:$E,F590,'[1]2022db'!$R:$R)</f>
        <v>69194.320000000007</v>
      </c>
      <c r="J590" s="6">
        <f>SUMIF('[1]2022db'!$E:$E,F590&amp;"F",'[1]2022db'!$M:$M)</f>
        <v>0</v>
      </c>
      <c r="K590" s="6">
        <f>SUMIF('[1]2022db'!$E:$E,F590&amp;"F",'[1]2022db'!$R:$R)</f>
        <v>0</v>
      </c>
      <c r="L590" s="6">
        <v>4750</v>
      </c>
      <c r="M590" s="6"/>
      <c r="N590" s="6">
        <v>929</v>
      </c>
      <c r="O590" s="6">
        <v>21134.2405</v>
      </c>
      <c r="P590" s="6">
        <f>VerticalTable[[#This Row],[毛利额]]-SUM(VerticalTable[[#This Row],[月租]:[员工工资]])</f>
        <v>42381.079500000007</v>
      </c>
    </row>
    <row r="591" spans="1:16" ht="17.25">
      <c r="A591" s="3">
        <v>1010</v>
      </c>
      <c r="B591" s="3" t="s">
        <v>29</v>
      </c>
      <c r="C591" s="4" t="s">
        <v>17</v>
      </c>
      <c r="D591" s="3">
        <v>2022</v>
      </c>
      <c r="E591" s="4" t="s">
        <v>48</v>
      </c>
      <c r="F591" s="4" t="str">
        <f t="shared" si="9"/>
        <v>同仁2207</v>
      </c>
      <c r="G591" s="5">
        <f>IFERROR(VerticalTable[[#This Row],[毛利额]]/VerticalTable[[#This Row],[实收]],"")</f>
        <v>0.42077213486831072</v>
      </c>
      <c r="H591" s="6">
        <f>SUMIF('[1]2022db'!$E:$E,F591,'[1]2022db'!$M:$M)</f>
        <v>8049.63</v>
      </c>
      <c r="I591" s="6">
        <f>SUMIF('[1]2022db'!$E:$E,F591,'[1]2022db'!$R:$R)</f>
        <v>3387.06</v>
      </c>
      <c r="J591" s="6">
        <f>SUMIF('[1]2022db'!$E:$E,F591&amp;"F",'[1]2022db'!$M:$M)</f>
        <v>0</v>
      </c>
      <c r="K591" s="6">
        <f>SUMIF('[1]2022db'!$E:$E,F591&amp;"F",'[1]2022db'!$R:$R)</f>
        <v>0</v>
      </c>
      <c r="L591" s="6">
        <v>8750</v>
      </c>
      <c r="M591" s="6"/>
      <c r="N591" s="6">
        <v>2297</v>
      </c>
      <c r="O591" s="6">
        <v>3046.2049500000003</v>
      </c>
      <c r="P591" s="6">
        <f>VerticalTable[[#This Row],[毛利额]]-SUM(VerticalTable[[#This Row],[月租]:[员工工资]])</f>
        <v>-10706.14495</v>
      </c>
    </row>
    <row r="592" spans="1:16" ht="17.25">
      <c r="A592" s="3">
        <v>1011</v>
      </c>
      <c r="B592" s="3" t="s">
        <v>30</v>
      </c>
      <c r="C592" s="4" t="s">
        <v>17</v>
      </c>
      <c r="D592" s="3">
        <v>2022</v>
      </c>
      <c r="E592" s="4" t="s">
        <v>48</v>
      </c>
      <c r="F592" s="4" t="str">
        <f t="shared" si="9"/>
        <v>万合2207</v>
      </c>
      <c r="G592" s="5">
        <f>IFERROR(VerticalTable[[#This Row],[毛利额]]/VerticalTable[[#This Row],[实收]],"")</f>
        <v>0.30590899733478355</v>
      </c>
      <c r="H592" s="6">
        <f>SUMIF('[1]2022db'!$E:$E,F592,'[1]2022db'!$M:$M)</f>
        <v>327012.83999999997</v>
      </c>
      <c r="I592" s="6">
        <f>SUMIF('[1]2022db'!$E:$E,F592,'[1]2022db'!$R:$R)</f>
        <v>100036.16999999998</v>
      </c>
      <c r="J592" s="6">
        <f>SUMIF('[1]2022db'!$E:$E,F592&amp;"F",'[1]2022db'!$M:$M)</f>
        <v>0</v>
      </c>
      <c r="K592" s="6">
        <f>SUMIF('[1]2022db'!$E:$E,F592&amp;"F",'[1]2022db'!$R:$R)</f>
        <v>0</v>
      </c>
      <c r="L592" s="6">
        <v>10000</v>
      </c>
      <c r="M592" s="6"/>
      <c r="N592" s="6">
        <v>1744</v>
      </c>
      <c r="O592" s="6">
        <v>17303.354800000001</v>
      </c>
      <c r="P592" s="6">
        <f>VerticalTable[[#This Row],[毛利额]]-SUM(VerticalTable[[#This Row],[月租]:[员工工资]])</f>
        <v>70988.815199999983</v>
      </c>
    </row>
    <row r="593" spans="1:16" ht="17.25">
      <c r="A593" s="3">
        <v>1012</v>
      </c>
      <c r="B593" s="3" t="s">
        <v>31</v>
      </c>
      <c r="C593" s="4" t="s">
        <v>17</v>
      </c>
      <c r="D593" s="3">
        <v>2022</v>
      </c>
      <c r="E593" s="4" t="s">
        <v>48</v>
      </c>
      <c r="F593" s="4" t="str">
        <f t="shared" si="9"/>
        <v>为民2207</v>
      </c>
      <c r="G593" s="5">
        <f>IFERROR(VerticalTable[[#This Row],[毛利额]]/VerticalTable[[#This Row],[实收]],"")</f>
        <v>0.46385620925555915</v>
      </c>
      <c r="H593" s="6">
        <f>SUMIF('[1]2022db'!$E:$E,F593,'[1]2022db'!$M:$M)</f>
        <v>62109.7</v>
      </c>
      <c r="I593" s="6">
        <f>SUMIF('[1]2022db'!$E:$E,F593,'[1]2022db'!$R:$R)</f>
        <v>28809.97</v>
      </c>
      <c r="J593" s="6">
        <f>SUMIF('[1]2022db'!$E:$E,F593&amp;"F",'[1]2022db'!$M:$M)</f>
        <v>0</v>
      </c>
      <c r="K593" s="6">
        <f>SUMIF('[1]2022db'!$E:$E,F593&amp;"F",'[1]2022db'!$R:$R)</f>
        <v>0</v>
      </c>
      <c r="L593" s="6">
        <v>2750</v>
      </c>
      <c r="M593" s="6"/>
      <c r="N593" s="6"/>
      <c r="O593" s="6">
        <v>6453.7069499999998</v>
      </c>
      <c r="P593" s="6">
        <f>VerticalTable[[#This Row],[毛利额]]-SUM(VerticalTable[[#This Row],[月租]:[员工工资]])</f>
        <v>19606.263050000001</v>
      </c>
    </row>
    <row r="594" spans="1:16" ht="17.25">
      <c r="A594" s="3">
        <v>1013</v>
      </c>
      <c r="B594" s="4" t="s">
        <v>56</v>
      </c>
      <c r="C594" s="4" t="s">
        <v>20</v>
      </c>
      <c r="D594" s="3">
        <v>2022</v>
      </c>
      <c r="E594" s="4" t="s">
        <v>48</v>
      </c>
      <c r="F594" s="4" t="str">
        <f t="shared" si="9"/>
        <v>心脑2207</v>
      </c>
      <c r="G594" s="5">
        <f>IFERROR(VerticalTable[[#This Row],[毛利额]]/VerticalTable[[#This Row],[实收]],"")</f>
        <v>0.45217583565866137</v>
      </c>
      <c r="H594" s="6">
        <f>SUMIF('[1]2022db'!$E:$E,F594,'[1]2022db'!$M:$M)</f>
        <v>54816.639999999999</v>
      </c>
      <c r="I594" s="6">
        <f>SUMIF('[1]2022db'!$E:$E,F594,'[1]2022db'!$R:$R)</f>
        <v>24786.760000000002</v>
      </c>
      <c r="J594" s="6">
        <f>SUMIF('[1]2022db'!$E:$E,F594&amp;"F",'[1]2022db'!$M:$M)</f>
        <v>0</v>
      </c>
      <c r="K594" s="6">
        <f>SUMIF('[1]2022db'!$E:$E,F594&amp;"F",'[1]2022db'!$R:$R)</f>
        <v>0</v>
      </c>
      <c r="L594" s="6"/>
      <c r="M594" s="6"/>
      <c r="N594" s="6"/>
      <c r="O594" s="6">
        <v>0</v>
      </c>
      <c r="P594" s="6">
        <f>VerticalTable[[#This Row],[毛利额]]-SUM(VerticalTable[[#This Row],[月租]:[员工工资]])</f>
        <v>24786.760000000002</v>
      </c>
    </row>
    <row r="595" spans="1:16" ht="17.25">
      <c r="A595" s="3">
        <v>1014</v>
      </c>
      <c r="B595" s="3" t="s">
        <v>32</v>
      </c>
      <c r="C595" s="4" t="s">
        <v>17</v>
      </c>
      <c r="D595" s="3">
        <v>2022</v>
      </c>
      <c r="E595" s="4" t="s">
        <v>48</v>
      </c>
      <c r="F595" s="4" t="str">
        <f t="shared" si="9"/>
        <v>新特2207</v>
      </c>
      <c r="G595" s="5">
        <f>IFERROR(VerticalTable[[#This Row],[毛利额]]/VerticalTable[[#This Row],[实收]],"")</f>
        <v>0.40859894504052946</v>
      </c>
      <c r="H595" s="6">
        <f>SUMIF('[1]2022db'!$E:$E,F595,'[1]2022db'!$M:$M)</f>
        <v>125322.35</v>
      </c>
      <c r="I595" s="6">
        <f>SUMIF('[1]2022db'!$E:$E,F595,'[1]2022db'!$R:$R)</f>
        <v>51206.58</v>
      </c>
      <c r="J595" s="6">
        <f>SUMIF('[1]2022db'!$E:$E,F595&amp;"F",'[1]2022db'!$M:$M)</f>
        <v>0</v>
      </c>
      <c r="K595" s="6">
        <f>SUMIF('[1]2022db'!$E:$E,F595&amp;"F",'[1]2022db'!$R:$R)</f>
        <v>0</v>
      </c>
      <c r="L595" s="6">
        <v>1500</v>
      </c>
      <c r="M595" s="6"/>
      <c r="N595" s="6">
        <v>510</v>
      </c>
      <c r="O595" s="6">
        <v>9456.789499999999</v>
      </c>
      <c r="P595" s="6">
        <f>VerticalTable[[#This Row],[毛利额]]-SUM(VerticalTable[[#This Row],[月租]:[员工工资]])</f>
        <v>39739.790500000003</v>
      </c>
    </row>
    <row r="596" spans="1:16" ht="17.25">
      <c r="A596" s="3">
        <v>1015</v>
      </c>
      <c r="B596" s="3" t="s">
        <v>33</v>
      </c>
      <c r="C596" s="4" t="s">
        <v>17</v>
      </c>
      <c r="D596" s="3">
        <v>2022</v>
      </c>
      <c r="E596" s="4" t="s">
        <v>48</v>
      </c>
      <c r="F596" s="4" t="str">
        <f t="shared" si="9"/>
        <v>春天2207</v>
      </c>
      <c r="G596" s="5">
        <f>IFERROR(VerticalTable[[#This Row],[毛利额]]/VerticalTable[[#This Row],[实收]],"")</f>
        <v>0.45719953580326667</v>
      </c>
      <c r="H596" s="6">
        <f>SUMIF('[1]2022db'!$E:$E,F596,'[1]2022db'!$M:$M)</f>
        <v>66868.200000000012</v>
      </c>
      <c r="I596" s="6">
        <f>SUMIF('[1]2022db'!$E:$E,F596,'[1]2022db'!$R:$R)</f>
        <v>30572.11</v>
      </c>
      <c r="J596" s="6">
        <f>SUMIF('[1]2022db'!$E:$E,F596&amp;"F",'[1]2022db'!$M:$M)</f>
        <v>0</v>
      </c>
      <c r="K596" s="6">
        <f>SUMIF('[1]2022db'!$E:$E,F596&amp;"F",'[1]2022db'!$R:$R)</f>
        <v>0</v>
      </c>
      <c r="L596" s="6">
        <v>2333</v>
      </c>
      <c r="M596" s="6"/>
      <c r="N596" s="6"/>
      <c r="O596" s="6">
        <v>6276.4035000000003</v>
      </c>
      <c r="P596" s="6">
        <f>VerticalTable[[#This Row],[毛利额]]-SUM(VerticalTable[[#This Row],[月租]:[员工工资]])</f>
        <v>21962.7065</v>
      </c>
    </row>
    <row r="597" spans="1:16" ht="17.25">
      <c r="A597" s="3">
        <v>1016</v>
      </c>
      <c r="B597" s="3" t="s">
        <v>34</v>
      </c>
      <c r="C597" s="4" t="s">
        <v>17</v>
      </c>
      <c r="D597" s="3">
        <v>2022</v>
      </c>
      <c r="E597" s="4" t="s">
        <v>48</v>
      </c>
      <c r="F597" s="4" t="str">
        <f t="shared" si="9"/>
        <v>春雨2207</v>
      </c>
      <c r="G597" s="5">
        <f>IFERROR(VerticalTable[[#This Row],[毛利额]]/VerticalTable[[#This Row],[实收]],"")</f>
        <v>0.42345967317674771</v>
      </c>
      <c r="H597" s="6">
        <f>SUMIF('[1]2022db'!$E:$E,F597,'[1]2022db'!$M:$M)</f>
        <v>73049.26999999999</v>
      </c>
      <c r="I597" s="6">
        <f>SUMIF('[1]2022db'!$E:$E,F597,'[1]2022db'!$R:$R)</f>
        <v>30933.42</v>
      </c>
      <c r="J597" s="6">
        <f>SUMIF('[1]2022db'!$E:$E,F597&amp;"F",'[1]2022db'!$M:$M)</f>
        <v>2499.1999999999998</v>
      </c>
      <c r="K597" s="6">
        <f>SUMIF('[1]2022db'!$E:$E,F597&amp;"F",'[1]2022db'!$R:$R)</f>
        <v>927.21</v>
      </c>
      <c r="L597" s="6">
        <v>2500</v>
      </c>
      <c r="M597" s="6"/>
      <c r="N597" s="6">
        <v>900</v>
      </c>
      <c r="O597" s="6">
        <v>6278.7672499999999</v>
      </c>
      <c r="P597" s="6">
        <f>VerticalTable[[#This Row],[毛利额]]-SUM(VerticalTable[[#This Row],[月租]:[员工工资]])</f>
        <v>21254.652749999997</v>
      </c>
    </row>
    <row r="598" spans="1:16" ht="17.25">
      <c r="A598" s="3">
        <v>1017</v>
      </c>
      <c r="B598" s="3" t="s">
        <v>35</v>
      </c>
      <c r="C598" s="4" t="s">
        <v>17</v>
      </c>
      <c r="D598" s="3">
        <v>2022</v>
      </c>
      <c r="E598" s="4" t="s">
        <v>48</v>
      </c>
      <c r="F598" s="4" t="str">
        <f t="shared" si="9"/>
        <v>阳光2207</v>
      </c>
      <c r="G598" s="5">
        <f>IFERROR(VerticalTable[[#This Row],[毛利额]]/VerticalTable[[#This Row],[实收]],"")</f>
        <v>0.41210733281619921</v>
      </c>
      <c r="H598" s="6">
        <f>SUMIF('[1]2022db'!$E:$E,F598,'[1]2022db'!$M:$M)</f>
        <v>59430.100000000006</v>
      </c>
      <c r="I598" s="6">
        <f>SUMIF('[1]2022db'!$E:$E,F598,'[1]2022db'!$R:$R)</f>
        <v>24491.58</v>
      </c>
      <c r="J598" s="6">
        <f>SUMIF('[1]2022db'!$E:$E,F598&amp;"F",'[1]2022db'!$M:$M)</f>
        <v>0</v>
      </c>
      <c r="K598" s="6">
        <f>SUMIF('[1]2022db'!$E:$E,F598&amp;"F",'[1]2022db'!$R:$R)</f>
        <v>0</v>
      </c>
      <c r="L598" s="6">
        <v>2333</v>
      </c>
      <c r="M598" s="6"/>
      <c r="N598" s="6"/>
      <c r="O598" s="6">
        <v>5658.5021999999999</v>
      </c>
      <c r="P598" s="6">
        <f>VerticalTable[[#This Row],[毛利额]]-SUM(VerticalTable[[#This Row],[月租]:[员工工资]])</f>
        <v>16500.077800000003</v>
      </c>
    </row>
    <row r="599" spans="1:16" ht="17.25">
      <c r="A599" s="3">
        <v>1018</v>
      </c>
      <c r="B599" s="3" t="s">
        <v>36</v>
      </c>
      <c r="C599" s="4" t="s">
        <v>17</v>
      </c>
      <c r="D599" s="3">
        <v>2022</v>
      </c>
      <c r="E599" s="4" t="s">
        <v>48</v>
      </c>
      <c r="F599" s="4" t="str">
        <f t="shared" si="9"/>
        <v>安康2207</v>
      </c>
      <c r="G599" s="5">
        <f>IFERROR(VerticalTable[[#This Row],[毛利额]]/VerticalTable[[#This Row],[实收]],"")</f>
        <v>0.41978525363887881</v>
      </c>
      <c r="H599" s="6">
        <f>SUMIF('[1]2022db'!$E:$E,F599,'[1]2022db'!$M:$M)</f>
        <v>62416.89</v>
      </c>
      <c r="I599" s="6">
        <f>SUMIF('[1]2022db'!$E:$E,F599,'[1]2022db'!$R:$R)</f>
        <v>26201.69</v>
      </c>
      <c r="J599" s="6">
        <f>SUMIF('[1]2022db'!$E:$E,F599&amp;"F",'[1]2022db'!$M:$M)</f>
        <v>0</v>
      </c>
      <c r="K599" s="6">
        <f>SUMIF('[1]2022db'!$E:$E,F599&amp;"F",'[1]2022db'!$R:$R)</f>
        <v>0</v>
      </c>
      <c r="L599" s="6">
        <v>5000</v>
      </c>
      <c r="M599" s="6"/>
      <c r="N599" s="6">
        <v>1000</v>
      </c>
      <c r="O599" s="6">
        <v>5982.9947499999998</v>
      </c>
      <c r="P599" s="6">
        <f>VerticalTable[[#This Row],[毛利额]]-SUM(VerticalTable[[#This Row],[月租]:[员工工资]])</f>
        <v>14218.695249999999</v>
      </c>
    </row>
    <row r="600" spans="1:16" ht="17.25">
      <c r="A600" s="3">
        <v>1019</v>
      </c>
      <c r="B600" s="3" t="s">
        <v>37</v>
      </c>
      <c r="C600" s="4" t="s">
        <v>17</v>
      </c>
      <c r="D600" s="3">
        <v>2022</v>
      </c>
      <c r="E600" s="4" t="s">
        <v>48</v>
      </c>
      <c r="F600" s="4" t="str">
        <f t="shared" si="9"/>
        <v>仁心2207</v>
      </c>
      <c r="G600" s="5">
        <f>IFERROR(VerticalTable[[#This Row],[毛利额]]/VerticalTable[[#This Row],[实收]],"")</f>
        <v>0.4597315759377601</v>
      </c>
      <c r="H600" s="6">
        <f>SUMIF('[1]2022db'!$E:$E,F600,'[1]2022db'!$M:$M)</f>
        <v>48808.590000000004</v>
      </c>
      <c r="I600" s="6">
        <f>SUMIF('[1]2022db'!$E:$E,F600,'[1]2022db'!$R:$R)</f>
        <v>22438.85</v>
      </c>
      <c r="J600" s="6">
        <f>SUMIF('[1]2022db'!$E:$E,F600&amp;"F",'[1]2022db'!$M:$M)</f>
        <v>94250</v>
      </c>
      <c r="K600" s="6">
        <f>SUMIF('[1]2022db'!$E:$E,F600&amp;"F",'[1]2022db'!$R:$R)</f>
        <v>40270.449999999997</v>
      </c>
      <c r="L600" s="6">
        <v>1917</v>
      </c>
      <c r="M600" s="6"/>
      <c r="N600" s="6">
        <v>1040</v>
      </c>
      <c r="O600" s="6">
        <v>6621.6955999999991</v>
      </c>
      <c r="P600" s="6">
        <f>VerticalTable[[#This Row],[毛利额]]-SUM(VerticalTable[[#This Row],[月租]:[员工工资]])</f>
        <v>12860.154399999999</v>
      </c>
    </row>
    <row r="601" spans="1:16" ht="17.25">
      <c r="A601" s="3">
        <v>1021</v>
      </c>
      <c r="B601" s="4" t="s">
        <v>53</v>
      </c>
      <c r="C601" s="4" t="s">
        <v>17</v>
      </c>
      <c r="D601" s="3">
        <v>2022</v>
      </c>
      <c r="E601" s="4" t="s">
        <v>48</v>
      </c>
      <c r="F601" s="4" t="str">
        <f t="shared" si="9"/>
        <v>康佳2207</v>
      </c>
      <c r="G601" s="5">
        <f>IFERROR(VerticalTable[[#This Row],[毛利额]]/VerticalTable[[#This Row],[实收]],"")</f>
        <v>0.44040799282021231</v>
      </c>
      <c r="H601" s="6">
        <f>SUMIF('[1]2022db'!$E:$E,F601,'[1]2022db'!$M:$M)</f>
        <v>43343.9</v>
      </c>
      <c r="I601" s="6">
        <f>SUMIF('[1]2022db'!$E:$E,F601,'[1]2022db'!$R:$R)</f>
        <v>19089</v>
      </c>
      <c r="J601" s="6">
        <f>SUMIF('[1]2022db'!$E:$E,F601&amp;"F",'[1]2022db'!$M:$M)</f>
        <v>0</v>
      </c>
      <c r="K601" s="6">
        <f>SUMIF('[1]2022db'!$E:$E,F601&amp;"F",'[1]2022db'!$R:$R)</f>
        <v>0</v>
      </c>
      <c r="L601" s="6">
        <v>2083</v>
      </c>
      <c r="M601" s="6"/>
      <c r="N601" s="6">
        <v>5</v>
      </c>
      <c r="O601" s="6">
        <v>5715.1401999999998</v>
      </c>
      <c r="P601" s="6">
        <f>VerticalTable[[#This Row],[毛利额]]-SUM(VerticalTable[[#This Row],[月租]:[员工工资]])</f>
        <v>11285.8598</v>
      </c>
    </row>
    <row r="602" spans="1:16" ht="17.25">
      <c r="A602" s="3">
        <v>1022</v>
      </c>
      <c r="B602" s="4" t="s">
        <v>57</v>
      </c>
      <c r="C602" s="4" t="s">
        <v>17</v>
      </c>
      <c r="D602" s="3">
        <v>2022</v>
      </c>
      <c r="E602" s="4" t="s">
        <v>48</v>
      </c>
      <c r="F602" s="4" t="str">
        <f t="shared" si="9"/>
        <v>豪盛2207</v>
      </c>
      <c r="G602" s="5">
        <f>IFERROR(VerticalTable[[#This Row],[毛利额]]/VerticalTable[[#This Row],[实收]],"")</f>
        <v>0.45624256910566235</v>
      </c>
      <c r="H602" s="6">
        <f>SUMIF('[1]2022db'!$E:$E,F602,'[1]2022db'!$M:$M)</f>
        <v>11329.39</v>
      </c>
      <c r="I602" s="6">
        <f>SUMIF('[1]2022db'!$E:$E,F602,'[1]2022db'!$R:$R)</f>
        <v>5168.95</v>
      </c>
      <c r="J602" s="6">
        <f>SUMIF('[1]2022db'!$E:$E,F602&amp;"F",'[1]2022db'!$M:$M)</f>
        <v>0</v>
      </c>
      <c r="K602" s="6">
        <f>SUMIF('[1]2022db'!$E:$E,F602&amp;"F",'[1]2022db'!$R:$R)</f>
        <v>0</v>
      </c>
      <c r="L602" s="6">
        <v>1667</v>
      </c>
      <c r="M602" s="6"/>
      <c r="N602" s="6">
        <v>110</v>
      </c>
      <c r="O602" s="6">
        <v>0</v>
      </c>
      <c r="P602" s="6">
        <f>VerticalTable[[#This Row],[毛利额]]-SUM(VerticalTable[[#This Row],[月租]:[员工工资]])</f>
        <v>3391.95</v>
      </c>
    </row>
    <row r="603" spans="1:16" ht="17.25">
      <c r="A603" s="3">
        <v>1001</v>
      </c>
      <c r="B603" s="3" t="s">
        <v>16</v>
      </c>
      <c r="C603" s="4" t="s">
        <v>17</v>
      </c>
      <c r="D603" s="3">
        <v>2022</v>
      </c>
      <c r="E603" s="4" t="s">
        <v>49</v>
      </c>
      <c r="F603" s="4" t="str">
        <f t="shared" si="9"/>
        <v>爱心2208</v>
      </c>
      <c r="G603" s="5">
        <f>IFERROR(VerticalTable[[#This Row],[毛利额]]/VerticalTable[[#This Row],[实收]],"")</f>
        <v>0.47595093765028618</v>
      </c>
      <c r="H603" s="6">
        <f>SUMIF('[1]2022db'!$E:$E,F603,'[1]2022db'!$M:$M)</f>
        <v>96087.53</v>
      </c>
      <c r="I603" s="6">
        <f>SUMIF('[1]2022db'!$E:$E,F603,'[1]2022db'!$R:$R)</f>
        <v>45732.950000000004</v>
      </c>
      <c r="J603" s="6">
        <f>SUMIF('[1]2022db'!$E:$E,F603&amp;"F",'[1]2022db'!$M:$M)</f>
        <v>0</v>
      </c>
      <c r="K603" s="6">
        <f>SUMIF('[1]2022db'!$E:$E,F603&amp;"F",'[1]2022db'!$R:$R)</f>
        <v>0</v>
      </c>
      <c r="L603" s="6">
        <v>2500</v>
      </c>
      <c r="M603" s="6"/>
      <c r="N603" s="6">
        <v>120</v>
      </c>
      <c r="O603" s="6">
        <v>9157.8852000000006</v>
      </c>
      <c r="P603" s="6">
        <f>VerticalTable[[#This Row],[毛利额]]-SUM(VerticalTable[[#This Row],[月租]:[员工工资]])</f>
        <v>33955.064800000007</v>
      </c>
    </row>
    <row r="604" spans="1:16" ht="17.25">
      <c r="A604" s="3">
        <v>1002</v>
      </c>
      <c r="B604" s="4" t="s">
        <v>19</v>
      </c>
      <c r="C604" s="4" t="s">
        <v>20</v>
      </c>
      <c r="D604" s="3">
        <v>2022</v>
      </c>
      <c r="E604" s="4" t="s">
        <v>49</v>
      </c>
      <c r="F604" s="4" t="str">
        <f t="shared" si="9"/>
        <v>百姓2208</v>
      </c>
      <c r="G604" s="5">
        <f>IFERROR(VerticalTable[[#This Row],[毛利额]]/VerticalTable[[#This Row],[实收]],"")</f>
        <v>0.47694606028702463</v>
      </c>
      <c r="H604" s="6">
        <f>SUMIF('[1]2022db'!$E:$E,F604,'[1]2022db'!$M:$M)</f>
        <v>162820.11000000002</v>
      </c>
      <c r="I604" s="6">
        <f>SUMIF('[1]2022db'!$E:$E,F604,'[1]2022db'!$R:$R)</f>
        <v>77656.409999999989</v>
      </c>
      <c r="J604" s="6">
        <f>SUMIF('[1]2022db'!$E:$E,F604&amp;"F",'[1]2022db'!$M:$M)</f>
        <v>0</v>
      </c>
      <c r="K604" s="6">
        <f>SUMIF('[1]2022db'!$E:$E,F604&amp;"F",'[1]2022db'!$R:$R)</f>
        <v>0</v>
      </c>
      <c r="L604" s="6"/>
      <c r="M604" s="6"/>
      <c r="N604" s="6"/>
      <c r="O604" s="6">
        <v>0</v>
      </c>
      <c r="P604" s="6">
        <f>VerticalTable[[#This Row],[毛利额]]-SUM(VerticalTable[[#This Row],[月租]:[员工工资]])</f>
        <v>77656.409999999989</v>
      </c>
    </row>
    <row r="605" spans="1:16" ht="17.25">
      <c r="A605" s="3">
        <v>1003</v>
      </c>
      <c r="B605" s="4" t="s">
        <v>22</v>
      </c>
      <c r="C605" s="4" t="s">
        <v>20</v>
      </c>
      <c r="D605" s="3">
        <v>2022</v>
      </c>
      <c r="E605" s="4" t="s">
        <v>49</v>
      </c>
      <c r="F605" s="4" t="str">
        <f t="shared" si="9"/>
        <v>博康2208</v>
      </c>
      <c r="G605" s="5">
        <f>IFERROR(VerticalTable[[#This Row],[毛利额]]/VerticalTable[[#This Row],[实收]],"")</f>
        <v>0.4710304524117444</v>
      </c>
      <c r="H605" s="6">
        <f>SUMIF('[1]2022db'!$E:$E,F605,'[1]2022db'!$M:$M)</f>
        <v>114346.28</v>
      </c>
      <c r="I605" s="6">
        <f>SUMIF('[1]2022db'!$E:$E,F605,'[1]2022db'!$R:$R)</f>
        <v>53860.58</v>
      </c>
      <c r="J605" s="6">
        <f>SUMIF('[1]2022db'!$E:$E,F605&amp;"F",'[1]2022db'!$M:$M)</f>
        <v>0</v>
      </c>
      <c r="K605" s="6">
        <f>SUMIF('[1]2022db'!$E:$E,F605&amp;"F",'[1]2022db'!$R:$R)</f>
        <v>0</v>
      </c>
      <c r="L605" s="6"/>
      <c r="M605" s="6"/>
      <c r="N605" s="6"/>
      <c r="O605" s="6">
        <v>0</v>
      </c>
      <c r="P605" s="6">
        <f>VerticalTable[[#This Row],[毛利额]]-SUM(VerticalTable[[#This Row],[月租]:[员工工资]])</f>
        <v>53860.58</v>
      </c>
    </row>
    <row r="606" spans="1:16" ht="17.25">
      <c r="A606" s="3">
        <v>1004</v>
      </c>
      <c r="B606" s="4" t="s">
        <v>23</v>
      </c>
      <c r="C606" s="4" t="s">
        <v>20</v>
      </c>
      <c r="D606" s="3">
        <v>2022</v>
      </c>
      <c r="E606" s="4" t="s">
        <v>49</v>
      </c>
      <c r="F606" s="4" t="str">
        <f t="shared" si="9"/>
        <v>华瑞2208</v>
      </c>
      <c r="G606" s="5">
        <f>IFERROR(VerticalTable[[#This Row],[毛利额]]/VerticalTable[[#This Row],[实收]],"")</f>
        <v>0.44459075867698994</v>
      </c>
      <c r="H606" s="6">
        <f>SUMIF('[1]2022db'!$E:$E,F606,'[1]2022db'!$M:$M)</f>
        <v>101843.20999999999</v>
      </c>
      <c r="I606" s="6">
        <f>SUMIF('[1]2022db'!$E:$E,F606,'[1]2022db'!$R:$R)</f>
        <v>45278.55</v>
      </c>
      <c r="J606" s="6">
        <f>SUMIF('[1]2022db'!$E:$E,F606&amp;"F",'[1]2022db'!$M:$M)</f>
        <v>0</v>
      </c>
      <c r="K606" s="6">
        <f>SUMIF('[1]2022db'!$E:$E,F606&amp;"F",'[1]2022db'!$R:$R)</f>
        <v>0</v>
      </c>
      <c r="L606" s="6"/>
      <c r="M606" s="6"/>
      <c r="N606" s="6"/>
      <c r="O606" s="6">
        <v>0</v>
      </c>
      <c r="P606" s="6">
        <f>VerticalTable[[#This Row],[毛利额]]-SUM(VerticalTable[[#This Row],[月租]:[员工工资]])</f>
        <v>45278.55</v>
      </c>
    </row>
    <row r="607" spans="1:16" ht="17.25">
      <c r="A607" s="3">
        <v>1005</v>
      </c>
      <c r="B607" s="4" t="s">
        <v>24</v>
      </c>
      <c r="C607" s="4" t="s">
        <v>20</v>
      </c>
      <c r="D607" s="3">
        <v>2022</v>
      </c>
      <c r="E607" s="4" t="s">
        <v>49</v>
      </c>
      <c r="F607" s="4" t="str">
        <f t="shared" si="9"/>
        <v>华宇2208</v>
      </c>
      <c r="G607" s="5">
        <f>IFERROR(VerticalTable[[#This Row],[毛利额]]/VerticalTable[[#This Row],[实收]],"")</f>
        <v>0.40658480638584032</v>
      </c>
      <c r="H607" s="6">
        <f>SUMIF('[1]2022db'!$E:$E,F607,'[1]2022db'!$M:$M)</f>
        <v>111586.87999999999</v>
      </c>
      <c r="I607" s="6">
        <f>SUMIF('[1]2022db'!$E:$E,F607,'[1]2022db'!$R:$R)</f>
        <v>45369.529999999992</v>
      </c>
      <c r="J607" s="6">
        <f>SUMIF('[1]2022db'!$E:$E,F607&amp;"F",'[1]2022db'!$M:$M)</f>
        <v>0</v>
      </c>
      <c r="K607" s="6">
        <f>SUMIF('[1]2022db'!$E:$E,F607&amp;"F",'[1]2022db'!$R:$R)</f>
        <v>0</v>
      </c>
      <c r="L607" s="6"/>
      <c r="M607" s="6"/>
      <c r="N607" s="6"/>
      <c r="O607" s="6">
        <v>0</v>
      </c>
      <c r="P607" s="6">
        <f>VerticalTable[[#This Row],[毛利额]]-SUM(VerticalTable[[#This Row],[月租]:[员工工资]])</f>
        <v>45369.529999999992</v>
      </c>
    </row>
    <row r="608" spans="1:16" ht="17.25">
      <c r="A608" s="3">
        <v>1006</v>
      </c>
      <c r="B608" s="4" t="s">
        <v>25</v>
      </c>
      <c r="C608" s="4" t="s">
        <v>20</v>
      </c>
      <c r="D608" s="3">
        <v>2022</v>
      </c>
      <c r="E608" s="4" t="s">
        <v>49</v>
      </c>
      <c r="F608" s="4" t="str">
        <f t="shared" si="9"/>
        <v>华雨2208</v>
      </c>
      <c r="G608" s="5">
        <f>IFERROR(VerticalTable[[#This Row],[毛利额]]/VerticalTable[[#This Row],[实收]],"")</f>
        <v>0.59777967004523935</v>
      </c>
      <c r="H608" s="6">
        <f>SUMIF('[1]2022db'!$E:$E,F608,'[1]2022db'!$M:$M)</f>
        <v>53316.4</v>
      </c>
      <c r="I608" s="6">
        <f>SUMIF('[1]2022db'!$E:$E,F608,'[1]2022db'!$R:$R)</f>
        <v>31871.46</v>
      </c>
      <c r="J608" s="6">
        <f>SUMIF('[1]2022db'!$E:$E,F608&amp;"F",'[1]2022db'!$M:$M)</f>
        <v>0</v>
      </c>
      <c r="K608" s="6">
        <f>SUMIF('[1]2022db'!$E:$E,F608&amp;"F",'[1]2022db'!$R:$R)</f>
        <v>0</v>
      </c>
      <c r="L608" s="6"/>
      <c r="M608" s="6"/>
      <c r="N608" s="6"/>
      <c r="O608" s="6">
        <v>0</v>
      </c>
      <c r="P608" s="6">
        <f>VerticalTable[[#This Row],[毛利额]]-SUM(VerticalTable[[#This Row],[月租]:[员工工资]])</f>
        <v>31871.46</v>
      </c>
    </row>
    <row r="609" spans="1:16" ht="17.25">
      <c r="A609" s="3">
        <v>1007</v>
      </c>
      <c r="B609" s="3" t="s">
        <v>26</v>
      </c>
      <c r="C609" s="4" t="s">
        <v>17</v>
      </c>
      <c r="D609" s="3">
        <v>2022</v>
      </c>
      <c r="E609" s="4" t="s">
        <v>49</v>
      </c>
      <c r="F609" s="4" t="str">
        <f t="shared" si="9"/>
        <v>平安2208</v>
      </c>
      <c r="G609" s="5">
        <f>IFERROR(VerticalTable[[#This Row],[毛利额]]/VerticalTable[[#This Row],[实收]],"")</f>
        <v>0.38715678673062698</v>
      </c>
      <c r="H609" s="6">
        <f>SUMIF('[1]2022db'!$E:$E,F609,'[1]2022db'!$M:$M)</f>
        <v>85277.88</v>
      </c>
      <c r="I609" s="6">
        <f>SUMIF('[1]2022db'!$E:$E,F609,'[1]2022db'!$R:$R)</f>
        <v>33015.910000000003</v>
      </c>
      <c r="J609" s="6">
        <f>SUMIF('[1]2022db'!$E:$E,F609&amp;"F",'[1]2022db'!$M:$M)</f>
        <v>604</v>
      </c>
      <c r="K609" s="6">
        <f>SUMIF('[1]2022db'!$E:$E,F609&amp;"F",'[1]2022db'!$R:$R)</f>
        <v>261</v>
      </c>
      <c r="L609" s="6">
        <v>2000</v>
      </c>
      <c r="M609" s="6"/>
      <c r="N609" s="6">
        <v>300</v>
      </c>
      <c r="O609" s="6">
        <v>6626.2121000000006</v>
      </c>
      <c r="P609" s="6">
        <f>VerticalTable[[#This Row],[毛利额]]-SUM(VerticalTable[[#This Row],[月租]:[员工工资]])</f>
        <v>24089.697900000003</v>
      </c>
    </row>
    <row r="610" spans="1:16" ht="17.25">
      <c r="A610" s="3">
        <v>1008</v>
      </c>
      <c r="B610" s="3" t="s">
        <v>27</v>
      </c>
      <c r="C610" s="4" t="s">
        <v>17</v>
      </c>
      <c r="D610" s="3">
        <v>2022</v>
      </c>
      <c r="E610" s="4" t="s">
        <v>49</v>
      </c>
      <c r="F610" s="4" t="str">
        <f t="shared" si="9"/>
        <v>平价2208</v>
      </c>
      <c r="G610" s="5">
        <f>IFERROR(VerticalTable[[#This Row],[毛利额]]/VerticalTable[[#This Row],[实收]],"")</f>
        <v>0.4279741806356343</v>
      </c>
      <c r="H610" s="6">
        <f>SUMIF('[1]2022db'!$E:$E,F610,'[1]2022db'!$M:$M)</f>
        <v>203169.99</v>
      </c>
      <c r="I610" s="6">
        <f>SUMIF('[1]2022db'!$E:$E,F610,'[1]2022db'!$R:$R)</f>
        <v>86951.510000000009</v>
      </c>
      <c r="J610" s="6">
        <f>SUMIF('[1]2022db'!$E:$E,F610&amp;"F",'[1]2022db'!$M:$M)</f>
        <v>0</v>
      </c>
      <c r="K610" s="6">
        <f>SUMIF('[1]2022db'!$E:$E,F610&amp;"F",'[1]2022db'!$R:$R)</f>
        <v>0</v>
      </c>
      <c r="L610" s="6">
        <v>4750</v>
      </c>
      <c r="M610" s="6"/>
      <c r="N610" s="6">
        <v>2083</v>
      </c>
      <c r="O610" s="6">
        <v>22770.286100000001</v>
      </c>
      <c r="P610" s="6">
        <f>VerticalTable[[#This Row],[毛利额]]-SUM(VerticalTable[[#This Row],[月租]:[员工工资]])</f>
        <v>57348.223900000012</v>
      </c>
    </row>
    <row r="611" spans="1:16" ht="17.25">
      <c r="A611" s="3">
        <v>1010</v>
      </c>
      <c r="B611" s="3" t="s">
        <v>29</v>
      </c>
      <c r="C611" s="4" t="s">
        <v>17</v>
      </c>
      <c r="D611" s="3">
        <v>2022</v>
      </c>
      <c r="E611" s="4" t="s">
        <v>49</v>
      </c>
      <c r="F611" s="4" t="str">
        <f t="shared" si="9"/>
        <v>同仁2208</v>
      </c>
      <c r="G611" s="5">
        <f>IFERROR(VerticalTable[[#This Row],[毛利额]]/VerticalTable[[#This Row],[实收]],"")</f>
        <v>0.38023026791249798</v>
      </c>
      <c r="H611" s="6">
        <f>SUMIF('[1]2022db'!$E:$E,F611,'[1]2022db'!$M:$M)</f>
        <v>57631.13</v>
      </c>
      <c r="I611" s="6">
        <f>SUMIF('[1]2022db'!$E:$E,F611,'[1]2022db'!$R:$R)</f>
        <v>21913.1</v>
      </c>
      <c r="J611" s="6">
        <f>SUMIF('[1]2022db'!$E:$E,F611&amp;"F",'[1]2022db'!$M:$M)</f>
        <v>0</v>
      </c>
      <c r="K611" s="6">
        <f>SUMIF('[1]2022db'!$E:$E,F611&amp;"F",'[1]2022db'!$R:$R)</f>
        <v>0</v>
      </c>
      <c r="L611" s="6">
        <v>8750</v>
      </c>
      <c r="M611" s="6"/>
      <c r="N611" s="6">
        <v>358</v>
      </c>
      <c r="O611" s="6">
        <v>5045.1050500000001</v>
      </c>
      <c r="P611" s="6">
        <f>VerticalTable[[#This Row],[毛利额]]-SUM(VerticalTable[[#This Row],[月租]:[员工工资]])</f>
        <v>7759.9949499999984</v>
      </c>
    </row>
    <row r="612" spans="1:16" ht="17.25">
      <c r="A612" s="3">
        <v>1011</v>
      </c>
      <c r="B612" s="3" t="s">
        <v>30</v>
      </c>
      <c r="C612" s="4" t="s">
        <v>17</v>
      </c>
      <c r="D612" s="3">
        <v>2022</v>
      </c>
      <c r="E612" s="4" t="s">
        <v>49</v>
      </c>
      <c r="F612" s="4" t="str">
        <f t="shared" si="9"/>
        <v>万合2208</v>
      </c>
      <c r="G612" s="5">
        <f>IFERROR(VerticalTable[[#This Row],[毛利额]]/VerticalTable[[#This Row],[实收]],"")</f>
        <v>0.3043257696479939</v>
      </c>
      <c r="H612" s="6">
        <f>SUMIF('[1]2022db'!$E:$E,F612,'[1]2022db'!$M:$M)</f>
        <v>357896.08</v>
      </c>
      <c r="I612" s="6">
        <f>SUMIF('[1]2022db'!$E:$E,F612,'[1]2022db'!$R:$R)</f>
        <v>108917</v>
      </c>
      <c r="J612" s="6">
        <f>SUMIF('[1]2022db'!$E:$E,F612&amp;"F",'[1]2022db'!$M:$M)</f>
        <v>0</v>
      </c>
      <c r="K612" s="6">
        <f>SUMIF('[1]2022db'!$E:$E,F612&amp;"F",'[1]2022db'!$R:$R)</f>
        <v>0</v>
      </c>
      <c r="L612" s="6">
        <v>10000</v>
      </c>
      <c r="M612" s="6"/>
      <c r="N612" s="6">
        <v>200</v>
      </c>
      <c r="O612" s="6">
        <v>18872.879850000001</v>
      </c>
      <c r="P612" s="6">
        <f>VerticalTable[[#This Row],[毛利额]]-SUM(VerticalTable[[#This Row],[月租]:[员工工资]])</f>
        <v>79844.120150000002</v>
      </c>
    </row>
    <row r="613" spans="1:16" ht="17.25">
      <c r="A613" s="3">
        <v>1012</v>
      </c>
      <c r="B613" s="3" t="s">
        <v>31</v>
      </c>
      <c r="C613" s="4" t="s">
        <v>17</v>
      </c>
      <c r="D613" s="3">
        <v>2022</v>
      </c>
      <c r="E613" s="4" t="s">
        <v>49</v>
      </c>
      <c r="F613" s="4" t="str">
        <f t="shared" si="9"/>
        <v>为民2208</v>
      </c>
      <c r="G613" s="5">
        <f>IFERROR(VerticalTable[[#This Row],[毛利额]]/VerticalTable[[#This Row],[实收]],"")</f>
        <v>0.46359602134467892</v>
      </c>
      <c r="H613" s="6">
        <f>SUMIF('[1]2022db'!$E:$E,F613,'[1]2022db'!$M:$M)</f>
        <v>62436.17</v>
      </c>
      <c r="I613" s="6">
        <f>SUMIF('[1]2022db'!$E:$E,F613,'[1]2022db'!$R:$R)</f>
        <v>28945.16</v>
      </c>
      <c r="J613" s="6">
        <f>SUMIF('[1]2022db'!$E:$E,F613&amp;"F",'[1]2022db'!$M:$M)</f>
        <v>1200</v>
      </c>
      <c r="K613" s="6">
        <f>SUMIF('[1]2022db'!$E:$E,F613&amp;"F",'[1]2022db'!$R:$R)</f>
        <v>446.76</v>
      </c>
      <c r="L613" s="6">
        <v>2750</v>
      </c>
      <c r="M613" s="6"/>
      <c r="N613" s="6">
        <v>0</v>
      </c>
      <c r="O613" s="6">
        <v>6124.5477000000001</v>
      </c>
      <c r="P613" s="6">
        <f>VerticalTable[[#This Row],[毛利额]]-SUM(VerticalTable[[#This Row],[月租]:[员工工资]])</f>
        <v>20070.612300000001</v>
      </c>
    </row>
    <row r="614" spans="1:16" ht="17.25">
      <c r="A614" s="3">
        <v>1013</v>
      </c>
      <c r="B614" s="4" t="s">
        <v>56</v>
      </c>
      <c r="C614" s="4" t="s">
        <v>20</v>
      </c>
      <c r="D614" s="3">
        <v>2022</v>
      </c>
      <c r="E614" s="4" t="s">
        <v>49</v>
      </c>
      <c r="F614" s="4" t="str">
        <f t="shared" si="9"/>
        <v>心脑2208</v>
      </c>
      <c r="G614" s="5">
        <f>IFERROR(VerticalTable[[#This Row],[毛利额]]/VerticalTable[[#This Row],[实收]],"")</f>
        <v>0.4430070902588526</v>
      </c>
      <c r="H614" s="6">
        <f>SUMIF('[1]2022db'!$E:$E,F614,'[1]2022db'!$M:$M)</f>
        <v>58208.03</v>
      </c>
      <c r="I614" s="6">
        <f>SUMIF('[1]2022db'!$E:$E,F614,'[1]2022db'!$R:$R)</f>
        <v>25786.57</v>
      </c>
      <c r="J614" s="6">
        <f>SUMIF('[1]2022db'!$E:$E,F614&amp;"F",'[1]2022db'!$M:$M)</f>
        <v>0</v>
      </c>
      <c r="K614" s="6">
        <f>SUMIF('[1]2022db'!$E:$E,F614&amp;"F",'[1]2022db'!$R:$R)</f>
        <v>0</v>
      </c>
      <c r="L614" s="6"/>
      <c r="M614" s="6"/>
      <c r="N614" s="6"/>
      <c r="O614" s="6">
        <v>0</v>
      </c>
      <c r="P614" s="6">
        <f>VerticalTable[[#This Row],[毛利额]]-SUM(VerticalTable[[#This Row],[月租]:[员工工资]])</f>
        <v>25786.57</v>
      </c>
    </row>
    <row r="615" spans="1:16" ht="17.25">
      <c r="A615" s="3">
        <v>1014</v>
      </c>
      <c r="B615" s="3" t="s">
        <v>32</v>
      </c>
      <c r="C615" s="4" t="s">
        <v>17</v>
      </c>
      <c r="D615" s="3">
        <v>2022</v>
      </c>
      <c r="E615" s="4" t="s">
        <v>49</v>
      </c>
      <c r="F615" s="4" t="str">
        <f t="shared" si="9"/>
        <v>新特2208</v>
      </c>
      <c r="G615" s="5">
        <f>IFERROR(VerticalTable[[#This Row],[毛利额]]/VerticalTable[[#This Row],[实收]],"")</f>
        <v>0.41887132714882608</v>
      </c>
      <c r="H615" s="6">
        <f>SUMIF('[1]2022db'!$E:$E,F615,'[1]2022db'!$M:$M)</f>
        <v>131785.21999999997</v>
      </c>
      <c r="I615" s="6">
        <f>SUMIF('[1]2022db'!$E:$E,F615,'[1]2022db'!$R:$R)</f>
        <v>55201.05</v>
      </c>
      <c r="J615" s="6">
        <f>SUMIF('[1]2022db'!$E:$E,F615&amp;"F",'[1]2022db'!$M:$M)</f>
        <v>0</v>
      </c>
      <c r="K615" s="6">
        <f>SUMIF('[1]2022db'!$E:$E,F615&amp;"F",'[1]2022db'!$R:$R)</f>
        <v>0</v>
      </c>
      <c r="L615" s="6">
        <v>1500</v>
      </c>
      <c r="M615" s="6"/>
      <c r="N615" s="6">
        <v>10</v>
      </c>
      <c r="O615" s="6">
        <v>9623.6245999999992</v>
      </c>
      <c r="P615" s="6">
        <f>VerticalTable[[#This Row],[毛利额]]-SUM(VerticalTable[[#This Row],[月租]:[员工工资]])</f>
        <v>44067.425400000007</v>
      </c>
    </row>
    <row r="616" spans="1:16" ht="17.25">
      <c r="A616" s="3">
        <v>1015</v>
      </c>
      <c r="B616" s="3" t="s">
        <v>33</v>
      </c>
      <c r="C616" s="4" t="s">
        <v>17</v>
      </c>
      <c r="D616" s="3">
        <v>2022</v>
      </c>
      <c r="E616" s="4" t="s">
        <v>49</v>
      </c>
      <c r="F616" s="4" t="str">
        <f t="shared" si="9"/>
        <v>春天2208</v>
      </c>
      <c r="G616" s="5">
        <f>IFERROR(VerticalTable[[#This Row],[毛利额]]/VerticalTable[[#This Row],[实收]],"")</f>
        <v>0.45312359198588992</v>
      </c>
      <c r="H616" s="6">
        <f>SUMIF('[1]2022db'!$E:$E,F616,'[1]2022db'!$M:$M)</f>
        <v>77125.47</v>
      </c>
      <c r="I616" s="6">
        <f>SUMIF('[1]2022db'!$E:$E,F616,'[1]2022db'!$R:$R)</f>
        <v>34947.369999999995</v>
      </c>
      <c r="J616" s="6">
        <f>SUMIF('[1]2022db'!$E:$E,F616&amp;"F",'[1]2022db'!$M:$M)</f>
        <v>0</v>
      </c>
      <c r="K616" s="6">
        <f>SUMIF('[1]2022db'!$E:$E,F616&amp;"F",'[1]2022db'!$R:$R)</f>
        <v>0</v>
      </c>
      <c r="L616" s="6">
        <v>2333</v>
      </c>
      <c r="M616" s="6"/>
      <c r="N616" s="6">
        <v>1000</v>
      </c>
      <c r="O616" s="6">
        <v>6720.0160999999998</v>
      </c>
      <c r="P616" s="6">
        <f>VerticalTable[[#This Row],[毛利额]]-SUM(VerticalTable[[#This Row],[月租]:[员工工资]])</f>
        <v>24894.353899999995</v>
      </c>
    </row>
    <row r="617" spans="1:16" ht="17.25">
      <c r="A617" s="3">
        <v>1016</v>
      </c>
      <c r="B617" s="3" t="s">
        <v>34</v>
      </c>
      <c r="C617" s="4" t="s">
        <v>17</v>
      </c>
      <c r="D617" s="3">
        <v>2022</v>
      </c>
      <c r="E617" s="4" t="s">
        <v>49</v>
      </c>
      <c r="F617" s="4" t="str">
        <f t="shared" si="9"/>
        <v>春雨2208</v>
      </c>
      <c r="G617" s="5">
        <f>IFERROR(VerticalTable[[#This Row],[毛利额]]/VerticalTable[[#This Row],[实收]],"")</f>
        <v>0.40349222672880064</v>
      </c>
      <c r="H617" s="6">
        <f>SUMIF('[1]2022db'!$E:$E,F617,'[1]2022db'!$M:$M)</f>
        <v>91074.26999999999</v>
      </c>
      <c r="I617" s="6">
        <f>SUMIF('[1]2022db'!$E:$E,F617,'[1]2022db'!$R:$R)</f>
        <v>36747.760000000002</v>
      </c>
      <c r="J617" s="6">
        <f>SUMIF('[1]2022db'!$E:$E,F617&amp;"F",'[1]2022db'!$M:$M)</f>
        <v>1623.3</v>
      </c>
      <c r="K617" s="6">
        <f>SUMIF('[1]2022db'!$E:$E,F617&amp;"F",'[1]2022db'!$R:$R)</f>
        <v>750.16000000000008</v>
      </c>
      <c r="L617" s="6">
        <v>2500</v>
      </c>
      <c r="M617" s="6"/>
      <c r="N617" s="6"/>
      <c r="O617" s="6">
        <v>6763.482399999999</v>
      </c>
      <c r="P617" s="6">
        <f>VerticalTable[[#This Row],[毛利额]]-SUM(VerticalTable[[#This Row],[月租]:[员工工资]])</f>
        <v>27484.277600000001</v>
      </c>
    </row>
    <row r="618" spans="1:16" ht="17.25">
      <c r="A618" s="3">
        <v>1017</v>
      </c>
      <c r="B618" s="3" t="s">
        <v>35</v>
      </c>
      <c r="C618" s="4" t="s">
        <v>17</v>
      </c>
      <c r="D618" s="3">
        <v>2022</v>
      </c>
      <c r="E618" s="4" t="s">
        <v>49</v>
      </c>
      <c r="F618" s="4" t="str">
        <f t="shared" si="9"/>
        <v>阳光2208</v>
      </c>
      <c r="G618" s="5">
        <f>IFERROR(VerticalTable[[#This Row],[毛利额]]/VerticalTable[[#This Row],[实收]],"")</f>
        <v>0.40106605745758067</v>
      </c>
      <c r="H618" s="6">
        <f>SUMIF('[1]2022db'!$E:$E,F618,'[1]2022db'!$M:$M)</f>
        <v>68442.84</v>
      </c>
      <c r="I618" s="6">
        <f>SUMIF('[1]2022db'!$E:$E,F618,'[1]2022db'!$R:$R)</f>
        <v>27450.1</v>
      </c>
      <c r="J618" s="6">
        <f>SUMIF('[1]2022db'!$E:$E,F618&amp;"F",'[1]2022db'!$M:$M)</f>
        <v>0</v>
      </c>
      <c r="K618" s="6">
        <f>SUMIF('[1]2022db'!$E:$E,F618&amp;"F",'[1]2022db'!$R:$R)</f>
        <v>0</v>
      </c>
      <c r="L618" s="6">
        <v>2333</v>
      </c>
      <c r="M618" s="6"/>
      <c r="N618" s="6">
        <v>500</v>
      </c>
      <c r="O618" s="6">
        <v>5906.9016000000001</v>
      </c>
      <c r="P618" s="6">
        <f>VerticalTable[[#This Row],[毛利额]]-SUM(VerticalTable[[#This Row],[月租]:[员工工资]])</f>
        <v>18710.198399999997</v>
      </c>
    </row>
    <row r="619" spans="1:16" ht="17.25">
      <c r="A619" s="3">
        <v>1018</v>
      </c>
      <c r="B619" s="3" t="s">
        <v>36</v>
      </c>
      <c r="C619" s="4" t="s">
        <v>17</v>
      </c>
      <c r="D619" s="3">
        <v>2022</v>
      </c>
      <c r="E619" s="4" t="s">
        <v>49</v>
      </c>
      <c r="F619" s="4" t="str">
        <f t="shared" si="9"/>
        <v>安康2208</v>
      </c>
      <c r="G619" s="5">
        <f>IFERROR(VerticalTable[[#This Row],[毛利额]]/VerticalTable[[#This Row],[实收]],"")</f>
        <v>0.40033553625271795</v>
      </c>
      <c r="H619" s="6">
        <f>SUMIF('[1]2022db'!$E:$E,F619,'[1]2022db'!$M:$M)</f>
        <v>66001.81</v>
      </c>
      <c r="I619" s="6">
        <f>SUMIF('[1]2022db'!$E:$E,F619,'[1]2022db'!$R:$R)</f>
        <v>26422.870000000003</v>
      </c>
      <c r="J619" s="6">
        <f>SUMIF('[1]2022db'!$E:$E,F619&amp;"F",'[1]2022db'!$M:$M)</f>
        <v>0</v>
      </c>
      <c r="K619" s="6">
        <f>SUMIF('[1]2022db'!$E:$E,F619&amp;"F",'[1]2022db'!$R:$R)</f>
        <v>0</v>
      </c>
      <c r="L619" s="6">
        <v>5000</v>
      </c>
      <c r="M619" s="6"/>
      <c r="N619" s="6"/>
      <c r="O619" s="6">
        <v>5860.5414499999997</v>
      </c>
      <c r="P619" s="6">
        <f>VerticalTable[[#This Row],[毛利额]]-SUM(VerticalTable[[#This Row],[月租]:[员工工资]])</f>
        <v>15562.328550000002</v>
      </c>
    </row>
    <row r="620" spans="1:16" ht="17.25">
      <c r="A620" s="3">
        <v>1019</v>
      </c>
      <c r="B620" s="3" t="s">
        <v>37</v>
      </c>
      <c r="C620" s="4" t="s">
        <v>17</v>
      </c>
      <c r="D620" s="3">
        <v>2022</v>
      </c>
      <c r="E620" s="4" t="s">
        <v>49</v>
      </c>
      <c r="F620" s="4" t="str">
        <f t="shared" si="9"/>
        <v>仁心2208</v>
      </c>
      <c r="G620" s="5">
        <f>IFERROR(VerticalTable[[#This Row],[毛利额]]/VerticalTable[[#This Row],[实收]],"")</f>
        <v>0.43822280940288522</v>
      </c>
      <c r="H620" s="6">
        <f>SUMIF('[1]2022db'!$E:$E,F620,'[1]2022db'!$M:$M)</f>
        <v>62097.11</v>
      </c>
      <c r="I620" s="6">
        <f>SUMIF('[1]2022db'!$E:$E,F620,'[1]2022db'!$R:$R)</f>
        <v>27212.37</v>
      </c>
      <c r="J620" s="6">
        <f>SUMIF('[1]2022db'!$E:$E,F620&amp;"F",'[1]2022db'!$M:$M)</f>
        <v>0</v>
      </c>
      <c r="K620" s="6">
        <f>SUMIF('[1]2022db'!$E:$E,F620&amp;"F",'[1]2022db'!$R:$R)</f>
        <v>0</v>
      </c>
      <c r="L620" s="6">
        <v>1917</v>
      </c>
      <c r="M620" s="6"/>
      <c r="N620" s="6"/>
      <c r="O620" s="6">
        <v>6047.6823999999997</v>
      </c>
      <c r="P620" s="6">
        <f>VerticalTable[[#This Row],[毛利额]]-SUM(VerticalTable[[#This Row],[月租]:[员工工资]])</f>
        <v>19247.687599999997</v>
      </c>
    </row>
    <row r="621" spans="1:16" ht="17.25">
      <c r="A621" s="3">
        <v>1021</v>
      </c>
      <c r="B621" s="4" t="s">
        <v>53</v>
      </c>
      <c r="C621" s="4" t="s">
        <v>17</v>
      </c>
      <c r="D621" s="3">
        <v>2022</v>
      </c>
      <c r="E621" s="4" t="s">
        <v>49</v>
      </c>
      <c r="F621" s="4" t="str">
        <f t="shared" si="9"/>
        <v>康佳2208</v>
      </c>
      <c r="G621" s="5">
        <f>IFERROR(VerticalTable[[#This Row],[毛利额]]/VerticalTable[[#This Row],[实收]],"")</f>
        <v>0.40743454380511845</v>
      </c>
      <c r="H621" s="6">
        <f>SUMIF('[1]2022db'!$E:$E,F621,'[1]2022db'!$M:$M)</f>
        <v>53065.259999999995</v>
      </c>
      <c r="I621" s="6">
        <f>SUMIF('[1]2022db'!$E:$E,F621,'[1]2022db'!$R:$R)</f>
        <v>21620.62</v>
      </c>
      <c r="J621" s="6">
        <f>SUMIF('[1]2022db'!$E:$E,F621&amp;"F",'[1]2022db'!$M:$M)</f>
        <v>0</v>
      </c>
      <c r="K621" s="6">
        <f>SUMIF('[1]2022db'!$E:$E,F621&amp;"F",'[1]2022db'!$R:$R)</f>
        <v>0</v>
      </c>
      <c r="L621" s="6">
        <v>2083</v>
      </c>
      <c r="M621" s="6"/>
      <c r="N621" s="6">
        <v>500</v>
      </c>
      <c r="O621" s="6">
        <v>5735.6751999999997</v>
      </c>
      <c r="P621" s="6">
        <f>VerticalTable[[#This Row],[毛利额]]-SUM(VerticalTable[[#This Row],[月租]:[员工工资]])</f>
        <v>13301.944799999999</v>
      </c>
    </row>
    <row r="622" spans="1:16" ht="17.25">
      <c r="A622" s="3">
        <v>1022</v>
      </c>
      <c r="B622" s="4" t="s">
        <v>57</v>
      </c>
      <c r="C622" s="4" t="s">
        <v>17</v>
      </c>
      <c r="D622" s="3">
        <v>2022</v>
      </c>
      <c r="E622" s="4" t="s">
        <v>49</v>
      </c>
      <c r="F622" s="4" t="str">
        <f t="shared" si="9"/>
        <v>豪盛2208</v>
      </c>
      <c r="G622" s="5">
        <f>IFERROR(VerticalTable[[#This Row],[毛利额]]/VerticalTable[[#This Row],[实收]],"")</f>
        <v>0.41891153361268119</v>
      </c>
      <c r="H622" s="6">
        <f>SUMIF('[1]2022db'!$E:$E,F622,'[1]2022db'!$M:$M)</f>
        <v>46458.21</v>
      </c>
      <c r="I622" s="6">
        <f>SUMIF('[1]2022db'!$E:$E,F622,'[1]2022db'!$R:$R)</f>
        <v>19461.88</v>
      </c>
      <c r="J622" s="6">
        <f>SUMIF('[1]2022db'!$E:$E,F622&amp;"F",'[1]2022db'!$M:$M)</f>
        <v>0</v>
      </c>
      <c r="K622" s="6">
        <f>SUMIF('[1]2022db'!$E:$E,F622&amp;"F",'[1]2022db'!$R:$R)</f>
        <v>0</v>
      </c>
      <c r="L622" s="6">
        <v>1667</v>
      </c>
      <c r="M622" s="6"/>
      <c r="N622" s="6">
        <v>500</v>
      </c>
      <c r="O622" s="6">
        <v>0</v>
      </c>
      <c r="P622" s="6">
        <f>VerticalTable[[#This Row],[毛利额]]-SUM(VerticalTable[[#This Row],[月租]:[员工工资]])</f>
        <v>17294.88</v>
      </c>
    </row>
    <row r="623" spans="1:16" ht="17.25">
      <c r="A623" s="3">
        <v>1001</v>
      </c>
      <c r="B623" s="3" t="s">
        <v>16</v>
      </c>
      <c r="C623" s="4" t="s">
        <v>17</v>
      </c>
      <c r="D623" s="3">
        <v>2022</v>
      </c>
      <c r="E623" s="4" t="s">
        <v>50</v>
      </c>
      <c r="F623" s="4" t="str">
        <f t="shared" si="9"/>
        <v>爱心2209</v>
      </c>
      <c r="G623" s="5">
        <f>IFERROR(VerticalTable[[#This Row],[毛利额]]/VerticalTable[[#This Row],[实收]],"")</f>
        <v>0.48707430039459126</v>
      </c>
      <c r="H623" s="6">
        <f>SUMIF('[1]2022db'!$E:$E,F623,'[1]2022db'!$M:$M)</f>
        <v>104622.18999999999</v>
      </c>
      <c r="I623" s="6">
        <f>SUMIF('[1]2022db'!$E:$E,F623,'[1]2022db'!$R:$R)</f>
        <v>50958.78</v>
      </c>
      <c r="J623" s="6">
        <f>SUMIF('[1]2022db'!$E:$E,F623&amp;"F",'[1]2022db'!$M:$M)</f>
        <v>0</v>
      </c>
      <c r="K623" s="6">
        <f>SUMIF('[1]2022db'!$E:$E,F623&amp;"F",'[1]2022db'!$R:$R)</f>
        <v>0</v>
      </c>
      <c r="L623" s="6">
        <v>2500</v>
      </c>
      <c r="M623" s="6"/>
      <c r="N623" s="6">
        <v>580</v>
      </c>
      <c r="O623" s="6">
        <v>11980.223100000001</v>
      </c>
      <c r="P623" s="6">
        <f>VerticalTable[[#This Row],[毛利额]]-SUM(VerticalTable[[#This Row],[月租]:[员工工资]])</f>
        <v>35898.556899999996</v>
      </c>
    </row>
    <row r="624" spans="1:16" ht="17.25">
      <c r="A624" s="3">
        <v>1002</v>
      </c>
      <c r="B624" s="4" t="s">
        <v>19</v>
      </c>
      <c r="C624" s="4" t="s">
        <v>20</v>
      </c>
      <c r="D624" s="3">
        <v>2022</v>
      </c>
      <c r="E624" s="4" t="s">
        <v>50</v>
      </c>
      <c r="F624" s="4" t="str">
        <f t="shared" si="9"/>
        <v>百姓2209</v>
      </c>
      <c r="G624" s="5">
        <f>IFERROR(VerticalTable[[#This Row],[毛利额]]/VerticalTable[[#This Row],[实收]],"")</f>
        <v>0.48523878293204858</v>
      </c>
      <c r="H624" s="6">
        <f>SUMIF('[1]2022db'!$E:$E,F624,'[1]2022db'!$M:$M)</f>
        <v>171034</v>
      </c>
      <c r="I624" s="6">
        <f>SUMIF('[1]2022db'!$E:$E,F624,'[1]2022db'!$R:$R)</f>
        <v>82992.33</v>
      </c>
      <c r="J624" s="6">
        <f>SUMIF('[1]2022db'!$E:$E,F624&amp;"F",'[1]2022db'!$M:$M)</f>
        <v>0</v>
      </c>
      <c r="K624" s="6">
        <f>SUMIF('[1]2022db'!$E:$E,F624&amp;"F",'[1]2022db'!$R:$R)</f>
        <v>0</v>
      </c>
      <c r="L624" s="6"/>
      <c r="M624" s="6"/>
      <c r="N624" s="6"/>
      <c r="O624" s="6">
        <v>0</v>
      </c>
      <c r="P624" s="6">
        <f>VerticalTable[[#This Row],[毛利额]]-SUM(VerticalTable[[#This Row],[月租]:[员工工资]])</f>
        <v>82992.33</v>
      </c>
    </row>
    <row r="625" spans="1:16" ht="17.25">
      <c r="A625" s="3">
        <v>1003</v>
      </c>
      <c r="B625" s="4" t="s">
        <v>22</v>
      </c>
      <c r="C625" s="4" t="s">
        <v>20</v>
      </c>
      <c r="D625" s="3">
        <v>2022</v>
      </c>
      <c r="E625" s="4" t="s">
        <v>50</v>
      </c>
      <c r="F625" s="4" t="str">
        <f t="shared" si="9"/>
        <v>博康2209</v>
      </c>
      <c r="G625" s="5">
        <f>IFERROR(VerticalTable[[#This Row],[毛利额]]/VerticalTable[[#This Row],[实收]],"")</f>
        <v>0.46823234984333018</v>
      </c>
      <c r="H625" s="6">
        <f>SUMIF('[1]2022db'!$E:$E,F625,'[1]2022db'!$M:$M)</f>
        <v>113608.34</v>
      </c>
      <c r="I625" s="6">
        <f>SUMIF('[1]2022db'!$E:$E,F625,'[1]2022db'!$R:$R)</f>
        <v>53195.1</v>
      </c>
      <c r="J625" s="6">
        <f>SUMIF('[1]2022db'!$E:$E,F625&amp;"F",'[1]2022db'!$M:$M)</f>
        <v>0</v>
      </c>
      <c r="K625" s="6">
        <f>SUMIF('[1]2022db'!$E:$E,F625&amp;"F",'[1]2022db'!$R:$R)</f>
        <v>0</v>
      </c>
      <c r="L625" s="6"/>
      <c r="M625" s="6"/>
      <c r="N625" s="6"/>
      <c r="O625" s="6">
        <v>0</v>
      </c>
      <c r="P625" s="6">
        <f>VerticalTable[[#This Row],[毛利额]]-SUM(VerticalTable[[#This Row],[月租]:[员工工资]])</f>
        <v>53195.1</v>
      </c>
    </row>
    <row r="626" spans="1:16" ht="17.25">
      <c r="A626" s="3">
        <v>1004</v>
      </c>
      <c r="B626" s="4" t="s">
        <v>23</v>
      </c>
      <c r="C626" s="4" t="s">
        <v>20</v>
      </c>
      <c r="D626" s="3">
        <v>2022</v>
      </c>
      <c r="E626" s="4" t="s">
        <v>50</v>
      </c>
      <c r="F626" s="4" t="str">
        <f t="shared" si="9"/>
        <v>华瑞2209</v>
      </c>
      <c r="G626" s="5">
        <f>IFERROR(VerticalTable[[#This Row],[毛利额]]/VerticalTable[[#This Row],[实收]],"")</f>
        <v>0.44212120498624274</v>
      </c>
      <c r="H626" s="6">
        <f>SUMIF('[1]2022db'!$E:$E,F626,'[1]2022db'!$M:$M)</f>
        <v>107027.28</v>
      </c>
      <c r="I626" s="6">
        <f>SUMIF('[1]2022db'!$E:$E,F626,'[1]2022db'!$R:$R)</f>
        <v>47319.03</v>
      </c>
      <c r="J626" s="6">
        <f>SUMIF('[1]2022db'!$E:$E,F626&amp;"F",'[1]2022db'!$M:$M)</f>
        <v>0</v>
      </c>
      <c r="K626" s="6">
        <f>SUMIF('[1]2022db'!$E:$E,F626&amp;"F",'[1]2022db'!$R:$R)</f>
        <v>0</v>
      </c>
      <c r="L626" s="6"/>
      <c r="M626" s="6"/>
      <c r="N626" s="6"/>
      <c r="O626" s="6">
        <v>0</v>
      </c>
      <c r="P626" s="6">
        <f>VerticalTable[[#This Row],[毛利额]]-SUM(VerticalTable[[#This Row],[月租]:[员工工资]])</f>
        <v>47319.03</v>
      </c>
    </row>
    <row r="627" spans="1:16" ht="17.25">
      <c r="A627" s="3">
        <v>1005</v>
      </c>
      <c r="B627" s="4" t="s">
        <v>24</v>
      </c>
      <c r="C627" s="4" t="s">
        <v>20</v>
      </c>
      <c r="D627" s="3">
        <v>2022</v>
      </c>
      <c r="E627" s="4" t="s">
        <v>50</v>
      </c>
      <c r="F627" s="4" t="str">
        <f t="shared" si="9"/>
        <v>华宇2209</v>
      </c>
      <c r="G627" s="5">
        <f>IFERROR(VerticalTable[[#This Row],[毛利额]]/VerticalTable[[#This Row],[实收]],"")</f>
        <v>0.41633639387175275</v>
      </c>
      <c r="H627" s="6">
        <f>SUMIF('[1]2022db'!$E:$E,F627,'[1]2022db'!$M:$M)</f>
        <v>105619.76000000001</v>
      </c>
      <c r="I627" s="6">
        <f>SUMIF('[1]2022db'!$E:$E,F627,'[1]2022db'!$R:$R)</f>
        <v>43973.35</v>
      </c>
      <c r="J627" s="6">
        <f>SUMIF('[1]2022db'!$E:$E,F627&amp;"F",'[1]2022db'!$M:$M)</f>
        <v>0</v>
      </c>
      <c r="K627" s="6">
        <f>SUMIF('[1]2022db'!$E:$E,F627&amp;"F",'[1]2022db'!$R:$R)</f>
        <v>0</v>
      </c>
      <c r="L627" s="6"/>
      <c r="M627" s="6"/>
      <c r="N627" s="6"/>
      <c r="O627" s="6">
        <v>0</v>
      </c>
      <c r="P627" s="6">
        <f>VerticalTable[[#This Row],[毛利额]]-SUM(VerticalTable[[#This Row],[月租]:[员工工资]])</f>
        <v>43973.35</v>
      </c>
    </row>
    <row r="628" spans="1:16" ht="17.25">
      <c r="A628" s="3">
        <v>1006</v>
      </c>
      <c r="B628" s="4" t="s">
        <v>25</v>
      </c>
      <c r="C628" s="4" t="s">
        <v>20</v>
      </c>
      <c r="D628" s="3">
        <v>2022</v>
      </c>
      <c r="E628" s="4" t="s">
        <v>50</v>
      </c>
      <c r="F628" s="4" t="str">
        <f t="shared" si="9"/>
        <v>华雨2209</v>
      </c>
      <c r="G628" s="5">
        <f>IFERROR(VerticalTable[[#This Row],[毛利额]]/VerticalTable[[#This Row],[实收]],"")</f>
        <v>0.6000257422857953</v>
      </c>
      <c r="H628" s="6">
        <f>SUMIF('[1]2022db'!$E:$E,F628,'[1]2022db'!$M:$M)</f>
        <v>50112.1</v>
      </c>
      <c r="I628" s="6">
        <f>SUMIF('[1]2022db'!$E:$E,F628,'[1]2022db'!$R:$R)</f>
        <v>30068.55</v>
      </c>
      <c r="J628" s="6">
        <f>SUMIF('[1]2022db'!$E:$E,F628&amp;"F",'[1]2022db'!$M:$M)</f>
        <v>0</v>
      </c>
      <c r="K628" s="6">
        <f>SUMIF('[1]2022db'!$E:$E,F628&amp;"F",'[1]2022db'!$R:$R)</f>
        <v>0</v>
      </c>
      <c r="L628" s="6"/>
      <c r="M628" s="6"/>
      <c r="N628" s="6"/>
      <c r="O628" s="6">
        <v>0</v>
      </c>
      <c r="P628" s="6">
        <f>VerticalTable[[#This Row],[毛利额]]-SUM(VerticalTable[[#This Row],[月租]:[员工工资]])</f>
        <v>30068.55</v>
      </c>
    </row>
    <row r="629" spans="1:16" ht="17.25">
      <c r="A629" s="3">
        <v>1007</v>
      </c>
      <c r="B629" s="3" t="s">
        <v>26</v>
      </c>
      <c r="C629" s="4" t="s">
        <v>17</v>
      </c>
      <c r="D629" s="3">
        <v>2022</v>
      </c>
      <c r="E629" s="4" t="s">
        <v>50</v>
      </c>
      <c r="F629" s="4" t="str">
        <f t="shared" si="9"/>
        <v>平安2209</v>
      </c>
      <c r="G629" s="5">
        <f>IFERROR(VerticalTable[[#This Row],[毛利额]]/VerticalTable[[#This Row],[实收]],"")</f>
        <v>0.41300696294714312</v>
      </c>
      <c r="H629" s="6">
        <f>SUMIF('[1]2022db'!$E:$E,F629,'[1]2022db'!$M:$M)</f>
        <v>80817.790000000008</v>
      </c>
      <c r="I629" s="6">
        <f>SUMIF('[1]2022db'!$E:$E,F629,'[1]2022db'!$R:$R)</f>
        <v>33378.31</v>
      </c>
      <c r="J629" s="6">
        <f>SUMIF('[1]2022db'!$E:$E,F629&amp;"F",'[1]2022db'!$M:$M)</f>
        <v>88550</v>
      </c>
      <c r="K629" s="6">
        <f>SUMIF('[1]2022db'!$E:$E,F629&amp;"F",'[1]2022db'!$R:$R)</f>
        <v>20607</v>
      </c>
      <c r="L629" s="6">
        <v>2000</v>
      </c>
      <c r="M629" s="6"/>
      <c r="N629" s="6">
        <v>300</v>
      </c>
      <c r="O629" s="6">
        <v>6867.4458500000001</v>
      </c>
      <c r="P629" s="6">
        <f>VerticalTable[[#This Row],[毛利额]]-SUM(VerticalTable[[#This Row],[月租]:[员工工资]])</f>
        <v>24210.864149999998</v>
      </c>
    </row>
    <row r="630" spans="1:16" ht="17.25">
      <c r="A630" s="3">
        <v>1008</v>
      </c>
      <c r="B630" s="3" t="s">
        <v>27</v>
      </c>
      <c r="C630" s="4" t="s">
        <v>17</v>
      </c>
      <c r="D630" s="3">
        <v>2022</v>
      </c>
      <c r="E630" s="4" t="s">
        <v>50</v>
      </c>
      <c r="F630" s="4" t="str">
        <f t="shared" si="9"/>
        <v>平价2209</v>
      </c>
      <c r="G630" s="5">
        <f>IFERROR(VerticalTable[[#This Row],[毛利额]]/VerticalTable[[#This Row],[实收]],"")</f>
        <v>0.41882360100905414</v>
      </c>
      <c r="H630" s="6">
        <f>SUMIF('[1]2022db'!$E:$E,F630,'[1]2022db'!$M:$M)</f>
        <v>202768.11</v>
      </c>
      <c r="I630" s="6">
        <f>SUMIF('[1]2022db'!$E:$E,F630,'[1]2022db'!$R:$R)</f>
        <v>84924.069999999992</v>
      </c>
      <c r="J630" s="6">
        <f>SUMIF('[1]2022db'!$E:$E,F630&amp;"F",'[1]2022db'!$M:$M)</f>
        <v>0</v>
      </c>
      <c r="K630" s="6">
        <f>SUMIF('[1]2022db'!$E:$E,F630&amp;"F",'[1]2022db'!$R:$R)</f>
        <v>0</v>
      </c>
      <c r="L630" s="6">
        <v>4750</v>
      </c>
      <c r="M630" s="6"/>
      <c r="N630" s="6">
        <v>1845</v>
      </c>
      <c r="O630" s="6">
        <v>23989.496999999999</v>
      </c>
      <c r="P630" s="6">
        <f>VerticalTable[[#This Row],[毛利额]]-SUM(VerticalTable[[#This Row],[月租]:[员工工资]])</f>
        <v>54339.572999999989</v>
      </c>
    </row>
    <row r="631" spans="1:16" ht="17.25">
      <c r="A631" s="3">
        <v>1010</v>
      </c>
      <c r="B631" s="3" t="s">
        <v>29</v>
      </c>
      <c r="C631" s="4" t="s">
        <v>17</v>
      </c>
      <c r="D631" s="3">
        <v>2022</v>
      </c>
      <c r="E631" s="4" t="s">
        <v>50</v>
      </c>
      <c r="F631" s="4" t="str">
        <f t="shared" si="9"/>
        <v>同仁2209</v>
      </c>
      <c r="G631" s="5">
        <f>IFERROR(VerticalTable[[#This Row],[毛利额]]/VerticalTable[[#This Row],[实收]],"")</f>
        <v>0.37505916462656674</v>
      </c>
      <c r="H631" s="6">
        <f>SUMIF('[1]2022db'!$E:$E,F631,'[1]2022db'!$M:$M)</f>
        <v>57889.32</v>
      </c>
      <c r="I631" s="6">
        <f>SUMIF('[1]2022db'!$E:$E,F631,'[1]2022db'!$R:$R)</f>
        <v>21711.920000000002</v>
      </c>
      <c r="J631" s="6">
        <f>SUMIF('[1]2022db'!$E:$E,F631&amp;"F",'[1]2022db'!$M:$M)</f>
        <v>0</v>
      </c>
      <c r="K631" s="6">
        <f>SUMIF('[1]2022db'!$E:$E,F631&amp;"F",'[1]2022db'!$R:$R)</f>
        <v>0</v>
      </c>
      <c r="L631" s="6">
        <v>8750</v>
      </c>
      <c r="M631" s="6"/>
      <c r="N631" s="6">
        <v>508</v>
      </c>
      <c r="O631" s="6">
        <v>5308.8421500000004</v>
      </c>
      <c r="P631" s="6">
        <f>VerticalTable[[#This Row],[毛利额]]-SUM(VerticalTable[[#This Row],[月租]:[员工工资]])</f>
        <v>7145.0778500000015</v>
      </c>
    </row>
    <row r="632" spans="1:16" ht="17.25">
      <c r="A632" s="3">
        <v>1011</v>
      </c>
      <c r="B632" s="3" t="s">
        <v>30</v>
      </c>
      <c r="C632" s="4" t="s">
        <v>17</v>
      </c>
      <c r="D632" s="3">
        <v>2022</v>
      </c>
      <c r="E632" s="4" t="s">
        <v>50</v>
      </c>
      <c r="F632" s="4" t="str">
        <f t="shared" si="9"/>
        <v>万合2209</v>
      </c>
      <c r="G632" s="5">
        <f>IFERROR(VerticalTable[[#This Row],[毛利额]]/VerticalTable[[#This Row],[实收]],"")</f>
        <v>0.29025385487747146</v>
      </c>
      <c r="H632" s="6">
        <f>SUMIF('[1]2022db'!$E:$E,F632,'[1]2022db'!$M:$M)</f>
        <v>352358.80000000005</v>
      </c>
      <c r="I632" s="6">
        <f>SUMIF('[1]2022db'!$E:$E,F632,'[1]2022db'!$R:$R)</f>
        <v>102273.5</v>
      </c>
      <c r="J632" s="6">
        <f>SUMIF('[1]2022db'!$E:$E,F632&amp;"F",'[1]2022db'!$M:$M)</f>
        <v>0</v>
      </c>
      <c r="K632" s="6">
        <f>SUMIF('[1]2022db'!$E:$E,F632&amp;"F",'[1]2022db'!$R:$R)</f>
        <v>0</v>
      </c>
      <c r="L632" s="6">
        <v>10000</v>
      </c>
      <c r="M632" s="6"/>
      <c r="N632" s="6">
        <v>1500</v>
      </c>
      <c r="O632" s="6">
        <v>19299.046300000002</v>
      </c>
      <c r="P632" s="6">
        <f>VerticalTable[[#This Row],[毛利额]]-SUM(VerticalTable[[#This Row],[月租]:[员工工资]])</f>
        <v>71474.453699999998</v>
      </c>
    </row>
    <row r="633" spans="1:16" ht="17.25">
      <c r="A633" s="3">
        <v>1012</v>
      </c>
      <c r="B633" s="3" t="s">
        <v>31</v>
      </c>
      <c r="C633" s="4" t="s">
        <v>17</v>
      </c>
      <c r="D633" s="3">
        <v>2022</v>
      </c>
      <c r="E633" s="4" t="s">
        <v>50</v>
      </c>
      <c r="F633" s="4" t="str">
        <f t="shared" si="9"/>
        <v>为民2209</v>
      </c>
      <c r="G633" s="5">
        <f>IFERROR(VerticalTable[[#This Row],[毛利额]]/VerticalTable[[#This Row],[实收]],"")</f>
        <v>0.44537067676647857</v>
      </c>
      <c r="H633" s="6">
        <f>SUMIF('[1]2022db'!$E:$E,F633,'[1]2022db'!$M:$M)</f>
        <v>62464.53</v>
      </c>
      <c r="I633" s="6">
        <f>SUMIF('[1]2022db'!$E:$E,F633,'[1]2022db'!$R:$R)</f>
        <v>27819.870000000003</v>
      </c>
      <c r="J633" s="6">
        <f>SUMIF('[1]2022db'!$E:$E,F633&amp;"F",'[1]2022db'!$M:$M)</f>
        <v>0</v>
      </c>
      <c r="K633" s="6">
        <f>SUMIF('[1]2022db'!$E:$E,F633&amp;"F",'[1]2022db'!$R:$R)</f>
        <v>0</v>
      </c>
      <c r="L633" s="6">
        <v>2750</v>
      </c>
      <c r="M633" s="6"/>
      <c r="N633" s="6">
        <v>1000</v>
      </c>
      <c r="O633" s="6">
        <v>6328.5586999999996</v>
      </c>
      <c r="P633" s="6">
        <f>VerticalTable[[#This Row],[毛利额]]-SUM(VerticalTable[[#This Row],[月租]:[员工工资]])</f>
        <v>17741.311300000001</v>
      </c>
    </row>
    <row r="634" spans="1:16" ht="17.25">
      <c r="A634" s="3">
        <v>1013</v>
      </c>
      <c r="B634" s="4" t="s">
        <v>56</v>
      </c>
      <c r="C634" s="4" t="s">
        <v>20</v>
      </c>
      <c r="D634" s="3">
        <v>2022</v>
      </c>
      <c r="E634" s="4" t="s">
        <v>50</v>
      </c>
      <c r="F634" s="4" t="str">
        <f t="shared" si="9"/>
        <v>心脑2209</v>
      </c>
      <c r="G634" s="5">
        <f>IFERROR(VerticalTable[[#This Row],[毛利额]]/VerticalTable[[#This Row],[实收]],"")</f>
        <v>0.44158114721197311</v>
      </c>
      <c r="H634" s="6">
        <f>SUMIF('[1]2022db'!$E:$E,F634,'[1]2022db'!$M:$M)</f>
        <v>61710.130000000005</v>
      </c>
      <c r="I634" s="6">
        <f>SUMIF('[1]2022db'!$E:$E,F634,'[1]2022db'!$R:$R)</f>
        <v>27250.03</v>
      </c>
      <c r="J634" s="6">
        <f>SUMIF('[1]2022db'!$E:$E,F634&amp;"F",'[1]2022db'!$M:$M)</f>
        <v>0</v>
      </c>
      <c r="K634" s="6">
        <f>SUMIF('[1]2022db'!$E:$E,F634&amp;"F",'[1]2022db'!$R:$R)</f>
        <v>0</v>
      </c>
      <c r="L634" s="6"/>
      <c r="M634" s="6"/>
      <c r="N634" s="6"/>
      <c r="O634" s="6">
        <v>0</v>
      </c>
      <c r="P634" s="6">
        <f>VerticalTable[[#This Row],[毛利额]]-SUM(VerticalTable[[#This Row],[月租]:[员工工资]])</f>
        <v>27250.03</v>
      </c>
    </row>
    <row r="635" spans="1:16" ht="17.25" customHeight="1">
      <c r="A635" s="3">
        <v>1014</v>
      </c>
      <c r="B635" s="3" t="s">
        <v>32</v>
      </c>
      <c r="C635" s="4" t="s">
        <v>17</v>
      </c>
      <c r="D635" s="3">
        <v>2022</v>
      </c>
      <c r="E635" s="4" t="s">
        <v>50</v>
      </c>
      <c r="F635" s="4" t="str">
        <f t="shared" si="9"/>
        <v>新特2209</v>
      </c>
      <c r="G635" s="5">
        <f>IFERROR(VerticalTable[[#This Row],[毛利额]]/VerticalTable[[#This Row],[实收]],"")</f>
        <v>0.40807763629790517</v>
      </c>
      <c r="H635" s="6">
        <f>SUMIF('[1]2022db'!$E:$E,F635,'[1]2022db'!$M:$M)</f>
        <v>130863.53</v>
      </c>
      <c r="I635" s="6">
        <f>SUMIF('[1]2022db'!$E:$E,F635,'[1]2022db'!$R:$R)</f>
        <v>53402.48</v>
      </c>
      <c r="J635" s="6">
        <f>SUMIF('[1]2022db'!$E:$E,F635&amp;"F",'[1]2022db'!$M:$M)</f>
        <v>0</v>
      </c>
      <c r="K635" s="6">
        <f>SUMIF('[1]2022db'!$E:$E,F635&amp;"F",'[1]2022db'!$R:$R)</f>
        <v>0</v>
      </c>
      <c r="L635" s="6">
        <v>1500</v>
      </c>
      <c r="M635" s="6"/>
      <c r="N635" s="6">
        <v>500</v>
      </c>
      <c r="O635" s="6">
        <v>10118.7106</v>
      </c>
      <c r="P635" s="6">
        <f>VerticalTable[[#This Row],[毛利额]]-SUM(VerticalTable[[#This Row],[月租]:[员工工资]])</f>
        <v>41283.769400000005</v>
      </c>
    </row>
    <row r="636" spans="1:16" ht="17.25" customHeight="1">
      <c r="A636" s="3">
        <v>1015</v>
      </c>
      <c r="B636" s="3" t="s">
        <v>33</v>
      </c>
      <c r="C636" s="4" t="s">
        <v>17</v>
      </c>
      <c r="D636" s="3">
        <v>2022</v>
      </c>
      <c r="E636" s="4" t="s">
        <v>50</v>
      </c>
      <c r="F636" s="4" t="str">
        <f t="shared" si="9"/>
        <v>春天2209</v>
      </c>
      <c r="G636" s="5">
        <f>IFERROR(VerticalTable[[#This Row],[毛利额]]/VerticalTable[[#This Row],[实收]],"")</f>
        <v>0.43675170319472401</v>
      </c>
      <c r="H636" s="6">
        <f>SUMIF('[1]2022db'!$E:$E,F636,'[1]2022db'!$M:$M)</f>
        <v>77849.290000000008</v>
      </c>
      <c r="I636" s="6">
        <f>SUMIF('[1]2022db'!$E:$E,F636,'[1]2022db'!$R:$R)</f>
        <v>34000.81</v>
      </c>
      <c r="J636" s="6">
        <f>SUMIF('[1]2022db'!$E:$E,F636&amp;"F",'[1]2022db'!$M:$M)</f>
        <v>0</v>
      </c>
      <c r="K636" s="6">
        <f>SUMIF('[1]2022db'!$E:$E,F636&amp;"F",'[1]2022db'!$R:$R)</f>
        <v>0</v>
      </c>
      <c r="L636" s="6">
        <v>2333</v>
      </c>
      <c r="M636" s="6"/>
      <c r="N636" s="6">
        <v>200</v>
      </c>
      <c r="O636" s="6">
        <v>6701.8204999999998</v>
      </c>
      <c r="P636" s="6">
        <f>VerticalTable[[#This Row],[毛利额]]-SUM(VerticalTable[[#This Row],[月租]:[员工工资]])</f>
        <v>24765.989499999996</v>
      </c>
    </row>
    <row r="637" spans="1:16" ht="17.25">
      <c r="A637" s="3">
        <v>1016</v>
      </c>
      <c r="B637" s="3" t="s">
        <v>34</v>
      </c>
      <c r="C637" s="4" t="s">
        <v>17</v>
      </c>
      <c r="D637" s="3">
        <v>2022</v>
      </c>
      <c r="E637" s="4" t="s">
        <v>50</v>
      </c>
      <c r="F637" s="4" t="str">
        <f t="shared" si="9"/>
        <v>春雨2209</v>
      </c>
      <c r="G637" s="5">
        <f>IFERROR(VerticalTable[[#This Row],[毛利额]]/VerticalTable[[#This Row],[实收]],"")</f>
        <v>0.41108521057786479</v>
      </c>
      <c r="H637" s="6">
        <f>SUMIF('[1]2022db'!$E:$E,F637,'[1]2022db'!$M:$M)</f>
        <v>91890</v>
      </c>
      <c r="I637" s="6">
        <f>SUMIF('[1]2022db'!$E:$E,F637,'[1]2022db'!$R:$R)</f>
        <v>37774.619999999995</v>
      </c>
      <c r="J637" s="6">
        <f>SUMIF('[1]2022db'!$E:$E,F637&amp;"F",'[1]2022db'!$M:$M)</f>
        <v>2061</v>
      </c>
      <c r="K637" s="6">
        <f>SUMIF('[1]2022db'!$E:$E,F637&amp;"F",'[1]2022db'!$R:$R)</f>
        <v>780.58</v>
      </c>
      <c r="L637" s="6">
        <v>2500</v>
      </c>
      <c r="M637" s="6"/>
      <c r="N637" s="6">
        <v>1000</v>
      </c>
      <c r="O637" s="6">
        <v>6543.9138499999999</v>
      </c>
      <c r="P637" s="6">
        <f>VerticalTable[[#This Row],[毛利额]]-SUM(VerticalTable[[#This Row],[月租]:[员工工资]])</f>
        <v>27730.706149999995</v>
      </c>
    </row>
    <row r="638" spans="1:16" ht="17.25">
      <c r="A638" s="3">
        <v>1017</v>
      </c>
      <c r="B638" s="3" t="s">
        <v>35</v>
      </c>
      <c r="C638" s="4" t="s">
        <v>17</v>
      </c>
      <c r="D638" s="3">
        <v>2022</v>
      </c>
      <c r="E638" s="4" t="s">
        <v>50</v>
      </c>
      <c r="F638" s="4" t="str">
        <f t="shared" si="9"/>
        <v>阳光2209</v>
      </c>
      <c r="G638" s="5">
        <f>IFERROR(VerticalTable[[#This Row],[毛利额]]/VerticalTable[[#This Row],[实收]],"")</f>
        <v>0.39589855829835091</v>
      </c>
      <c r="H638" s="6">
        <f>SUMIF('[1]2022db'!$E:$E,F638,'[1]2022db'!$M:$M)</f>
        <v>65692.509999999995</v>
      </c>
      <c r="I638" s="6">
        <f>SUMIF('[1]2022db'!$E:$E,F638,'[1]2022db'!$R:$R)</f>
        <v>26007.57</v>
      </c>
      <c r="J638" s="6">
        <f>SUMIF('[1]2022db'!$E:$E,F638&amp;"F",'[1]2022db'!$M:$M)</f>
        <v>0</v>
      </c>
      <c r="K638" s="6">
        <f>SUMIF('[1]2022db'!$E:$E,F638&amp;"F",'[1]2022db'!$R:$R)</f>
        <v>0</v>
      </c>
      <c r="L638" s="6">
        <v>2333</v>
      </c>
      <c r="M638" s="6"/>
      <c r="N638" s="6">
        <f>600-18</f>
        <v>582</v>
      </c>
      <c r="O638" s="6">
        <v>4432.0346000000009</v>
      </c>
      <c r="P638" s="6">
        <f>VerticalTable[[#This Row],[毛利额]]-SUM(VerticalTable[[#This Row],[月租]:[员工工资]])</f>
        <v>18660.535400000001</v>
      </c>
    </row>
    <row r="639" spans="1:16" ht="17.25">
      <c r="A639" s="3">
        <v>1018</v>
      </c>
      <c r="B639" s="3" t="s">
        <v>36</v>
      </c>
      <c r="C639" s="4" t="s">
        <v>17</v>
      </c>
      <c r="D639" s="3">
        <v>2022</v>
      </c>
      <c r="E639" s="4" t="s">
        <v>50</v>
      </c>
      <c r="F639" s="4" t="str">
        <f t="shared" si="9"/>
        <v>安康2209</v>
      </c>
      <c r="G639" s="5">
        <f>IFERROR(VerticalTable[[#This Row],[毛利额]]/VerticalTable[[#This Row],[实收]],"")</f>
        <v>0.38128392514249193</v>
      </c>
      <c r="H639" s="6">
        <f>SUMIF('[1]2022db'!$E:$E,F639,'[1]2022db'!$M:$M)</f>
        <v>65966.929999999993</v>
      </c>
      <c r="I639" s="6">
        <f>SUMIF('[1]2022db'!$E:$E,F639,'[1]2022db'!$R:$R)</f>
        <v>25152.13</v>
      </c>
      <c r="J639" s="6">
        <f>SUMIF('[1]2022db'!$E:$E,F639&amp;"F",'[1]2022db'!$M:$M)</f>
        <v>0</v>
      </c>
      <c r="K639" s="6">
        <f>SUMIF('[1]2022db'!$E:$E,F639&amp;"F",'[1]2022db'!$R:$R)</f>
        <v>0</v>
      </c>
      <c r="L639" s="6">
        <v>5000</v>
      </c>
      <c r="M639" s="6"/>
      <c r="N639" s="6">
        <v>200</v>
      </c>
      <c r="O639" s="6">
        <v>6380.0167999999994</v>
      </c>
      <c r="P639" s="6">
        <f>VerticalTable[[#This Row],[毛利额]]-SUM(VerticalTable[[#This Row],[月租]:[员工工资]])</f>
        <v>13572.113200000002</v>
      </c>
    </row>
    <row r="640" spans="1:16" ht="17.25">
      <c r="A640" s="3">
        <v>1019</v>
      </c>
      <c r="B640" s="3" t="s">
        <v>37</v>
      </c>
      <c r="C640" s="4" t="s">
        <v>17</v>
      </c>
      <c r="D640" s="3">
        <v>2022</v>
      </c>
      <c r="E640" s="4" t="s">
        <v>50</v>
      </c>
      <c r="F640" s="4" t="str">
        <f t="shared" si="9"/>
        <v>仁心2209</v>
      </c>
      <c r="G640" s="5">
        <f>IFERROR(VerticalTable[[#This Row],[毛利额]]/VerticalTable[[#This Row],[实收]],"")</f>
        <v>0.45709179983006465</v>
      </c>
      <c r="H640" s="6">
        <f>SUMIF('[1]2022db'!$E:$E,F640,'[1]2022db'!$M:$M)</f>
        <v>63318.2</v>
      </c>
      <c r="I640" s="6">
        <f>SUMIF('[1]2022db'!$E:$E,F640,'[1]2022db'!$R:$R)</f>
        <v>28942.23</v>
      </c>
      <c r="J640" s="6">
        <f>SUMIF('[1]2022db'!$E:$E,F640&amp;"F",'[1]2022db'!$M:$M)</f>
        <v>0</v>
      </c>
      <c r="K640" s="6">
        <f>SUMIF('[1]2022db'!$E:$E,F640&amp;"F",'[1]2022db'!$R:$R)</f>
        <v>0</v>
      </c>
      <c r="L640" s="6">
        <v>1917</v>
      </c>
      <c r="M640" s="6"/>
      <c r="N640" s="6">
        <v>300</v>
      </c>
      <c r="O640" s="6">
        <v>6718.7044000000005</v>
      </c>
      <c r="P640" s="6">
        <f>VerticalTable[[#This Row],[毛利额]]-SUM(VerticalTable[[#This Row],[月租]:[员工工资]])</f>
        <v>20006.525600000001</v>
      </c>
    </row>
    <row r="641" spans="1:16" ht="17.25">
      <c r="A641" s="3">
        <v>1021</v>
      </c>
      <c r="B641" s="4" t="s">
        <v>53</v>
      </c>
      <c r="C641" s="4" t="s">
        <v>17</v>
      </c>
      <c r="D641" s="3">
        <v>2022</v>
      </c>
      <c r="E641" s="4" t="s">
        <v>50</v>
      </c>
      <c r="F641" s="4" t="str">
        <f t="shared" si="9"/>
        <v>康佳2209</v>
      </c>
      <c r="G641" s="5">
        <f>IFERROR(VerticalTable[[#This Row],[毛利额]]/VerticalTable[[#This Row],[实收]],"")</f>
        <v>0.39397678222457938</v>
      </c>
      <c r="H641" s="6">
        <f>SUMIF('[1]2022db'!$E:$E,F641,'[1]2022db'!$M:$M)</f>
        <v>44196.31</v>
      </c>
      <c r="I641" s="6">
        <f>SUMIF('[1]2022db'!$E:$E,F641,'[1]2022db'!$R:$R)</f>
        <v>17412.32</v>
      </c>
      <c r="J641" s="6">
        <f>SUMIF('[1]2022db'!$E:$E,F641&amp;"F",'[1]2022db'!$M:$M)</f>
        <v>0</v>
      </c>
      <c r="K641" s="6">
        <f>SUMIF('[1]2022db'!$E:$E,F641&amp;"F",'[1]2022db'!$R:$R)</f>
        <v>0</v>
      </c>
      <c r="L641" s="6">
        <v>2083</v>
      </c>
      <c r="M641" s="6"/>
      <c r="N641" s="6">
        <v>0</v>
      </c>
      <c r="O641" s="6">
        <v>5036.0653999999995</v>
      </c>
      <c r="P641" s="6">
        <f>VerticalTable[[#This Row],[毛利额]]-SUM(VerticalTable[[#This Row],[月租]:[员工工资]])</f>
        <v>10293.2546</v>
      </c>
    </row>
    <row r="642" spans="1:16" ht="17.25">
      <c r="A642" s="3">
        <v>1022</v>
      </c>
      <c r="B642" s="4" t="s">
        <v>57</v>
      </c>
      <c r="C642" s="4" t="s">
        <v>17</v>
      </c>
      <c r="D642" s="3">
        <v>2022</v>
      </c>
      <c r="E642" s="4" t="s">
        <v>50</v>
      </c>
      <c r="F642" s="4" t="str">
        <f t="shared" ref="F642:F705" si="10">LEFT(B642,2)&amp;RIGHT(D642,2)&amp;E642</f>
        <v>豪盛2209</v>
      </c>
      <c r="G642" s="5">
        <f>IFERROR(VerticalTable[[#This Row],[毛利额]]/VerticalTable[[#This Row],[实收]],"")</f>
        <v>0.42466778924488591</v>
      </c>
      <c r="H642" s="6">
        <f>SUMIF('[1]2022db'!$E:$E,F642,'[1]2022db'!$M:$M)</f>
        <v>48436.119999999995</v>
      </c>
      <c r="I642" s="6">
        <f>SUMIF('[1]2022db'!$E:$E,F642,'[1]2022db'!$R:$R)</f>
        <v>20569.260000000002</v>
      </c>
      <c r="J642" s="6">
        <f>SUMIF('[1]2022db'!$E:$E,F642&amp;"F",'[1]2022db'!$M:$M)</f>
        <v>0</v>
      </c>
      <c r="K642" s="6">
        <f>SUMIF('[1]2022db'!$E:$E,F642&amp;"F",'[1]2022db'!$R:$R)</f>
        <v>0</v>
      </c>
      <c r="L642" s="6">
        <v>1667</v>
      </c>
      <c r="M642" s="6"/>
      <c r="N642" s="6">
        <v>79</v>
      </c>
      <c r="O642" s="6">
        <v>0</v>
      </c>
      <c r="P642" s="6">
        <f>VerticalTable[[#This Row],[毛利额]]-SUM(VerticalTable[[#This Row],[月租]:[员工工资]])</f>
        <v>18823.260000000002</v>
      </c>
    </row>
    <row r="643" spans="1:16" ht="17.25">
      <c r="A643" s="3">
        <v>1001</v>
      </c>
      <c r="B643" s="3" t="s">
        <v>16</v>
      </c>
      <c r="C643" s="4" t="s">
        <v>17</v>
      </c>
      <c r="D643" s="3">
        <v>2022</v>
      </c>
      <c r="E643" s="4" t="s">
        <v>51</v>
      </c>
      <c r="F643" s="4" t="str">
        <f t="shared" si="10"/>
        <v>爱心2210</v>
      </c>
      <c r="G643" s="5">
        <f>IFERROR(VerticalTable[[#This Row],[毛利额]]/VerticalTable[[#This Row],[实收]],"")</f>
        <v>0.46792392907746061</v>
      </c>
      <c r="H643" s="6">
        <f>SUMIF('[1]2022db'!$E:$E,F643,'[1]2022db'!$M:$M)</f>
        <v>84826.63</v>
      </c>
      <c r="I643" s="6">
        <f>SUMIF('[1]2022db'!$E:$E,F643,'[1]2022db'!$R:$R)</f>
        <v>39692.409999999996</v>
      </c>
      <c r="J643" s="6">
        <f>SUMIF('[1]2022db'!$E:$E,F643&amp;"F",'[1]2022db'!$M:$M)</f>
        <v>0</v>
      </c>
      <c r="K643" s="6">
        <f>SUMIF('[1]2022db'!$E:$E,F643&amp;"F",'[1]2022db'!$R:$R)</f>
        <v>0</v>
      </c>
      <c r="L643" s="6">
        <v>2500</v>
      </c>
      <c r="M643" s="6"/>
      <c r="N643" s="6">
        <v>0</v>
      </c>
      <c r="O643" s="6">
        <v>9005.1008999999995</v>
      </c>
      <c r="P643" s="6">
        <f>VerticalTable[[#This Row],[毛利额]]-SUM(VerticalTable[[#This Row],[月租]:[员工工资]])</f>
        <v>28187.309099999999</v>
      </c>
    </row>
    <row r="644" spans="1:16" ht="17.25">
      <c r="A644" s="3">
        <v>1002</v>
      </c>
      <c r="B644" s="4" t="s">
        <v>19</v>
      </c>
      <c r="C644" s="4" t="s">
        <v>20</v>
      </c>
      <c r="D644" s="3">
        <v>2022</v>
      </c>
      <c r="E644" s="4" t="s">
        <v>51</v>
      </c>
      <c r="F644" s="4" t="str">
        <f t="shared" si="10"/>
        <v>百姓2210</v>
      </c>
      <c r="G644" s="5">
        <f>IFERROR(VerticalTable[[#This Row],[毛利额]]/VerticalTable[[#This Row],[实收]],"")</f>
        <v>0.47384089968420351</v>
      </c>
      <c r="H644" s="6">
        <f>SUMIF('[1]2022db'!$E:$E,F644,'[1]2022db'!$M:$M)</f>
        <v>153203.09</v>
      </c>
      <c r="I644" s="6">
        <f>SUMIF('[1]2022db'!$E:$E,F644,'[1]2022db'!$R:$R)</f>
        <v>72593.89</v>
      </c>
      <c r="J644" s="6">
        <f>SUMIF('[1]2022db'!$E:$E,F644&amp;"F",'[1]2022db'!$M:$M)</f>
        <v>0</v>
      </c>
      <c r="K644" s="6">
        <f>SUMIF('[1]2022db'!$E:$E,F644&amp;"F",'[1]2022db'!$R:$R)</f>
        <v>0</v>
      </c>
      <c r="L644" s="6"/>
      <c r="M644" s="6"/>
      <c r="N644" s="6"/>
      <c r="O644" s="6">
        <v>0</v>
      </c>
      <c r="P644" s="6">
        <f>VerticalTable[[#This Row],[毛利额]]-SUM(VerticalTable[[#This Row],[月租]:[员工工资]])</f>
        <v>72593.89</v>
      </c>
    </row>
    <row r="645" spans="1:16" ht="17.25">
      <c r="A645" s="3">
        <v>1003</v>
      </c>
      <c r="B645" s="4" t="s">
        <v>22</v>
      </c>
      <c r="C645" s="4" t="s">
        <v>20</v>
      </c>
      <c r="D645" s="3">
        <v>2022</v>
      </c>
      <c r="E645" s="4" t="s">
        <v>51</v>
      </c>
      <c r="F645" s="4" t="str">
        <f t="shared" si="10"/>
        <v>博康2210</v>
      </c>
      <c r="G645" s="5">
        <f>IFERROR(VerticalTable[[#This Row],[毛利额]]/VerticalTable[[#This Row],[实收]],"")</f>
        <v>0.46421957322217944</v>
      </c>
      <c r="H645" s="6">
        <f>SUMIF('[1]2022db'!$E:$E,F645,'[1]2022db'!$M:$M)</f>
        <v>106466.17</v>
      </c>
      <c r="I645" s="6">
        <f>SUMIF('[1]2022db'!$E:$E,F645,'[1]2022db'!$R:$R)</f>
        <v>49423.68</v>
      </c>
      <c r="J645" s="6">
        <f>SUMIF('[1]2022db'!$E:$E,F645&amp;"F",'[1]2022db'!$M:$M)</f>
        <v>0</v>
      </c>
      <c r="K645" s="6">
        <f>SUMIF('[1]2022db'!$E:$E,F645&amp;"F",'[1]2022db'!$R:$R)</f>
        <v>0</v>
      </c>
      <c r="L645" s="6"/>
      <c r="M645" s="6"/>
      <c r="N645" s="6"/>
      <c r="O645" s="6">
        <v>0</v>
      </c>
      <c r="P645" s="6">
        <f>VerticalTable[[#This Row],[毛利额]]-SUM(VerticalTable[[#This Row],[月租]:[员工工资]])</f>
        <v>49423.68</v>
      </c>
    </row>
    <row r="646" spans="1:16" ht="17.25">
      <c r="A646" s="3">
        <v>1004</v>
      </c>
      <c r="B646" s="4" t="s">
        <v>23</v>
      </c>
      <c r="C646" s="4" t="s">
        <v>20</v>
      </c>
      <c r="D646" s="3">
        <v>2022</v>
      </c>
      <c r="E646" s="4" t="s">
        <v>51</v>
      </c>
      <c r="F646" s="4" t="str">
        <f t="shared" si="10"/>
        <v>华瑞2210</v>
      </c>
      <c r="G646" s="5">
        <f>IFERROR(VerticalTable[[#This Row],[毛利额]]/VerticalTable[[#This Row],[实收]],"")</f>
        <v>0.46160687450649618</v>
      </c>
      <c r="H646" s="6">
        <f>SUMIF('[1]2022db'!$E:$E,F646,'[1]2022db'!$M:$M)</f>
        <v>110662.78</v>
      </c>
      <c r="I646" s="6">
        <f>SUMIF('[1]2022db'!$E:$E,F646,'[1]2022db'!$R:$R)</f>
        <v>51082.7</v>
      </c>
      <c r="J646" s="6">
        <f>SUMIF('[1]2022db'!$E:$E,F646&amp;"F",'[1]2022db'!$M:$M)</f>
        <v>0</v>
      </c>
      <c r="K646" s="6">
        <f>SUMIF('[1]2022db'!$E:$E,F646&amp;"F",'[1]2022db'!$R:$R)</f>
        <v>0</v>
      </c>
      <c r="L646" s="6"/>
      <c r="M646" s="6"/>
      <c r="N646" s="6"/>
      <c r="O646" s="6">
        <v>0</v>
      </c>
      <c r="P646" s="6">
        <f>VerticalTable[[#This Row],[毛利额]]-SUM(VerticalTable[[#This Row],[月租]:[员工工资]])</f>
        <v>51082.7</v>
      </c>
    </row>
    <row r="647" spans="1:16" ht="17.25">
      <c r="A647" s="3">
        <v>1005</v>
      </c>
      <c r="B647" s="4" t="s">
        <v>24</v>
      </c>
      <c r="C647" s="4" t="s">
        <v>20</v>
      </c>
      <c r="D647" s="3">
        <v>2022</v>
      </c>
      <c r="E647" s="4" t="s">
        <v>51</v>
      </c>
      <c r="F647" s="4" t="str">
        <f t="shared" si="10"/>
        <v>华宇2210</v>
      </c>
      <c r="G647" s="5">
        <f>IFERROR(VerticalTable[[#This Row],[毛利额]]/VerticalTable[[#This Row],[实收]],"")</f>
        <v>0.4495028916863551</v>
      </c>
      <c r="H647" s="6">
        <f>SUMIF('[1]2022db'!$E:$E,F647,'[1]2022db'!$M:$M)</f>
        <v>99182.61</v>
      </c>
      <c r="I647" s="6">
        <f>SUMIF('[1]2022db'!$E:$E,F647,'[1]2022db'!$R:$R)</f>
        <v>44582.87</v>
      </c>
      <c r="J647" s="6">
        <f>SUMIF('[1]2022db'!$E:$E,F647&amp;"F",'[1]2022db'!$M:$M)</f>
        <v>0</v>
      </c>
      <c r="K647" s="6">
        <f>SUMIF('[1]2022db'!$E:$E,F647&amp;"F",'[1]2022db'!$R:$R)</f>
        <v>0</v>
      </c>
      <c r="L647" s="6"/>
      <c r="M647" s="6"/>
      <c r="N647" s="6"/>
      <c r="O647" s="6">
        <v>0</v>
      </c>
      <c r="P647" s="6">
        <f>VerticalTable[[#This Row],[毛利额]]-SUM(VerticalTable[[#This Row],[月租]:[员工工资]])</f>
        <v>44582.87</v>
      </c>
    </row>
    <row r="648" spans="1:16" ht="17.25">
      <c r="A648" s="3">
        <v>1006</v>
      </c>
      <c r="B648" s="4" t="s">
        <v>25</v>
      </c>
      <c r="C648" s="4" t="s">
        <v>20</v>
      </c>
      <c r="D648" s="3">
        <v>2022</v>
      </c>
      <c r="E648" s="4" t="s">
        <v>51</v>
      </c>
      <c r="F648" s="4" t="str">
        <f t="shared" si="10"/>
        <v>华雨2210</v>
      </c>
      <c r="G648" s="5">
        <f>IFERROR(VerticalTable[[#This Row],[毛利额]]/VerticalTable[[#This Row],[实收]],"")</f>
        <v>0.57885954386268479</v>
      </c>
      <c r="H648" s="6">
        <f>SUMIF('[1]2022db'!$E:$E,F648,'[1]2022db'!$M:$M)</f>
        <v>53168.2</v>
      </c>
      <c r="I648" s="6">
        <f>SUMIF('[1]2022db'!$E:$E,F648,'[1]2022db'!$R:$R)</f>
        <v>30776.92</v>
      </c>
      <c r="J648" s="6">
        <f>SUMIF('[1]2022db'!$E:$E,F648&amp;"F",'[1]2022db'!$M:$M)</f>
        <v>0</v>
      </c>
      <c r="K648" s="6">
        <f>SUMIF('[1]2022db'!$E:$E,F648&amp;"F",'[1]2022db'!$R:$R)</f>
        <v>0</v>
      </c>
      <c r="L648" s="6"/>
      <c r="M648" s="6"/>
      <c r="N648" s="6"/>
      <c r="O648" s="6">
        <v>0</v>
      </c>
      <c r="P648" s="6">
        <f>VerticalTable[[#This Row],[毛利额]]-SUM(VerticalTable[[#This Row],[月租]:[员工工资]])</f>
        <v>30776.92</v>
      </c>
    </row>
    <row r="649" spans="1:16" ht="17.25">
      <c r="A649" s="3">
        <v>1007</v>
      </c>
      <c r="B649" s="3" t="s">
        <v>26</v>
      </c>
      <c r="C649" s="4" t="s">
        <v>17</v>
      </c>
      <c r="D649" s="3">
        <v>2022</v>
      </c>
      <c r="E649" s="4" t="s">
        <v>51</v>
      </c>
      <c r="F649" s="4" t="str">
        <f t="shared" si="10"/>
        <v>平安2210</v>
      </c>
      <c r="G649" s="5">
        <f>IFERROR(VerticalTable[[#This Row],[毛利额]]/VerticalTable[[#This Row],[实收]],"")</f>
        <v>0.40180351713196533</v>
      </c>
      <c r="H649" s="6">
        <f>SUMIF('[1]2022db'!$E:$E,F649,'[1]2022db'!$M:$M)</f>
        <v>75303.97</v>
      </c>
      <c r="I649" s="6">
        <f>SUMIF('[1]2022db'!$E:$E,F649,'[1]2022db'!$R:$R)</f>
        <v>30257.4</v>
      </c>
      <c r="J649" s="6">
        <f>SUMIF('[1]2022db'!$E:$E,F649&amp;"F",'[1]2022db'!$M:$M)</f>
        <v>51575</v>
      </c>
      <c r="K649" s="6">
        <f>SUMIF('[1]2022db'!$E:$E,F649&amp;"F",'[1]2022db'!$R:$R)</f>
        <v>18682.25</v>
      </c>
      <c r="L649" s="6">
        <v>2000</v>
      </c>
      <c r="M649" s="6"/>
      <c r="N649" s="6">
        <v>200</v>
      </c>
      <c r="O649" s="6">
        <v>5869.3391000000001</v>
      </c>
      <c r="P649" s="6">
        <f>VerticalTable[[#This Row],[毛利额]]-SUM(VerticalTable[[#This Row],[月租]:[员工工资]])</f>
        <v>22188.0609</v>
      </c>
    </row>
    <row r="650" spans="1:16" ht="17.25">
      <c r="A650" s="3">
        <v>1008</v>
      </c>
      <c r="B650" s="3" t="s">
        <v>27</v>
      </c>
      <c r="C650" s="4" t="s">
        <v>17</v>
      </c>
      <c r="D650" s="3">
        <v>2022</v>
      </c>
      <c r="E650" s="4" t="s">
        <v>51</v>
      </c>
      <c r="F650" s="4" t="str">
        <f t="shared" si="10"/>
        <v>平价2210</v>
      </c>
      <c r="G650" s="5">
        <f>IFERROR(VerticalTable[[#This Row],[毛利额]]/VerticalTable[[#This Row],[实收]],"")</f>
        <v>0.39478959084166348</v>
      </c>
      <c r="H650" s="6">
        <f>SUMIF('[1]2022db'!$E:$E,F650,'[1]2022db'!$M:$M)</f>
        <v>197255.91</v>
      </c>
      <c r="I650" s="6">
        <f>SUMIF('[1]2022db'!$E:$E,F650,'[1]2022db'!$R:$R)</f>
        <v>77874.58</v>
      </c>
      <c r="J650" s="6">
        <f>SUMIF('[1]2022db'!$E:$E,F650&amp;"F",'[1]2022db'!$M:$M)</f>
        <v>0</v>
      </c>
      <c r="K650" s="6">
        <f>SUMIF('[1]2022db'!$E:$E,F650&amp;"F",'[1]2022db'!$R:$R)</f>
        <v>0</v>
      </c>
      <c r="L650" s="6">
        <v>4750</v>
      </c>
      <c r="M650" s="6"/>
      <c r="N650" s="6">
        <v>1100</v>
      </c>
      <c r="O650" s="6">
        <v>20128.313300000002</v>
      </c>
      <c r="P650" s="6">
        <f>VerticalTable[[#This Row],[毛利额]]-SUM(VerticalTable[[#This Row],[月租]:[员工工资]])</f>
        <v>51896.2667</v>
      </c>
    </row>
    <row r="651" spans="1:16" ht="17.25">
      <c r="A651" s="3">
        <v>1010</v>
      </c>
      <c r="B651" s="3" t="s">
        <v>29</v>
      </c>
      <c r="C651" s="4" t="s">
        <v>17</v>
      </c>
      <c r="D651" s="3">
        <v>2022</v>
      </c>
      <c r="E651" s="4" t="s">
        <v>51</v>
      </c>
      <c r="F651" s="4" t="str">
        <f t="shared" si="10"/>
        <v>同仁2210</v>
      </c>
      <c r="G651" s="5">
        <f>IFERROR(VerticalTable[[#This Row],[毛利额]]/VerticalTable[[#This Row],[实收]],"")</f>
        <v>0.41755445938341346</v>
      </c>
      <c r="H651" s="6">
        <f>SUMIF('[1]2022db'!$E:$E,F651,'[1]2022db'!$M:$M)</f>
        <v>62782.11</v>
      </c>
      <c r="I651" s="6">
        <f>SUMIF('[1]2022db'!$E:$E,F651,'[1]2022db'!$R:$R)</f>
        <v>26214.949999999997</v>
      </c>
      <c r="J651" s="6">
        <f>SUMIF('[1]2022db'!$E:$E,F651&amp;"F",'[1]2022db'!$M:$M)</f>
        <v>0</v>
      </c>
      <c r="K651" s="6">
        <f>SUMIF('[1]2022db'!$E:$E,F651&amp;"F",'[1]2022db'!$R:$R)</f>
        <v>0</v>
      </c>
      <c r="L651" s="6">
        <v>8750</v>
      </c>
      <c r="M651" s="6"/>
      <c r="N651" s="6">
        <v>300</v>
      </c>
      <c r="O651" s="6">
        <v>7115.5963999999994</v>
      </c>
      <c r="P651" s="6">
        <f>VerticalTable[[#This Row],[毛利额]]-SUM(VerticalTable[[#This Row],[月租]:[员工工资]])</f>
        <v>10049.353599999999</v>
      </c>
    </row>
    <row r="652" spans="1:16" ht="17.25">
      <c r="A652" s="3">
        <v>1011</v>
      </c>
      <c r="B652" s="3" t="s">
        <v>30</v>
      </c>
      <c r="C652" s="4" t="s">
        <v>17</v>
      </c>
      <c r="D652" s="3">
        <v>2022</v>
      </c>
      <c r="E652" s="4" t="s">
        <v>51</v>
      </c>
      <c r="F652" s="4" t="str">
        <f t="shared" si="10"/>
        <v>万合2210</v>
      </c>
      <c r="G652" s="5">
        <f>IFERROR(VerticalTable[[#This Row],[毛利额]]/VerticalTable[[#This Row],[实收]],"")</f>
        <v>0.30132119562186738</v>
      </c>
      <c r="H652" s="6">
        <f>SUMIF('[1]2022db'!$E:$E,F652,'[1]2022db'!$M:$M)</f>
        <v>391471.93000000005</v>
      </c>
      <c r="I652" s="6">
        <f>SUMIF('[1]2022db'!$E:$E,F652,'[1]2022db'!$R:$R)</f>
        <v>117958.79</v>
      </c>
      <c r="J652" s="6">
        <f>SUMIF('[1]2022db'!$E:$E,F652&amp;"F",'[1]2022db'!$M:$M)</f>
        <v>0</v>
      </c>
      <c r="K652" s="6">
        <f>SUMIF('[1]2022db'!$E:$E,F652&amp;"F",'[1]2022db'!$R:$R)</f>
        <v>0</v>
      </c>
      <c r="L652" s="6">
        <v>10000</v>
      </c>
      <c r="M652" s="6">
        <v>1161</v>
      </c>
      <c r="N652" s="6">
        <f>1341-1161</f>
        <v>180</v>
      </c>
      <c r="O652" s="6">
        <v>20635.876949999998</v>
      </c>
      <c r="P652" s="6">
        <f>VerticalTable[[#This Row],[毛利额]]-SUM(VerticalTable[[#This Row],[月租]:[员工工资]])</f>
        <v>85981.913050000003</v>
      </c>
    </row>
    <row r="653" spans="1:16" ht="17.25">
      <c r="A653" s="3">
        <v>1012</v>
      </c>
      <c r="B653" s="3" t="s">
        <v>31</v>
      </c>
      <c r="C653" s="4" t="s">
        <v>17</v>
      </c>
      <c r="D653" s="3">
        <v>2022</v>
      </c>
      <c r="E653" s="4" t="s">
        <v>51</v>
      </c>
      <c r="F653" s="4" t="str">
        <f t="shared" si="10"/>
        <v>为民2210</v>
      </c>
      <c r="G653" s="5">
        <f>IFERROR(VerticalTable[[#This Row],[毛利额]]/VerticalTable[[#This Row],[实收]],"")</f>
        <v>0.4389483635802488</v>
      </c>
      <c r="H653" s="6">
        <f>SUMIF('[1]2022db'!$E:$E,F653,'[1]2022db'!$M:$M)</f>
        <v>69208.709999999992</v>
      </c>
      <c r="I653" s="6">
        <f>SUMIF('[1]2022db'!$E:$E,F653,'[1]2022db'!$R:$R)</f>
        <v>30379.05</v>
      </c>
      <c r="J653" s="6">
        <f>SUMIF('[1]2022db'!$E:$E,F653&amp;"F",'[1]2022db'!$M:$M)</f>
        <v>0</v>
      </c>
      <c r="K653" s="6">
        <f>SUMIF('[1]2022db'!$E:$E,F653&amp;"F",'[1]2022db'!$R:$R)</f>
        <v>0</v>
      </c>
      <c r="L653" s="6">
        <v>2750</v>
      </c>
      <c r="M653" s="6">
        <v>662</v>
      </c>
      <c r="N653" s="6">
        <v>0</v>
      </c>
      <c r="O653" s="6">
        <v>6581.8292500000007</v>
      </c>
      <c r="P653" s="6">
        <f>VerticalTable[[#This Row],[毛利额]]-SUM(VerticalTable[[#This Row],[月租]:[员工工资]])</f>
        <v>20385.22075</v>
      </c>
    </row>
    <row r="654" spans="1:16" ht="17.25">
      <c r="A654" s="3">
        <v>1013</v>
      </c>
      <c r="B654" s="4" t="s">
        <v>56</v>
      </c>
      <c r="C654" s="4" t="s">
        <v>20</v>
      </c>
      <c r="D654" s="3">
        <v>2022</v>
      </c>
      <c r="E654" s="4" t="s">
        <v>51</v>
      </c>
      <c r="F654" s="4" t="str">
        <f t="shared" si="10"/>
        <v>心脑2210</v>
      </c>
      <c r="G654" s="5">
        <f>IFERROR(VerticalTable[[#This Row],[毛利额]]/VerticalTable[[#This Row],[实收]],"")</f>
        <v>0.43520539568048205</v>
      </c>
      <c r="H654" s="6">
        <f>SUMIF('[1]2022db'!$E:$E,F654,'[1]2022db'!$M:$M)</f>
        <v>65376.74</v>
      </c>
      <c r="I654" s="6">
        <f>SUMIF('[1]2022db'!$E:$E,F654,'[1]2022db'!$R:$R)</f>
        <v>28452.309999999998</v>
      </c>
      <c r="J654" s="6">
        <f>SUMIF('[1]2022db'!$E:$E,F654&amp;"F",'[1]2022db'!$M:$M)</f>
        <v>0</v>
      </c>
      <c r="K654" s="6">
        <f>SUMIF('[1]2022db'!$E:$E,F654&amp;"F",'[1]2022db'!$R:$R)</f>
        <v>0</v>
      </c>
      <c r="L654" s="6"/>
      <c r="M654" s="6"/>
      <c r="N654" s="6"/>
      <c r="O654" s="6">
        <v>0</v>
      </c>
      <c r="P654" s="6">
        <f>VerticalTable[[#This Row],[毛利额]]-SUM(VerticalTable[[#This Row],[月租]:[员工工资]])</f>
        <v>28452.309999999998</v>
      </c>
    </row>
    <row r="655" spans="1:16" ht="17.25">
      <c r="A655" s="3">
        <v>1014</v>
      </c>
      <c r="B655" s="3" t="s">
        <v>32</v>
      </c>
      <c r="C655" s="4" t="s">
        <v>17</v>
      </c>
      <c r="D655" s="3">
        <v>2022</v>
      </c>
      <c r="E655" s="4" t="s">
        <v>51</v>
      </c>
      <c r="F655" s="4" t="str">
        <f t="shared" si="10"/>
        <v>新特2210</v>
      </c>
      <c r="G655" s="5">
        <f>IFERROR(VerticalTable[[#This Row],[毛利额]]/VerticalTable[[#This Row],[实收]],"")</f>
        <v>0.42476499549367724</v>
      </c>
      <c r="H655" s="6">
        <f>SUMIF('[1]2022db'!$E:$E,F655,'[1]2022db'!$M:$M)</f>
        <v>122905.09000000001</v>
      </c>
      <c r="I655" s="6">
        <f>SUMIF('[1]2022db'!$E:$E,F655,'[1]2022db'!$R:$R)</f>
        <v>52205.78</v>
      </c>
      <c r="J655" s="6">
        <f>SUMIF('[1]2022db'!$E:$E,F655&amp;"F",'[1]2022db'!$M:$M)</f>
        <v>0</v>
      </c>
      <c r="K655" s="6">
        <f>SUMIF('[1]2022db'!$E:$E,F655&amp;"F",'[1]2022db'!$R:$R)</f>
        <v>0</v>
      </c>
      <c r="L655" s="6">
        <v>1500</v>
      </c>
      <c r="M655" s="6">
        <v>778</v>
      </c>
      <c r="N655" s="6">
        <v>530</v>
      </c>
      <c r="O655" s="6">
        <v>11055.1499</v>
      </c>
      <c r="P655" s="6">
        <f>VerticalTable[[#This Row],[毛利额]]-SUM(VerticalTable[[#This Row],[月租]:[员工工资]])</f>
        <v>38342.630099999995</v>
      </c>
    </row>
    <row r="656" spans="1:16" ht="17.25">
      <c r="A656" s="3">
        <v>1015</v>
      </c>
      <c r="B656" s="3" t="s">
        <v>33</v>
      </c>
      <c r="C656" s="4" t="s">
        <v>17</v>
      </c>
      <c r="D656" s="3">
        <v>2022</v>
      </c>
      <c r="E656" s="4" t="s">
        <v>51</v>
      </c>
      <c r="F656" s="4" t="str">
        <f t="shared" si="10"/>
        <v>春天2210</v>
      </c>
      <c r="G656" s="5">
        <f>IFERROR(VerticalTable[[#This Row],[毛利额]]/VerticalTable[[#This Row],[实收]],"")</f>
        <v>0.41214310176549235</v>
      </c>
      <c r="H656" s="6">
        <f>SUMIF('[1]2022db'!$E:$E,F656,'[1]2022db'!$M:$M)</f>
        <v>83656.55</v>
      </c>
      <c r="I656" s="6">
        <f>SUMIF('[1]2022db'!$E:$E,F656,'[1]2022db'!$R:$R)</f>
        <v>34478.47</v>
      </c>
      <c r="J656" s="6">
        <f>SUMIF('[1]2022db'!$E:$E,F656&amp;"F",'[1]2022db'!$M:$M)</f>
        <v>0</v>
      </c>
      <c r="K656" s="6">
        <f>SUMIF('[1]2022db'!$E:$E,F656&amp;"F",'[1]2022db'!$R:$R)</f>
        <v>0</v>
      </c>
      <c r="L656" s="6">
        <v>2333</v>
      </c>
      <c r="M656" s="6"/>
      <c r="N656" s="6">
        <v>0</v>
      </c>
      <c r="O656" s="6">
        <v>6779.8165000000008</v>
      </c>
      <c r="P656" s="6">
        <f>VerticalTable[[#This Row],[毛利额]]-SUM(VerticalTable[[#This Row],[月租]:[员工工资]])</f>
        <v>25365.6535</v>
      </c>
    </row>
    <row r="657" spans="1:16" ht="17.25">
      <c r="A657" s="3">
        <v>1016</v>
      </c>
      <c r="B657" s="3" t="s">
        <v>34</v>
      </c>
      <c r="C657" s="4" t="s">
        <v>17</v>
      </c>
      <c r="D657" s="3">
        <v>2022</v>
      </c>
      <c r="E657" s="4" t="s">
        <v>51</v>
      </c>
      <c r="F657" s="4" t="str">
        <f t="shared" si="10"/>
        <v>春雨2210</v>
      </c>
      <c r="G657" s="5">
        <f>IFERROR(VerticalTable[[#This Row],[毛利额]]/VerticalTable[[#This Row],[实收]],"")</f>
        <v>0.40216080718316566</v>
      </c>
      <c r="H657" s="6">
        <f>SUMIF('[1]2022db'!$E:$E,F657,'[1]2022db'!$M:$M)</f>
        <v>91985.07</v>
      </c>
      <c r="I657" s="6">
        <f>SUMIF('[1]2022db'!$E:$E,F657,'[1]2022db'!$R:$R)</f>
        <v>36992.79</v>
      </c>
      <c r="J657" s="6">
        <f>SUMIF('[1]2022db'!$E:$E,F657&amp;"F",'[1]2022db'!$M:$M)</f>
        <v>3220</v>
      </c>
      <c r="K657" s="6">
        <f>SUMIF('[1]2022db'!$E:$E,F657&amp;"F",'[1]2022db'!$R:$R)</f>
        <v>1439.12</v>
      </c>
      <c r="L657" s="6">
        <v>2500</v>
      </c>
      <c r="M657" s="6">
        <v>720</v>
      </c>
      <c r="N657" s="6">
        <v>0</v>
      </c>
      <c r="O657" s="6">
        <v>6552.1472000000003</v>
      </c>
      <c r="P657" s="6">
        <f>VerticalTable[[#This Row],[毛利额]]-SUM(VerticalTable[[#This Row],[月租]:[员工工资]])</f>
        <v>27220.642800000001</v>
      </c>
    </row>
    <row r="658" spans="1:16" ht="17.25">
      <c r="A658" s="3">
        <v>1017</v>
      </c>
      <c r="B658" s="3" t="s">
        <v>35</v>
      </c>
      <c r="C658" s="4" t="s">
        <v>17</v>
      </c>
      <c r="D658" s="3">
        <v>2022</v>
      </c>
      <c r="E658" s="4" t="s">
        <v>51</v>
      </c>
      <c r="F658" s="4" t="str">
        <f t="shared" si="10"/>
        <v>阳光2210</v>
      </c>
      <c r="G658" s="5">
        <f>IFERROR(VerticalTable[[#This Row],[毛利额]]/VerticalTable[[#This Row],[实收]],"")</f>
        <v>0.41590911093391369</v>
      </c>
      <c r="H658" s="6">
        <f>SUMIF('[1]2022db'!$E:$E,F658,'[1]2022db'!$M:$M)</f>
        <v>72637.119999999995</v>
      </c>
      <c r="I658" s="6">
        <f>SUMIF('[1]2022db'!$E:$E,F658,'[1]2022db'!$R:$R)</f>
        <v>30210.44</v>
      </c>
      <c r="J658" s="6">
        <f>SUMIF('[1]2022db'!$E:$E,F658&amp;"F",'[1]2022db'!$M:$M)</f>
        <v>0</v>
      </c>
      <c r="K658" s="6">
        <f>SUMIF('[1]2022db'!$E:$E,F658&amp;"F",'[1]2022db'!$R:$R)</f>
        <v>0</v>
      </c>
      <c r="L658" s="6">
        <v>2333</v>
      </c>
      <c r="M658" s="6"/>
      <c r="N658" s="6"/>
      <c r="O658" s="6">
        <v>6141.4992000000002</v>
      </c>
      <c r="P658" s="6">
        <f>VerticalTable[[#This Row],[毛利额]]-SUM(VerticalTable[[#This Row],[月租]:[员工工资]])</f>
        <v>21735.940799999997</v>
      </c>
    </row>
    <row r="659" spans="1:16" ht="17.25">
      <c r="A659" s="3">
        <v>1018</v>
      </c>
      <c r="B659" s="3" t="s">
        <v>36</v>
      </c>
      <c r="C659" s="4" t="s">
        <v>17</v>
      </c>
      <c r="D659" s="3">
        <v>2022</v>
      </c>
      <c r="E659" s="4" t="s">
        <v>51</v>
      </c>
      <c r="F659" s="4" t="str">
        <f t="shared" si="10"/>
        <v>安康2210</v>
      </c>
      <c r="G659" s="5">
        <f>IFERROR(VerticalTable[[#This Row],[毛利额]]/VerticalTable[[#This Row],[实收]],"")</f>
        <v>0.39757960442371959</v>
      </c>
      <c r="H659" s="6">
        <f>SUMIF('[1]2022db'!$E:$E,F659,'[1]2022db'!$M:$M)</f>
        <v>57659.17</v>
      </c>
      <c r="I659" s="6">
        <f>SUMIF('[1]2022db'!$E:$E,F659,'[1]2022db'!$R:$R)</f>
        <v>22924.11</v>
      </c>
      <c r="J659" s="6">
        <f>SUMIF('[1]2022db'!$E:$E,F659&amp;"F",'[1]2022db'!$M:$M)</f>
        <v>0</v>
      </c>
      <c r="K659" s="6">
        <f>SUMIF('[1]2022db'!$E:$E,F659&amp;"F",'[1]2022db'!$R:$R)</f>
        <v>0</v>
      </c>
      <c r="L659" s="6">
        <v>5000</v>
      </c>
      <c r="M659" s="6">
        <v>779</v>
      </c>
      <c r="N659" s="6">
        <v>1000</v>
      </c>
      <c r="O659" s="6">
        <v>6651.4416000000001</v>
      </c>
      <c r="P659" s="6">
        <f>VerticalTable[[#This Row],[毛利额]]-SUM(VerticalTable[[#This Row],[月租]:[员工工资]])</f>
        <v>9493.6684000000005</v>
      </c>
    </row>
    <row r="660" spans="1:16" ht="17.25">
      <c r="A660" s="3">
        <v>1019</v>
      </c>
      <c r="B660" s="3" t="s">
        <v>37</v>
      </c>
      <c r="C660" s="4" t="s">
        <v>17</v>
      </c>
      <c r="D660" s="3">
        <v>2022</v>
      </c>
      <c r="E660" s="4" t="s">
        <v>51</v>
      </c>
      <c r="F660" s="4" t="str">
        <f t="shared" si="10"/>
        <v>仁心2210</v>
      </c>
      <c r="G660" s="5">
        <f>IFERROR(VerticalTable[[#This Row],[毛利额]]/VerticalTable[[#This Row],[实收]],"")</f>
        <v>0.45007405204050677</v>
      </c>
      <c r="H660" s="6">
        <f>SUMIF('[1]2022db'!$E:$E,F660,'[1]2022db'!$M:$M)</f>
        <v>59437.93</v>
      </c>
      <c r="I660" s="6">
        <f>SUMIF('[1]2022db'!$E:$E,F660,'[1]2022db'!$R:$R)</f>
        <v>26751.469999999998</v>
      </c>
      <c r="J660" s="6">
        <f>SUMIF('[1]2022db'!$E:$E,F660&amp;"F",'[1]2022db'!$M:$M)</f>
        <v>0</v>
      </c>
      <c r="K660" s="6">
        <f>SUMIF('[1]2022db'!$E:$E,F660&amp;"F",'[1]2022db'!$R:$R)</f>
        <v>0</v>
      </c>
      <c r="L660" s="6">
        <v>1917</v>
      </c>
      <c r="M660" s="6"/>
      <c r="N660" s="6">
        <v>1000</v>
      </c>
      <c r="O660" s="6">
        <v>6486.4758000000002</v>
      </c>
      <c r="P660" s="6">
        <f>VerticalTable[[#This Row],[毛利额]]-SUM(VerticalTable[[#This Row],[月租]:[员工工资]])</f>
        <v>17347.994199999997</v>
      </c>
    </row>
    <row r="661" spans="1:16" ht="17.25">
      <c r="A661" s="3">
        <v>1021</v>
      </c>
      <c r="B661" s="4" t="s">
        <v>53</v>
      </c>
      <c r="C661" s="4" t="s">
        <v>17</v>
      </c>
      <c r="D661" s="3">
        <v>2022</v>
      </c>
      <c r="E661" s="4" t="s">
        <v>51</v>
      </c>
      <c r="F661" s="4" t="str">
        <f t="shared" si="10"/>
        <v>康佳2210</v>
      </c>
      <c r="G661" s="5">
        <f>IFERROR(VerticalTable[[#This Row],[毛利额]]/VerticalTable[[#This Row],[实收]],"")</f>
        <v>0.40704359824751107</v>
      </c>
      <c r="H661" s="6">
        <f>SUMIF('[1]2022db'!$E:$E,F661,'[1]2022db'!$M:$M)</f>
        <v>55941.01</v>
      </c>
      <c r="I661" s="6">
        <f>SUMIF('[1]2022db'!$E:$E,F661,'[1]2022db'!$R:$R)</f>
        <v>22770.43</v>
      </c>
      <c r="J661" s="6">
        <f>SUMIF('[1]2022db'!$E:$E,F661&amp;"F",'[1]2022db'!$M:$M)</f>
        <v>0</v>
      </c>
      <c r="K661" s="6">
        <f>SUMIF('[1]2022db'!$E:$E,F661&amp;"F",'[1]2022db'!$R:$R)</f>
        <v>0</v>
      </c>
      <c r="L661" s="6">
        <v>2083</v>
      </c>
      <c r="M661" s="6"/>
      <c r="N661" s="6">
        <v>500</v>
      </c>
      <c r="O661" s="6">
        <v>5889.4400000000005</v>
      </c>
      <c r="P661" s="6">
        <f>VerticalTable[[#This Row],[毛利额]]-SUM(VerticalTable[[#This Row],[月租]:[员工工资]])</f>
        <v>14297.99</v>
      </c>
    </row>
    <row r="662" spans="1:16" ht="17.25">
      <c r="A662" s="3">
        <v>1022</v>
      </c>
      <c r="B662" s="4" t="s">
        <v>57</v>
      </c>
      <c r="C662" s="4" t="s">
        <v>17</v>
      </c>
      <c r="D662" s="3">
        <v>2022</v>
      </c>
      <c r="E662" s="4" t="s">
        <v>51</v>
      </c>
      <c r="F662" s="4" t="str">
        <f t="shared" si="10"/>
        <v>豪盛2210</v>
      </c>
      <c r="G662" s="5">
        <f>IFERROR(VerticalTable[[#This Row],[毛利额]]/VerticalTable[[#This Row],[实收]],"")</f>
        <v>0.44773135252086999</v>
      </c>
      <c r="H662" s="6">
        <f>SUMIF('[1]2022db'!$E:$E,F662,'[1]2022db'!$M:$M)</f>
        <v>39457.210000000006</v>
      </c>
      <c r="I662" s="6">
        <f>SUMIF('[1]2022db'!$E:$E,F662,'[1]2022db'!$R:$R)</f>
        <v>17666.23</v>
      </c>
      <c r="J662" s="6">
        <f>SUMIF('[1]2022db'!$E:$E,F662&amp;"F",'[1]2022db'!$M:$M)</f>
        <v>0</v>
      </c>
      <c r="K662" s="6">
        <f>SUMIF('[1]2022db'!$E:$E,F662&amp;"F",'[1]2022db'!$R:$R)</f>
        <v>0</v>
      </c>
      <c r="L662" s="6">
        <v>1667</v>
      </c>
      <c r="M662" s="6"/>
      <c r="N662" s="6">
        <v>1500</v>
      </c>
      <c r="O662" s="6">
        <v>0</v>
      </c>
      <c r="P662" s="6">
        <f>VerticalTable[[#This Row],[毛利额]]-SUM(VerticalTable[[#This Row],[月租]:[员工工资]])</f>
        <v>14499.23</v>
      </c>
    </row>
    <row r="663" spans="1:16" ht="17.25">
      <c r="A663" s="3">
        <v>1001</v>
      </c>
      <c r="B663" s="3" t="s">
        <v>16</v>
      </c>
      <c r="C663" s="4" t="s">
        <v>17</v>
      </c>
      <c r="D663" s="3">
        <v>2022</v>
      </c>
      <c r="E663" s="4" t="s">
        <v>52</v>
      </c>
      <c r="F663" s="4" t="str">
        <f t="shared" si="10"/>
        <v>爱心2211</v>
      </c>
      <c r="G663" s="5">
        <f>IFERROR(VerticalTable[[#This Row],[毛利额]]/VerticalTable[[#This Row],[实收]],"")</f>
        <v>0.45162568587638269</v>
      </c>
      <c r="H663" s="6">
        <f>SUMIF('[1]2022db'!$E:$E,F663,'[1]2022db'!$M:$M)</f>
        <v>88527.25</v>
      </c>
      <c r="I663" s="6">
        <f>SUMIF('[1]2022db'!$E:$E,F663,'[1]2022db'!$R:$R)</f>
        <v>39981.18</v>
      </c>
      <c r="J663" s="6">
        <f>SUMIF('[1]2022db'!$E:$E,F663&amp;"F",'[1]2022db'!$M:$M)</f>
        <v>0</v>
      </c>
      <c r="K663" s="6">
        <f>SUMIF('[1]2022db'!$E:$E,F663&amp;"F",'[1]2022db'!$R:$R)</f>
        <v>0</v>
      </c>
      <c r="L663" s="6">
        <v>2500</v>
      </c>
      <c r="M663" s="6"/>
      <c r="N663" s="6">
        <v>530</v>
      </c>
      <c r="O663" s="6">
        <v>6879.3327799999988</v>
      </c>
      <c r="P663" s="6">
        <f>VerticalTable[[#This Row],[毛利额]]-SUM(VerticalTable[[#This Row],[月租]:[员工工资]])</f>
        <v>30071.847220000003</v>
      </c>
    </row>
    <row r="664" spans="1:16" ht="17.25">
      <c r="A664" s="3">
        <v>1002</v>
      </c>
      <c r="B664" s="4" t="s">
        <v>19</v>
      </c>
      <c r="C664" s="4" t="s">
        <v>20</v>
      </c>
      <c r="D664" s="3">
        <v>2022</v>
      </c>
      <c r="E664" s="4" t="s">
        <v>52</v>
      </c>
      <c r="F664" s="4" t="str">
        <f t="shared" si="10"/>
        <v>百姓2211</v>
      </c>
      <c r="G664" s="5">
        <f>IFERROR(VerticalTable[[#This Row],[毛利额]]/VerticalTable[[#This Row],[实收]],"")</f>
        <v>0.46315336267685342</v>
      </c>
      <c r="H664" s="6">
        <f>SUMIF('[1]2022db'!$E:$E,F664,'[1]2022db'!$M:$M)</f>
        <v>140937.41999999998</v>
      </c>
      <c r="I664" s="6">
        <f>SUMIF('[1]2022db'!$E:$E,F664,'[1]2022db'!$R:$R)</f>
        <v>65275.640000000007</v>
      </c>
      <c r="J664" s="6">
        <f>SUMIF('[1]2022db'!$E:$E,F664&amp;"F",'[1]2022db'!$M:$M)</f>
        <v>0</v>
      </c>
      <c r="K664" s="6">
        <f>SUMIF('[1]2022db'!$E:$E,F664&amp;"F",'[1]2022db'!$R:$R)</f>
        <v>0</v>
      </c>
      <c r="L664" s="6"/>
      <c r="M664" s="6"/>
      <c r="N664" s="6"/>
      <c r="O664" s="6">
        <v>0</v>
      </c>
      <c r="P664" s="6">
        <f>VerticalTable[[#This Row],[毛利额]]-SUM(VerticalTable[[#This Row],[月租]:[员工工资]])</f>
        <v>65275.640000000007</v>
      </c>
    </row>
    <row r="665" spans="1:16" ht="17.25">
      <c r="A665" s="3">
        <v>1003</v>
      </c>
      <c r="B665" s="4" t="s">
        <v>22</v>
      </c>
      <c r="C665" s="4" t="s">
        <v>20</v>
      </c>
      <c r="D665" s="3">
        <v>2022</v>
      </c>
      <c r="E665" s="4" t="s">
        <v>52</v>
      </c>
      <c r="F665" s="4" t="str">
        <f t="shared" si="10"/>
        <v>博康2211</v>
      </c>
      <c r="G665" s="5">
        <f>IFERROR(VerticalTable[[#This Row],[毛利额]]/VerticalTable[[#This Row],[实收]],"")</f>
        <v>0.45572826367259228</v>
      </c>
      <c r="H665" s="6">
        <f>SUMIF('[1]2022db'!$E:$E,F665,'[1]2022db'!$M:$M)</f>
        <v>78990.69</v>
      </c>
      <c r="I665" s="6">
        <f>SUMIF('[1]2022db'!$E:$E,F665,'[1]2022db'!$R:$R)</f>
        <v>35998.29</v>
      </c>
      <c r="J665" s="6">
        <f>SUMIF('[1]2022db'!$E:$E,F665&amp;"F",'[1]2022db'!$M:$M)</f>
        <v>0</v>
      </c>
      <c r="K665" s="6">
        <f>SUMIF('[1]2022db'!$E:$E,F665&amp;"F",'[1]2022db'!$R:$R)</f>
        <v>0</v>
      </c>
      <c r="L665" s="6"/>
      <c r="M665" s="6"/>
      <c r="N665" s="6"/>
      <c r="O665" s="6">
        <v>0</v>
      </c>
      <c r="P665" s="6">
        <f>VerticalTable[[#This Row],[毛利额]]-SUM(VerticalTable[[#This Row],[月租]:[员工工资]])</f>
        <v>35998.29</v>
      </c>
    </row>
    <row r="666" spans="1:16" ht="17.25">
      <c r="A666" s="3">
        <v>1004</v>
      </c>
      <c r="B666" s="4" t="s">
        <v>23</v>
      </c>
      <c r="C666" s="4" t="s">
        <v>20</v>
      </c>
      <c r="D666" s="3">
        <v>2022</v>
      </c>
      <c r="E666" s="4" t="s">
        <v>52</v>
      </c>
      <c r="F666" s="4" t="str">
        <f t="shared" si="10"/>
        <v>华瑞2211</v>
      </c>
      <c r="G666" s="5">
        <f>IFERROR(VerticalTable[[#This Row],[毛利额]]/VerticalTable[[#This Row],[实收]],"")</f>
        <v>0.42947338489106529</v>
      </c>
      <c r="H666" s="6">
        <f>SUMIF('[1]2022db'!$E:$E,F666,'[1]2022db'!$M:$M)</f>
        <v>116545.08</v>
      </c>
      <c r="I666" s="6">
        <f>SUMIF('[1]2022db'!$E:$E,F666,'[1]2022db'!$R:$R)</f>
        <v>50053.009999999995</v>
      </c>
      <c r="J666" s="6">
        <f>SUMIF('[1]2022db'!$E:$E,F666&amp;"F",'[1]2022db'!$M:$M)</f>
        <v>0</v>
      </c>
      <c r="K666" s="6">
        <f>SUMIF('[1]2022db'!$E:$E,F666&amp;"F",'[1]2022db'!$R:$R)</f>
        <v>0</v>
      </c>
      <c r="L666" s="6"/>
      <c r="M666" s="6"/>
      <c r="N666" s="6"/>
      <c r="O666" s="6">
        <v>0</v>
      </c>
      <c r="P666" s="6">
        <f>VerticalTable[[#This Row],[毛利额]]-SUM(VerticalTable[[#This Row],[月租]:[员工工资]])</f>
        <v>50053.009999999995</v>
      </c>
    </row>
    <row r="667" spans="1:16" ht="17.25">
      <c r="A667" s="3">
        <v>1005</v>
      </c>
      <c r="B667" s="4" t="s">
        <v>24</v>
      </c>
      <c r="C667" s="4" t="s">
        <v>20</v>
      </c>
      <c r="D667" s="3">
        <v>2022</v>
      </c>
      <c r="E667" s="4" t="s">
        <v>52</v>
      </c>
      <c r="F667" s="4" t="str">
        <f t="shared" si="10"/>
        <v>华宇2211</v>
      </c>
      <c r="G667" s="5">
        <f>IFERROR(VerticalTable[[#This Row],[毛利额]]/VerticalTable[[#This Row],[实收]],"")</f>
        <v>0.39058692199984463</v>
      </c>
      <c r="H667" s="6">
        <f>SUMIF('[1]2022db'!$E:$E,F667,'[1]2022db'!$M:$M)</f>
        <v>113947.85</v>
      </c>
      <c r="I667" s="6">
        <f>SUMIF('[1]2022db'!$E:$E,F667,'[1]2022db'!$R:$R)</f>
        <v>44506.54</v>
      </c>
      <c r="J667" s="6">
        <f>SUMIF('[1]2022db'!$E:$E,F667&amp;"F",'[1]2022db'!$M:$M)</f>
        <v>0</v>
      </c>
      <c r="K667" s="6">
        <f>SUMIF('[1]2022db'!$E:$E,F667&amp;"F",'[1]2022db'!$R:$R)</f>
        <v>0</v>
      </c>
      <c r="L667" s="6"/>
      <c r="M667" s="6"/>
      <c r="N667" s="6"/>
      <c r="O667" s="6">
        <v>0</v>
      </c>
      <c r="P667" s="6">
        <f>VerticalTable[[#This Row],[毛利额]]-SUM(VerticalTable[[#This Row],[月租]:[员工工资]])</f>
        <v>44506.54</v>
      </c>
    </row>
    <row r="668" spans="1:16" ht="17.25">
      <c r="A668" s="3">
        <v>1006</v>
      </c>
      <c r="B668" s="4" t="s">
        <v>25</v>
      </c>
      <c r="C668" s="4" t="s">
        <v>20</v>
      </c>
      <c r="D668" s="3">
        <v>2022</v>
      </c>
      <c r="E668" s="4" t="s">
        <v>52</v>
      </c>
      <c r="F668" s="4" t="str">
        <f t="shared" si="10"/>
        <v>华雨2211</v>
      </c>
      <c r="G668" s="5">
        <f>IFERROR(VerticalTable[[#This Row],[毛利额]]/VerticalTable[[#This Row],[实收]],"")</f>
        <v>0.61089401955381784</v>
      </c>
      <c r="H668" s="6">
        <f>SUMIF('[1]2022db'!$E:$E,F668,'[1]2022db'!$M:$M)</f>
        <v>51355.7</v>
      </c>
      <c r="I668" s="6">
        <f>SUMIF('[1]2022db'!$E:$E,F668,'[1]2022db'!$R:$R)</f>
        <v>31372.89</v>
      </c>
      <c r="J668" s="6">
        <f>SUMIF('[1]2022db'!$E:$E,F668&amp;"F",'[1]2022db'!$M:$M)</f>
        <v>0</v>
      </c>
      <c r="K668" s="6">
        <f>SUMIF('[1]2022db'!$E:$E,F668&amp;"F",'[1]2022db'!$R:$R)</f>
        <v>0</v>
      </c>
      <c r="L668" s="6"/>
      <c r="M668" s="6"/>
      <c r="N668" s="6"/>
      <c r="O668" s="6">
        <v>0</v>
      </c>
      <c r="P668" s="6">
        <f>VerticalTable[[#This Row],[毛利额]]-SUM(VerticalTable[[#This Row],[月租]:[员工工资]])</f>
        <v>31372.89</v>
      </c>
    </row>
    <row r="669" spans="1:16" ht="17.25">
      <c r="A669" s="3">
        <v>1007</v>
      </c>
      <c r="B669" s="3" t="s">
        <v>26</v>
      </c>
      <c r="C669" s="4" t="s">
        <v>17</v>
      </c>
      <c r="D669" s="3">
        <v>2022</v>
      </c>
      <c r="E669" s="4" t="s">
        <v>52</v>
      </c>
      <c r="F669" s="4" t="str">
        <f t="shared" si="10"/>
        <v>平安2211</v>
      </c>
      <c r="G669" s="5">
        <f>IFERROR(VerticalTable[[#This Row],[毛利额]]/VerticalTable[[#This Row],[实收]],"")</f>
        <v>0.37730460365901247</v>
      </c>
      <c r="H669" s="6">
        <f>SUMIF('[1]2022db'!$E:$E,F669,'[1]2022db'!$M:$M)</f>
        <v>71102.790000000008</v>
      </c>
      <c r="I669" s="6">
        <f>SUMIF('[1]2022db'!$E:$E,F669,'[1]2022db'!$R:$R)</f>
        <v>26827.41</v>
      </c>
      <c r="J669" s="6">
        <f>SUMIF('[1]2022db'!$E:$E,F669&amp;"F",'[1]2022db'!$M:$M)</f>
        <v>4165</v>
      </c>
      <c r="K669" s="6">
        <f>SUMIF('[1]2022db'!$E:$E,F669&amp;"F",'[1]2022db'!$R:$R)</f>
        <v>1682.16</v>
      </c>
      <c r="L669" s="6">
        <v>1917</v>
      </c>
      <c r="M669" s="6"/>
      <c r="N669" s="6">
        <v>200</v>
      </c>
      <c r="O669" s="6">
        <v>5705.3560199999993</v>
      </c>
      <c r="P669" s="6">
        <f>VerticalTable[[#This Row],[毛利额]]-SUM(VerticalTable[[#This Row],[月租]:[员工工资]])</f>
        <v>19005.053980000001</v>
      </c>
    </row>
    <row r="670" spans="1:16" ht="17.25">
      <c r="A670" s="3">
        <v>1008</v>
      </c>
      <c r="B670" s="3" t="s">
        <v>27</v>
      </c>
      <c r="C670" s="4" t="s">
        <v>17</v>
      </c>
      <c r="D670" s="3">
        <v>2022</v>
      </c>
      <c r="E670" s="4" t="s">
        <v>52</v>
      </c>
      <c r="F670" s="4" t="str">
        <f t="shared" si="10"/>
        <v>平价2211</v>
      </c>
      <c r="G670" s="5">
        <f>IFERROR(VerticalTable[[#This Row],[毛利额]]/VerticalTable[[#This Row],[实收]],"")</f>
        <v>0.39049215012187793</v>
      </c>
      <c r="H670" s="6">
        <f>SUMIF('[1]2022db'!$E:$E,F670,'[1]2022db'!$M:$M)</f>
        <v>217918.67000000004</v>
      </c>
      <c r="I670" s="6">
        <f>SUMIF('[1]2022db'!$E:$E,F670,'[1]2022db'!$R:$R)</f>
        <v>85095.53</v>
      </c>
      <c r="J670" s="6">
        <f>SUMIF('[1]2022db'!$E:$E,F670&amp;"F",'[1]2022db'!$M:$M)</f>
        <v>0</v>
      </c>
      <c r="K670" s="6">
        <f>SUMIF('[1]2022db'!$E:$E,F670&amp;"F",'[1]2022db'!$R:$R)</f>
        <v>0</v>
      </c>
      <c r="L670" s="6">
        <v>4500</v>
      </c>
      <c r="M670" s="6"/>
      <c r="N670" s="6">
        <v>900</v>
      </c>
      <c r="O670" s="6">
        <v>25325.516885000001</v>
      </c>
      <c r="P670" s="6">
        <f>VerticalTable[[#This Row],[毛利额]]-SUM(VerticalTable[[#This Row],[月租]:[员工工资]])</f>
        <v>54370.013114999994</v>
      </c>
    </row>
    <row r="671" spans="1:16" ht="17.25">
      <c r="A671" s="3">
        <v>1010</v>
      </c>
      <c r="B671" s="3" t="s">
        <v>29</v>
      </c>
      <c r="C671" s="4" t="s">
        <v>17</v>
      </c>
      <c r="D671" s="3">
        <v>2022</v>
      </c>
      <c r="E671" s="4" t="s">
        <v>52</v>
      </c>
      <c r="F671" s="4" t="str">
        <f t="shared" si="10"/>
        <v>同仁2211</v>
      </c>
      <c r="G671" s="5">
        <f>IFERROR(VerticalTable[[#This Row],[毛利额]]/VerticalTable[[#This Row],[实收]],"")</f>
        <v>0.3987922271595038</v>
      </c>
      <c r="H671" s="6">
        <f>SUMIF('[1]2022db'!$E:$E,F671,'[1]2022db'!$M:$M)</f>
        <v>50178.31</v>
      </c>
      <c r="I671" s="6">
        <f>SUMIF('[1]2022db'!$E:$E,F671,'[1]2022db'!$R:$R)</f>
        <v>20010.72</v>
      </c>
      <c r="J671" s="6">
        <f>SUMIF('[1]2022db'!$E:$E,F671&amp;"F",'[1]2022db'!$M:$M)</f>
        <v>0</v>
      </c>
      <c r="K671" s="6">
        <f>SUMIF('[1]2022db'!$E:$E,F671&amp;"F",'[1]2022db'!$R:$R)</f>
        <v>0</v>
      </c>
      <c r="L671" s="6">
        <v>8750</v>
      </c>
      <c r="M671" s="6"/>
      <c r="N671" s="6">
        <v>1000</v>
      </c>
      <c r="O671" s="6">
        <v>8388.0368799999997</v>
      </c>
      <c r="P671" s="6">
        <f>VerticalTable[[#This Row],[毛利额]]-SUM(VerticalTable[[#This Row],[月租]:[员工工资]])</f>
        <v>1872.6831200000015</v>
      </c>
    </row>
    <row r="672" spans="1:16" ht="17.25">
      <c r="A672" s="3">
        <v>1011</v>
      </c>
      <c r="B672" s="3" t="s">
        <v>30</v>
      </c>
      <c r="C672" s="4" t="s">
        <v>17</v>
      </c>
      <c r="D672" s="3">
        <v>2022</v>
      </c>
      <c r="E672" s="4" t="s">
        <v>52</v>
      </c>
      <c r="F672" s="4" t="str">
        <f t="shared" si="10"/>
        <v>万合2211</v>
      </c>
      <c r="G672" s="5">
        <f>IFERROR(VerticalTable[[#This Row],[毛利额]]/VerticalTable[[#This Row],[实收]],"")</f>
        <v>0.29133518696090066</v>
      </c>
      <c r="H672" s="6">
        <f>SUMIF('[1]2022db'!$E:$E,F672,'[1]2022db'!$M:$M)</f>
        <v>319068.05</v>
      </c>
      <c r="I672" s="6">
        <f>SUMIF('[1]2022db'!$E:$E,F672,'[1]2022db'!$R:$R)</f>
        <v>92955.75</v>
      </c>
      <c r="J672" s="6">
        <f>SUMIF('[1]2022db'!$E:$E,F672&amp;"F",'[1]2022db'!$M:$M)</f>
        <v>0</v>
      </c>
      <c r="K672" s="6">
        <f>SUMIF('[1]2022db'!$E:$E,F672&amp;"F",'[1]2022db'!$R:$R)</f>
        <v>0</v>
      </c>
      <c r="L672" s="6">
        <v>10000</v>
      </c>
      <c r="M672" s="6">
        <v>1161</v>
      </c>
      <c r="N672" s="6">
        <v>25</v>
      </c>
      <c r="O672" s="6">
        <v>17254.924630000001</v>
      </c>
      <c r="P672" s="6">
        <f>VerticalTable[[#This Row],[毛利额]]-SUM(VerticalTable[[#This Row],[月租]:[员工工资]])</f>
        <v>64514.825369999999</v>
      </c>
    </row>
    <row r="673" spans="1:16" ht="17.25">
      <c r="A673" s="3">
        <v>1012</v>
      </c>
      <c r="B673" s="3" t="s">
        <v>31</v>
      </c>
      <c r="C673" s="4" t="s">
        <v>17</v>
      </c>
      <c r="D673" s="3">
        <v>2022</v>
      </c>
      <c r="E673" s="4" t="s">
        <v>52</v>
      </c>
      <c r="F673" s="4" t="str">
        <f t="shared" si="10"/>
        <v>为民2211</v>
      </c>
      <c r="G673" s="5">
        <f>IFERROR(VerticalTable[[#This Row],[毛利额]]/VerticalTable[[#This Row],[实收]],"")</f>
        <v>0.43076601760054001</v>
      </c>
      <c r="H673" s="6">
        <f>SUMIF('[1]2022db'!$E:$E,F673,'[1]2022db'!$M:$M)</f>
        <v>67797.919999999998</v>
      </c>
      <c r="I673" s="6">
        <f>SUMIF('[1]2022db'!$E:$E,F673,'[1]2022db'!$R:$R)</f>
        <v>29205.040000000001</v>
      </c>
      <c r="J673" s="6">
        <f>SUMIF('[1]2022db'!$E:$E,F673&amp;"F",'[1]2022db'!$M:$M)</f>
        <v>0</v>
      </c>
      <c r="K673" s="6">
        <f>SUMIF('[1]2022db'!$E:$E,F673&amp;"F",'[1]2022db'!$R:$R)</f>
        <v>0</v>
      </c>
      <c r="L673" s="6">
        <v>2750</v>
      </c>
      <c r="M673" s="6">
        <v>662</v>
      </c>
      <c r="N673" s="6">
        <v>0</v>
      </c>
      <c r="O673" s="6">
        <v>6354.5950749999993</v>
      </c>
      <c r="P673" s="6">
        <f>VerticalTable[[#This Row],[毛利额]]-SUM(VerticalTable[[#This Row],[月租]:[员工工资]])</f>
        <v>19438.444925000003</v>
      </c>
    </row>
    <row r="674" spans="1:16" ht="17.25">
      <c r="A674" s="3">
        <v>1013</v>
      </c>
      <c r="B674" s="4" t="s">
        <v>56</v>
      </c>
      <c r="C674" s="4" t="s">
        <v>20</v>
      </c>
      <c r="D674" s="3">
        <v>2022</v>
      </c>
      <c r="E674" s="4" t="s">
        <v>52</v>
      </c>
      <c r="F674" s="4" t="str">
        <f t="shared" si="10"/>
        <v>心脑2211</v>
      </c>
      <c r="G674" s="5">
        <f>IFERROR(VerticalTable[[#This Row],[毛利额]]/VerticalTable[[#This Row],[实收]],"")</f>
        <v>0.41912125756751051</v>
      </c>
      <c r="H674" s="6">
        <f>SUMIF('[1]2022db'!$E:$E,F674,'[1]2022db'!$M:$M)</f>
        <v>66065.319999999992</v>
      </c>
      <c r="I674" s="6">
        <f>SUMIF('[1]2022db'!$E:$E,F674,'[1]2022db'!$R:$R)</f>
        <v>27689.38</v>
      </c>
      <c r="J674" s="6">
        <f>SUMIF('[1]2022db'!$E:$E,F674&amp;"F",'[1]2022db'!$M:$M)</f>
        <v>0</v>
      </c>
      <c r="K674" s="6">
        <f>SUMIF('[1]2022db'!$E:$E,F674&amp;"F",'[1]2022db'!$R:$R)</f>
        <v>0</v>
      </c>
      <c r="L674" s="6"/>
      <c r="M674" s="6"/>
      <c r="N674" s="6"/>
      <c r="O674" s="6">
        <v>0</v>
      </c>
      <c r="P674" s="6">
        <f>VerticalTable[[#This Row],[毛利额]]-SUM(VerticalTable[[#This Row],[月租]:[员工工资]])</f>
        <v>27689.38</v>
      </c>
    </row>
    <row r="675" spans="1:16" ht="17.25">
      <c r="A675" s="3">
        <v>1014</v>
      </c>
      <c r="B675" s="3" t="s">
        <v>32</v>
      </c>
      <c r="C675" s="4" t="s">
        <v>17</v>
      </c>
      <c r="D675" s="3">
        <v>2022</v>
      </c>
      <c r="E675" s="4" t="s">
        <v>52</v>
      </c>
      <c r="F675" s="4" t="str">
        <f t="shared" si="10"/>
        <v>新特2211</v>
      </c>
      <c r="G675" s="5">
        <f>IFERROR(VerticalTable[[#This Row],[毛利额]]/VerticalTable[[#This Row],[实收]],"")</f>
        <v>0.42300475652809516</v>
      </c>
      <c r="H675" s="6">
        <f>SUMIF('[1]2022db'!$E:$E,F675,'[1]2022db'!$M:$M)</f>
        <v>134469.93</v>
      </c>
      <c r="I675" s="6">
        <f>SUMIF('[1]2022db'!$E:$E,F675,'[1]2022db'!$R:$R)</f>
        <v>56881.42</v>
      </c>
      <c r="J675" s="6">
        <f>SUMIF('[1]2022db'!$E:$E,F675&amp;"F",'[1]2022db'!$M:$M)</f>
        <v>0</v>
      </c>
      <c r="K675" s="6">
        <f>SUMIF('[1]2022db'!$E:$E,F675&amp;"F",'[1]2022db'!$R:$R)</f>
        <v>0</v>
      </c>
      <c r="L675" s="6">
        <v>1500</v>
      </c>
      <c r="M675" s="6">
        <v>778</v>
      </c>
      <c r="N675" s="6">
        <v>10</v>
      </c>
      <c r="O675" s="6">
        <v>11064.031734</v>
      </c>
      <c r="P675" s="6">
        <f>VerticalTable[[#This Row],[毛利额]]-SUM(VerticalTable[[#This Row],[月租]:[员工工资]])</f>
        <v>43529.388265999994</v>
      </c>
    </row>
    <row r="676" spans="1:16" ht="17.25">
      <c r="A676" s="3">
        <v>1015</v>
      </c>
      <c r="B676" s="3" t="s">
        <v>33</v>
      </c>
      <c r="C676" s="4" t="s">
        <v>17</v>
      </c>
      <c r="D676" s="3">
        <v>2022</v>
      </c>
      <c r="E676" s="4" t="s">
        <v>52</v>
      </c>
      <c r="F676" s="4" t="str">
        <f t="shared" si="10"/>
        <v>春天2211</v>
      </c>
      <c r="G676" s="5">
        <f>IFERROR(VerticalTable[[#This Row],[毛利额]]/VerticalTable[[#This Row],[实收]],"")</f>
        <v>0.43178062968922709</v>
      </c>
      <c r="H676" s="6">
        <f>SUMIF('[1]2022db'!$E:$E,F676,'[1]2022db'!$M:$M)</f>
        <v>83405.26999999999</v>
      </c>
      <c r="I676" s="6">
        <f>SUMIF('[1]2022db'!$E:$E,F676,'[1]2022db'!$R:$R)</f>
        <v>36012.78</v>
      </c>
      <c r="J676" s="6">
        <f>SUMIF('[1]2022db'!$E:$E,F676&amp;"F",'[1]2022db'!$M:$M)</f>
        <v>0</v>
      </c>
      <c r="K676" s="6">
        <f>SUMIF('[1]2022db'!$E:$E,F676&amp;"F",'[1]2022db'!$R:$R)</f>
        <v>0</v>
      </c>
      <c r="L676" s="6">
        <v>2333</v>
      </c>
      <c r="M676" s="6"/>
      <c r="N676" s="6">
        <v>1000</v>
      </c>
      <c r="O676" s="6">
        <v>7299.2729519999993</v>
      </c>
      <c r="P676" s="6">
        <f>VerticalTable[[#This Row],[毛利额]]-SUM(VerticalTable[[#This Row],[月租]:[员工工资]])</f>
        <v>25380.507047999999</v>
      </c>
    </row>
    <row r="677" spans="1:16" ht="17.25">
      <c r="A677" s="3">
        <v>1016</v>
      </c>
      <c r="B677" s="3" t="s">
        <v>34</v>
      </c>
      <c r="C677" s="4" t="s">
        <v>17</v>
      </c>
      <c r="D677" s="3">
        <v>2022</v>
      </c>
      <c r="E677" s="4" t="s">
        <v>52</v>
      </c>
      <c r="F677" s="4" t="str">
        <f t="shared" si="10"/>
        <v>春雨2211</v>
      </c>
      <c r="G677" s="5">
        <f>IFERROR(VerticalTable[[#This Row],[毛利额]]/VerticalTable[[#This Row],[实收]],"")</f>
        <v>0.40381987527586255</v>
      </c>
      <c r="H677" s="6">
        <f>SUMIF('[1]2022db'!$E:$E,F677,'[1]2022db'!$M:$M)</f>
        <v>86243.13</v>
      </c>
      <c r="I677" s="6">
        <f>SUMIF('[1]2022db'!$E:$E,F677,'[1]2022db'!$R:$R)</f>
        <v>34826.69</v>
      </c>
      <c r="J677" s="6">
        <f>SUMIF('[1]2022db'!$E:$E,F677&amp;"F",'[1]2022db'!$M:$M)</f>
        <v>0</v>
      </c>
      <c r="K677" s="6">
        <f>SUMIF('[1]2022db'!$E:$E,F677&amp;"F",'[1]2022db'!$R:$R)</f>
        <v>0</v>
      </c>
      <c r="L677" s="6">
        <v>2500</v>
      </c>
      <c r="M677" s="6">
        <v>720</v>
      </c>
      <c r="N677" s="6">
        <v>0</v>
      </c>
      <c r="O677" s="6">
        <v>6600.4125240000003</v>
      </c>
      <c r="P677" s="6">
        <f>VerticalTable[[#This Row],[毛利额]]-SUM(VerticalTable[[#This Row],[月租]:[员工工资]])</f>
        <v>25006.277476000003</v>
      </c>
    </row>
    <row r="678" spans="1:16" ht="17.25">
      <c r="A678" s="3">
        <v>1017</v>
      </c>
      <c r="B678" s="3" t="s">
        <v>35</v>
      </c>
      <c r="C678" s="4" t="s">
        <v>17</v>
      </c>
      <c r="D678" s="3">
        <v>2022</v>
      </c>
      <c r="E678" s="4" t="s">
        <v>52</v>
      </c>
      <c r="F678" s="4" t="str">
        <f t="shared" si="10"/>
        <v>阳光2211</v>
      </c>
      <c r="G678" s="5">
        <f>IFERROR(VerticalTable[[#This Row],[毛利额]]/VerticalTable[[#This Row],[实收]],"")</f>
        <v>0.4115740515685109</v>
      </c>
      <c r="H678" s="6">
        <f>SUMIF('[1]2022db'!$E:$E,F678,'[1]2022db'!$M:$M)</f>
        <v>72410.080000000002</v>
      </c>
      <c r="I678" s="6">
        <f>SUMIF('[1]2022db'!$E:$E,F678,'[1]2022db'!$R:$R)</f>
        <v>29802.11</v>
      </c>
      <c r="J678" s="6">
        <f>SUMIF('[1]2022db'!$E:$E,F678&amp;"F",'[1]2022db'!$M:$M)</f>
        <v>0</v>
      </c>
      <c r="K678" s="6">
        <f>SUMIF('[1]2022db'!$E:$E,F678&amp;"F",'[1]2022db'!$R:$R)</f>
        <v>0</v>
      </c>
      <c r="L678" s="6">
        <v>2333</v>
      </c>
      <c r="M678" s="6"/>
      <c r="N678" s="6">
        <v>500</v>
      </c>
      <c r="O678" s="6">
        <v>5682.1742249999998</v>
      </c>
      <c r="P678" s="6">
        <f>VerticalTable[[#This Row],[毛利额]]-SUM(VerticalTable[[#This Row],[月租]:[员工工资]])</f>
        <v>21286.935775000002</v>
      </c>
    </row>
    <row r="679" spans="1:16" ht="17.25">
      <c r="A679" s="3">
        <v>1018</v>
      </c>
      <c r="B679" s="3" t="s">
        <v>36</v>
      </c>
      <c r="C679" s="4" t="s">
        <v>17</v>
      </c>
      <c r="D679" s="3">
        <v>2022</v>
      </c>
      <c r="E679" s="4" t="s">
        <v>52</v>
      </c>
      <c r="F679" s="4" t="str">
        <f t="shared" si="10"/>
        <v>安康2211</v>
      </c>
      <c r="G679" s="5">
        <f>IFERROR(VerticalTable[[#This Row],[毛利额]]/VerticalTable[[#This Row],[实收]],"")</f>
        <v>0.41855854480076266</v>
      </c>
      <c r="H679" s="6">
        <f>SUMIF('[1]2022db'!$E:$E,F679,'[1]2022db'!$M:$M)</f>
        <v>63518.45</v>
      </c>
      <c r="I679" s="6">
        <f>SUMIF('[1]2022db'!$E:$E,F679,'[1]2022db'!$R:$R)</f>
        <v>26586.190000000002</v>
      </c>
      <c r="J679" s="6">
        <f>SUMIF('[1]2022db'!$E:$E,F679&amp;"F",'[1]2022db'!$M:$M)</f>
        <v>0</v>
      </c>
      <c r="K679" s="6">
        <f>SUMIF('[1]2022db'!$E:$E,F679&amp;"F",'[1]2022db'!$R:$R)</f>
        <v>0</v>
      </c>
      <c r="L679" s="6">
        <v>5000</v>
      </c>
      <c r="M679" s="6">
        <v>779</v>
      </c>
      <c r="N679" s="6">
        <v>0</v>
      </c>
      <c r="O679" s="6">
        <v>7318.0142900000001</v>
      </c>
      <c r="P679" s="6">
        <f>VerticalTable[[#This Row],[毛利额]]-SUM(VerticalTable[[#This Row],[月租]:[员工工资]])</f>
        <v>13489.175710000003</v>
      </c>
    </row>
    <row r="680" spans="1:16" ht="17.25">
      <c r="A680" s="3">
        <v>1019</v>
      </c>
      <c r="B680" s="3" t="s">
        <v>37</v>
      </c>
      <c r="C680" s="4" t="s">
        <v>17</v>
      </c>
      <c r="D680" s="3">
        <v>2022</v>
      </c>
      <c r="E680" s="4" t="s">
        <v>52</v>
      </c>
      <c r="F680" s="4" t="str">
        <f t="shared" si="10"/>
        <v>仁心2211</v>
      </c>
      <c r="G680" s="5">
        <f>IFERROR(VerticalTable[[#This Row],[毛利额]]/VerticalTable[[#This Row],[实收]],"")</f>
        <v>0.41764590685238018</v>
      </c>
      <c r="H680" s="6">
        <f>SUMIF('[1]2022db'!$E:$E,F680,'[1]2022db'!$M:$M)</f>
        <v>64390.91</v>
      </c>
      <c r="I680" s="6">
        <f>SUMIF('[1]2022db'!$E:$E,F680,'[1]2022db'!$R:$R)</f>
        <v>26892.6</v>
      </c>
      <c r="J680" s="6">
        <f>SUMIF('[1]2022db'!$E:$E,F680&amp;"F",'[1]2022db'!$M:$M)</f>
        <v>0</v>
      </c>
      <c r="K680" s="6">
        <f>SUMIF('[1]2022db'!$E:$E,F680&amp;"F",'[1]2022db'!$R:$R)</f>
        <v>0</v>
      </c>
      <c r="L680" s="6">
        <v>1917</v>
      </c>
      <c r="M680" s="6"/>
      <c r="N680" s="6">
        <v>0</v>
      </c>
      <c r="O680" s="6">
        <v>6049.8469710000008</v>
      </c>
      <c r="P680" s="6">
        <f>VerticalTable[[#This Row],[毛利额]]-SUM(VerticalTable[[#This Row],[月租]:[员工工资]])</f>
        <v>18925.753029</v>
      </c>
    </row>
    <row r="681" spans="1:16" ht="17.25">
      <c r="A681" s="3">
        <v>1021</v>
      </c>
      <c r="B681" s="4" t="s">
        <v>53</v>
      </c>
      <c r="C681" s="4" t="s">
        <v>17</v>
      </c>
      <c r="D681" s="3">
        <v>2022</v>
      </c>
      <c r="E681" s="4" t="s">
        <v>52</v>
      </c>
      <c r="F681" s="4" t="str">
        <f t="shared" si="10"/>
        <v>康佳2211</v>
      </c>
      <c r="G681" s="5">
        <f>IFERROR(VerticalTable[[#This Row],[毛利额]]/VerticalTable[[#This Row],[实收]],"")</f>
        <v>0.39120767824786556</v>
      </c>
      <c r="H681" s="6">
        <f>SUMIF('[1]2022db'!$E:$E,F681,'[1]2022db'!$M:$M)</f>
        <v>49289.37</v>
      </c>
      <c r="I681" s="6">
        <f>SUMIF('[1]2022db'!$E:$E,F681,'[1]2022db'!$R:$R)</f>
        <v>19282.379999999997</v>
      </c>
      <c r="J681" s="6">
        <f>SUMIF('[1]2022db'!$E:$E,F681&amp;"F",'[1]2022db'!$M:$M)</f>
        <v>0</v>
      </c>
      <c r="K681" s="6">
        <f>SUMIF('[1]2022db'!$E:$E,F681&amp;"F",'[1]2022db'!$R:$R)</f>
        <v>0</v>
      </c>
      <c r="L681" s="6">
        <v>2083</v>
      </c>
      <c r="M681" s="6"/>
      <c r="N681" s="6">
        <v>576</v>
      </c>
      <c r="O681" s="6">
        <v>5532.3867199999995</v>
      </c>
      <c r="P681" s="6">
        <f>VerticalTable[[#This Row],[毛利额]]-SUM(VerticalTable[[#This Row],[月租]:[员工工资]])</f>
        <v>11090.993279999999</v>
      </c>
    </row>
    <row r="682" spans="1:16" ht="17.25">
      <c r="A682" s="3">
        <v>1022</v>
      </c>
      <c r="B682" s="4" t="s">
        <v>57</v>
      </c>
      <c r="C682" s="4" t="s">
        <v>17</v>
      </c>
      <c r="D682" s="3">
        <v>2022</v>
      </c>
      <c r="E682" s="4" t="s">
        <v>52</v>
      </c>
      <c r="F682" s="4" t="str">
        <f t="shared" si="10"/>
        <v>豪盛2211</v>
      </c>
      <c r="G682" s="5">
        <f>IFERROR(VerticalTable[[#This Row],[毛利额]]/VerticalTable[[#This Row],[实收]],"")</f>
        <v>0.41771872945128502</v>
      </c>
      <c r="H682" s="6">
        <f>SUMIF('[1]2022db'!$E:$E,F682,'[1]2022db'!$M:$M)</f>
        <v>47737.17</v>
      </c>
      <c r="I682" s="6">
        <f>SUMIF('[1]2022db'!$E:$E,F682,'[1]2022db'!$R:$R)</f>
        <v>19940.71</v>
      </c>
      <c r="J682" s="6">
        <f>SUMIF('[1]2022db'!$E:$E,F682&amp;"F",'[1]2022db'!$M:$M)</f>
        <v>0</v>
      </c>
      <c r="K682" s="6">
        <f>SUMIF('[1]2022db'!$E:$E,F682&amp;"F",'[1]2022db'!$R:$R)</f>
        <v>0</v>
      </c>
      <c r="L682" s="6">
        <v>1667</v>
      </c>
      <c r="M682" s="6"/>
      <c r="N682" s="6">
        <v>153</v>
      </c>
      <c r="O682" s="6">
        <v>0</v>
      </c>
      <c r="P682" s="6">
        <f>VerticalTable[[#This Row],[毛利额]]-SUM(VerticalTable[[#This Row],[月租]:[员工工资]])</f>
        <v>18120.71</v>
      </c>
    </row>
    <row r="683" spans="1:16" ht="17.25" customHeight="1">
      <c r="A683" s="3">
        <v>1001</v>
      </c>
      <c r="B683" s="4" t="s">
        <v>16</v>
      </c>
      <c r="C683" s="4" t="s">
        <v>17</v>
      </c>
      <c r="D683" s="3">
        <v>2022</v>
      </c>
      <c r="E683" s="4" t="s">
        <v>54</v>
      </c>
      <c r="F683" s="4" t="str">
        <f t="shared" si="10"/>
        <v>爱心2212</v>
      </c>
      <c r="G683" s="5">
        <f>IFERROR(VerticalTable[[#This Row],[毛利额]]/VerticalTable[[#This Row],[实收]],"")</f>
        <v>0.44579638336212568</v>
      </c>
      <c r="H683" s="6">
        <f>SUMIF('[1]2022db'!$E:$E,F683,'[1]2022db'!$M:$M)</f>
        <v>155816.54</v>
      </c>
      <c r="I683" s="6">
        <f>SUMIF('[1]2022db'!$E:$E,F683,'[1]2022db'!$R:$R)</f>
        <v>69462.45</v>
      </c>
      <c r="J683" s="6">
        <f>SUMIF('[1]2022db'!$E:$E,F683&amp;"F",'[1]2022db'!$M:$M)</f>
        <v>0</v>
      </c>
      <c r="K683" s="6">
        <f>SUMIF('[1]2022db'!$E:$E,F683&amp;"F",'[1]2022db'!$R:$R)</f>
        <v>0</v>
      </c>
      <c r="L683" s="6">
        <v>2500</v>
      </c>
      <c r="M683" s="6"/>
      <c r="N683" s="6">
        <v>500</v>
      </c>
      <c r="O683" s="6">
        <v>9562.526689806451</v>
      </c>
      <c r="P683" s="6">
        <f>VerticalTable[[#This Row],[毛利额]]-SUM(VerticalTable[[#This Row],[月租]:[员工工资]])</f>
        <v>56899.923310193546</v>
      </c>
    </row>
    <row r="684" spans="1:16" ht="17.25" customHeight="1">
      <c r="A684" s="3">
        <v>1002</v>
      </c>
      <c r="B684" s="4" t="s">
        <v>19</v>
      </c>
      <c r="C684" s="4" t="s">
        <v>20</v>
      </c>
      <c r="D684" s="3">
        <v>2022</v>
      </c>
      <c r="E684" s="4" t="s">
        <v>54</v>
      </c>
      <c r="F684" s="4" t="str">
        <f t="shared" si="10"/>
        <v>百姓2212</v>
      </c>
      <c r="G684" s="5">
        <f>IFERROR(VerticalTable[[#This Row],[毛利额]]/VerticalTable[[#This Row],[实收]],"")</f>
        <v>0.47351201823503375</v>
      </c>
      <c r="H684" s="6">
        <f>SUMIF('[1]2022db'!$E:$E,F684,'[1]2022db'!$M:$M)</f>
        <v>281585.44</v>
      </c>
      <c r="I684" s="6">
        <f>SUMIF('[1]2022db'!$E:$E,F684,'[1]2022db'!$R:$R)</f>
        <v>133334.09</v>
      </c>
      <c r="J684" s="6">
        <f>SUMIF('[1]2022db'!$E:$E,F684&amp;"F",'[1]2022db'!$M:$M)</f>
        <v>0</v>
      </c>
      <c r="K684" s="6">
        <f>SUMIF('[1]2022db'!$E:$E,F684&amp;"F",'[1]2022db'!$R:$R)</f>
        <v>0</v>
      </c>
      <c r="L684" s="6"/>
      <c r="M684" s="6"/>
      <c r="N684" s="6"/>
      <c r="O684" s="6">
        <v>0</v>
      </c>
      <c r="P684" s="6">
        <f>VerticalTable[[#This Row],[毛利额]]-SUM(VerticalTable[[#This Row],[月租]:[员工工资]])</f>
        <v>133334.09</v>
      </c>
    </row>
    <row r="685" spans="1:16" ht="17.25">
      <c r="A685" s="3">
        <v>1003</v>
      </c>
      <c r="B685" s="4" t="s">
        <v>22</v>
      </c>
      <c r="C685" s="4" t="s">
        <v>20</v>
      </c>
      <c r="D685" s="3">
        <v>2022</v>
      </c>
      <c r="E685" s="4" t="s">
        <v>54</v>
      </c>
      <c r="F685" s="4" t="str">
        <f t="shared" si="10"/>
        <v>博康2212</v>
      </c>
      <c r="G685" s="5">
        <f>IFERROR(VerticalTable[[#This Row],[毛利额]]/VerticalTable[[#This Row],[实收]],"")</f>
        <v>0.48967787489591341</v>
      </c>
      <c r="H685" s="6">
        <f>SUMIF('[1]2022db'!$E:$E,F685,'[1]2022db'!$M:$M)</f>
        <v>189409.64</v>
      </c>
      <c r="I685" s="6">
        <f>SUMIF('[1]2022db'!$E:$E,F685,'[1]2022db'!$R:$R)</f>
        <v>92749.71</v>
      </c>
      <c r="J685" s="6">
        <f>SUMIF('[1]2022db'!$E:$E,F685&amp;"F",'[1]2022db'!$M:$M)</f>
        <v>0</v>
      </c>
      <c r="K685" s="6">
        <f>SUMIF('[1]2022db'!$E:$E,F685&amp;"F",'[1]2022db'!$R:$R)</f>
        <v>0</v>
      </c>
      <c r="L685" s="6"/>
      <c r="M685" s="6"/>
      <c r="N685" s="6"/>
      <c r="O685" s="6">
        <v>0</v>
      </c>
      <c r="P685" s="6">
        <f>VerticalTable[[#This Row],[毛利额]]-SUM(VerticalTable[[#This Row],[月租]:[员工工资]])</f>
        <v>92749.71</v>
      </c>
    </row>
    <row r="686" spans="1:16" ht="17.25">
      <c r="A686" s="3">
        <v>1004</v>
      </c>
      <c r="B686" s="4" t="s">
        <v>23</v>
      </c>
      <c r="C686" s="4" t="s">
        <v>20</v>
      </c>
      <c r="D686" s="3">
        <v>2022</v>
      </c>
      <c r="E686" s="4" t="s">
        <v>54</v>
      </c>
      <c r="F686" s="4" t="str">
        <f t="shared" si="10"/>
        <v>华瑞2212</v>
      </c>
      <c r="G686" s="5">
        <f>IFERROR(VerticalTable[[#This Row],[毛利额]]/VerticalTable[[#This Row],[实收]],"")</f>
        <v>0.45600626741884298</v>
      </c>
      <c r="H686" s="6">
        <f>SUMIF('[1]2022db'!$E:$E,F686,'[1]2022db'!$M:$M)</f>
        <v>222905.16000000003</v>
      </c>
      <c r="I686" s="6">
        <f>SUMIF('[1]2022db'!$E:$E,F686,'[1]2022db'!$R:$R)</f>
        <v>101646.15</v>
      </c>
      <c r="J686" s="6">
        <f>SUMIF('[1]2022db'!$E:$E,F686&amp;"F",'[1]2022db'!$M:$M)</f>
        <v>0</v>
      </c>
      <c r="K686" s="6">
        <f>SUMIF('[1]2022db'!$E:$E,F686&amp;"F",'[1]2022db'!$R:$R)</f>
        <v>0</v>
      </c>
      <c r="L686" s="6"/>
      <c r="M686" s="6"/>
      <c r="N686" s="6"/>
      <c r="O686" s="6">
        <v>0</v>
      </c>
      <c r="P686" s="6">
        <f>VerticalTable[[#This Row],[毛利额]]-SUM(VerticalTable[[#This Row],[月租]:[员工工资]])</f>
        <v>101646.15</v>
      </c>
    </row>
    <row r="687" spans="1:16" ht="17.25">
      <c r="A687" s="3">
        <v>1005</v>
      </c>
      <c r="B687" s="4" t="s">
        <v>24</v>
      </c>
      <c r="C687" s="4" t="s">
        <v>20</v>
      </c>
      <c r="D687" s="3">
        <v>2022</v>
      </c>
      <c r="E687" s="4" t="s">
        <v>54</v>
      </c>
      <c r="F687" s="4" t="str">
        <f t="shared" si="10"/>
        <v>华宇2212</v>
      </c>
      <c r="G687" s="5">
        <f>IFERROR(VerticalTable[[#This Row],[毛利额]]/VerticalTable[[#This Row],[实收]],"")</f>
        <v>0.40087871674487086</v>
      </c>
      <c r="H687" s="6">
        <f>SUMIF('[1]2022db'!$E:$E,F687,'[1]2022db'!$M:$M)</f>
        <v>181573.87</v>
      </c>
      <c r="I687" s="6">
        <f>SUMIF('[1]2022db'!$E:$E,F687,'[1]2022db'!$R:$R)</f>
        <v>72789.100000000006</v>
      </c>
      <c r="J687" s="6">
        <f>SUMIF('[1]2022db'!$E:$E,F687&amp;"F",'[1]2022db'!$M:$M)</f>
        <v>0</v>
      </c>
      <c r="K687" s="6">
        <f>SUMIF('[1]2022db'!$E:$E,F687&amp;"F",'[1]2022db'!$R:$R)</f>
        <v>0</v>
      </c>
      <c r="L687" s="6"/>
      <c r="M687" s="6"/>
      <c r="N687" s="6"/>
      <c r="O687" s="6">
        <v>0</v>
      </c>
      <c r="P687" s="6">
        <f>VerticalTable[[#This Row],[毛利额]]-SUM(VerticalTable[[#This Row],[月租]:[员工工资]])</f>
        <v>72789.100000000006</v>
      </c>
    </row>
    <row r="688" spans="1:16" ht="17.25">
      <c r="A688" s="3">
        <v>1006</v>
      </c>
      <c r="B688" s="4" t="s">
        <v>25</v>
      </c>
      <c r="C688" s="4" t="s">
        <v>20</v>
      </c>
      <c r="D688" s="3">
        <v>2022</v>
      </c>
      <c r="E688" s="4" t="s">
        <v>54</v>
      </c>
      <c r="F688" s="4" t="str">
        <f t="shared" si="10"/>
        <v>华雨2212</v>
      </c>
      <c r="G688" s="5">
        <f>IFERROR(VerticalTable[[#This Row],[毛利额]]/VerticalTable[[#This Row],[实收]],"")</f>
        <v>0.5638488728594635</v>
      </c>
      <c r="H688" s="6">
        <f>SUMIF('[1]2022db'!$E:$E,F688,'[1]2022db'!$M:$M)</f>
        <v>118770.46</v>
      </c>
      <c r="I688" s="6">
        <f>SUMIF('[1]2022db'!$E:$E,F688,'[1]2022db'!$R:$R)</f>
        <v>66968.59</v>
      </c>
      <c r="J688" s="6">
        <f>SUMIF('[1]2022db'!$E:$E,F688&amp;"F",'[1]2022db'!$M:$M)</f>
        <v>0</v>
      </c>
      <c r="K688" s="6">
        <f>SUMIF('[1]2022db'!$E:$E,F688&amp;"F",'[1]2022db'!$R:$R)</f>
        <v>0</v>
      </c>
      <c r="L688" s="6"/>
      <c r="M688" s="6"/>
      <c r="N688" s="6"/>
      <c r="O688" s="6">
        <v>0</v>
      </c>
      <c r="P688" s="6">
        <f>VerticalTable[[#This Row],[毛利额]]-SUM(VerticalTable[[#This Row],[月租]:[员工工资]])</f>
        <v>66968.59</v>
      </c>
    </row>
    <row r="689" spans="1:16" ht="17.25">
      <c r="A689" s="3">
        <v>1007</v>
      </c>
      <c r="B689" s="4" t="s">
        <v>26</v>
      </c>
      <c r="C689" s="4" t="s">
        <v>17</v>
      </c>
      <c r="D689" s="3">
        <v>2022</v>
      </c>
      <c r="E689" s="4" t="s">
        <v>54</v>
      </c>
      <c r="F689" s="4" t="str">
        <f t="shared" si="10"/>
        <v>平安2212</v>
      </c>
      <c r="G689" s="5">
        <f>IFERROR(VerticalTable[[#This Row],[毛利额]]/VerticalTable[[#This Row],[实收]],"")</f>
        <v>0.41719667895142043</v>
      </c>
      <c r="H689" s="6">
        <f>SUMIF('[1]2022db'!$E:$E,F689,'[1]2022db'!$M:$M)</f>
        <v>109962.86000000002</v>
      </c>
      <c r="I689" s="6">
        <f>SUMIF('[1]2022db'!$E:$E,F689,'[1]2022db'!$R:$R)</f>
        <v>45876.14</v>
      </c>
      <c r="J689" s="6">
        <f>SUMIF('[1]2022db'!$E:$E,F689&amp;"F",'[1]2022db'!$M:$M)</f>
        <v>119124.8</v>
      </c>
      <c r="K689" s="6">
        <f>SUMIF('[1]2022db'!$E:$E,F689&amp;"F",'[1]2022db'!$R:$R)</f>
        <v>37319.82</v>
      </c>
      <c r="L689" s="6">
        <v>1917</v>
      </c>
      <c r="M689" s="6"/>
      <c r="N689" s="6">
        <v>200</v>
      </c>
      <c r="O689" s="6">
        <v>7498.4790465161286</v>
      </c>
      <c r="P689" s="6">
        <f>VerticalTable[[#This Row],[毛利额]]-SUM(VerticalTable[[#This Row],[月租]:[员工工资]])</f>
        <v>36260.660953483872</v>
      </c>
    </row>
    <row r="690" spans="1:16" ht="17.25">
      <c r="A690" s="3">
        <v>1008</v>
      </c>
      <c r="B690" s="4" t="s">
        <v>27</v>
      </c>
      <c r="C690" s="4" t="s">
        <v>17</v>
      </c>
      <c r="D690" s="3">
        <v>2022</v>
      </c>
      <c r="E690" s="4" t="s">
        <v>54</v>
      </c>
      <c r="F690" s="4" t="str">
        <f t="shared" si="10"/>
        <v>平价2212</v>
      </c>
      <c r="G690" s="5">
        <f>IFERROR(VerticalTable[[#This Row],[毛利额]]/VerticalTable[[#This Row],[实收]],"")</f>
        <v>0.39564447401994057</v>
      </c>
      <c r="H690" s="6">
        <f>SUMIF('[1]2022db'!$E:$E,F690,'[1]2022db'!$M:$M)</f>
        <v>331986.54000000004</v>
      </c>
      <c r="I690" s="6">
        <f>SUMIF('[1]2022db'!$E:$E,F690,'[1]2022db'!$R:$R)</f>
        <v>131348.63999999998</v>
      </c>
      <c r="J690" s="6">
        <f>SUMIF('[1]2022db'!$E:$E,F690&amp;"F",'[1]2022db'!$M:$M)</f>
        <v>4800</v>
      </c>
      <c r="K690" s="6">
        <f>SUMIF('[1]2022db'!$E:$E,F690&amp;"F",'[1]2022db'!$R:$R)</f>
        <v>-12</v>
      </c>
      <c r="L690" s="6">
        <v>4500</v>
      </c>
      <c r="M690" s="6"/>
      <c r="N690" s="6">
        <v>1144</v>
      </c>
      <c r="O690" s="6">
        <v>26755.463745161287</v>
      </c>
      <c r="P690" s="6">
        <f>VerticalTable[[#This Row],[毛利额]]-SUM(VerticalTable[[#This Row],[月租]:[员工工资]])</f>
        <v>98949.176254838705</v>
      </c>
    </row>
    <row r="691" spans="1:16" ht="17.25">
      <c r="A691" s="3">
        <v>1010</v>
      </c>
      <c r="B691" s="4" t="s">
        <v>29</v>
      </c>
      <c r="C691" s="4" t="s">
        <v>17</v>
      </c>
      <c r="D691" s="3">
        <v>2022</v>
      </c>
      <c r="E691" s="4" t="s">
        <v>54</v>
      </c>
      <c r="F691" s="4" t="str">
        <f t="shared" si="10"/>
        <v>同仁2212</v>
      </c>
      <c r="G691" s="5">
        <f>IFERROR(VerticalTable[[#This Row],[毛利额]]/VerticalTable[[#This Row],[实收]],"")</f>
        <v>0.43274088733398303</v>
      </c>
      <c r="H691" s="6">
        <f>SUMIF('[1]2022db'!$E:$E,F691,'[1]2022db'!$M:$M)</f>
        <v>80373.570000000007</v>
      </c>
      <c r="I691" s="6">
        <f>SUMIF('[1]2022db'!$E:$E,F691,'[1]2022db'!$R:$R)</f>
        <v>34780.93</v>
      </c>
      <c r="J691" s="6">
        <f>SUMIF('[1]2022db'!$E:$E,F691&amp;"F",'[1]2022db'!$M:$M)</f>
        <v>67</v>
      </c>
      <c r="K691" s="6">
        <f>SUMIF('[1]2022db'!$E:$E,F691&amp;"F",'[1]2022db'!$R:$R)</f>
        <v>10.47</v>
      </c>
      <c r="L691" s="6">
        <v>8750</v>
      </c>
      <c r="M691" s="6"/>
      <c r="N691" s="6">
        <v>210</v>
      </c>
      <c r="O691" s="6">
        <v>8113.9875544193537</v>
      </c>
      <c r="P691" s="6">
        <f>VerticalTable[[#This Row],[毛利额]]-SUM(VerticalTable[[#This Row],[月租]:[员工工资]])</f>
        <v>17706.942445580647</v>
      </c>
    </row>
    <row r="692" spans="1:16" ht="17.25">
      <c r="A692" s="3">
        <v>1011</v>
      </c>
      <c r="B692" s="4" t="s">
        <v>30</v>
      </c>
      <c r="C692" s="4" t="s">
        <v>17</v>
      </c>
      <c r="D692" s="3">
        <v>2022</v>
      </c>
      <c r="E692" s="4" t="s">
        <v>54</v>
      </c>
      <c r="F692" s="4" t="str">
        <f t="shared" si="10"/>
        <v>万合2212</v>
      </c>
      <c r="G692" s="5">
        <f>IFERROR(VerticalTable[[#This Row],[毛利额]]/VerticalTable[[#This Row],[实收]],"")</f>
        <v>0.33047141128335983</v>
      </c>
      <c r="H692" s="6">
        <f>SUMIF('[1]2022db'!$E:$E,F692,'[1]2022db'!$M:$M)</f>
        <v>448467.83999999997</v>
      </c>
      <c r="I692" s="6">
        <f>SUMIF('[1]2022db'!$E:$E,F692,'[1]2022db'!$R:$R)</f>
        <v>148205.79999999999</v>
      </c>
      <c r="J692" s="6">
        <f>SUMIF('[1]2022db'!$E:$E,F692&amp;"F",'[1]2022db'!$M:$M)</f>
        <v>0</v>
      </c>
      <c r="K692" s="6">
        <f>SUMIF('[1]2022db'!$E:$E,F692&amp;"F",'[1]2022db'!$R:$R)</f>
        <v>0</v>
      </c>
      <c r="L692" s="6">
        <v>10000</v>
      </c>
      <c r="M692" s="6">
        <v>1161</v>
      </c>
      <c r="N692" s="6"/>
      <c r="O692" s="6">
        <v>24387.488807870966</v>
      </c>
      <c r="P692" s="6">
        <f>VerticalTable[[#This Row],[毛利额]]-SUM(VerticalTable[[#This Row],[月租]:[员工工资]])</f>
        <v>112657.31119212903</v>
      </c>
    </row>
    <row r="693" spans="1:16" ht="17.25">
      <c r="A693" s="3">
        <v>1012</v>
      </c>
      <c r="B693" s="4" t="s">
        <v>31</v>
      </c>
      <c r="C693" s="4" t="s">
        <v>17</v>
      </c>
      <c r="D693" s="3">
        <v>2022</v>
      </c>
      <c r="E693" s="4" t="s">
        <v>54</v>
      </c>
      <c r="F693" s="4" t="str">
        <f t="shared" si="10"/>
        <v>为民2212</v>
      </c>
      <c r="G693" s="5">
        <f>IFERROR(VerticalTable[[#This Row],[毛利额]]/VerticalTable[[#This Row],[实收]],"")</f>
        <v>0.44546350626804843</v>
      </c>
      <c r="H693" s="6">
        <f>SUMIF('[1]2022db'!$E:$E,F693,'[1]2022db'!$M:$M)</f>
        <v>101847.48999999999</v>
      </c>
      <c r="I693" s="6">
        <f>SUMIF('[1]2022db'!$E:$E,F693,'[1]2022db'!$R:$R)</f>
        <v>45369.34</v>
      </c>
      <c r="J693" s="6">
        <f>SUMIF('[1]2022db'!$E:$E,F693&amp;"F",'[1]2022db'!$M:$M)</f>
        <v>0</v>
      </c>
      <c r="K693" s="6">
        <f>SUMIF('[1]2022db'!$E:$E,F693&amp;"F",'[1]2022db'!$R:$R)</f>
        <v>0</v>
      </c>
      <c r="L693" s="6">
        <v>2750</v>
      </c>
      <c r="M693" s="6">
        <v>662</v>
      </c>
      <c r="N693" s="6">
        <v>0</v>
      </c>
      <c r="O693" s="6">
        <v>8033.9888113225807</v>
      </c>
      <c r="P693" s="6">
        <f>VerticalTable[[#This Row],[毛利额]]-SUM(VerticalTable[[#This Row],[月租]:[员工工资]])</f>
        <v>33923.351188677414</v>
      </c>
    </row>
    <row r="694" spans="1:16" ht="17.25">
      <c r="A694" s="3">
        <v>1013</v>
      </c>
      <c r="B694" s="4" t="s">
        <v>56</v>
      </c>
      <c r="C694" s="4" t="s">
        <v>20</v>
      </c>
      <c r="D694" s="3">
        <v>2022</v>
      </c>
      <c r="E694" s="4" t="s">
        <v>54</v>
      </c>
      <c r="F694" s="4" t="str">
        <f t="shared" si="10"/>
        <v>心脑2212</v>
      </c>
      <c r="G694" s="5">
        <f>IFERROR(VerticalTable[[#This Row],[毛利额]]/VerticalTable[[#This Row],[实收]],"")</f>
        <v>0.45832355171578865</v>
      </c>
      <c r="H694" s="6">
        <f>SUMIF('[1]2022db'!$E:$E,F694,'[1]2022db'!$M:$M)</f>
        <v>113946.73</v>
      </c>
      <c r="I694" s="6">
        <f>SUMIF('[1]2022db'!$E:$E,F694,'[1]2022db'!$R:$R)</f>
        <v>52224.47</v>
      </c>
      <c r="J694" s="6">
        <f>SUMIF('[1]2022db'!$E:$E,F694&amp;"F",'[1]2022db'!$M:$M)</f>
        <v>0</v>
      </c>
      <c r="K694" s="6">
        <f>SUMIF('[1]2022db'!$E:$E,F694&amp;"F",'[1]2022db'!$R:$R)</f>
        <v>0</v>
      </c>
      <c r="L694" s="6"/>
      <c r="M694" s="6"/>
      <c r="N694" s="6"/>
      <c r="O694" s="6">
        <v>0</v>
      </c>
      <c r="P694" s="6">
        <f>VerticalTable[[#This Row],[毛利额]]-SUM(VerticalTable[[#This Row],[月租]:[员工工资]])</f>
        <v>52224.47</v>
      </c>
    </row>
    <row r="695" spans="1:16" ht="17.25">
      <c r="A695" s="3">
        <v>1014</v>
      </c>
      <c r="B695" s="4" t="s">
        <v>32</v>
      </c>
      <c r="C695" s="4" t="s">
        <v>17</v>
      </c>
      <c r="D695" s="3">
        <v>2022</v>
      </c>
      <c r="E695" s="4" t="s">
        <v>54</v>
      </c>
      <c r="F695" s="4" t="str">
        <f t="shared" si="10"/>
        <v>新特2212</v>
      </c>
      <c r="G695" s="5">
        <f>IFERROR(VerticalTable[[#This Row],[毛利额]]/VerticalTable[[#This Row],[实收]],"")</f>
        <v>0.44245534257754893</v>
      </c>
      <c r="H695" s="6">
        <f>SUMIF('[1]2022db'!$E:$E,F695,'[1]2022db'!$M:$M)</f>
        <v>166889.94999999998</v>
      </c>
      <c r="I695" s="6">
        <f>SUMIF('[1]2022db'!$E:$E,F695,'[1]2022db'!$R:$R)</f>
        <v>73841.350000000006</v>
      </c>
      <c r="J695" s="6">
        <f>SUMIF('[1]2022db'!$E:$E,F695&amp;"F",'[1]2022db'!$M:$M)</f>
        <v>0</v>
      </c>
      <c r="K695" s="6">
        <f>SUMIF('[1]2022db'!$E:$E,F695&amp;"F",'[1]2022db'!$R:$R)</f>
        <v>0</v>
      </c>
      <c r="L695" s="6">
        <v>1500</v>
      </c>
      <c r="M695" s="6">
        <v>778</v>
      </c>
      <c r="N695" s="6">
        <v>500</v>
      </c>
      <c r="O695" s="6">
        <v>13195.094064354838</v>
      </c>
      <c r="P695" s="6">
        <f>VerticalTable[[#This Row],[毛利额]]-SUM(VerticalTable[[#This Row],[月租]:[员工工资]])</f>
        <v>57868.255935645167</v>
      </c>
    </row>
    <row r="696" spans="1:16" ht="17.25">
      <c r="A696" s="3">
        <v>1015</v>
      </c>
      <c r="B696" s="4" t="s">
        <v>33</v>
      </c>
      <c r="C696" s="4" t="s">
        <v>17</v>
      </c>
      <c r="D696" s="3">
        <v>2022</v>
      </c>
      <c r="E696" s="4" t="s">
        <v>54</v>
      </c>
      <c r="F696" s="4" t="str">
        <f t="shared" si="10"/>
        <v>春天2212</v>
      </c>
      <c r="G696" s="5">
        <f>IFERROR(VerticalTable[[#This Row],[毛利额]]/VerticalTable[[#This Row],[实收]],"")</f>
        <v>0.42734214193336861</v>
      </c>
      <c r="H696" s="6">
        <f>SUMIF('[1]2022db'!$E:$E,F696,'[1]2022db'!$M:$M)</f>
        <v>140541.44</v>
      </c>
      <c r="I696" s="6">
        <f>SUMIF('[1]2022db'!$E:$E,F696,'[1]2022db'!$R:$R)</f>
        <v>60059.280000000006</v>
      </c>
      <c r="J696" s="6">
        <f>SUMIF('[1]2022db'!$E:$E,F696&amp;"F",'[1]2022db'!$M:$M)</f>
        <v>0</v>
      </c>
      <c r="K696" s="6">
        <f>SUMIF('[1]2022db'!$E:$E,F696&amp;"F",'[1]2022db'!$R:$R)</f>
        <v>0</v>
      </c>
      <c r="L696" s="6">
        <v>2333</v>
      </c>
      <c r="M696" s="6"/>
      <c r="N696" s="6">
        <v>0</v>
      </c>
      <c r="O696" s="6">
        <v>9637.4056941935469</v>
      </c>
      <c r="P696" s="6">
        <f>VerticalTable[[#This Row],[毛利额]]-SUM(VerticalTable[[#This Row],[月租]:[员工工资]])</f>
        <v>48088.874305806457</v>
      </c>
    </row>
    <row r="697" spans="1:16" ht="17.25">
      <c r="A697" s="3">
        <v>1016</v>
      </c>
      <c r="B697" s="4" t="s">
        <v>34</v>
      </c>
      <c r="C697" s="4" t="s">
        <v>17</v>
      </c>
      <c r="D697" s="3">
        <v>2022</v>
      </c>
      <c r="E697" s="4" t="s">
        <v>54</v>
      </c>
      <c r="F697" s="4" t="str">
        <f t="shared" si="10"/>
        <v>春雨2212</v>
      </c>
      <c r="G697" s="5">
        <f>IFERROR(VerticalTable[[#This Row],[毛利额]]/VerticalTable[[#This Row],[实收]],"")</f>
        <v>0.38861137727693074</v>
      </c>
      <c r="H697" s="6">
        <f>SUMIF('[1]2022db'!$E:$E,F697,'[1]2022db'!$M:$M)</f>
        <v>133970.37</v>
      </c>
      <c r="I697" s="6">
        <f>SUMIF('[1]2022db'!$E:$E,F697,'[1]2022db'!$R:$R)</f>
        <v>52062.41</v>
      </c>
      <c r="J697" s="6">
        <f>SUMIF('[1]2022db'!$E:$E,F697&amp;"F",'[1]2022db'!$M:$M)</f>
        <v>732.5</v>
      </c>
      <c r="K697" s="6">
        <f>SUMIF('[1]2022db'!$E:$E,F697&amp;"F",'[1]2022db'!$R:$R)</f>
        <v>216.92</v>
      </c>
      <c r="L697" s="6">
        <v>2500</v>
      </c>
      <c r="M697" s="6">
        <v>720</v>
      </c>
      <c r="N697" s="6">
        <v>0</v>
      </c>
      <c r="O697" s="6">
        <v>8691.3521940645151</v>
      </c>
      <c r="P697" s="6">
        <f>VerticalTable[[#This Row],[毛利额]]-SUM(VerticalTable[[#This Row],[月租]:[员工工资]])</f>
        <v>40151.057805935488</v>
      </c>
    </row>
    <row r="698" spans="1:16" ht="17.25">
      <c r="A698" s="3">
        <v>1017</v>
      </c>
      <c r="B698" s="4" t="s">
        <v>35</v>
      </c>
      <c r="C698" s="4" t="s">
        <v>17</v>
      </c>
      <c r="D698" s="3">
        <v>2022</v>
      </c>
      <c r="E698" s="4" t="s">
        <v>54</v>
      </c>
      <c r="F698" s="4" t="str">
        <f t="shared" si="10"/>
        <v>阳光2212</v>
      </c>
      <c r="G698" s="5">
        <f>IFERROR(VerticalTable[[#This Row],[毛利额]]/VerticalTable[[#This Row],[实收]],"")</f>
        <v>0.40745508762595223</v>
      </c>
      <c r="H698" s="6">
        <f>SUMIF('[1]2022db'!$E:$E,F698,'[1]2022db'!$M:$M)</f>
        <v>125659.69</v>
      </c>
      <c r="I698" s="6">
        <f>SUMIF('[1]2022db'!$E:$E,F698,'[1]2022db'!$R:$R)</f>
        <v>51200.679999999993</v>
      </c>
      <c r="J698" s="6">
        <f>SUMIF('[1]2022db'!$E:$E,F698&amp;"F",'[1]2022db'!$M:$M)</f>
        <v>0</v>
      </c>
      <c r="K698" s="6">
        <f>SUMIF('[1]2022db'!$E:$E,F698&amp;"F",'[1]2022db'!$R:$R)</f>
        <v>0</v>
      </c>
      <c r="L698" s="6">
        <v>2333</v>
      </c>
      <c r="M698" s="6"/>
      <c r="N698" s="6">
        <v>20</v>
      </c>
      <c r="O698" s="6">
        <v>7326.981301451613</v>
      </c>
      <c r="P698" s="6">
        <f>VerticalTable[[#This Row],[毛利额]]-SUM(VerticalTable[[#This Row],[月租]:[员工工资]])</f>
        <v>41520.698698548382</v>
      </c>
    </row>
    <row r="699" spans="1:16" ht="17.25">
      <c r="A699" s="3">
        <v>1018</v>
      </c>
      <c r="B699" s="4" t="s">
        <v>36</v>
      </c>
      <c r="C699" s="4" t="s">
        <v>17</v>
      </c>
      <c r="D699" s="3">
        <v>2022</v>
      </c>
      <c r="E699" s="4" t="s">
        <v>54</v>
      </c>
      <c r="F699" s="4" t="str">
        <f t="shared" si="10"/>
        <v>安康2212</v>
      </c>
      <c r="G699" s="5">
        <f>IFERROR(VerticalTable[[#This Row],[毛利额]]/VerticalTable[[#This Row],[实收]],"")</f>
        <v>0.43701593467418709</v>
      </c>
      <c r="H699" s="6">
        <f>SUMIF('[1]2022db'!$E:$E,F699,'[1]2022db'!$M:$M)</f>
        <v>87857.459999999992</v>
      </c>
      <c r="I699" s="6">
        <f>SUMIF('[1]2022db'!$E:$E,F699,'[1]2022db'!$R:$R)</f>
        <v>38395.11</v>
      </c>
      <c r="J699" s="6">
        <f>SUMIF('[1]2022db'!$E:$E,F699&amp;"F",'[1]2022db'!$M:$M)</f>
        <v>42</v>
      </c>
      <c r="K699" s="6">
        <f>SUMIF('[1]2022db'!$E:$E,F699&amp;"F",'[1]2022db'!$R:$R)</f>
        <v>4.5</v>
      </c>
      <c r="L699" s="6">
        <v>5000</v>
      </c>
      <c r="M699" s="6">
        <v>779</v>
      </c>
      <c r="N699" s="6">
        <v>0</v>
      </c>
      <c r="O699" s="6">
        <v>8858.045644516129</v>
      </c>
      <c r="P699" s="6">
        <f>VerticalTable[[#This Row],[毛利额]]-SUM(VerticalTable[[#This Row],[月租]:[员工工资]])</f>
        <v>23758.064355483872</v>
      </c>
    </row>
    <row r="700" spans="1:16" ht="17.25">
      <c r="A700" s="3">
        <v>1019</v>
      </c>
      <c r="B700" s="4" t="s">
        <v>37</v>
      </c>
      <c r="C700" s="4" t="s">
        <v>17</v>
      </c>
      <c r="D700" s="3">
        <v>2022</v>
      </c>
      <c r="E700" s="4" t="s">
        <v>54</v>
      </c>
      <c r="F700" s="4" t="str">
        <f t="shared" si="10"/>
        <v>仁心2212</v>
      </c>
      <c r="G700" s="5">
        <f>IFERROR(VerticalTable[[#This Row],[毛利额]]/VerticalTable[[#This Row],[实收]],"")</f>
        <v>0.43827447807135722</v>
      </c>
      <c r="H700" s="6">
        <f>SUMIF('[1]2022db'!$E:$E,F700,'[1]2022db'!$M:$M)</f>
        <v>130304.69</v>
      </c>
      <c r="I700" s="6">
        <f>SUMIF('[1]2022db'!$E:$E,F700,'[1]2022db'!$R:$R)</f>
        <v>57109.22</v>
      </c>
      <c r="J700" s="6">
        <f>SUMIF('[1]2022db'!$E:$E,F700&amp;"F",'[1]2022db'!$M:$M)</f>
        <v>0</v>
      </c>
      <c r="K700" s="6">
        <f>SUMIF('[1]2022db'!$E:$E,F700&amp;"F",'[1]2022db'!$R:$R)</f>
        <v>0</v>
      </c>
      <c r="L700" s="6">
        <v>1917</v>
      </c>
      <c r="M700" s="6"/>
      <c r="N700" s="6">
        <v>10</v>
      </c>
      <c r="O700" s="6">
        <v>9369.9814768064516</v>
      </c>
      <c r="P700" s="6">
        <f>VerticalTable[[#This Row],[毛利额]]-SUM(VerticalTable[[#This Row],[月租]:[员工工资]])</f>
        <v>45812.238523193548</v>
      </c>
    </row>
    <row r="701" spans="1:16" ht="17.25">
      <c r="A701" s="3">
        <v>1021</v>
      </c>
      <c r="B701" s="4" t="s">
        <v>53</v>
      </c>
      <c r="C701" s="4" t="s">
        <v>17</v>
      </c>
      <c r="D701" s="3">
        <v>2022</v>
      </c>
      <c r="E701" s="4" t="s">
        <v>54</v>
      </c>
      <c r="F701" s="4" t="str">
        <f t="shared" si="10"/>
        <v>康佳2212</v>
      </c>
      <c r="G701" s="5">
        <f>IFERROR(VerticalTable[[#This Row],[毛利额]]/VerticalTable[[#This Row],[实收]],"")</f>
        <v>0.40897265097802055</v>
      </c>
      <c r="H701" s="6">
        <f>SUMIF('[1]2022db'!$E:$E,F701,'[1]2022db'!$M:$M)</f>
        <v>82808.08</v>
      </c>
      <c r="I701" s="6">
        <f>SUMIF('[1]2022db'!$E:$E,F701,'[1]2022db'!$R:$R)</f>
        <v>33866.240000000005</v>
      </c>
      <c r="J701" s="6">
        <f>SUMIF('[1]2022db'!$E:$E,F701&amp;"F",'[1]2022db'!$M:$M)</f>
        <v>0</v>
      </c>
      <c r="K701" s="6">
        <f>SUMIF('[1]2022db'!$E:$E,F701&amp;"F",'[1]2022db'!$R:$R)</f>
        <v>0</v>
      </c>
      <c r="L701" s="6">
        <v>2083</v>
      </c>
      <c r="M701" s="6"/>
      <c r="N701" s="6">
        <f>2238-2083</f>
        <v>155</v>
      </c>
      <c r="O701" s="6">
        <v>6654.9805209677425</v>
      </c>
      <c r="P701" s="6">
        <f>VerticalTable[[#This Row],[毛利额]]-SUM(VerticalTable[[#This Row],[月租]:[员工工资]])</f>
        <v>24973.259479032262</v>
      </c>
    </row>
    <row r="702" spans="1:16" ht="17.25">
      <c r="A702" s="3">
        <v>1022</v>
      </c>
      <c r="B702" s="4" t="s">
        <v>57</v>
      </c>
      <c r="C702" s="4" t="s">
        <v>17</v>
      </c>
      <c r="D702" s="3">
        <v>2022</v>
      </c>
      <c r="E702" s="4" t="s">
        <v>54</v>
      </c>
      <c r="F702" s="4" t="str">
        <f t="shared" si="10"/>
        <v>豪盛2212</v>
      </c>
      <c r="G702" s="5">
        <f>IFERROR(VerticalTable[[#This Row],[毛利额]]/VerticalTable[[#This Row],[实收]],"")</f>
        <v>0.42256014863280139</v>
      </c>
      <c r="H702" s="6">
        <f>SUMIF('[1]2022db'!$E:$E,F702,'[1]2022db'!$M:$M)</f>
        <v>74750.66</v>
      </c>
      <c r="I702" s="6">
        <f>SUMIF('[1]2022db'!$E:$E,F702,'[1]2022db'!$R:$R)</f>
        <v>31586.65</v>
      </c>
      <c r="J702" s="6">
        <f>SUMIF('[1]2022db'!$E:$E,F702&amp;"F",'[1]2022db'!$M:$M)</f>
        <v>0</v>
      </c>
      <c r="K702" s="6">
        <f>SUMIF('[1]2022db'!$E:$E,F702&amp;"F",'[1]2022db'!$R:$R)</f>
        <v>0</v>
      </c>
      <c r="L702" s="6">
        <v>1667</v>
      </c>
      <c r="M702" s="6"/>
      <c r="N702" s="6">
        <v>115</v>
      </c>
      <c r="O702" s="6">
        <v>0</v>
      </c>
      <c r="P702" s="6">
        <f>VerticalTable[[#This Row],[毛利额]]-SUM(VerticalTable[[#This Row],[月租]:[员工工资]])</f>
        <v>29804.65</v>
      </c>
    </row>
    <row r="703" spans="1:16" ht="17.25">
      <c r="A703" s="3">
        <v>1023</v>
      </c>
      <c r="B703" s="4" t="s">
        <v>58</v>
      </c>
      <c r="C703" s="4" t="s">
        <v>17</v>
      </c>
      <c r="D703" s="3">
        <v>2022</v>
      </c>
      <c r="E703" s="4" t="s">
        <v>54</v>
      </c>
      <c r="F703" s="4" t="str">
        <f t="shared" si="10"/>
        <v>二十2212</v>
      </c>
      <c r="G703" s="5">
        <f>IFERROR(VerticalTable[[#This Row],[毛利额]]/VerticalTable[[#This Row],[实收]],"")</f>
        <v>0.37411897973817948</v>
      </c>
      <c r="H703" s="6">
        <f>SUMIF('[1]2022db'!$E:$E,F703,'[1]2022db'!$M:$M)</f>
        <v>28867.1</v>
      </c>
      <c r="I703" s="6">
        <f>SUMIF('[1]2022db'!$E:$E,F703,'[1]2022db'!$R:$R)</f>
        <v>10799.73</v>
      </c>
      <c r="J703" s="6">
        <f>SUMIF('[1]2022db'!$E:$E,F703&amp;"F",'[1]2022db'!$M:$M)</f>
        <v>0</v>
      </c>
      <c r="K703" s="6">
        <f>SUMIF('[1]2022db'!$E:$E,F703&amp;"F",'[1]2022db'!$R:$R)</f>
        <v>0</v>
      </c>
      <c r="L703" s="6"/>
      <c r="M703" s="6"/>
      <c r="N703" s="6"/>
      <c r="O703" s="6"/>
      <c r="P703" s="6">
        <f>VerticalTable[[#This Row],[毛利额]]-SUM(VerticalTable[[#This Row],[月租]:[员工工资]])</f>
        <v>10799.73</v>
      </c>
    </row>
    <row r="704" spans="1:16" ht="17.25">
      <c r="A704" s="3">
        <v>1001</v>
      </c>
      <c r="B704" s="4" t="s">
        <v>16</v>
      </c>
      <c r="C704" s="4" t="s">
        <v>17</v>
      </c>
      <c r="D704" s="3">
        <v>2023</v>
      </c>
      <c r="E704" s="4" t="s">
        <v>18</v>
      </c>
      <c r="F704" s="4" t="str">
        <f t="shared" si="10"/>
        <v>爱心2301</v>
      </c>
      <c r="G704" s="5">
        <f>IFERROR(VerticalTable[[#This Row],[毛利额]]/VerticalTable[[#This Row],[实收]],"")</f>
        <v>0.45313128462927416</v>
      </c>
      <c r="H704" s="6">
        <f>SUMIF('[1]2023db'!$E:$E,F704,'[1]2023db'!$M:$M)</f>
        <v>96962.760000000009</v>
      </c>
      <c r="I704" s="6">
        <f>SUMIF('[1]2023db'!$E:$E,F704,'[1]2023db'!$R:$R)</f>
        <v>43936.86</v>
      </c>
      <c r="J704" s="6">
        <f>SUMIF('[1]2023db'!$E:$E,F704&amp;"F",'[1]2023db'!$M:$M)</f>
        <v>0</v>
      </c>
      <c r="K704" s="6">
        <f>SUMIF('[1]2023db'!$E:$E,F704&amp;"F",'[1]2023db'!$R:$R)</f>
        <v>0</v>
      </c>
      <c r="L704" s="6">
        <f>IFERROR(VLOOKUP(LEFT(VerticalTable[[#This Row],[业务机构名称]],2)&amp;VerticalTable[[#This Row],[会计月]],[2]直营店月费用!$D$346:$T$495,8,0),0)</f>
        <v>2500</v>
      </c>
      <c r="M704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04" s="6">
        <f>IFERROR(VLOOKUP(LEFT(VerticalTable[[#This Row],[业务机构名称]],2)&amp;VerticalTable[[#This Row],[会计月]],[2]直营店月费用!$D$346:$T$495,17,0),0)</f>
        <v>241.79000000000087</v>
      </c>
      <c r="O704" s="6">
        <f>IFERROR(VLOOKUP(LEFT(VerticalTable[[#This Row],[业务机构名称]],2)&amp;VerticalTable[[#This Row],[会计月]],[2]直营店月费用!$D$346:$T$495,15,0),0)</f>
        <v>7525</v>
      </c>
      <c r="P704" s="6">
        <f>VerticalTable[[#This Row],[毛利额]]-SUM(VerticalTable[[#This Row],[月租]:[员工工资]])</f>
        <v>33670.07</v>
      </c>
    </row>
    <row r="705" spans="1:16" ht="17.25">
      <c r="A705" s="3">
        <v>1002</v>
      </c>
      <c r="B705" s="4" t="s">
        <v>19</v>
      </c>
      <c r="C705" s="4" t="s">
        <v>20</v>
      </c>
      <c r="D705" s="3">
        <v>2023</v>
      </c>
      <c r="E705" s="4" t="s">
        <v>21</v>
      </c>
      <c r="F705" s="4" t="str">
        <f t="shared" si="10"/>
        <v>百姓2301</v>
      </c>
      <c r="G705" s="5">
        <f>IFERROR(VerticalTable[[#This Row],[毛利额]]/VerticalTable[[#This Row],[实收]],"")</f>
        <v>0.44757585485675377</v>
      </c>
      <c r="H705" s="6">
        <f>SUMIF('[1]2023db'!$E:$E,F705,'[1]2023db'!$M:$M)</f>
        <v>179891.24999999997</v>
      </c>
      <c r="I705" s="6">
        <f>SUMIF('[1]2023db'!$E:$E,F705,'[1]2023db'!$R:$R)</f>
        <v>80514.98</v>
      </c>
      <c r="J705" s="6">
        <f>SUMIF('[1]2023db'!$E:$E,[1]!表1_35[[#This Row],[列1]]&amp;"F",'[1]2023db'!$M:$M)</f>
        <v>0</v>
      </c>
      <c r="K705" s="6">
        <f>SUMIF('[1]2023db'!$E:$E,[1]!表1_35[[#This Row],[列1]]&amp;"F",'[1]2023db'!$R:$R)</f>
        <v>0</v>
      </c>
      <c r="L705" s="6">
        <f>IFERROR(VLOOKUP(LEFT(VerticalTable[[#This Row],[业务机构名称]],2)&amp;VerticalTable[[#This Row],[会计月]],[2]直营店月费用!$D$346:$T$495,8,0),0)</f>
        <v>0</v>
      </c>
      <c r="M705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05" s="6">
        <f>IFERROR(VLOOKUP(LEFT(VerticalTable[[#This Row],[业务机构名称]],2)&amp;VerticalTable[[#This Row],[会计月]],[2]直营店月费用!$D$346:$T$495,17,0),0)</f>
        <v>0</v>
      </c>
      <c r="O705" s="6">
        <f>IFERROR(VLOOKUP(LEFT(VerticalTable[[#This Row],[业务机构名称]],2)&amp;VerticalTable[[#This Row],[会计月]],[2]直营店月费用!$D$346:$T$495,15,0),0)</f>
        <v>0</v>
      </c>
      <c r="P705" s="6">
        <f>VerticalTable[[#This Row],[毛利额]]-SUM(VerticalTable[[#This Row],[月租]:[员工工资]])</f>
        <v>80514.98</v>
      </c>
    </row>
    <row r="706" spans="1:16" ht="17.25">
      <c r="A706" s="3">
        <v>1003</v>
      </c>
      <c r="B706" s="4" t="s">
        <v>22</v>
      </c>
      <c r="C706" s="4" t="s">
        <v>20</v>
      </c>
      <c r="D706" s="3">
        <v>2023</v>
      </c>
      <c r="E706" s="4" t="s">
        <v>21</v>
      </c>
      <c r="F706" s="4" t="str">
        <f t="shared" ref="F706:F769" si="11">LEFT(B706,2)&amp;RIGHT(D706,2)&amp;E706</f>
        <v>博康2301</v>
      </c>
      <c r="G706" s="5">
        <f>IFERROR(VerticalTable[[#This Row],[毛利额]]/VerticalTable[[#This Row],[实收]],"")</f>
        <v>0.43804671094422309</v>
      </c>
      <c r="H706" s="6">
        <f>SUMIF('[1]2023db'!$E:$E,F706,'[1]2023db'!$M:$M)</f>
        <v>118400.09</v>
      </c>
      <c r="I706" s="6">
        <f>SUMIF('[1]2023db'!$E:$E,F706,'[1]2023db'!$R:$R)</f>
        <v>51864.77</v>
      </c>
      <c r="J706" s="6">
        <f>SUMIF('[1]2023db'!$E:$E,[1]!表1_35[[#This Row],[列1]]&amp;"F",'[1]2023db'!$M:$M)</f>
        <v>0</v>
      </c>
      <c r="K706" s="6">
        <f>SUMIF('[1]2023db'!$E:$E,[1]!表1_35[[#This Row],[列1]]&amp;"F",'[1]2023db'!$R:$R)</f>
        <v>0</v>
      </c>
      <c r="L706" s="6">
        <f>IFERROR(VLOOKUP(LEFT(VerticalTable[[#This Row],[业务机构名称]],2)&amp;VerticalTable[[#This Row],[会计月]],[2]直营店月费用!$D$346:$T$495,8,0),0)</f>
        <v>0</v>
      </c>
      <c r="M706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06" s="6">
        <f>IFERROR(VLOOKUP(LEFT(VerticalTable[[#This Row],[业务机构名称]],2)&amp;VerticalTable[[#This Row],[会计月]],[2]直营店月费用!$D$346:$T$495,17,0),0)</f>
        <v>0</v>
      </c>
      <c r="O706" s="6">
        <f>IFERROR(VLOOKUP(LEFT(VerticalTable[[#This Row],[业务机构名称]],2)&amp;VerticalTable[[#This Row],[会计月]],[2]直营店月费用!$D$346:$T$495,15,0),0)</f>
        <v>0</v>
      </c>
      <c r="P706" s="6">
        <f>VerticalTable[[#This Row],[毛利额]]-SUM(VerticalTable[[#This Row],[月租]:[员工工资]])</f>
        <v>51864.77</v>
      </c>
    </row>
    <row r="707" spans="1:16" ht="17.25">
      <c r="A707" s="3">
        <v>1004</v>
      </c>
      <c r="B707" s="4" t="s">
        <v>23</v>
      </c>
      <c r="C707" s="4" t="s">
        <v>20</v>
      </c>
      <c r="D707" s="3">
        <v>2023</v>
      </c>
      <c r="E707" s="4" t="s">
        <v>21</v>
      </c>
      <c r="F707" s="4" t="str">
        <f t="shared" si="11"/>
        <v>华瑞2301</v>
      </c>
      <c r="G707" s="5">
        <f>IFERROR(VerticalTable[[#This Row],[毛利额]]/VerticalTable[[#This Row],[实收]],"")</f>
        <v>0.4312884226158829</v>
      </c>
      <c r="H707" s="6">
        <f>SUMIF('[1]2023db'!$E:$E,F707,'[1]2023db'!$M:$M)</f>
        <v>110969.79999999999</v>
      </c>
      <c r="I707" s="6">
        <f>SUMIF('[1]2023db'!$E:$E,F707,'[1]2023db'!$R:$R)</f>
        <v>47859.99</v>
      </c>
      <c r="J707" s="6">
        <f>SUMIF('[1]2023db'!$E:$E,[1]!表1_35[[#This Row],[列1]]&amp;"F",'[1]2023db'!$M:$M)</f>
        <v>0</v>
      </c>
      <c r="K707" s="6">
        <f>SUMIF('[1]2023db'!$E:$E,[1]!表1_35[[#This Row],[列1]]&amp;"F",'[1]2023db'!$R:$R)</f>
        <v>0</v>
      </c>
      <c r="L707" s="6">
        <f>IFERROR(VLOOKUP(LEFT(VerticalTable[[#This Row],[业务机构名称]],2)&amp;VerticalTable[[#This Row],[会计月]],[2]直营店月费用!$D$346:$T$495,8,0),0)</f>
        <v>0</v>
      </c>
      <c r="M707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07" s="6">
        <f>IFERROR(VLOOKUP(LEFT(VerticalTable[[#This Row],[业务机构名称]],2)&amp;VerticalTable[[#This Row],[会计月]],[2]直营店月费用!$D$346:$T$495,17,0),0)</f>
        <v>0</v>
      </c>
      <c r="O707" s="6">
        <f>IFERROR(VLOOKUP(LEFT(VerticalTable[[#This Row],[业务机构名称]],2)&amp;VerticalTable[[#This Row],[会计月]],[2]直营店月费用!$D$346:$T$495,15,0),0)</f>
        <v>0</v>
      </c>
      <c r="P707" s="6">
        <f>VerticalTable[[#This Row],[毛利额]]-SUM(VerticalTable[[#This Row],[月租]:[员工工资]])</f>
        <v>47859.99</v>
      </c>
    </row>
    <row r="708" spans="1:16" ht="17.25">
      <c r="A708" s="3">
        <v>1005</v>
      </c>
      <c r="B708" s="4" t="s">
        <v>24</v>
      </c>
      <c r="C708" s="4" t="s">
        <v>20</v>
      </c>
      <c r="D708" s="3">
        <v>2023</v>
      </c>
      <c r="E708" s="4" t="s">
        <v>21</v>
      </c>
      <c r="F708" s="4" t="str">
        <f t="shared" si="11"/>
        <v>华宇2301</v>
      </c>
      <c r="G708" s="5">
        <f>IFERROR(VerticalTable[[#This Row],[毛利额]]/VerticalTable[[#This Row],[实收]],"")</f>
        <v>0.34493838134294857</v>
      </c>
      <c r="H708" s="6">
        <f>SUMIF('[1]2023db'!$E:$E,F708,'[1]2023db'!$M:$M)</f>
        <v>122761.51999999999</v>
      </c>
      <c r="I708" s="6">
        <f>SUMIF('[1]2023db'!$E:$E,F708,'[1]2023db'!$R:$R)</f>
        <v>42345.16</v>
      </c>
      <c r="J708" s="6">
        <f>SUMIF('[1]2023db'!$E:$E,[1]!表1_35[[#This Row],[列1]]&amp;"F",'[1]2023db'!$M:$M)</f>
        <v>0</v>
      </c>
      <c r="K708" s="6">
        <f>SUMIF('[1]2023db'!$E:$E,[1]!表1_35[[#This Row],[列1]]&amp;"F",'[1]2023db'!$R:$R)</f>
        <v>0</v>
      </c>
      <c r="L708" s="6">
        <f>IFERROR(VLOOKUP(LEFT(VerticalTable[[#This Row],[业务机构名称]],2)&amp;VerticalTable[[#This Row],[会计月]],[2]直营店月费用!$D$346:$T$495,8,0),0)</f>
        <v>0</v>
      </c>
      <c r="M708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08" s="6">
        <f>IFERROR(VLOOKUP(LEFT(VerticalTable[[#This Row],[业务机构名称]],2)&amp;VerticalTable[[#This Row],[会计月]],[2]直营店月费用!$D$346:$T$495,17,0),0)</f>
        <v>0</v>
      </c>
      <c r="O708" s="6">
        <f>IFERROR(VLOOKUP(LEFT(VerticalTable[[#This Row],[业务机构名称]],2)&amp;VerticalTable[[#This Row],[会计月]],[2]直营店月费用!$D$346:$T$495,15,0),0)</f>
        <v>0</v>
      </c>
      <c r="P708" s="6">
        <f>VerticalTable[[#This Row],[毛利额]]-SUM(VerticalTable[[#This Row],[月租]:[员工工资]])</f>
        <v>42345.16</v>
      </c>
    </row>
    <row r="709" spans="1:16" ht="17.25">
      <c r="A709" s="3">
        <v>1006</v>
      </c>
      <c r="B709" s="4" t="s">
        <v>25</v>
      </c>
      <c r="C709" s="4" t="s">
        <v>20</v>
      </c>
      <c r="D709" s="3">
        <v>2023</v>
      </c>
      <c r="E709" s="4" t="s">
        <v>21</v>
      </c>
      <c r="F709" s="4" t="str">
        <f t="shared" si="11"/>
        <v>华雨2301</v>
      </c>
      <c r="G709" s="5">
        <f>IFERROR(VerticalTable[[#This Row],[毛利额]]/VerticalTable[[#This Row],[实收]],"")</f>
        <v>0.52125920438644813</v>
      </c>
      <c r="H709" s="6">
        <f>SUMIF('[1]2023db'!$E:$E,F709,'[1]2023db'!$M:$M)</f>
        <v>55279.35</v>
      </c>
      <c r="I709" s="6">
        <f>SUMIF('[1]2023db'!$E:$E,F709,'[1]2023db'!$R:$R)</f>
        <v>28814.87</v>
      </c>
      <c r="J709" s="6">
        <f>SUMIF('[1]2023db'!$E:$E,[1]!表1_35[[#This Row],[列1]]&amp;"F",'[1]2023db'!$M:$M)</f>
        <v>0</v>
      </c>
      <c r="K709" s="6">
        <f>SUMIF('[1]2023db'!$E:$E,[1]!表1_35[[#This Row],[列1]]&amp;"F",'[1]2023db'!$R:$R)</f>
        <v>0</v>
      </c>
      <c r="L709" s="6">
        <f>IFERROR(VLOOKUP(LEFT(VerticalTable[[#This Row],[业务机构名称]],2)&amp;VerticalTable[[#This Row],[会计月]],[2]直营店月费用!$D$346:$T$495,8,0),0)</f>
        <v>0</v>
      </c>
      <c r="M709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09" s="6">
        <f>IFERROR(VLOOKUP(LEFT(VerticalTable[[#This Row],[业务机构名称]],2)&amp;VerticalTable[[#This Row],[会计月]],[2]直营店月费用!$D$346:$T$495,17,0),0)</f>
        <v>0</v>
      </c>
      <c r="O709" s="6">
        <f>IFERROR(VLOOKUP(LEFT(VerticalTable[[#This Row],[业务机构名称]],2)&amp;VerticalTable[[#This Row],[会计月]],[2]直营店月费用!$D$346:$T$495,15,0),0)</f>
        <v>0</v>
      </c>
      <c r="P709" s="6">
        <f>VerticalTable[[#This Row],[毛利额]]-SUM(VerticalTable[[#This Row],[月租]:[员工工资]])</f>
        <v>28814.87</v>
      </c>
    </row>
    <row r="710" spans="1:16" ht="17.25">
      <c r="A710" s="3">
        <v>1007</v>
      </c>
      <c r="B710" s="4" t="s">
        <v>26</v>
      </c>
      <c r="C710" s="4" t="s">
        <v>17</v>
      </c>
      <c r="D710" s="3">
        <v>2023</v>
      </c>
      <c r="E710" s="4" t="s">
        <v>18</v>
      </c>
      <c r="F710" s="4" t="str">
        <f t="shared" si="11"/>
        <v>平安2301</v>
      </c>
      <c r="G710" s="5">
        <f>IFERROR(VerticalTable[[#This Row],[毛利额]]/VerticalTable[[#This Row],[实收]],"")</f>
        <v>9.4331941258416124E-2</v>
      </c>
      <c r="H710" s="6">
        <f>SUMIF('[1]2023db'!$E:$E,F710,'[1]2023db'!$M:$M)</f>
        <v>427055.56</v>
      </c>
      <c r="I710" s="6">
        <f>SUMIF('[1]2023db'!$E:$E,F710,'[1]2023db'!$R:$R)</f>
        <v>40284.980000000003</v>
      </c>
      <c r="J710" s="6">
        <f>SUMIF('[1]2023db'!$E:$E,[1]!表1_35[[#This Row],[列1]]&amp;"F",'[1]2023db'!$M:$M)</f>
        <v>0</v>
      </c>
      <c r="K710" s="6">
        <f>SUMIF('[1]2023db'!$E:$E,[1]!表1_35[[#This Row],[列1]]&amp;"F",'[1]2023db'!$R:$R)</f>
        <v>0</v>
      </c>
      <c r="L710" s="6">
        <f>IFERROR(VLOOKUP(LEFT(VerticalTable[[#This Row],[业务机构名称]],2)&amp;VerticalTable[[#This Row],[会计月]],[2]直营店月费用!$D$346:$T$495,8,0),0)</f>
        <v>1917</v>
      </c>
      <c r="M710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10" s="6">
        <f>IFERROR(VLOOKUP(LEFT(VerticalTable[[#This Row],[业务机构名称]],2)&amp;VerticalTable[[#This Row],[会计月]],[2]直营店月费用!$D$346:$T$495,17,0),0)</f>
        <v>423.89999999999964</v>
      </c>
      <c r="O710" s="6">
        <f>IFERROR(VLOOKUP(LEFT(VerticalTable[[#This Row],[业务机构名称]],2)&amp;VerticalTable[[#This Row],[会计月]],[2]直营店月费用!$D$346:$T$495,15,0),0)</f>
        <v>4050</v>
      </c>
      <c r="P710" s="6">
        <f>VerticalTable[[#This Row],[毛利额]]-SUM(VerticalTable[[#This Row],[月租]:[员工工资]])</f>
        <v>33894.080000000002</v>
      </c>
    </row>
    <row r="711" spans="1:16" ht="17.25">
      <c r="A711" s="3">
        <v>1008</v>
      </c>
      <c r="B711" s="4" t="s">
        <v>27</v>
      </c>
      <c r="C711" s="4" t="s">
        <v>17</v>
      </c>
      <c r="D711" s="3">
        <v>2023</v>
      </c>
      <c r="E711" s="4" t="s">
        <v>18</v>
      </c>
      <c r="F711" s="4" t="str">
        <f t="shared" si="11"/>
        <v>平价2301</v>
      </c>
      <c r="G711" s="5">
        <f>IFERROR(VerticalTable[[#This Row],[毛利额]]/VerticalTable[[#This Row],[实收]],"")</f>
        <v>0.37390611706603766</v>
      </c>
      <c r="H711" s="6">
        <f>SUMIF('[1]2023db'!$E:$E,F711,'[1]2023db'!$M:$M)</f>
        <v>189896.92</v>
      </c>
      <c r="I711" s="6">
        <f>SUMIF('[1]2023db'!$E:$E,F711,'[1]2023db'!$R:$R)</f>
        <v>71003.62</v>
      </c>
      <c r="J711" s="6">
        <f>SUMIF('[1]2023db'!$E:$E,[1]!表1_35[[#This Row],[列1]]&amp;"F",'[1]2023db'!$M:$M)</f>
        <v>0</v>
      </c>
      <c r="K711" s="6">
        <f>SUMIF('[1]2023db'!$E:$E,[1]!表1_35[[#This Row],[列1]]&amp;"F",'[1]2023db'!$R:$R)</f>
        <v>0</v>
      </c>
      <c r="L711" s="6">
        <f>IFERROR(VLOOKUP(LEFT(VerticalTable[[#This Row],[业务机构名称]],2)&amp;VerticalTable[[#This Row],[会计月]],[2]直营店月费用!$D$346:$T$495,8,0),0)</f>
        <v>4500</v>
      </c>
      <c r="M711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11" s="6">
        <f>IFERROR(VLOOKUP(LEFT(VerticalTable[[#This Row],[业务机构名称]],2)&amp;VerticalTable[[#This Row],[会计月]],[2]直营店月费用!$D$346:$T$495,17,0),0)</f>
        <v>1719.9799999999996</v>
      </c>
      <c r="O711" s="6">
        <f>IFERROR(VLOOKUP(LEFT(VerticalTable[[#This Row],[业务机构名称]],2)&amp;VerticalTable[[#This Row],[会计月]],[2]直营店月费用!$D$346:$T$495,15,0),0)</f>
        <v>18096</v>
      </c>
      <c r="P711" s="6">
        <f>VerticalTable[[#This Row],[毛利额]]-SUM(VerticalTable[[#This Row],[月租]:[员工工资]])</f>
        <v>46687.64</v>
      </c>
    </row>
    <row r="712" spans="1:16" ht="17.25">
      <c r="A712" s="3">
        <v>1010</v>
      </c>
      <c r="B712" s="4" t="s">
        <v>29</v>
      </c>
      <c r="C712" s="4" t="s">
        <v>17</v>
      </c>
      <c r="D712" s="3">
        <v>2023</v>
      </c>
      <c r="E712" s="4" t="s">
        <v>18</v>
      </c>
      <c r="F712" s="4" t="str">
        <f t="shared" si="11"/>
        <v>同仁2301</v>
      </c>
      <c r="G712" s="5">
        <f>IFERROR(VerticalTable[[#This Row],[毛利额]]/VerticalTable[[#This Row],[实收]],"")</f>
        <v>0.421861522698532</v>
      </c>
      <c r="H712" s="6">
        <f>SUMIF('[1]2023db'!$E:$E,F712,'[1]2023db'!$M:$M)</f>
        <v>48750.950000000004</v>
      </c>
      <c r="I712" s="6">
        <f>SUMIF('[1]2023db'!$E:$E,F712,'[1]2023db'!$R:$R)</f>
        <v>20566.150000000001</v>
      </c>
      <c r="J712" s="6">
        <f>SUMIF('[1]2023db'!$E:$E,[1]!表1_35[[#This Row],[列1]]&amp;"F",'[1]2023db'!$M:$M)</f>
        <v>0</v>
      </c>
      <c r="K712" s="6">
        <f>SUMIF('[1]2023db'!$E:$E,[1]!表1_35[[#This Row],[列1]]&amp;"F",'[1]2023db'!$R:$R)</f>
        <v>0</v>
      </c>
      <c r="L712" s="6">
        <f>IFERROR(VLOOKUP(LEFT(VerticalTable[[#This Row],[业务机构名称]],2)&amp;VerticalTable[[#This Row],[会计月]],[2]直营店月费用!$D$346:$T$495,8,0),0)</f>
        <v>7917</v>
      </c>
      <c r="M712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996</v>
      </c>
      <c r="N712" s="6">
        <f>IFERROR(VLOOKUP(LEFT(VerticalTable[[#This Row],[业务机构名称]],2)&amp;VerticalTable[[#This Row],[会计月]],[2]直营店月费用!$D$346:$T$495,17,0),0)</f>
        <v>826.5</v>
      </c>
      <c r="O712" s="6">
        <f>IFERROR(VLOOKUP(LEFT(VerticalTable[[#This Row],[业务机构名称]],2)&amp;VerticalTable[[#This Row],[会计月]],[2]直营店月费用!$D$346:$T$495,15,0),0)</f>
        <v>5098</v>
      </c>
      <c r="P712" s="6">
        <f>VerticalTable[[#This Row],[毛利额]]-SUM(VerticalTable[[#This Row],[月租]:[员工工资]])</f>
        <v>5728.6500000000015</v>
      </c>
    </row>
    <row r="713" spans="1:16" ht="17.25">
      <c r="A713" s="3">
        <v>1011</v>
      </c>
      <c r="B713" s="4" t="s">
        <v>30</v>
      </c>
      <c r="C713" s="4" t="s">
        <v>17</v>
      </c>
      <c r="D713" s="3">
        <v>2023</v>
      </c>
      <c r="E713" s="4" t="s">
        <v>18</v>
      </c>
      <c r="F713" s="4" t="str">
        <f t="shared" si="11"/>
        <v>万合2301</v>
      </c>
      <c r="G713" s="5">
        <f>IFERROR(VerticalTable[[#This Row],[毛利额]]/VerticalTable[[#This Row],[实收]],"")</f>
        <v>0.25202980489191706</v>
      </c>
      <c r="H713" s="6">
        <f>SUMIF('[1]2023db'!$E:$E,F713,'[1]2023db'!$M:$M)</f>
        <v>434822.57999999996</v>
      </c>
      <c r="I713" s="6">
        <f>SUMIF('[1]2023db'!$E:$E,F713,'[1]2023db'!$R:$R)</f>
        <v>109588.25</v>
      </c>
      <c r="J713" s="6">
        <f>SUMIF('[1]2023db'!$E:$E,[1]!表1_35[[#This Row],[列1]]&amp;"F",'[1]2023db'!$M:$M)</f>
        <v>0</v>
      </c>
      <c r="K713" s="6">
        <f>SUMIF('[1]2023db'!$E:$E,[1]!表1_35[[#This Row],[列1]]&amp;"F",'[1]2023db'!$R:$R)</f>
        <v>0</v>
      </c>
      <c r="L713" s="6">
        <f>IFERROR(VLOOKUP(LEFT(VerticalTable[[#This Row],[业务机构名称]],2)&amp;VerticalTable[[#This Row],[会计月]],[2]直营店月费用!$D$346:$T$495,8,0),0)</f>
        <v>10000</v>
      </c>
      <c r="M713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1161</v>
      </c>
      <c r="N713" s="6">
        <f>IFERROR(VLOOKUP(LEFT(VerticalTable[[#This Row],[业务机构名称]],2)&amp;VerticalTable[[#This Row],[会计月]],[2]直营店月费用!$D$346:$T$495,17,0),0)</f>
        <v>358.90000000000146</v>
      </c>
      <c r="O713" s="6">
        <f>IFERROR(VLOOKUP(LEFT(VerticalTable[[#This Row],[业务机构名称]],2)&amp;VerticalTable[[#This Row],[会计月]],[2]直营店月费用!$D$346:$T$495,15,0),0)</f>
        <v>16807</v>
      </c>
      <c r="P713" s="6">
        <f>VerticalTable[[#This Row],[毛利额]]-SUM(VerticalTable[[#This Row],[月租]:[员工工资]])</f>
        <v>81261.350000000006</v>
      </c>
    </row>
    <row r="714" spans="1:16" ht="17.25">
      <c r="A714" s="3">
        <v>1012</v>
      </c>
      <c r="B714" s="4" t="s">
        <v>31</v>
      </c>
      <c r="C714" s="4" t="s">
        <v>17</v>
      </c>
      <c r="D714" s="3">
        <v>2023</v>
      </c>
      <c r="E714" s="4" t="s">
        <v>18</v>
      </c>
      <c r="F714" s="4" t="str">
        <f t="shared" si="11"/>
        <v>为民2301</v>
      </c>
      <c r="G714" s="5">
        <f>IFERROR(VerticalTable[[#This Row],[毛利额]]/VerticalTable[[#This Row],[实收]],"")</f>
        <v>0.45767743146563866</v>
      </c>
      <c r="H714" s="6">
        <f>SUMIF('[1]2023db'!$E:$E,F714,'[1]2023db'!$M:$M)</f>
        <v>71383.899999999994</v>
      </c>
      <c r="I714" s="6">
        <f>SUMIF('[1]2023db'!$E:$E,F714,'[1]2023db'!$R:$R)</f>
        <v>32670.799999999999</v>
      </c>
      <c r="J714" s="6">
        <f>SUMIF('[1]2023db'!$E:$E,[1]!表1_35[[#This Row],[列1]]&amp;"F",'[1]2023db'!$M:$M)</f>
        <v>0</v>
      </c>
      <c r="K714" s="6">
        <f>SUMIF('[1]2023db'!$E:$E,[1]!表1_35[[#This Row],[列1]]&amp;"F",'[1]2023db'!$R:$R)</f>
        <v>0</v>
      </c>
      <c r="L714" s="6">
        <f>IFERROR(VLOOKUP(LEFT(VerticalTable[[#This Row],[业务机构名称]],2)&amp;VerticalTable[[#This Row],[会计月]],[2]直营店月费用!$D$346:$T$495,8,0),0)</f>
        <v>2750</v>
      </c>
      <c r="M714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662</v>
      </c>
      <c r="N714" s="6">
        <f>IFERROR(VLOOKUP(LEFT(VerticalTable[[#This Row],[业务机构名称]],2)&amp;VerticalTable[[#This Row],[会计月]],[2]直营店月费用!$D$346:$T$495,17,0),0)</f>
        <v>1247.6000000000004</v>
      </c>
      <c r="O714" s="6">
        <f>IFERROR(VLOOKUP(LEFT(VerticalTable[[#This Row],[业务机构名称]],2)&amp;VerticalTable[[#This Row],[会计月]],[2]直营店月费用!$D$346:$T$495,15,0),0)</f>
        <v>5732</v>
      </c>
      <c r="P714" s="6">
        <f>VerticalTable[[#This Row],[毛利额]]-SUM(VerticalTable[[#This Row],[月租]:[员工工资]])</f>
        <v>22279.199999999997</v>
      </c>
    </row>
    <row r="715" spans="1:16" ht="17.25">
      <c r="A715" s="3">
        <v>1013</v>
      </c>
      <c r="B715" s="4" t="s">
        <v>56</v>
      </c>
      <c r="C715" s="4" t="s">
        <v>20</v>
      </c>
      <c r="D715" s="3">
        <v>2023</v>
      </c>
      <c r="E715" s="4" t="s">
        <v>21</v>
      </c>
      <c r="F715" s="4" t="str">
        <f t="shared" si="11"/>
        <v>心脑2301</v>
      </c>
      <c r="G715" s="5">
        <f>IFERROR(VerticalTable[[#This Row],[毛利额]]/VerticalTable[[#This Row],[实收]],"")</f>
        <v>0.46495963083457831</v>
      </c>
      <c r="H715" s="6">
        <f>SUMIF('[1]2023db'!$E:$E,F715,'[1]2023db'!$M:$M)</f>
        <v>72266.790000000008</v>
      </c>
      <c r="I715" s="6">
        <f>SUMIF('[1]2023db'!$E:$E,F715,'[1]2023db'!$R:$R)</f>
        <v>33601.14</v>
      </c>
      <c r="J715" s="6">
        <f>SUMIF('[1]2023db'!$E:$E,[1]!表1_35[[#This Row],[列1]]&amp;"F",'[1]2023db'!$M:$M)</f>
        <v>0</v>
      </c>
      <c r="K715" s="6">
        <f>SUMIF('[1]2023db'!$E:$E,[1]!表1_35[[#This Row],[列1]]&amp;"F",'[1]2023db'!$R:$R)</f>
        <v>0</v>
      </c>
      <c r="L715" s="6">
        <f>IFERROR(VLOOKUP(LEFT(VerticalTable[[#This Row],[业务机构名称]],2)&amp;VerticalTable[[#This Row],[会计月]],[2]直营店月费用!$D$346:$T$495,8,0),0)</f>
        <v>0</v>
      </c>
      <c r="M715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15" s="6">
        <f>IFERROR(VLOOKUP(LEFT(VerticalTable[[#This Row],[业务机构名称]],2)&amp;VerticalTable[[#This Row],[会计月]],[2]直营店月费用!$D$346:$T$495,17,0),0)</f>
        <v>0</v>
      </c>
      <c r="O715" s="6">
        <f>IFERROR(VLOOKUP(LEFT(VerticalTable[[#This Row],[业务机构名称]],2)&amp;VerticalTable[[#This Row],[会计月]],[2]直营店月费用!$D$346:$T$495,15,0),0)</f>
        <v>0</v>
      </c>
      <c r="P715" s="6">
        <f>VerticalTable[[#This Row],[毛利额]]-SUM(VerticalTable[[#This Row],[月租]:[员工工资]])</f>
        <v>33601.14</v>
      </c>
    </row>
    <row r="716" spans="1:16" ht="17.25">
      <c r="A716" s="3">
        <v>1014</v>
      </c>
      <c r="B716" s="4" t="s">
        <v>32</v>
      </c>
      <c r="C716" s="4" t="s">
        <v>17</v>
      </c>
      <c r="D716" s="3">
        <v>2023</v>
      </c>
      <c r="E716" s="4" t="s">
        <v>18</v>
      </c>
      <c r="F716" s="4" t="str">
        <f t="shared" si="11"/>
        <v>新特2301</v>
      </c>
      <c r="G716" s="5">
        <f>IFERROR(VerticalTable[[#This Row],[毛利额]]/VerticalTable[[#This Row],[实收]],"")</f>
        <v>0.40802172814846127</v>
      </c>
      <c r="H716" s="6">
        <f>SUMIF('[1]2023db'!$E:$E,F716,'[1]2023db'!$M:$M)</f>
        <v>129203.82999999999</v>
      </c>
      <c r="I716" s="6">
        <f>SUMIF('[1]2023db'!$E:$E,F716,'[1]2023db'!$R:$R)</f>
        <v>52717.97</v>
      </c>
      <c r="J716" s="6">
        <f>SUMIF('[1]2023db'!$E:$E,[1]!表1_35[[#This Row],[列1]]&amp;"F",'[1]2023db'!$M:$M)</f>
        <v>0</v>
      </c>
      <c r="K716" s="6">
        <f>SUMIF('[1]2023db'!$E:$E,[1]!表1_35[[#This Row],[列1]]&amp;"F",'[1]2023db'!$R:$R)</f>
        <v>0</v>
      </c>
      <c r="L716" s="6">
        <f>IFERROR(VLOOKUP(LEFT(VerticalTable[[#This Row],[业务机构名称]],2)&amp;VerticalTable[[#This Row],[会计月]],[2]直营店月费用!$D$346:$T$495,8,0),0)</f>
        <v>1500</v>
      </c>
      <c r="M716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778</v>
      </c>
      <c r="N716" s="6">
        <f>IFERROR(VLOOKUP(LEFT(VerticalTable[[#This Row],[业务机构名称]],2)&amp;VerticalTable[[#This Row],[会计月]],[2]直营店月费用!$D$346:$T$495,17,0),0)</f>
        <v>482.29999999999927</v>
      </c>
      <c r="O716" s="6">
        <f>IFERROR(VLOOKUP(LEFT(VerticalTable[[#This Row],[业务机构名称]],2)&amp;VerticalTable[[#This Row],[会计月]],[2]直营店月费用!$D$346:$T$495,15,0),0)</f>
        <v>8406</v>
      </c>
      <c r="P716" s="6">
        <f>VerticalTable[[#This Row],[毛利额]]-SUM(VerticalTable[[#This Row],[月租]:[员工工资]])</f>
        <v>41551.67</v>
      </c>
    </row>
    <row r="717" spans="1:16" ht="17.25">
      <c r="A717" s="3">
        <v>1015</v>
      </c>
      <c r="B717" s="4" t="s">
        <v>33</v>
      </c>
      <c r="C717" s="4" t="s">
        <v>17</v>
      </c>
      <c r="D717" s="3">
        <v>2023</v>
      </c>
      <c r="E717" s="4" t="s">
        <v>18</v>
      </c>
      <c r="F717" s="4" t="str">
        <f t="shared" si="11"/>
        <v>春天2301</v>
      </c>
      <c r="G717" s="5">
        <f>IFERROR(VerticalTable[[#This Row],[毛利额]]/VerticalTable[[#This Row],[实收]],"")</f>
        <v>0.41563420550174845</v>
      </c>
      <c r="H717" s="6">
        <f>SUMIF('[1]2023db'!$E:$E,F717,'[1]2023db'!$M:$M)</f>
        <v>75895.509999999995</v>
      </c>
      <c r="I717" s="6">
        <f>SUMIF('[1]2023db'!$E:$E,F717,'[1]2023db'!$R:$R)</f>
        <v>31544.770000000004</v>
      </c>
      <c r="J717" s="6">
        <f>SUMIF('[1]2023db'!$E:$E,[1]!表1_35[[#This Row],[列1]]&amp;"F",'[1]2023db'!$M:$M)</f>
        <v>0</v>
      </c>
      <c r="K717" s="6">
        <f>SUMIF('[1]2023db'!$E:$E,[1]!表1_35[[#This Row],[列1]]&amp;"F",'[1]2023db'!$R:$R)</f>
        <v>0</v>
      </c>
      <c r="L717" s="6">
        <f>IFERROR(VLOOKUP(LEFT(VerticalTable[[#This Row],[业务机构名称]],2)&amp;VerticalTable[[#This Row],[会计月]],[2]直营店月费用!$D$346:$T$495,8,0),0)</f>
        <v>2333</v>
      </c>
      <c r="M717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17" s="6">
        <f>IFERROR(VLOOKUP(LEFT(VerticalTable[[#This Row],[业务机构名称]],2)&amp;VerticalTable[[#This Row],[会计月]],[2]直营店月费用!$D$346:$T$495,17,0),0)</f>
        <v>1247.6000000000004</v>
      </c>
      <c r="O717" s="6">
        <f>IFERROR(VLOOKUP(LEFT(VerticalTable[[#This Row],[业务机构名称]],2)&amp;VerticalTable[[#This Row],[会计月]],[2]直营店月费用!$D$346:$T$495,15,0),0)</f>
        <v>6046</v>
      </c>
      <c r="P717" s="6">
        <f>VerticalTable[[#This Row],[毛利额]]-SUM(VerticalTable[[#This Row],[月租]:[员工工资]])</f>
        <v>21918.170000000006</v>
      </c>
    </row>
    <row r="718" spans="1:16" ht="17.25">
      <c r="A718" s="3">
        <v>1016</v>
      </c>
      <c r="B718" s="4" t="s">
        <v>34</v>
      </c>
      <c r="C718" s="4" t="s">
        <v>17</v>
      </c>
      <c r="D718" s="3">
        <v>2023</v>
      </c>
      <c r="E718" s="4" t="s">
        <v>18</v>
      </c>
      <c r="F718" s="4" t="str">
        <f t="shared" si="11"/>
        <v>春雨2301</v>
      </c>
      <c r="G718" s="5">
        <f>IFERROR(VerticalTable[[#This Row],[毛利额]]/VerticalTable[[#This Row],[实收]],"")</f>
        <v>0.38520503034858333</v>
      </c>
      <c r="H718" s="6">
        <f>SUMIF('[1]2023db'!$E:$E,F718,'[1]2023db'!$M:$M)</f>
        <v>95752.41</v>
      </c>
      <c r="I718" s="6">
        <f>SUMIF('[1]2023db'!$E:$E,F718,'[1]2023db'!$R:$R)</f>
        <v>36884.31</v>
      </c>
      <c r="J718" s="6">
        <f>SUMIF('[1]2023db'!$E:$E,[1]!表1_35[[#This Row],[列1]]&amp;"F",'[1]2023db'!$M:$M)</f>
        <v>0</v>
      </c>
      <c r="K718" s="6">
        <f>SUMIF('[1]2023db'!$E:$E,[1]!表1_35[[#This Row],[列1]]&amp;"F",'[1]2023db'!$R:$R)</f>
        <v>0</v>
      </c>
      <c r="L718" s="6">
        <f>IFERROR(VLOOKUP(LEFT(VerticalTable[[#This Row],[业务机构名称]],2)&amp;VerticalTable[[#This Row],[会计月]],[2]直营店月费用!$D$346:$T$495,8,0),0)</f>
        <v>2500</v>
      </c>
      <c r="M718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720</v>
      </c>
      <c r="N718" s="6">
        <f>IFERROR(VLOOKUP(LEFT(VerticalTable[[#This Row],[业务机构名称]],2)&amp;VerticalTable[[#This Row],[会计月]],[2]直营店月费用!$D$346:$T$495,17,0),0)</f>
        <v>1854.6000000000004</v>
      </c>
      <c r="O718" s="6">
        <f>IFERROR(VLOOKUP(LEFT(VerticalTable[[#This Row],[业务机构名称]],2)&amp;VerticalTable[[#This Row],[会计月]],[2]直营店月费用!$D$346:$T$495,15,0),0)</f>
        <v>5557</v>
      </c>
      <c r="P718" s="6">
        <f>VerticalTable[[#This Row],[毛利额]]-SUM(VerticalTable[[#This Row],[月租]:[员工工资]])</f>
        <v>26252.71</v>
      </c>
    </row>
    <row r="719" spans="1:16" ht="17.25">
      <c r="A719" s="3">
        <v>1017</v>
      </c>
      <c r="B719" s="4" t="s">
        <v>35</v>
      </c>
      <c r="C719" s="4" t="s">
        <v>17</v>
      </c>
      <c r="D719" s="3">
        <v>2023</v>
      </c>
      <c r="E719" s="4" t="s">
        <v>18</v>
      </c>
      <c r="F719" s="4" t="str">
        <f t="shared" si="11"/>
        <v>阳光2301</v>
      </c>
      <c r="G719" s="5">
        <f>IFERROR(VerticalTable[[#This Row],[毛利额]]/VerticalTable[[#This Row],[实收]],"")</f>
        <v>0.38761320462345478</v>
      </c>
      <c r="H719" s="6">
        <f>SUMIF('[1]2023db'!$E:$E,F719,'[1]2023db'!$M:$M)</f>
        <v>62727.119999999995</v>
      </c>
      <c r="I719" s="6">
        <f>SUMIF('[1]2023db'!$E:$E,F719,'[1]2023db'!$R:$R)</f>
        <v>24313.86</v>
      </c>
      <c r="J719" s="6">
        <f>SUMIF('[1]2023db'!$E:$E,[1]!表1_35[[#This Row],[列1]]&amp;"F",'[1]2023db'!$M:$M)</f>
        <v>0</v>
      </c>
      <c r="K719" s="6">
        <f>SUMIF('[1]2023db'!$E:$E,[1]!表1_35[[#This Row],[列1]]&amp;"F",'[1]2023db'!$R:$R)</f>
        <v>0</v>
      </c>
      <c r="L719" s="6">
        <f>IFERROR(VLOOKUP(LEFT(VerticalTable[[#This Row],[业务机构名称]],2)&amp;VerticalTable[[#This Row],[会计月]],[2]直营店月费用!$D$346:$T$495,8,0),0)</f>
        <v>2333</v>
      </c>
      <c r="M719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19" s="6">
        <f>IFERROR(VLOOKUP(LEFT(VerticalTable[[#This Row],[业务机构名称]],2)&amp;VerticalTable[[#This Row],[会计月]],[2]直营店月费用!$D$346:$T$495,17,0),0)</f>
        <v>639</v>
      </c>
      <c r="O719" s="6">
        <f>IFERROR(VLOOKUP(LEFT(VerticalTable[[#This Row],[业务机构名称]],2)&amp;VerticalTable[[#This Row],[会计月]],[2]直营店月费用!$D$346:$T$495,15,0),0)</f>
        <v>3802</v>
      </c>
      <c r="P719" s="6">
        <f>VerticalTable[[#This Row],[毛利额]]-SUM(VerticalTable[[#This Row],[月租]:[员工工资]])</f>
        <v>17539.86</v>
      </c>
    </row>
    <row r="720" spans="1:16" ht="17.25">
      <c r="A720" s="3">
        <v>1018</v>
      </c>
      <c r="B720" s="4" t="s">
        <v>36</v>
      </c>
      <c r="C720" s="4" t="s">
        <v>17</v>
      </c>
      <c r="D720" s="3">
        <v>2023</v>
      </c>
      <c r="E720" s="4" t="s">
        <v>18</v>
      </c>
      <c r="F720" s="4" t="str">
        <f t="shared" si="11"/>
        <v>安康2301</v>
      </c>
      <c r="G720" s="5">
        <f>IFERROR(VerticalTable[[#This Row],[毛利额]]/VerticalTable[[#This Row],[实收]],"")</f>
        <v>0.40821589948957093</v>
      </c>
      <c r="H720" s="6">
        <f>SUMIF('[1]2023db'!$E:$E,F720,'[1]2023db'!$M:$M)</f>
        <v>71296.88</v>
      </c>
      <c r="I720" s="6">
        <f>SUMIF('[1]2023db'!$E:$E,F720,'[1]2023db'!$R:$R)</f>
        <v>29104.52</v>
      </c>
      <c r="J720" s="6">
        <f>SUMIF('[1]2023db'!$E:$E,[1]!表1_35[[#This Row],[列1]]&amp;"F",'[1]2023db'!$M:$M)</f>
        <v>0</v>
      </c>
      <c r="K720" s="6">
        <f>SUMIF('[1]2023db'!$E:$E,[1]!表1_35[[#This Row],[列1]]&amp;"F",'[1]2023db'!$R:$R)</f>
        <v>0</v>
      </c>
      <c r="L720" s="6">
        <f>IFERROR(VLOOKUP(LEFT(VerticalTable[[#This Row],[业务机构名称]],2)&amp;VerticalTable[[#This Row],[会计月]],[2]直营店月费用!$D$346:$T$495,8,0),0)</f>
        <v>5000</v>
      </c>
      <c r="M720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779</v>
      </c>
      <c r="N720" s="6">
        <f>IFERROR(VLOOKUP(LEFT(VerticalTable[[#This Row],[业务机构名称]],2)&amp;VerticalTable[[#This Row],[会计月]],[2]直营店月费用!$D$346:$T$495,17,0),0)</f>
        <v>1410</v>
      </c>
      <c r="O720" s="6">
        <f>IFERROR(VLOOKUP(LEFT(VerticalTable[[#This Row],[业务机构名称]],2)&amp;VerticalTable[[#This Row],[会计月]],[2]直营店月费用!$D$346:$T$495,15,0),0)</f>
        <v>6360</v>
      </c>
      <c r="P720" s="6">
        <f>VerticalTable[[#This Row],[毛利额]]-SUM(VerticalTable[[#This Row],[月租]:[员工工资]])</f>
        <v>15555.52</v>
      </c>
    </row>
    <row r="721" spans="1:16" ht="17.25">
      <c r="A721" s="3">
        <v>1019</v>
      </c>
      <c r="B721" s="4" t="s">
        <v>37</v>
      </c>
      <c r="C721" s="4" t="s">
        <v>17</v>
      </c>
      <c r="D721" s="3">
        <v>2023</v>
      </c>
      <c r="E721" s="4" t="s">
        <v>18</v>
      </c>
      <c r="F721" s="4" t="str">
        <f t="shared" si="11"/>
        <v>仁心2301</v>
      </c>
      <c r="G721" s="5">
        <f>IFERROR(VerticalTable[[#This Row],[毛利额]]/VerticalTable[[#This Row],[实收]],"")</f>
        <v>0.44199223436586993</v>
      </c>
      <c r="H721" s="6">
        <f>SUMIF('[1]2023db'!$E:$E,F721,'[1]2023db'!$M:$M)</f>
        <v>72305.75</v>
      </c>
      <c r="I721" s="6">
        <f>SUMIF('[1]2023db'!$E:$E,F721,'[1]2023db'!$R:$R)</f>
        <v>31958.579999999998</v>
      </c>
      <c r="J721" s="6">
        <f>SUMIF('[1]2023db'!$E:$E,[1]!表1_35[[#This Row],[列1]]&amp;"F",'[1]2023db'!$M:$M)</f>
        <v>0</v>
      </c>
      <c r="K721" s="6">
        <f>SUMIF('[1]2023db'!$E:$E,[1]!表1_35[[#This Row],[列1]]&amp;"F",'[1]2023db'!$R:$R)</f>
        <v>0</v>
      </c>
      <c r="L721" s="6">
        <f>IFERROR(VLOOKUP(LEFT(VerticalTable[[#This Row],[业务机构名称]],2)&amp;VerticalTable[[#This Row],[会计月]],[2]直营店月费用!$D$346:$T$495,8,0),0)</f>
        <v>1917</v>
      </c>
      <c r="M721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21" s="6">
        <f>IFERROR(VLOOKUP(LEFT(VerticalTable[[#This Row],[业务机构名称]],2)&amp;VerticalTable[[#This Row],[会计月]],[2]直营店月费用!$D$346:$T$495,17,0),0)</f>
        <v>1222.6000000000004</v>
      </c>
      <c r="O721" s="6">
        <f>IFERROR(VLOOKUP(LEFT(VerticalTable[[#This Row],[业务机构名称]],2)&amp;VerticalTable[[#This Row],[会计月]],[2]直营店月费用!$D$346:$T$495,15,0),0)</f>
        <v>5207</v>
      </c>
      <c r="P721" s="6">
        <f>VerticalTable[[#This Row],[毛利额]]-SUM(VerticalTable[[#This Row],[月租]:[员工工资]])</f>
        <v>23611.979999999996</v>
      </c>
    </row>
    <row r="722" spans="1:16" ht="17.25">
      <c r="A722" s="3">
        <v>1021</v>
      </c>
      <c r="B722" s="4" t="s">
        <v>53</v>
      </c>
      <c r="C722" s="4" t="s">
        <v>17</v>
      </c>
      <c r="D722" s="3">
        <v>2023</v>
      </c>
      <c r="E722" s="4" t="s">
        <v>18</v>
      </c>
      <c r="F722" s="4" t="str">
        <f t="shared" si="11"/>
        <v>康佳2301</v>
      </c>
      <c r="G722" s="5">
        <f>IFERROR(VerticalTable[[#This Row],[毛利额]]/VerticalTable[[#This Row],[实收]],"")</f>
        <v>0.39498817876152054</v>
      </c>
      <c r="H722" s="6">
        <f>SUMIF('[1]2023db'!$E:$E,F722,'[1]2023db'!$M:$M)</f>
        <v>64604.060000000005</v>
      </c>
      <c r="I722" s="6">
        <f>SUMIF('[1]2023db'!$E:$E,F722,'[1]2023db'!$R:$R)</f>
        <v>25517.84</v>
      </c>
      <c r="J722" s="6">
        <f>SUMIF('[1]2023db'!$E:$E,[1]!表1_35[[#This Row],[列1]]&amp;"F",'[1]2023db'!$M:$M)</f>
        <v>0</v>
      </c>
      <c r="K722" s="6">
        <f>SUMIF('[1]2023db'!$E:$E,[1]!表1_35[[#This Row],[列1]]&amp;"F",'[1]2023db'!$R:$R)</f>
        <v>0</v>
      </c>
      <c r="L722" s="6">
        <f>IFERROR(VLOOKUP(LEFT(VerticalTable[[#This Row],[业务机构名称]],2)&amp;VerticalTable[[#This Row],[会计月]],[2]直营店月费用!$D$346:$T$495,8,0),0)</f>
        <v>2083</v>
      </c>
      <c r="M722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22" s="6">
        <f>IFERROR(VLOOKUP(LEFT(VerticalTable[[#This Row],[业务机构名称]],2)&amp;VerticalTable[[#This Row],[会计月]],[2]直营店月费用!$D$346:$T$495,17,0),0)</f>
        <v>815.89999999999964</v>
      </c>
      <c r="O722" s="6">
        <f>IFERROR(VLOOKUP(LEFT(VerticalTable[[#This Row],[业务机构名称]],2)&amp;VerticalTable[[#This Row],[会计月]],[2]直营店月费用!$D$346:$T$495,15,0),0)</f>
        <v>5215</v>
      </c>
      <c r="P722" s="6">
        <f>VerticalTable[[#This Row],[毛利额]]-SUM(VerticalTable[[#This Row],[月租]:[员工工资]])</f>
        <v>17403.940000000002</v>
      </c>
    </row>
    <row r="723" spans="1:16" ht="17.25">
      <c r="A723" s="3">
        <v>1022</v>
      </c>
      <c r="B723" s="4" t="s">
        <v>57</v>
      </c>
      <c r="C723" s="4" t="s">
        <v>17</v>
      </c>
      <c r="D723" s="3">
        <v>2023</v>
      </c>
      <c r="E723" s="4" t="s">
        <v>18</v>
      </c>
      <c r="F723" s="4" t="str">
        <f t="shared" si="11"/>
        <v>豪盛2301</v>
      </c>
      <c r="G723" s="5">
        <f>IFERROR(VerticalTable[[#This Row],[毛利额]]/VerticalTable[[#This Row],[实收]],"")</f>
        <v>0.40967907644466062</v>
      </c>
      <c r="H723" s="6">
        <f>SUMIF('[1]2023db'!$E:$E,F723,'[1]2023db'!$M:$M)</f>
        <v>43605.399999999994</v>
      </c>
      <c r="I723" s="6">
        <f>SUMIF('[1]2023db'!$E:$E,F723,'[1]2023db'!$R:$R)</f>
        <v>17864.22</v>
      </c>
      <c r="J723" s="6">
        <f>SUMIF('[1]2023db'!$E:$E,[1]!表1_35[[#This Row],[列1]]&amp;"F",'[1]2023db'!$M:$M)</f>
        <v>0</v>
      </c>
      <c r="K723" s="6">
        <f>SUMIF('[1]2023db'!$E:$E,[1]!表1_35[[#This Row],[列1]]&amp;"F",'[1]2023db'!$R:$R)</f>
        <v>0</v>
      </c>
      <c r="L723" s="6">
        <f>IFERROR(VLOOKUP(LEFT(VerticalTable[[#This Row],[业务机构名称]],2)&amp;VerticalTable[[#This Row],[会计月]],[2]直营店月费用!$D$346:$T$495,8,0),0)</f>
        <v>1667</v>
      </c>
      <c r="M723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838</v>
      </c>
      <c r="N723" s="6">
        <f>IFERROR(VLOOKUP(LEFT(VerticalTable[[#This Row],[业务机构名称]],2)&amp;VerticalTable[[#This Row],[会计月]],[2]直营店月费用!$D$346:$T$495,17,0),0)</f>
        <v>192</v>
      </c>
      <c r="O723" s="6">
        <f>IFERROR(VLOOKUP(LEFT(VerticalTable[[#This Row],[业务机构名称]],2)&amp;VerticalTable[[#This Row],[会计月]],[2]直营店月费用!$D$346:$T$495,15,0),0)</f>
        <v>4291</v>
      </c>
      <c r="P723" s="6">
        <f>VerticalTable[[#This Row],[毛利额]]-SUM(VerticalTable[[#This Row],[月租]:[员工工资]])</f>
        <v>10876.220000000001</v>
      </c>
    </row>
    <row r="724" spans="1:16" ht="17.25">
      <c r="A724" s="3">
        <v>1023</v>
      </c>
      <c r="B724" s="4" t="s">
        <v>58</v>
      </c>
      <c r="C724" s="4" t="s">
        <v>17</v>
      </c>
      <c r="D724" s="3">
        <v>2023</v>
      </c>
      <c r="E724" s="4" t="s">
        <v>18</v>
      </c>
      <c r="F724" s="4" t="str">
        <f t="shared" si="11"/>
        <v>二十2301</v>
      </c>
      <c r="G724" s="5">
        <f>IFERROR(VerticalTable[[#This Row],[毛利额]]/VerticalTable[[#This Row],[实收]],"")</f>
        <v>0.4296219851117718</v>
      </c>
      <c r="H724" s="6">
        <f>SUMIF('[1]2023db'!$E:$E,F724,'[1]2023db'!$M:$M)</f>
        <v>22722.65</v>
      </c>
      <c r="I724" s="6">
        <f>SUMIF('[1]2023db'!$E:$E,F724,'[1]2023db'!$R:$R)</f>
        <v>9762.1500000000015</v>
      </c>
      <c r="J724" s="6">
        <f>SUMIF('[1]2023db'!$E:$E,[1]!表1_35[[#This Row],[列1]]&amp;"F",'[1]2023db'!$M:$M)</f>
        <v>0</v>
      </c>
      <c r="K724" s="6">
        <f>SUMIF('[1]2023db'!$E:$E,[1]!表1_35[[#This Row],[列1]]&amp;"F",'[1]2023db'!$R:$R)</f>
        <v>0</v>
      </c>
      <c r="L724" s="6">
        <f>IFERROR(VLOOKUP(LEFT(VerticalTable[[#This Row],[业务机构名称]],2)&amp;VerticalTable[[#This Row],[会计月]],[2]直营店月费用!$D$346:$T$495,8,0),0)</f>
        <v>0</v>
      </c>
      <c r="M724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580</v>
      </c>
      <c r="N724" s="6">
        <f>IFERROR(VLOOKUP(LEFT(VerticalTable[[#This Row],[业务机构名称]],2)&amp;VerticalTable[[#This Row],[会计月]],[2]直营店月费用!$D$346:$T$495,17,0),0)</f>
        <v>106</v>
      </c>
      <c r="O724" s="6">
        <f>IFERROR(VLOOKUP(LEFT(VerticalTable[[#This Row],[业务机构名称]],2)&amp;VerticalTable[[#This Row],[会计月]],[2]直营店月费用!$D$346:$T$495,15,0),0)</f>
        <v>4652</v>
      </c>
      <c r="P724" s="6">
        <f>VerticalTable[[#This Row],[毛利额]]-SUM(VerticalTable[[#This Row],[月租]:[员工工资]])</f>
        <v>4424.1500000000015</v>
      </c>
    </row>
    <row r="725" spans="1:16" ht="17.25">
      <c r="A725" s="4">
        <v>1001</v>
      </c>
      <c r="B725" s="3" t="s">
        <v>16</v>
      </c>
      <c r="C725" s="4" t="s">
        <v>17</v>
      </c>
      <c r="D725" s="3">
        <v>2023</v>
      </c>
      <c r="E725" s="4" t="s">
        <v>38</v>
      </c>
      <c r="F725" s="4" t="str">
        <f t="shared" si="11"/>
        <v>爱心2302</v>
      </c>
      <c r="G725" s="5">
        <f>IFERROR(VerticalTable[[#This Row],[毛利额]]/VerticalTable[[#This Row],[实收]],"")</f>
        <v>0.43377330624757898</v>
      </c>
      <c r="H725" s="6">
        <f>SUMIF('[1]2023db'!$E:$E,F725,'[1]2023db'!$M:$M)</f>
        <v>87928.14</v>
      </c>
      <c r="I725" s="6">
        <f>SUMIF('[1]2023db'!$E:$E,F725,'[1]2023db'!$R:$R)</f>
        <v>38140.879999999997</v>
      </c>
      <c r="J725" s="6">
        <f>SUMIF('[1]2023db'!$E:$E,[1]!表1_35[[#This Row],[列1]]&amp;"F",'[1]2023db'!$M:$M)</f>
        <v>0</v>
      </c>
      <c r="K725" s="6">
        <f>SUMIF('[1]2023db'!$E:$E,[1]!表1_35[[#This Row],[列1]]&amp;"F",'[1]2023db'!$R:$R)</f>
        <v>0</v>
      </c>
      <c r="L725" s="6">
        <f>IFERROR(VLOOKUP(LEFT(VerticalTable[[#This Row],[业务机构名称]],2)&amp;VerticalTable[[#This Row],[会计月]],[2]直营店月费用!$D$346:$T$495,8,0),0)</f>
        <v>2500</v>
      </c>
      <c r="M725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25" s="6">
        <f>IFERROR(VLOOKUP(LEFT(VerticalTable[[#This Row],[业务机构名称]],2)&amp;VerticalTable[[#This Row],[会计月]],[2]直营店月费用!$D$346:$T$495,17,0),0)</f>
        <v>707.85000000000036</v>
      </c>
      <c r="O725" s="6">
        <f>IFERROR(VLOOKUP(LEFT(VerticalTable[[#This Row],[业务机构名称]],2)&amp;VerticalTable[[#This Row],[会计月]],[2]直营店月费用!$D$346:$T$495,15,0),0)</f>
        <v>7837</v>
      </c>
      <c r="P725" s="6">
        <f>VerticalTable[[#This Row],[毛利额]]-SUM(VerticalTable[[#This Row],[月租]:[员工工资]])</f>
        <v>27096.03</v>
      </c>
    </row>
    <row r="726" spans="1:16" ht="17.25">
      <c r="A726" s="3">
        <v>1002</v>
      </c>
      <c r="B726" s="4" t="s">
        <v>19</v>
      </c>
      <c r="C726" s="4" t="s">
        <v>20</v>
      </c>
      <c r="D726" s="3">
        <v>2023</v>
      </c>
      <c r="E726" s="4" t="s">
        <v>39</v>
      </c>
      <c r="F726" s="4" t="str">
        <f t="shared" si="11"/>
        <v>百姓2302</v>
      </c>
      <c r="G726" s="5">
        <f>IFERROR(VerticalTable[[#This Row],[毛利额]]/VerticalTable[[#This Row],[实收]],"")</f>
        <v>0.44441254517696488</v>
      </c>
      <c r="H726" s="6">
        <f>SUMIF('[1]2023db'!$E:$E,F726,'[1]2023db'!$M:$M)</f>
        <v>156534.42000000001</v>
      </c>
      <c r="I726" s="6">
        <f>SUMIF('[1]2023db'!$E:$E,F726,'[1]2023db'!$R:$R)</f>
        <v>69565.86</v>
      </c>
      <c r="J726" s="6">
        <f>SUMIF('[1]2023db'!$E:$E,[1]!表1_35[[#This Row],[列1]]&amp;"F",'[1]2023db'!$M:$M)</f>
        <v>0</v>
      </c>
      <c r="K726" s="6">
        <f>SUMIF('[1]2023db'!$E:$E,[1]!表1_35[[#This Row],[列1]]&amp;"F",'[1]2023db'!$R:$R)</f>
        <v>0</v>
      </c>
      <c r="L726" s="6">
        <f>IFERROR(VLOOKUP(LEFT(VerticalTable[[#This Row],[业务机构名称]],2)&amp;VerticalTable[[#This Row],[会计月]],[2]直营店月费用!$D$346:$T$495,8,0),0)</f>
        <v>0</v>
      </c>
      <c r="M726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26" s="6">
        <f>IFERROR(VLOOKUP(LEFT(VerticalTable[[#This Row],[业务机构名称]],2)&amp;VerticalTable[[#This Row],[会计月]],[2]直营店月费用!$D$346:$T$495,17,0),0)</f>
        <v>0</v>
      </c>
      <c r="O726" s="6">
        <f>IFERROR(VLOOKUP(LEFT(VerticalTable[[#This Row],[业务机构名称]],2)&amp;VerticalTable[[#This Row],[会计月]],[2]直营店月费用!$D$346:$T$495,15,0),0)</f>
        <v>0</v>
      </c>
      <c r="P726" s="6">
        <f>VerticalTable[[#This Row],[毛利额]]-SUM(VerticalTable[[#This Row],[月租]:[员工工资]])</f>
        <v>69565.86</v>
      </c>
    </row>
    <row r="727" spans="1:16" ht="17.25">
      <c r="A727" s="3">
        <v>1003</v>
      </c>
      <c r="B727" s="4" t="s">
        <v>22</v>
      </c>
      <c r="C727" s="4" t="s">
        <v>20</v>
      </c>
      <c r="D727" s="3">
        <v>2023</v>
      </c>
      <c r="E727" s="4" t="s">
        <v>39</v>
      </c>
      <c r="F727" s="4" t="str">
        <f t="shared" si="11"/>
        <v>博康2302</v>
      </c>
      <c r="G727" s="5">
        <f>IFERROR(VerticalTable[[#This Row],[毛利额]]/VerticalTable[[#This Row],[实收]],"")</f>
        <v>0.42083511284937336</v>
      </c>
      <c r="H727" s="6">
        <f>SUMIF('[1]2023db'!$E:$E,F727,'[1]2023db'!$M:$M)</f>
        <v>90591.11</v>
      </c>
      <c r="I727" s="6">
        <f>SUMIF('[1]2023db'!$E:$E,F727,'[1]2023db'!$R:$R)</f>
        <v>38123.919999999998</v>
      </c>
      <c r="J727" s="6">
        <f>SUMIF('[1]2023db'!$E:$E,[1]!表1_35[[#This Row],[列1]]&amp;"F",'[1]2023db'!$M:$M)</f>
        <v>0</v>
      </c>
      <c r="K727" s="6">
        <f>SUMIF('[1]2023db'!$E:$E,[1]!表1_35[[#This Row],[列1]]&amp;"F",'[1]2023db'!$R:$R)</f>
        <v>0</v>
      </c>
      <c r="L727" s="6">
        <f>IFERROR(VLOOKUP(LEFT(VerticalTable[[#This Row],[业务机构名称]],2)&amp;VerticalTable[[#This Row],[会计月]],[2]直营店月费用!$D$346:$T$495,8,0),0)</f>
        <v>0</v>
      </c>
      <c r="M727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27" s="6">
        <f>IFERROR(VLOOKUP(LEFT(VerticalTable[[#This Row],[业务机构名称]],2)&amp;VerticalTable[[#This Row],[会计月]],[2]直营店月费用!$D$346:$T$495,17,0),0)</f>
        <v>0</v>
      </c>
      <c r="O727" s="6">
        <f>IFERROR(VLOOKUP(LEFT(VerticalTable[[#This Row],[业务机构名称]],2)&amp;VerticalTable[[#This Row],[会计月]],[2]直营店月费用!$D$346:$T$495,15,0),0)</f>
        <v>0</v>
      </c>
      <c r="P727" s="6">
        <f>VerticalTable[[#This Row],[毛利额]]-SUM(VerticalTable[[#This Row],[月租]:[员工工资]])</f>
        <v>38123.919999999998</v>
      </c>
    </row>
    <row r="728" spans="1:16" ht="17.25">
      <c r="A728" s="3">
        <v>1004</v>
      </c>
      <c r="B728" s="4" t="s">
        <v>23</v>
      </c>
      <c r="C728" s="4" t="s">
        <v>20</v>
      </c>
      <c r="D728" s="3">
        <v>2023</v>
      </c>
      <c r="E728" s="4" t="s">
        <v>39</v>
      </c>
      <c r="F728" s="4" t="str">
        <f t="shared" si="11"/>
        <v>华瑞2302</v>
      </c>
      <c r="G728" s="5">
        <f>IFERROR(VerticalTable[[#This Row],[毛利额]]/VerticalTable[[#This Row],[实收]],"")</f>
        <v>0.4237159756683252</v>
      </c>
      <c r="H728" s="6">
        <f>SUMIF('[1]2023db'!$E:$E,F728,'[1]2023db'!$M:$M)</f>
        <v>111375.81</v>
      </c>
      <c r="I728" s="6">
        <f>SUMIF('[1]2023db'!$E:$E,F728,'[1]2023db'!$R:$R)</f>
        <v>47191.710000000006</v>
      </c>
      <c r="J728" s="6">
        <f>SUMIF('[1]2023db'!$E:$E,[1]!表1_35[[#This Row],[列1]]&amp;"F",'[1]2023db'!$M:$M)</f>
        <v>0</v>
      </c>
      <c r="K728" s="6">
        <f>SUMIF('[1]2023db'!$E:$E,[1]!表1_35[[#This Row],[列1]]&amp;"F",'[1]2023db'!$R:$R)</f>
        <v>0</v>
      </c>
      <c r="L728" s="6">
        <f>IFERROR(VLOOKUP(LEFT(VerticalTable[[#This Row],[业务机构名称]],2)&amp;VerticalTable[[#This Row],[会计月]],[2]直营店月费用!$D$346:$T$495,8,0),0)</f>
        <v>0</v>
      </c>
      <c r="M728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28" s="6">
        <f>IFERROR(VLOOKUP(LEFT(VerticalTable[[#This Row],[业务机构名称]],2)&amp;VerticalTable[[#This Row],[会计月]],[2]直营店月费用!$D$346:$T$495,17,0),0)</f>
        <v>0</v>
      </c>
      <c r="O728" s="6">
        <f>IFERROR(VLOOKUP(LEFT(VerticalTable[[#This Row],[业务机构名称]],2)&amp;VerticalTable[[#This Row],[会计月]],[2]直营店月费用!$D$346:$T$495,15,0),0)</f>
        <v>0</v>
      </c>
      <c r="P728" s="6">
        <f>VerticalTable[[#This Row],[毛利额]]-SUM(VerticalTable[[#This Row],[月租]:[员工工资]])</f>
        <v>47191.710000000006</v>
      </c>
    </row>
    <row r="729" spans="1:16" ht="17.25">
      <c r="A729" s="3">
        <v>1005</v>
      </c>
      <c r="B729" s="4" t="s">
        <v>24</v>
      </c>
      <c r="C729" s="4" t="s">
        <v>20</v>
      </c>
      <c r="D729" s="3">
        <v>2023</v>
      </c>
      <c r="E729" s="4" t="s">
        <v>39</v>
      </c>
      <c r="F729" s="4" t="str">
        <f t="shared" si="11"/>
        <v>华宇2302</v>
      </c>
      <c r="G729" s="5">
        <f>IFERROR(VerticalTable[[#This Row],[毛利额]]/VerticalTable[[#This Row],[实收]],"")</f>
        <v>0.39550871449832614</v>
      </c>
      <c r="H729" s="6">
        <f>SUMIF('[1]2023db'!$E:$E,F729,'[1]2023db'!$M:$M)</f>
        <v>92448.81</v>
      </c>
      <c r="I729" s="6">
        <f>SUMIF('[1]2023db'!$E:$E,F729,'[1]2023db'!$R:$R)</f>
        <v>36564.31</v>
      </c>
      <c r="J729" s="6">
        <f>SUMIF('[1]2023db'!$E:$E,[1]!表1_35[[#This Row],[列1]]&amp;"F",'[1]2023db'!$M:$M)</f>
        <v>0</v>
      </c>
      <c r="K729" s="6">
        <f>SUMIF('[1]2023db'!$E:$E,[1]!表1_35[[#This Row],[列1]]&amp;"F",'[1]2023db'!$R:$R)</f>
        <v>0</v>
      </c>
      <c r="L729" s="6">
        <f>IFERROR(VLOOKUP(LEFT(VerticalTable[[#This Row],[业务机构名称]],2)&amp;VerticalTable[[#This Row],[会计月]],[2]直营店月费用!$D$346:$T$495,8,0),0)</f>
        <v>0</v>
      </c>
      <c r="M729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29" s="6">
        <f>IFERROR(VLOOKUP(LEFT(VerticalTable[[#This Row],[业务机构名称]],2)&amp;VerticalTable[[#This Row],[会计月]],[2]直营店月费用!$D$346:$T$495,17,0),0)</f>
        <v>0</v>
      </c>
      <c r="O729" s="6">
        <f>IFERROR(VLOOKUP(LEFT(VerticalTable[[#This Row],[业务机构名称]],2)&amp;VerticalTable[[#This Row],[会计月]],[2]直营店月费用!$D$346:$T$495,15,0),0)</f>
        <v>0</v>
      </c>
      <c r="P729" s="6">
        <f>VerticalTable[[#This Row],[毛利额]]-SUM(VerticalTable[[#This Row],[月租]:[员工工资]])</f>
        <v>36564.31</v>
      </c>
    </row>
    <row r="730" spans="1:16" ht="17.25">
      <c r="A730" s="3">
        <v>1006</v>
      </c>
      <c r="B730" s="4" t="s">
        <v>25</v>
      </c>
      <c r="C730" s="4" t="s">
        <v>20</v>
      </c>
      <c r="D730" s="3">
        <v>2023</v>
      </c>
      <c r="E730" s="4" t="s">
        <v>39</v>
      </c>
      <c r="F730" s="4" t="str">
        <f t="shared" si="11"/>
        <v>华雨2302</v>
      </c>
      <c r="G730" s="5">
        <f>IFERROR(VerticalTable[[#This Row],[毛利额]]/VerticalTable[[#This Row],[实收]],"")</f>
        <v>0.56643883895155611</v>
      </c>
      <c r="H730" s="6">
        <f>SUMIF('[1]2023db'!$E:$E,F730,'[1]2023db'!$M:$M)</f>
        <v>45824.1</v>
      </c>
      <c r="I730" s="6">
        <f>SUMIF('[1]2023db'!$E:$E,F730,'[1]2023db'!$R:$R)</f>
        <v>25956.55</v>
      </c>
      <c r="J730" s="6">
        <f>SUMIF('[1]2023db'!$E:$E,[1]!表1_35[[#This Row],[列1]]&amp;"F",'[1]2023db'!$M:$M)</f>
        <v>0</v>
      </c>
      <c r="K730" s="6">
        <f>SUMIF('[1]2023db'!$E:$E,[1]!表1_35[[#This Row],[列1]]&amp;"F",'[1]2023db'!$R:$R)</f>
        <v>0</v>
      </c>
      <c r="L730" s="6">
        <f>IFERROR(VLOOKUP(LEFT(VerticalTable[[#This Row],[业务机构名称]],2)&amp;VerticalTable[[#This Row],[会计月]],[2]直营店月费用!$D$346:$T$495,8,0),0)</f>
        <v>0</v>
      </c>
      <c r="M730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30" s="6">
        <f>IFERROR(VLOOKUP(LEFT(VerticalTable[[#This Row],[业务机构名称]],2)&amp;VerticalTable[[#This Row],[会计月]],[2]直营店月费用!$D$346:$T$495,17,0),0)</f>
        <v>0</v>
      </c>
      <c r="O730" s="6">
        <f>IFERROR(VLOOKUP(LEFT(VerticalTable[[#This Row],[业务机构名称]],2)&amp;VerticalTable[[#This Row],[会计月]],[2]直营店月费用!$D$346:$T$495,15,0),0)</f>
        <v>0</v>
      </c>
      <c r="P730" s="6">
        <f>VerticalTable[[#This Row],[毛利额]]-SUM(VerticalTable[[#This Row],[月租]:[员工工资]])</f>
        <v>25956.55</v>
      </c>
    </row>
    <row r="731" spans="1:16" ht="17.25" customHeight="1">
      <c r="A731" s="4">
        <v>1007</v>
      </c>
      <c r="B731" s="3" t="s">
        <v>26</v>
      </c>
      <c r="C731" s="4" t="s">
        <v>17</v>
      </c>
      <c r="D731" s="3">
        <v>2023</v>
      </c>
      <c r="E731" s="4" t="s">
        <v>38</v>
      </c>
      <c r="F731" s="4" t="str">
        <f t="shared" si="11"/>
        <v>平安2302</v>
      </c>
      <c r="G731" s="5">
        <f>IFERROR(VerticalTable[[#This Row],[毛利额]]/VerticalTable[[#This Row],[实收]],"")</f>
        <v>0.37855592887736317</v>
      </c>
      <c r="H731" s="6">
        <f>SUMIF('[1]2023db'!$E:$E,F731,'[1]2023db'!$M:$M)</f>
        <v>86222.900000000009</v>
      </c>
      <c r="I731" s="6">
        <f>SUMIF('[1]2023db'!$E:$E,F731,'[1]2023db'!$R:$R)</f>
        <v>32640.19</v>
      </c>
      <c r="J731" s="6">
        <f>SUMIF('[1]2023db'!$E:$E,[1]!表1_35[[#This Row],[列1]]&amp;"F",'[1]2023db'!$M:$M)</f>
        <v>0</v>
      </c>
      <c r="K731" s="6">
        <f>SUMIF('[1]2023db'!$E:$E,[1]!表1_35[[#This Row],[列1]]&amp;"F",'[1]2023db'!$R:$R)</f>
        <v>0</v>
      </c>
      <c r="L731" s="6">
        <f>IFERROR(VLOOKUP(LEFT(VerticalTable[[#This Row],[业务机构名称]],2)&amp;VerticalTable[[#This Row],[会计月]],[2]直营店月费用!$D$346:$T$495,8,0),0)</f>
        <v>1917</v>
      </c>
      <c r="M731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31" s="6">
        <f>IFERROR(VLOOKUP(LEFT(VerticalTable[[#This Row],[业务机构名称]],2)&amp;VerticalTable[[#This Row],[会计月]],[2]直营店月费用!$D$346:$T$495,17,0),0)</f>
        <v>793.76000000000022</v>
      </c>
      <c r="O731" s="6">
        <f>IFERROR(VLOOKUP(LEFT(VerticalTable[[#This Row],[业务机构名称]],2)&amp;VerticalTable[[#This Row],[会计月]],[2]直营店月费用!$D$346:$T$495,15,0),0)</f>
        <v>4810</v>
      </c>
      <c r="P731" s="6">
        <f>VerticalTable[[#This Row],[毛利额]]-SUM(VerticalTable[[#This Row],[月租]:[员工工资]])</f>
        <v>25119.43</v>
      </c>
    </row>
    <row r="732" spans="1:16" ht="17.25" customHeight="1">
      <c r="A732" s="4">
        <v>1008</v>
      </c>
      <c r="B732" s="3" t="s">
        <v>27</v>
      </c>
      <c r="C732" s="4" t="s">
        <v>17</v>
      </c>
      <c r="D732" s="3">
        <v>2023</v>
      </c>
      <c r="E732" s="4" t="s">
        <v>38</v>
      </c>
      <c r="F732" s="4" t="str">
        <f t="shared" si="11"/>
        <v>平价2302</v>
      </c>
      <c r="G732" s="5">
        <f>IFERROR(VerticalTable[[#This Row],[毛利额]]/VerticalTable[[#This Row],[实收]],"")</f>
        <v>0.3683152393856301</v>
      </c>
      <c r="H732" s="6">
        <f>SUMIF('[1]2023db'!$E:$E,F732,'[1]2023db'!$M:$M)</f>
        <v>170424.39</v>
      </c>
      <c r="I732" s="6">
        <f>SUMIF('[1]2023db'!$E:$E,F732,'[1]2023db'!$R:$R)</f>
        <v>62769.899999999994</v>
      </c>
      <c r="J732" s="6">
        <f>SUMIF('[1]2023db'!$E:$E,[1]!表1_35[[#This Row],[列1]]&amp;"F",'[1]2023db'!$M:$M)</f>
        <v>0</v>
      </c>
      <c r="K732" s="6">
        <f>SUMIF('[1]2023db'!$E:$E,[1]!表1_35[[#This Row],[列1]]&amp;"F",'[1]2023db'!$R:$R)</f>
        <v>0</v>
      </c>
      <c r="L732" s="6">
        <f>IFERROR(VLOOKUP(LEFT(VerticalTable[[#This Row],[业务机构名称]],2)&amp;VerticalTable[[#This Row],[会计月]],[2]直营店月费用!$D$346:$T$495,8,0),0)</f>
        <v>4500</v>
      </c>
      <c r="M732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32" s="6">
        <f>IFERROR(VLOOKUP(LEFT(VerticalTable[[#This Row],[业务机构名称]],2)&amp;VerticalTable[[#This Row],[会计月]],[2]直营店月费用!$D$346:$T$495,17,0),0)</f>
        <v>1208.260000000002</v>
      </c>
      <c r="O732" s="6">
        <f>IFERROR(VLOOKUP(LEFT(VerticalTable[[#This Row],[业务机构名称]],2)&amp;VerticalTable[[#This Row],[会计月]],[2]直营店月费用!$D$346:$T$495,15,0),0)</f>
        <v>21722</v>
      </c>
      <c r="P732" s="6">
        <f>VerticalTable[[#This Row],[毛利额]]-SUM(VerticalTable[[#This Row],[月租]:[员工工资]])</f>
        <v>35339.639999999992</v>
      </c>
    </row>
    <row r="733" spans="1:16" ht="17.25">
      <c r="A733" s="4">
        <v>1010</v>
      </c>
      <c r="B733" s="3" t="s">
        <v>29</v>
      </c>
      <c r="C733" s="4" t="s">
        <v>17</v>
      </c>
      <c r="D733" s="3">
        <v>2023</v>
      </c>
      <c r="E733" s="4" t="s">
        <v>38</v>
      </c>
      <c r="F733" s="4" t="str">
        <f t="shared" si="11"/>
        <v>同仁2302</v>
      </c>
      <c r="G733" s="5">
        <f>IFERROR(VerticalTable[[#This Row],[毛利额]]/VerticalTable[[#This Row],[实收]],"")</f>
        <v>0.41394471299904839</v>
      </c>
      <c r="H733" s="6">
        <f>SUMIF('[1]2023db'!$E:$E,F733,'[1]2023db'!$M:$M)</f>
        <v>40223.56</v>
      </c>
      <c r="I733" s="6">
        <f>SUMIF('[1]2023db'!$E:$E,F733,'[1]2023db'!$R:$R)</f>
        <v>16650.330000000002</v>
      </c>
      <c r="J733" s="6">
        <f>SUMIF('[1]2023db'!$E:$E,[1]!表1_35[[#This Row],[列1]]&amp;"F",'[1]2023db'!$M:$M)</f>
        <v>0</v>
      </c>
      <c r="K733" s="6">
        <f>SUMIF('[1]2023db'!$E:$E,[1]!表1_35[[#This Row],[列1]]&amp;"F",'[1]2023db'!$R:$R)</f>
        <v>0</v>
      </c>
      <c r="L733" s="6">
        <f>IFERROR(VLOOKUP(LEFT(VerticalTable[[#This Row],[业务机构名称]],2)&amp;VerticalTable[[#This Row],[会计月]],[2]直营店月费用!$D$346:$T$495,8,0),0)</f>
        <v>7917</v>
      </c>
      <c r="M733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996</v>
      </c>
      <c r="N733" s="6">
        <f>IFERROR(VLOOKUP(LEFT(VerticalTable[[#This Row],[业务机构名称]],2)&amp;VerticalTable[[#This Row],[会计月]],[2]直营店月费用!$D$346:$T$495,17,0),0)</f>
        <v>1666.9500000000007</v>
      </c>
      <c r="O733" s="6">
        <f>IFERROR(VLOOKUP(LEFT(VerticalTable[[#This Row],[业务机构名称]],2)&amp;VerticalTable[[#This Row],[会计月]],[2]直营店月费用!$D$346:$T$495,15,0),0)</f>
        <v>5845</v>
      </c>
      <c r="P733" s="6">
        <f>VerticalTable[[#This Row],[毛利额]]-SUM(VerticalTable[[#This Row],[月租]:[员工工资]])</f>
        <v>225.38000000000102</v>
      </c>
    </row>
    <row r="734" spans="1:16" ht="17.25">
      <c r="A734" s="4">
        <v>1011</v>
      </c>
      <c r="B734" s="3" t="s">
        <v>30</v>
      </c>
      <c r="C734" s="4" t="s">
        <v>17</v>
      </c>
      <c r="D734" s="3">
        <v>2023</v>
      </c>
      <c r="E734" s="4" t="s">
        <v>38</v>
      </c>
      <c r="F734" s="4" t="str">
        <f t="shared" si="11"/>
        <v>万合2302</v>
      </c>
      <c r="G734" s="5">
        <f>IFERROR(VerticalTable[[#This Row],[毛利额]]/VerticalTable[[#This Row],[实收]],"")</f>
        <v>0.2649148194526913</v>
      </c>
      <c r="H734" s="6">
        <f>SUMIF('[1]2023db'!$E:$E,F734,'[1]2023db'!$M:$M)</f>
        <v>359024.46000000008</v>
      </c>
      <c r="I734" s="6">
        <f>SUMIF('[1]2023db'!$E:$E,F734,'[1]2023db'!$R:$R)</f>
        <v>95110.900000000009</v>
      </c>
      <c r="J734" s="6">
        <f>SUMIF('[1]2023db'!$E:$E,[1]!表1_35[[#This Row],[列1]]&amp;"F",'[1]2023db'!$M:$M)</f>
        <v>0</v>
      </c>
      <c r="K734" s="6">
        <f>SUMIF('[1]2023db'!$E:$E,[1]!表1_35[[#This Row],[列1]]&amp;"F",'[1]2023db'!$R:$R)</f>
        <v>0</v>
      </c>
      <c r="L734" s="6">
        <f>IFERROR(VLOOKUP(LEFT(VerticalTable[[#This Row],[业务机构名称]],2)&amp;VerticalTable[[#This Row],[会计月]],[2]直营店月费用!$D$346:$T$495,8,0),0)</f>
        <v>10000</v>
      </c>
      <c r="M734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1161</v>
      </c>
      <c r="N734" s="6">
        <f>IFERROR(VLOOKUP(LEFT(VerticalTable[[#This Row],[业务机构名称]],2)&amp;VerticalTable[[#This Row],[会计月]],[2]直营店月费用!$D$346:$T$495,17,0),0)</f>
        <v>1483.989999999998</v>
      </c>
      <c r="O734" s="6">
        <f>IFERROR(VLOOKUP(LEFT(VerticalTable[[#This Row],[业务机构名称]],2)&amp;VerticalTable[[#This Row],[会计月]],[2]直营店月费用!$D$346:$T$495,15,0),0)</f>
        <v>17741</v>
      </c>
      <c r="P734" s="6">
        <f>VerticalTable[[#This Row],[毛利额]]-SUM(VerticalTable[[#This Row],[月租]:[员工工资]])</f>
        <v>64724.910000000011</v>
      </c>
    </row>
    <row r="735" spans="1:16" ht="17.25">
      <c r="A735" s="4">
        <v>1012</v>
      </c>
      <c r="B735" s="3" t="s">
        <v>31</v>
      </c>
      <c r="C735" s="4" t="s">
        <v>17</v>
      </c>
      <c r="D735" s="3">
        <v>2023</v>
      </c>
      <c r="E735" s="4" t="s">
        <v>38</v>
      </c>
      <c r="F735" s="4" t="str">
        <f t="shared" si="11"/>
        <v>为民2302</v>
      </c>
      <c r="G735" s="5">
        <f>IFERROR(VerticalTable[[#This Row],[毛利额]]/VerticalTable[[#This Row],[实收]],"")</f>
        <v>0.42566561047484675</v>
      </c>
      <c r="H735" s="6">
        <f>SUMIF('[1]2023db'!$E:$E,F735,'[1]2023db'!$M:$M)</f>
        <v>73701.89</v>
      </c>
      <c r="I735" s="6">
        <f>SUMIF('[1]2023db'!$E:$E,F735,'[1]2023db'!$R:$R)</f>
        <v>31372.36</v>
      </c>
      <c r="J735" s="6">
        <f>SUMIF('[1]2023db'!$E:$E,[1]!表1_35[[#This Row],[列1]]&amp;"F",'[1]2023db'!$M:$M)</f>
        <v>0</v>
      </c>
      <c r="K735" s="6">
        <f>SUMIF('[1]2023db'!$E:$E,[1]!表1_35[[#This Row],[列1]]&amp;"F",'[1]2023db'!$R:$R)</f>
        <v>0</v>
      </c>
      <c r="L735" s="6">
        <f>IFERROR(VLOOKUP(LEFT(VerticalTable[[#This Row],[业务机构名称]],2)&amp;VerticalTable[[#This Row],[会计月]],[2]直营店月费用!$D$346:$T$495,8,0),0)</f>
        <v>2750</v>
      </c>
      <c r="M735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662</v>
      </c>
      <c r="N735" s="6">
        <f>IFERROR(VLOOKUP(LEFT(VerticalTable[[#This Row],[业务机构名称]],2)&amp;VerticalTable[[#This Row],[会计月]],[2]直营店月费用!$D$346:$T$495,17,0),0)</f>
        <v>202.36999999999898</v>
      </c>
      <c r="O735" s="6">
        <f>IFERROR(VLOOKUP(LEFT(VerticalTable[[#This Row],[业务机构名称]],2)&amp;VerticalTable[[#This Row],[会计月]],[2]直营店月费用!$D$346:$T$495,15,0),0)</f>
        <v>5924</v>
      </c>
      <c r="P735" s="6">
        <f>VerticalTable[[#This Row],[毛利额]]-SUM(VerticalTable[[#This Row],[月租]:[员工工资]])</f>
        <v>21833.99</v>
      </c>
    </row>
    <row r="736" spans="1:16" ht="17.25">
      <c r="A736" s="3">
        <v>1013</v>
      </c>
      <c r="B736" s="4" t="s">
        <v>56</v>
      </c>
      <c r="C736" s="4" t="s">
        <v>20</v>
      </c>
      <c r="D736" s="3">
        <v>2023</v>
      </c>
      <c r="E736" s="4" t="s">
        <v>39</v>
      </c>
      <c r="F736" s="4" t="str">
        <f t="shared" si="11"/>
        <v>心脑2302</v>
      </c>
      <c r="G736" s="5">
        <f>IFERROR(VerticalTable[[#This Row],[毛利额]]/VerticalTable[[#This Row],[实收]],"")</f>
        <v>0.42008103511057726</v>
      </c>
      <c r="H736" s="6">
        <f>SUMIF('[1]2023db'!$E:$E,F736,'[1]2023db'!$M:$M)</f>
        <v>66129.36</v>
      </c>
      <c r="I736" s="6">
        <f>SUMIF('[1]2023db'!$E:$E,F736,'[1]2023db'!$R:$R)</f>
        <v>27779.690000000002</v>
      </c>
      <c r="J736" s="6">
        <f>SUMIF('[1]2023db'!$E:$E,[1]!表1_35[[#This Row],[列1]]&amp;"F",'[1]2023db'!$M:$M)</f>
        <v>0</v>
      </c>
      <c r="K736" s="6">
        <f>SUMIF('[1]2023db'!$E:$E,[1]!表1_35[[#This Row],[列1]]&amp;"F",'[1]2023db'!$R:$R)</f>
        <v>0</v>
      </c>
      <c r="L736" s="6">
        <f>IFERROR(VLOOKUP(LEFT(VerticalTable[[#This Row],[业务机构名称]],2)&amp;VerticalTable[[#This Row],[会计月]],[2]直营店月费用!$D$346:$T$495,8,0),0)</f>
        <v>0</v>
      </c>
      <c r="M736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36" s="6">
        <f>IFERROR(VLOOKUP(LEFT(VerticalTable[[#This Row],[业务机构名称]],2)&amp;VerticalTable[[#This Row],[会计月]],[2]直营店月费用!$D$346:$T$495,17,0),0)</f>
        <v>0</v>
      </c>
      <c r="O736" s="6">
        <f>IFERROR(VLOOKUP(LEFT(VerticalTable[[#This Row],[业务机构名称]],2)&amp;VerticalTable[[#This Row],[会计月]],[2]直营店月费用!$D$346:$T$495,15,0),0)</f>
        <v>0</v>
      </c>
      <c r="P736" s="6">
        <f>VerticalTable[[#This Row],[毛利额]]-SUM(VerticalTable[[#This Row],[月租]:[员工工资]])</f>
        <v>27779.690000000002</v>
      </c>
    </row>
    <row r="737" spans="1:16" ht="17.25">
      <c r="A737" s="4">
        <v>1014</v>
      </c>
      <c r="B737" s="3" t="s">
        <v>32</v>
      </c>
      <c r="C737" s="4" t="s">
        <v>17</v>
      </c>
      <c r="D737" s="3">
        <v>2023</v>
      </c>
      <c r="E737" s="4" t="s">
        <v>38</v>
      </c>
      <c r="F737" s="4" t="str">
        <f t="shared" si="11"/>
        <v>新特2302</v>
      </c>
      <c r="G737" s="5">
        <f>IFERROR(VerticalTable[[#This Row],[毛利额]]/VerticalTable[[#This Row],[实收]],"")</f>
        <v>0.38822762219637275</v>
      </c>
      <c r="H737" s="6">
        <f>SUMIF('[1]2023db'!$E:$E,F737,'[1]2023db'!$M:$M)</f>
        <v>121205.93</v>
      </c>
      <c r="I737" s="6">
        <f>SUMIF('[1]2023db'!$E:$E,F737,'[1]2023db'!$R:$R)</f>
        <v>47055.49</v>
      </c>
      <c r="J737" s="6">
        <f>SUMIF('[1]2023db'!$E:$E,[1]!表1_35[[#This Row],[列1]]&amp;"F",'[1]2023db'!$M:$M)</f>
        <v>0</v>
      </c>
      <c r="K737" s="6">
        <f>SUMIF('[1]2023db'!$E:$E,[1]!表1_35[[#This Row],[列1]]&amp;"F",'[1]2023db'!$R:$R)</f>
        <v>0</v>
      </c>
      <c r="L737" s="6">
        <f>IFERROR(VLOOKUP(LEFT(VerticalTable[[#This Row],[业务机构名称]],2)&amp;VerticalTable[[#This Row],[会计月]],[2]直营店月费用!$D$346:$T$495,8,0),0)</f>
        <v>1500</v>
      </c>
      <c r="M737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778</v>
      </c>
      <c r="N737" s="6">
        <f>IFERROR(VLOOKUP(LEFT(VerticalTable[[#This Row],[业务机构名称]],2)&amp;VerticalTable[[#This Row],[会计月]],[2]直营店月费用!$D$346:$T$495,17,0),0)</f>
        <v>789.60000000000036</v>
      </c>
      <c r="O737" s="6">
        <f>IFERROR(VLOOKUP(LEFT(VerticalTable[[#This Row],[业务机构名称]],2)&amp;VerticalTable[[#This Row],[会计月]],[2]直营店月费用!$D$346:$T$495,15,0),0)</f>
        <v>9223</v>
      </c>
      <c r="P737" s="6">
        <f>VerticalTable[[#This Row],[毛利额]]-SUM(VerticalTable[[#This Row],[月租]:[员工工资]])</f>
        <v>34764.89</v>
      </c>
    </row>
    <row r="738" spans="1:16" ht="17.25">
      <c r="A738" s="4">
        <v>1015</v>
      </c>
      <c r="B738" s="3" t="s">
        <v>33</v>
      </c>
      <c r="C738" s="4" t="s">
        <v>17</v>
      </c>
      <c r="D738" s="3">
        <v>2023</v>
      </c>
      <c r="E738" s="4" t="s">
        <v>38</v>
      </c>
      <c r="F738" s="4" t="str">
        <f t="shared" si="11"/>
        <v>春天2302</v>
      </c>
      <c r="G738" s="5">
        <f>IFERROR(VerticalTable[[#This Row],[毛利额]]/VerticalTable[[#This Row],[实收]],"")</f>
        <v>0.40177696914728844</v>
      </c>
      <c r="H738" s="6">
        <f>SUMIF('[1]2023db'!$E:$E,F738,'[1]2023db'!$M:$M)</f>
        <v>73122.259999999995</v>
      </c>
      <c r="I738" s="6">
        <f>SUMIF('[1]2023db'!$E:$E,F738,'[1]2023db'!$R:$R)</f>
        <v>29378.84</v>
      </c>
      <c r="J738" s="6">
        <f>SUMIF('[1]2023db'!$E:$E,[1]!表1_35[[#This Row],[列1]]&amp;"F",'[1]2023db'!$M:$M)</f>
        <v>0</v>
      </c>
      <c r="K738" s="6">
        <f>SUMIF('[1]2023db'!$E:$E,[1]!表1_35[[#This Row],[列1]]&amp;"F",'[1]2023db'!$R:$R)</f>
        <v>0</v>
      </c>
      <c r="L738" s="6">
        <f>IFERROR(VLOOKUP(LEFT(VerticalTable[[#This Row],[业务机构名称]],2)&amp;VerticalTable[[#This Row],[会计月]],[2]直营店月费用!$D$346:$T$495,8,0),0)</f>
        <v>2333</v>
      </c>
      <c r="M738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38" s="6">
        <f>IFERROR(VLOOKUP(LEFT(VerticalTable[[#This Row],[业务机构名称]],2)&amp;VerticalTable[[#This Row],[会计月]],[2]直营店月费用!$D$346:$T$495,17,0),0)</f>
        <v>213.23999999999978</v>
      </c>
      <c r="O738" s="6">
        <f>IFERROR(VLOOKUP(LEFT(VerticalTable[[#This Row],[业务机构名称]],2)&amp;VerticalTable[[#This Row],[会计月]],[2]直营店月费用!$D$346:$T$495,15,0),0)</f>
        <v>6964</v>
      </c>
      <c r="P738" s="6">
        <f>VerticalTable[[#This Row],[毛利额]]-SUM(VerticalTable[[#This Row],[月租]:[员工工资]])</f>
        <v>19868.599999999999</v>
      </c>
    </row>
    <row r="739" spans="1:16" ht="17.25">
      <c r="A739" s="4">
        <v>1016</v>
      </c>
      <c r="B739" s="3" t="s">
        <v>34</v>
      </c>
      <c r="C739" s="4" t="s">
        <v>17</v>
      </c>
      <c r="D739" s="3">
        <v>2023</v>
      </c>
      <c r="E739" s="4" t="s">
        <v>38</v>
      </c>
      <c r="F739" s="4" t="str">
        <f t="shared" si="11"/>
        <v>春雨2302</v>
      </c>
      <c r="G739" s="5">
        <f>IFERROR(VerticalTable[[#This Row],[毛利额]]/VerticalTable[[#This Row],[实收]],"")</f>
        <v>0.37641673299935197</v>
      </c>
      <c r="H739" s="6">
        <f>SUMIF('[1]2023db'!$E:$E,F739,'[1]2023db'!$M:$M)</f>
        <v>84485.75</v>
      </c>
      <c r="I739" s="6">
        <f>SUMIF('[1]2023db'!$E:$E,F739,'[1]2023db'!$R:$R)</f>
        <v>31801.85</v>
      </c>
      <c r="J739" s="6">
        <f>SUMIF('[1]2023db'!$E:$E,[1]!表1_35[[#This Row],[列1]]&amp;"F",'[1]2023db'!$M:$M)</f>
        <v>0</v>
      </c>
      <c r="K739" s="6">
        <f>SUMIF('[1]2023db'!$E:$E,[1]!表1_35[[#This Row],[列1]]&amp;"F",'[1]2023db'!$R:$R)</f>
        <v>0</v>
      </c>
      <c r="L739" s="6">
        <f>IFERROR(VLOOKUP(LEFT(VerticalTable[[#This Row],[业务机构名称]],2)&amp;VerticalTable[[#This Row],[会计月]],[2]直营店月费用!$D$346:$T$495,8,0),0)</f>
        <v>2500</v>
      </c>
      <c r="M739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720</v>
      </c>
      <c r="N739" s="6">
        <f>IFERROR(VLOOKUP(LEFT(VerticalTable[[#This Row],[业务机构名称]],2)&amp;VerticalTable[[#This Row],[会计月]],[2]直营店月费用!$D$346:$T$495,17,0),0)</f>
        <v>188.23999999999978</v>
      </c>
      <c r="O739" s="6">
        <f>IFERROR(VLOOKUP(LEFT(VerticalTable[[#This Row],[业务机构名称]],2)&amp;VerticalTable[[#This Row],[会计月]],[2]直营店月费用!$D$346:$T$495,15,0),0)</f>
        <v>5810</v>
      </c>
      <c r="P739" s="6">
        <f>VerticalTable[[#This Row],[毛利额]]-SUM(VerticalTable[[#This Row],[月租]:[员工工资]])</f>
        <v>22583.61</v>
      </c>
    </row>
    <row r="740" spans="1:16" ht="17.25">
      <c r="A740" s="4">
        <v>1017</v>
      </c>
      <c r="B740" s="3" t="s">
        <v>35</v>
      </c>
      <c r="C740" s="4" t="s">
        <v>17</v>
      </c>
      <c r="D740" s="3">
        <v>2023</v>
      </c>
      <c r="E740" s="4" t="s">
        <v>38</v>
      </c>
      <c r="F740" s="4" t="str">
        <f t="shared" si="11"/>
        <v>阳光2302</v>
      </c>
      <c r="G740" s="5">
        <f>IFERROR(VerticalTable[[#This Row],[毛利额]]/VerticalTable[[#This Row],[实收]],"")</f>
        <v>0.38567861545608195</v>
      </c>
      <c r="H740" s="6">
        <f>SUMIF('[1]2023db'!$E:$E,F740,'[1]2023db'!$M:$M)</f>
        <v>68520.47</v>
      </c>
      <c r="I740" s="6">
        <f>SUMIF('[1]2023db'!$E:$E,F740,'[1]2023db'!$R:$R)</f>
        <v>26426.880000000001</v>
      </c>
      <c r="J740" s="6">
        <f>SUMIF('[1]2023db'!$E:$E,[1]!表1_35[[#This Row],[列1]]&amp;"F",'[1]2023db'!$M:$M)</f>
        <v>0</v>
      </c>
      <c r="K740" s="6">
        <f>SUMIF('[1]2023db'!$E:$E,[1]!表1_35[[#This Row],[列1]]&amp;"F",'[1]2023db'!$R:$R)</f>
        <v>0</v>
      </c>
      <c r="L740" s="6">
        <f>IFERROR(VLOOKUP(LEFT(VerticalTable[[#This Row],[业务机构名称]],2)&amp;VerticalTable[[#This Row],[会计月]],[2]直营店月费用!$D$346:$T$495,8,0),0)</f>
        <v>2333</v>
      </c>
      <c r="M740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40" s="6">
        <f>IFERROR(VLOOKUP(LEFT(VerticalTable[[#This Row],[业务机构名称]],2)&amp;VerticalTable[[#This Row],[会计月]],[2]直营店月费用!$D$346:$T$495,17,0),0)</f>
        <v>995.40999999999985</v>
      </c>
      <c r="O740" s="6">
        <f>IFERROR(VLOOKUP(LEFT(VerticalTable[[#This Row],[业务机构名称]],2)&amp;VerticalTable[[#This Row],[会计月]],[2]直营店月费用!$D$346:$T$495,15,0),0)</f>
        <v>4500</v>
      </c>
      <c r="P740" s="6">
        <f>VerticalTable[[#This Row],[毛利额]]-SUM(VerticalTable[[#This Row],[月租]:[员工工资]])</f>
        <v>18598.47</v>
      </c>
    </row>
    <row r="741" spans="1:16" ht="17.25">
      <c r="A741" s="4">
        <v>1018</v>
      </c>
      <c r="B741" s="3" t="s">
        <v>36</v>
      </c>
      <c r="C741" s="4" t="s">
        <v>17</v>
      </c>
      <c r="D741" s="3">
        <v>2023</v>
      </c>
      <c r="E741" s="4" t="s">
        <v>38</v>
      </c>
      <c r="F741" s="4" t="str">
        <f t="shared" si="11"/>
        <v>安康2302</v>
      </c>
      <c r="G741" s="5">
        <f>IFERROR(VerticalTable[[#This Row],[毛利额]]/VerticalTable[[#This Row],[实收]],"")</f>
        <v>0.39707218049900511</v>
      </c>
      <c r="H741" s="6">
        <f>SUMIF('[1]2023db'!$E:$E,F741,'[1]2023db'!$M:$M)</f>
        <v>62503.17</v>
      </c>
      <c r="I741" s="6">
        <f>SUMIF('[1]2023db'!$E:$E,F741,'[1]2023db'!$R:$R)</f>
        <v>24818.27</v>
      </c>
      <c r="J741" s="6">
        <f>SUMIF('[1]2023db'!$E:$E,[1]!表1_35[[#This Row],[列1]]&amp;"F",'[1]2023db'!$M:$M)</f>
        <v>0</v>
      </c>
      <c r="K741" s="6">
        <f>SUMIF('[1]2023db'!$E:$E,[1]!表1_35[[#This Row],[列1]]&amp;"F",'[1]2023db'!$R:$R)</f>
        <v>0</v>
      </c>
      <c r="L741" s="6">
        <f>IFERROR(VLOOKUP(LEFT(VerticalTable[[#This Row],[业务机构名称]],2)&amp;VerticalTable[[#This Row],[会计月]],[2]直营店月费用!$D$346:$T$495,8,0),0)</f>
        <v>5000</v>
      </c>
      <c r="M741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779</v>
      </c>
      <c r="N741" s="6">
        <f>IFERROR(VLOOKUP(LEFT(VerticalTable[[#This Row],[业务机构名称]],2)&amp;VerticalTable[[#This Row],[会计月]],[2]直营店月费用!$D$346:$T$495,17,0),0)</f>
        <v>183.29999999999927</v>
      </c>
      <c r="O741" s="6">
        <f>IFERROR(VLOOKUP(LEFT(VerticalTable[[#This Row],[业务机构名称]],2)&amp;VerticalTable[[#This Row],[会计月]],[2]直营店月费用!$D$346:$T$495,15,0),0)</f>
        <v>6968</v>
      </c>
      <c r="P741" s="6">
        <f>VerticalTable[[#This Row],[毛利额]]-SUM(VerticalTable[[#This Row],[月租]:[员工工资]])</f>
        <v>11887.970000000001</v>
      </c>
    </row>
    <row r="742" spans="1:16" ht="17.25">
      <c r="A742" s="4">
        <v>1019</v>
      </c>
      <c r="B742" s="3" t="s">
        <v>37</v>
      </c>
      <c r="C742" s="4" t="s">
        <v>17</v>
      </c>
      <c r="D742" s="3">
        <v>2023</v>
      </c>
      <c r="E742" s="4" t="s">
        <v>38</v>
      </c>
      <c r="F742" s="4" t="str">
        <f t="shared" si="11"/>
        <v>仁心2302</v>
      </c>
      <c r="G742" s="5">
        <f>IFERROR(VerticalTable[[#This Row],[毛利额]]/VerticalTable[[#This Row],[实收]],"")</f>
        <v>0.39648852750533636</v>
      </c>
      <c r="H742" s="6">
        <f>SUMIF('[1]2023db'!$E:$E,F742,'[1]2023db'!$M:$M)</f>
        <v>75669.679999999993</v>
      </c>
      <c r="I742" s="6">
        <f>SUMIF('[1]2023db'!$E:$E,F742,'[1]2023db'!$R:$R)</f>
        <v>30002.16</v>
      </c>
      <c r="J742" s="6">
        <f>SUMIF('[1]2023db'!$E:$E,[1]!表1_35[[#This Row],[列1]]&amp;"F",'[1]2023db'!$M:$M)</f>
        <v>0</v>
      </c>
      <c r="K742" s="6">
        <f>SUMIF('[1]2023db'!$E:$E,[1]!表1_35[[#This Row],[列1]]&amp;"F",'[1]2023db'!$R:$R)</f>
        <v>0</v>
      </c>
      <c r="L742" s="6">
        <f>IFERROR(VLOOKUP(LEFT(VerticalTable[[#This Row],[业务机构名称]],2)&amp;VerticalTable[[#This Row],[会计月]],[2]直营店月费用!$D$346:$T$495,8,0),0)</f>
        <v>1917</v>
      </c>
      <c r="M742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42" s="6">
        <f>IFERROR(VLOOKUP(LEFT(VerticalTable[[#This Row],[业务机构名称]],2)&amp;VerticalTable[[#This Row],[会计月]],[2]直营店月费用!$D$346:$T$495,17,0),0)</f>
        <v>264.21999999999935</v>
      </c>
      <c r="O742" s="6">
        <f>IFERROR(VLOOKUP(LEFT(VerticalTable[[#This Row],[业务机构名称]],2)&amp;VerticalTable[[#This Row],[会计月]],[2]直营店月费用!$D$346:$T$495,15,0),0)</f>
        <v>5154</v>
      </c>
      <c r="P742" s="6">
        <f>VerticalTable[[#This Row],[毛利额]]-SUM(VerticalTable[[#This Row],[月租]:[员工工资]])</f>
        <v>22666.940000000002</v>
      </c>
    </row>
    <row r="743" spans="1:16" ht="17.25">
      <c r="A743" s="3">
        <v>1021</v>
      </c>
      <c r="B743" s="4" t="s">
        <v>53</v>
      </c>
      <c r="C743" s="4" t="s">
        <v>17</v>
      </c>
      <c r="D743" s="3">
        <v>2023</v>
      </c>
      <c r="E743" s="4" t="s">
        <v>38</v>
      </c>
      <c r="F743" s="4" t="str">
        <f t="shared" si="11"/>
        <v>康佳2302</v>
      </c>
      <c r="G743" s="5">
        <f>IFERROR(VerticalTable[[#This Row],[毛利额]]/VerticalTable[[#This Row],[实收]],"")</f>
        <v>0.41135483212497115</v>
      </c>
      <c r="H743" s="6">
        <f>SUMIF('[1]2023db'!$E:$E,F743,'[1]2023db'!$M:$M)</f>
        <v>48597.46</v>
      </c>
      <c r="I743" s="6">
        <f>SUMIF('[1]2023db'!$E:$E,F743,'[1]2023db'!$R:$R)</f>
        <v>19990.8</v>
      </c>
      <c r="J743" s="6">
        <f>SUMIF('[1]2023db'!$E:$E,[1]!表1_35[[#This Row],[列1]]&amp;"F",'[1]2023db'!$M:$M)</f>
        <v>0</v>
      </c>
      <c r="K743" s="6">
        <f>SUMIF('[1]2023db'!$E:$E,[1]!表1_35[[#This Row],[列1]]&amp;"F",'[1]2023db'!$R:$R)</f>
        <v>0</v>
      </c>
      <c r="L743" s="6">
        <f>IFERROR(VLOOKUP(LEFT(VerticalTable[[#This Row],[业务机构名称]],2)&amp;VerticalTable[[#This Row],[会计月]],[2]直营店月费用!$D$346:$T$495,8,0),0)</f>
        <v>2083</v>
      </c>
      <c r="M743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43" s="6">
        <f>IFERROR(VLOOKUP(LEFT(VerticalTable[[#This Row],[业务机构名称]],2)&amp;VerticalTable[[#This Row],[会计月]],[2]直营店月费用!$D$346:$T$495,17,0),0)</f>
        <v>369.07999999999993</v>
      </c>
      <c r="O743" s="6">
        <f>IFERROR(VLOOKUP(LEFT(VerticalTable[[#This Row],[业务机构名称]],2)&amp;VerticalTable[[#This Row],[会计月]],[2]直营店月费用!$D$346:$T$495,15,0),0)</f>
        <v>5142</v>
      </c>
      <c r="P743" s="6">
        <f>VerticalTable[[#This Row],[毛利额]]-SUM(VerticalTable[[#This Row],[月租]:[员工工资]])</f>
        <v>12396.72</v>
      </c>
    </row>
    <row r="744" spans="1:16" ht="17.25">
      <c r="A744" s="3">
        <v>1022</v>
      </c>
      <c r="B744" s="4" t="s">
        <v>57</v>
      </c>
      <c r="C744" s="4" t="s">
        <v>17</v>
      </c>
      <c r="D744" s="3">
        <v>2023</v>
      </c>
      <c r="E744" s="4" t="s">
        <v>38</v>
      </c>
      <c r="F744" s="4" t="str">
        <f t="shared" si="11"/>
        <v>豪盛2302</v>
      </c>
      <c r="G744" s="5">
        <f>IFERROR(VerticalTable[[#This Row],[毛利额]]/VerticalTable[[#This Row],[实收]],"")</f>
        <v>0.39559363032727973</v>
      </c>
      <c r="H744" s="6">
        <f>SUMIF('[1]2023db'!$E:$E,F744,'[1]2023db'!$M:$M)</f>
        <v>37289.199999999997</v>
      </c>
      <c r="I744" s="6">
        <f>SUMIF('[1]2023db'!$E:$E,F744,'[1]2023db'!$R:$R)</f>
        <v>14751.369999999999</v>
      </c>
      <c r="J744" s="6">
        <f>SUMIF('[1]2023db'!$E:$E,[1]!表1_35[[#This Row],[列1]]&amp;"F",'[1]2023db'!$M:$M)</f>
        <v>0</v>
      </c>
      <c r="K744" s="6">
        <f>SUMIF('[1]2023db'!$E:$E,[1]!表1_35[[#This Row],[列1]]&amp;"F",'[1]2023db'!$R:$R)</f>
        <v>0</v>
      </c>
      <c r="L744" s="6">
        <f>IFERROR(VLOOKUP(LEFT(VerticalTable[[#This Row],[业务机构名称]],2)&amp;VerticalTable[[#This Row],[会计月]],[2]直营店月费用!$D$346:$T$495,8,0),0)</f>
        <v>1667</v>
      </c>
      <c r="M744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838</v>
      </c>
      <c r="N744" s="6">
        <f>IFERROR(VLOOKUP(LEFT(VerticalTable[[#This Row],[业务机构名称]],2)&amp;VerticalTable[[#This Row],[会计月]],[2]直营店月费用!$D$346:$T$495,17,0),0)</f>
        <v>216.47999999999956</v>
      </c>
      <c r="O744" s="6">
        <f>IFERROR(VLOOKUP(LEFT(VerticalTable[[#This Row],[业务机构名称]],2)&amp;VerticalTable[[#This Row],[会计月]],[2]直营店月费用!$D$346:$T$495,15,0),0)</f>
        <v>4463</v>
      </c>
      <c r="P744" s="6">
        <f>VerticalTable[[#This Row],[毛利额]]-SUM(VerticalTable[[#This Row],[月租]:[员工工资]])</f>
        <v>7566.8899999999994</v>
      </c>
    </row>
    <row r="745" spans="1:16" ht="17.25">
      <c r="A745" s="3">
        <v>1023</v>
      </c>
      <c r="B745" s="4" t="s">
        <v>58</v>
      </c>
      <c r="C745" s="4" t="s">
        <v>17</v>
      </c>
      <c r="D745" s="3">
        <v>2023</v>
      </c>
      <c r="E745" s="4" t="s">
        <v>38</v>
      </c>
      <c r="F745" s="4" t="str">
        <f t="shared" si="11"/>
        <v>二十2302</v>
      </c>
      <c r="G745" s="5">
        <f>IFERROR(VerticalTable[[#This Row],[毛利额]]/VerticalTable[[#This Row],[实收]],"")</f>
        <v>0.38162509172805281</v>
      </c>
      <c r="H745" s="6">
        <f>SUMIF('[1]2023db'!$E:$E,F745,'[1]2023db'!$M:$M)</f>
        <v>21708.190000000002</v>
      </c>
      <c r="I745" s="6">
        <f>SUMIF('[1]2023db'!$E:$E,F745,'[1]2023db'!$R:$R)</f>
        <v>8284.39</v>
      </c>
      <c r="J745" s="6">
        <f>SUMIF('[1]2023db'!$E:$E,[1]!表1_35[[#This Row],[列1]]&amp;"F",'[1]2023db'!$M:$M)</f>
        <v>0</v>
      </c>
      <c r="K745" s="6">
        <f>SUMIF('[1]2023db'!$E:$E,[1]!表1_35[[#This Row],[列1]]&amp;"F",'[1]2023db'!$R:$R)</f>
        <v>0</v>
      </c>
      <c r="L745" s="6">
        <f>IFERROR(VLOOKUP(LEFT(VerticalTable[[#This Row],[业务机构名称]],2)&amp;VerticalTable[[#This Row],[会计月]],[2]直营店月费用!$D$346:$T$495,8,0),0)</f>
        <v>0</v>
      </c>
      <c r="M745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580</v>
      </c>
      <c r="N745" s="6">
        <f>IFERROR(VLOOKUP(LEFT(VerticalTable[[#This Row],[业务机构名称]],2)&amp;VerticalTable[[#This Row],[会计月]],[2]直营店月费用!$D$346:$T$495,17,0),0)</f>
        <v>30</v>
      </c>
      <c r="O745" s="6">
        <f>IFERROR(VLOOKUP(LEFT(VerticalTable[[#This Row],[业务机构名称]],2)&amp;VerticalTable[[#This Row],[会计月]],[2]直营店月费用!$D$346:$T$495,15,0),0)</f>
        <v>4547</v>
      </c>
      <c r="P745" s="6">
        <f>VerticalTable[[#This Row],[毛利额]]-SUM(VerticalTable[[#This Row],[月租]:[员工工资]])</f>
        <v>3127.3899999999994</v>
      </c>
    </row>
    <row r="746" spans="1:16" ht="17.25">
      <c r="A746" s="3">
        <v>1001</v>
      </c>
      <c r="B746" s="3" t="s">
        <v>16</v>
      </c>
      <c r="C746" s="4" t="s">
        <v>17</v>
      </c>
      <c r="D746" s="3">
        <v>2023</v>
      </c>
      <c r="E746" s="4" t="s">
        <v>40</v>
      </c>
      <c r="F746" s="4" t="str">
        <f t="shared" si="11"/>
        <v>爱心2303</v>
      </c>
      <c r="G746" s="5">
        <f>IFERROR(VerticalTable[[#This Row],[毛利额]]/VerticalTable[[#This Row],[实收]],"")</f>
        <v>0.44867920839288555</v>
      </c>
      <c r="H746" s="6">
        <f>SUMIF('[1]2023db'!$E:$E,F746,'[1]2023db'!$M:$M)</f>
        <v>109350.71</v>
      </c>
      <c r="I746" s="6">
        <f>SUMIF('[1]2023db'!$E:$E,F746,'[1]2023db'!$R:$R)</f>
        <v>49063.39</v>
      </c>
      <c r="J746" s="6">
        <f>SUMIF('[1]2023db'!$E:$E,[1]!表1_35[[#This Row],[列1]]&amp;"F",'[1]2023db'!$M:$M)</f>
        <v>0</v>
      </c>
      <c r="K746" s="6">
        <f>SUMIF('[1]2023db'!$E:$E,[1]!表1_35[[#This Row],[列1]]&amp;"F",'[1]2023db'!$R:$R)</f>
        <v>0</v>
      </c>
      <c r="L746" s="6">
        <f>IFERROR(VLOOKUP(LEFT(VerticalTable[[#This Row],[业务机构名称]],2)&amp;VerticalTable[[#This Row],[会计月]],[2]直营店月费用!$D$346:$T$495,8,0),0)</f>
        <v>2500</v>
      </c>
      <c r="M746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46" s="6">
        <f>IFERROR(VLOOKUP(LEFT(VerticalTable[[#This Row],[业务机构名称]],2)&amp;VerticalTable[[#This Row],[会计月]],[2]直营店月费用!$D$346:$T$495,17,0),0)</f>
        <v>237.97999999999956</v>
      </c>
      <c r="O746" s="6">
        <f>IFERROR(VLOOKUP(LEFT(VerticalTable[[#This Row],[业务机构名称]],2)&amp;VerticalTable[[#This Row],[会计月]],[2]直营店月费用!$D$346:$T$495,15,0),0)</f>
        <v>9219</v>
      </c>
      <c r="P746" s="6">
        <f>VerticalTable[[#This Row],[毛利额]]-SUM(VerticalTable[[#This Row],[月租]:[员工工资]])</f>
        <v>37106.410000000003</v>
      </c>
    </row>
    <row r="747" spans="1:16" ht="17.25">
      <c r="A747" s="3">
        <v>1002</v>
      </c>
      <c r="B747" s="4" t="s">
        <v>19</v>
      </c>
      <c r="C747" s="4" t="s">
        <v>20</v>
      </c>
      <c r="D747" s="3">
        <v>2023</v>
      </c>
      <c r="E747" s="4" t="s">
        <v>41</v>
      </c>
      <c r="F747" s="4" t="str">
        <f t="shared" si="11"/>
        <v>百姓2303</v>
      </c>
      <c r="G747" s="5">
        <f>IFERROR(VerticalTable[[#This Row],[毛利额]]/VerticalTable[[#This Row],[实收]],"")</f>
        <v>0.43124603694956859</v>
      </c>
      <c r="H747" s="6">
        <f>SUMIF('[1]2023db'!$E:$E,F747,'[1]2023db'!$M:$M)</f>
        <v>182766.41</v>
      </c>
      <c r="I747" s="6">
        <f>SUMIF('[1]2023db'!$E:$E,F747,'[1]2023db'!$R:$R)</f>
        <v>78817.290000000008</v>
      </c>
      <c r="J747" s="6">
        <f>SUMIF('[1]2023db'!$E:$E,[1]!表1_35[[#This Row],[列1]]&amp;"F",'[1]2023db'!$M:$M)</f>
        <v>0</v>
      </c>
      <c r="K747" s="6">
        <f>SUMIF('[1]2023db'!$E:$E,[1]!表1_35[[#This Row],[列1]]&amp;"F",'[1]2023db'!$R:$R)</f>
        <v>0</v>
      </c>
      <c r="L747" s="6">
        <f>IFERROR(VLOOKUP(LEFT(VerticalTable[[#This Row],[业务机构名称]],2)&amp;VerticalTable[[#This Row],[会计月]],[2]直营店月费用!$D$346:$T$495,8,0),0)</f>
        <v>0</v>
      </c>
      <c r="M747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47" s="6">
        <f>IFERROR(VLOOKUP(LEFT(VerticalTable[[#This Row],[业务机构名称]],2)&amp;VerticalTable[[#This Row],[会计月]],[2]直营店月费用!$D$346:$T$495,17,0),0)</f>
        <v>0</v>
      </c>
      <c r="O747" s="6">
        <f>IFERROR(VLOOKUP(LEFT(VerticalTable[[#This Row],[业务机构名称]],2)&amp;VerticalTable[[#This Row],[会计月]],[2]直营店月费用!$D$346:$T$495,15,0),0)</f>
        <v>0</v>
      </c>
      <c r="P747" s="6">
        <f>VerticalTable[[#This Row],[毛利额]]-SUM(VerticalTable[[#This Row],[月租]:[员工工资]])</f>
        <v>78817.290000000008</v>
      </c>
    </row>
    <row r="748" spans="1:16" ht="17.25">
      <c r="A748" s="3">
        <v>1003</v>
      </c>
      <c r="B748" s="4" t="s">
        <v>22</v>
      </c>
      <c r="C748" s="4" t="s">
        <v>20</v>
      </c>
      <c r="D748" s="3">
        <v>2023</v>
      </c>
      <c r="E748" s="4" t="s">
        <v>41</v>
      </c>
      <c r="F748" s="4" t="str">
        <f t="shared" si="11"/>
        <v>博康2303</v>
      </c>
      <c r="G748" s="5">
        <f>IFERROR(VerticalTable[[#This Row],[毛利额]]/VerticalTable[[#This Row],[实收]],"")</f>
        <v>0.43021793611118975</v>
      </c>
      <c r="H748" s="6">
        <f>SUMIF('[1]2023db'!$E:$E,F748,'[1]2023db'!$M:$M)</f>
        <v>96875.18</v>
      </c>
      <c r="I748" s="6">
        <f>SUMIF('[1]2023db'!$E:$E,F748,'[1]2023db'!$R:$R)</f>
        <v>41677.440000000002</v>
      </c>
      <c r="J748" s="6">
        <f>SUMIF('[1]2023db'!$E:$E,[1]!表1_35[[#This Row],[列1]]&amp;"F",'[1]2023db'!$M:$M)</f>
        <v>0</v>
      </c>
      <c r="K748" s="6">
        <f>SUMIF('[1]2023db'!$E:$E,[1]!表1_35[[#This Row],[列1]]&amp;"F",'[1]2023db'!$R:$R)</f>
        <v>0</v>
      </c>
      <c r="L748" s="6">
        <f>IFERROR(VLOOKUP(LEFT(VerticalTable[[#This Row],[业务机构名称]],2)&amp;VerticalTable[[#This Row],[会计月]],[2]直营店月费用!$D$346:$T$495,8,0),0)</f>
        <v>0</v>
      </c>
      <c r="M748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48" s="6">
        <f>IFERROR(VLOOKUP(LEFT(VerticalTable[[#This Row],[业务机构名称]],2)&amp;VerticalTable[[#This Row],[会计月]],[2]直营店月费用!$D$346:$T$495,17,0),0)</f>
        <v>0</v>
      </c>
      <c r="O748" s="6">
        <f>IFERROR(VLOOKUP(LEFT(VerticalTable[[#This Row],[业务机构名称]],2)&amp;VerticalTable[[#This Row],[会计月]],[2]直营店月费用!$D$346:$T$495,15,0),0)</f>
        <v>0</v>
      </c>
      <c r="P748" s="6">
        <f>VerticalTable[[#This Row],[毛利额]]-SUM(VerticalTable[[#This Row],[月租]:[员工工资]])</f>
        <v>41677.440000000002</v>
      </c>
    </row>
    <row r="749" spans="1:16" ht="17.25">
      <c r="A749" s="3">
        <v>1004</v>
      </c>
      <c r="B749" s="4" t="s">
        <v>23</v>
      </c>
      <c r="C749" s="4" t="s">
        <v>20</v>
      </c>
      <c r="D749" s="3">
        <v>2023</v>
      </c>
      <c r="E749" s="4" t="s">
        <v>41</v>
      </c>
      <c r="F749" s="4" t="str">
        <f t="shared" si="11"/>
        <v>华瑞2303</v>
      </c>
      <c r="G749" s="5">
        <f>IFERROR(VerticalTable[[#This Row],[毛利额]]/VerticalTable[[#This Row],[实收]],"")</f>
        <v>0.4152875060247303</v>
      </c>
      <c r="H749" s="6">
        <f>SUMIF('[1]2023db'!$E:$E,F749,'[1]2023db'!$M:$M)</f>
        <v>133221.73000000001</v>
      </c>
      <c r="I749" s="6">
        <f>SUMIF('[1]2023db'!$E:$E,F749,'[1]2023db'!$R:$R)</f>
        <v>55325.32</v>
      </c>
      <c r="J749" s="6">
        <f>SUMIF('[1]2023db'!$E:$E,[1]!表1_35[[#This Row],[列1]]&amp;"F",'[1]2023db'!$M:$M)</f>
        <v>0</v>
      </c>
      <c r="K749" s="6">
        <f>SUMIF('[1]2023db'!$E:$E,[1]!表1_35[[#This Row],[列1]]&amp;"F",'[1]2023db'!$R:$R)</f>
        <v>0</v>
      </c>
      <c r="L749" s="6">
        <f>IFERROR(VLOOKUP(LEFT(VerticalTable[[#This Row],[业务机构名称]],2)&amp;VerticalTable[[#This Row],[会计月]],[2]直营店月费用!$D$346:$T$495,8,0),0)</f>
        <v>0</v>
      </c>
      <c r="M749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49" s="6">
        <f>IFERROR(VLOOKUP(LEFT(VerticalTable[[#This Row],[业务机构名称]],2)&amp;VerticalTable[[#This Row],[会计月]],[2]直营店月费用!$D$346:$T$495,17,0),0)</f>
        <v>0</v>
      </c>
      <c r="O749" s="6">
        <f>IFERROR(VLOOKUP(LEFT(VerticalTable[[#This Row],[业务机构名称]],2)&amp;VerticalTable[[#This Row],[会计月]],[2]直营店月费用!$D$346:$T$495,15,0),0)</f>
        <v>0</v>
      </c>
      <c r="P749" s="6">
        <f>VerticalTable[[#This Row],[毛利额]]-SUM(VerticalTable[[#This Row],[月租]:[员工工资]])</f>
        <v>55325.32</v>
      </c>
    </row>
    <row r="750" spans="1:16" ht="17.25">
      <c r="A750" s="3">
        <v>1005</v>
      </c>
      <c r="B750" s="4" t="s">
        <v>24</v>
      </c>
      <c r="C750" s="4" t="s">
        <v>20</v>
      </c>
      <c r="D750" s="3">
        <v>2023</v>
      </c>
      <c r="E750" s="4" t="s">
        <v>41</v>
      </c>
      <c r="F750" s="4" t="str">
        <f t="shared" si="11"/>
        <v>华宇2303</v>
      </c>
      <c r="G750" s="5">
        <f>IFERROR(VerticalTable[[#This Row],[毛利额]]/VerticalTable[[#This Row],[实收]],"")</f>
        <v>0.37707460532520753</v>
      </c>
      <c r="H750" s="6">
        <f>SUMIF('[1]2023db'!$E:$E,F750,'[1]2023db'!$M:$M)</f>
        <v>117626.59</v>
      </c>
      <c r="I750" s="6">
        <f>SUMIF('[1]2023db'!$E:$E,F750,'[1]2023db'!$R:$R)</f>
        <v>44354</v>
      </c>
      <c r="J750" s="6">
        <f>SUMIF('[1]2023db'!$E:$E,[1]!表1_35[[#This Row],[列1]]&amp;"F",'[1]2023db'!$M:$M)</f>
        <v>0</v>
      </c>
      <c r="K750" s="6">
        <f>SUMIF('[1]2023db'!$E:$E,[1]!表1_35[[#This Row],[列1]]&amp;"F",'[1]2023db'!$R:$R)</f>
        <v>0</v>
      </c>
      <c r="L750" s="6">
        <f>IFERROR(VLOOKUP(LEFT(VerticalTable[[#This Row],[业务机构名称]],2)&amp;VerticalTable[[#This Row],[会计月]],[2]直营店月费用!$D$346:$T$495,8,0),0)</f>
        <v>0</v>
      </c>
      <c r="M750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50" s="6">
        <f>IFERROR(VLOOKUP(LEFT(VerticalTable[[#This Row],[业务机构名称]],2)&amp;VerticalTable[[#This Row],[会计月]],[2]直营店月费用!$D$346:$T$495,17,0),0)</f>
        <v>0</v>
      </c>
      <c r="O750" s="6">
        <f>IFERROR(VLOOKUP(LEFT(VerticalTable[[#This Row],[业务机构名称]],2)&amp;VerticalTable[[#This Row],[会计月]],[2]直营店月费用!$D$346:$T$495,15,0),0)</f>
        <v>0</v>
      </c>
      <c r="P750" s="6">
        <f>VerticalTable[[#This Row],[毛利额]]-SUM(VerticalTable[[#This Row],[月租]:[员工工资]])</f>
        <v>44354</v>
      </c>
    </row>
    <row r="751" spans="1:16" ht="17.25">
      <c r="A751" s="3">
        <v>1006</v>
      </c>
      <c r="B751" s="4" t="s">
        <v>25</v>
      </c>
      <c r="C751" s="4" t="s">
        <v>20</v>
      </c>
      <c r="D751" s="3">
        <v>2023</v>
      </c>
      <c r="E751" s="4" t="s">
        <v>41</v>
      </c>
      <c r="F751" s="4" t="str">
        <f t="shared" si="11"/>
        <v>华雨2303</v>
      </c>
      <c r="G751" s="5">
        <f>IFERROR(VerticalTable[[#This Row],[毛利额]]/VerticalTable[[#This Row],[实收]],"")</f>
        <v>0.54838673312176112</v>
      </c>
      <c r="H751" s="6">
        <f>SUMIF('[1]2023db'!$E:$E,F751,'[1]2023db'!$M:$M)</f>
        <v>58545.8</v>
      </c>
      <c r="I751" s="6">
        <f>SUMIF('[1]2023db'!$E:$E,F751,'[1]2023db'!$R:$R)</f>
        <v>32105.74</v>
      </c>
      <c r="J751" s="6">
        <f>SUMIF('[1]2023db'!$E:$E,[1]!表1_35[[#This Row],[列1]]&amp;"F",'[1]2023db'!$M:$M)</f>
        <v>0</v>
      </c>
      <c r="K751" s="6">
        <f>SUMIF('[1]2023db'!$E:$E,[1]!表1_35[[#This Row],[列1]]&amp;"F",'[1]2023db'!$R:$R)</f>
        <v>0</v>
      </c>
      <c r="L751" s="6">
        <f>IFERROR(VLOOKUP(LEFT(VerticalTable[[#This Row],[业务机构名称]],2)&amp;VerticalTable[[#This Row],[会计月]],[2]直营店月费用!$D$346:$T$495,8,0),0)</f>
        <v>0</v>
      </c>
      <c r="M751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51" s="6">
        <f>IFERROR(VLOOKUP(LEFT(VerticalTable[[#This Row],[业务机构名称]],2)&amp;VerticalTable[[#This Row],[会计月]],[2]直营店月费用!$D$346:$T$495,17,0),0)</f>
        <v>0</v>
      </c>
      <c r="O751" s="6">
        <f>IFERROR(VLOOKUP(LEFT(VerticalTable[[#This Row],[业务机构名称]],2)&amp;VerticalTable[[#This Row],[会计月]],[2]直营店月费用!$D$346:$T$495,15,0),0)</f>
        <v>0</v>
      </c>
      <c r="P751" s="6">
        <f>VerticalTable[[#This Row],[毛利额]]-SUM(VerticalTable[[#This Row],[月租]:[员工工资]])</f>
        <v>32105.74</v>
      </c>
    </row>
    <row r="752" spans="1:16" ht="17.25">
      <c r="A752" s="3">
        <v>1007</v>
      </c>
      <c r="B752" s="3" t="s">
        <v>26</v>
      </c>
      <c r="C752" s="4" t="s">
        <v>17</v>
      </c>
      <c r="D752" s="3">
        <v>2023</v>
      </c>
      <c r="E752" s="4" t="s">
        <v>40</v>
      </c>
      <c r="F752" s="4" t="str">
        <f t="shared" si="11"/>
        <v>平安2303</v>
      </c>
      <c r="G752" s="5">
        <f>IFERROR(VerticalTable[[#This Row],[毛利额]]/VerticalTable[[#This Row],[实收]],"")</f>
        <v>0.36540455691350726</v>
      </c>
      <c r="H752" s="6">
        <f>SUMIF('[1]2023db'!$E:$E,F752,'[1]2023db'!$M:$M)</f>
        <v>136292.69</v>
      </c>
      <c r="I752" s="6">
        <f>SUMIF('[1]2023db'!$E:$E,F752,'[1]2023db'!$R:$R)</f>
        <v>49801.97</v>
      </c>
      <c r="J752" s="6">
        <f>SUMIF('[1]2023db'!$E:$E,[1]!表1_35[[#This Row],[列1]]&amp;"F",'[1]2023db'!$M:$M)</f>
        <v>0</v>
      </c>
      <c r="K752" s="6">
        <f>SUMIF('[1]2023db'!$E:$E,[1]!表1_35[[#This Row],[列1]]&amp;"F",'[1]2023db'!$R:$R)</f>
        <v>0</v>
      </c>
      <c r="L752" s="6">
        <f>IFERROR(VLOOKUP(LEFT(VerticalTable[[#This Row],[业务机构名称]],2)&amp;VerticalTable[[#This Row],[会计月]],[2]直营店月费用!$D$346:$T$495,8,0),0)</f>
        <v>1917</v>
      </c>
      <c r="M752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52" s="6">
        <f>IFERROR(VLOOKUP(LEFT(VerticalTable[[#This Row],[业务机构名称]],2)&amp;VerticalTable[[#This Row],[会计月]],[2]直营店月费用!$D$346:$T$495,17,0),0)</f>
        <v>668.02000000000044</v>
      </c>
      <c r="O752" s="6">
        <f>IFERROR(VLOOKUP(LEFT(VerticalTable[[#This Row],[业务机构名称]],2)&amp;VerticalTable[[#This Row],[会计月]],[2]直营店月费用!$D$346:$T$495,15,0),0)</f>
        <v>3768</v>
      </c>
      <c r="P752" s="6">
        <f>VerticalTable[[#This Row],[毛利额]]-SUM(VerticalTable[[#This Row],[月租]:[员工工资]])</f>
        <v>43448.95</v>
      </c>
    </row>
    <row r="753" spans="1:16" ht="17.25">
      <c r="A753" s="3">
        <v>1008</v>
      </c>
      <c r="B753" s="3" t="s">
        <v>27</v>
      </c>
      <c r="C753" s="4" t="s">
        <v>17</v>
      </c>
      <c r="D753" s="3">
        <v>2023</v>
      </c>
      <c r="E753" s="4" t="s">
        <v>40</v>
      </c>
      <c r="F753" s="4" t="str">
        <f t="shared" si="11"/>
        <v>平价2303</v>
      </c>
      <c r="G753" s="5">
        <f>IFERROR(VerticalTable[[#This Row],[毛利额]]/VerticalTable[[#This Row],[实收]],"")</f>
        <v>0.36958449551979106</v>
      </c>
      <c r="H753" s="6">
        <f>SUMIF('[1]2023db'!$E:$E,F753,'[1]2023db'!$M:$M)</f>
        <v>261357.23</v>
      </c>
      <c r="I753" s="6">
        <f>SUMIF('[1]2023db'!$E:$E,F753,'[1]2023db'!$R:$R)</f>
        <v>96593.58</v>
      </c>
      <c r="J753" s="6">
        <f>SUMIF('[1]2023db'!$E:$E,[1]!表1_35[[#This Row],[列1]]&amp;"F",'[1]2023db'!$M:$M)</f>
        <v>0</v>
      </c>
      <c r="K753" s="6">
        <f>SUMIF('[1]2023db'!$E:$E,[1]!表1_35[[#This Row],[列1]]&amp;"F",'[1]2023db'!$R:$R)</f>
        <v>0</v>
      </c>
      <c r="L753" s="6">
        <f>IFERROR(VLOOKUP(LEFT(VerticalTable[[#This Row],[业务机构名称]],2)&amp;VerticalTable[[#This Row],[会计月]],[2]直营店月费用!$D$346:$T$495,8,0),0)</f>
        <v>4500</v>
      </c>
      <c r="M753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53" s="6">
        <f>IFERROR(VLOOKUP(LEFT(VerticalTable[[#This Row],[业务机构名称]],2)&amp;VerticalTable[[#This Row],[会计月]],[2]直营店月费用!$D$346:$T$495,17,0),0)</f>
        <v>1651.9700000000012</v>
      </c>
      <c r="O753" s="6">
        <f>IFERROR(VLOOKUP(LEFT(VerticalTable[[#This Row],[业务机构名称]],2)&amp;VerticalTable[[#This Row],[会计月]],[2]直营店月费用!$D$346:$T$495,15,0),0)</f>
        <v>27364</v>
      </c>
      <c r="P753" s="6">
        <f>VerticalTable[[#This Row],[毛利额]]-SUM(VerticalTable[[#This Row],[月租]:[员工工资]])</f>
        <v>63077.61</v>
      </c>
    </row>
    <row r="754" spans="1:16" ht="17.25">
      <c r="A754" s="3">
        <v>1010</v>
      </c>
      <c r="B754" s="3" t="s">
        <v>29</v>
      </c>
      <c r="C754" s="4" t="s">
        <v>17</v>
      </c>
      <c r="D754" s="3">
        <v>2023</v>
      </c>
      <c r="E754" s="4" t="s">
        <v>40</v>
      </c>
      <c r="F754" s="4" t="str">
        <f t="shared" si="11"/>
        <v>同仁2303</v>
      </c>
      <c r="G754" s="5">
        <f>IFERROR(VerticalTable[[#This Row],[毛利额]]/VerticalTable[[#This Row],[实收]],"")</f>
        <v>0.36795677504666008</v>
      </c>
      <c r="H754" s="6">
        <f>SUMIF('[1]2023db'!$E:$E,F754,'[1]2023db'!$M:$M)</f>
        <v>50691.090000000004</v>
      </c>
      <c r="I754" s="6">
        <f>SUMIF('[1]2023db'!$E:$E,F754,'[1]2023db'!$R:$R)</f>
        <v>18652.13</v>
      </c>
      <c r="J754" s="6">
        <f>SUMIF('[1]2023db'!$E:$E,[1]!表1_35[[#This Row],[列1]]&amp;"F",'[1]2023db'!$M:$M)</f>
        <v>0</v>
      </c>
      <c r="K754" s="6">
        <f>SUMIF('[1]2023db'!$E:$E,[1]!表1_35[[#This Row],[列1]]&amp;"F",'[1]2023db'!$R:$R)</f>
        <v>0</v>
      </c>
      <c r="L754" s="6">
        <f>IFERROR(VLOOKUP(LEFT(VerticalTable[[#This Row],[业务机构名称]],2)&amp;VerticalTable[[#This Row],[会计月]],[2]直营店月费用!$D$346:$T$495,8,0),0)</f>
        <v>7917</v>
      </c>
      <c r="M754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996</v>
      </c>
      <c r="N754" s="6">
        <f>IFERROR(VLOOKUP(LEFT(VerticalTable[[#This Row],[业务机构名称]],2)&amp;VerticalTable[[#This Row],[会计月]],[2]直营店月费用!$D$346:$T$495,17,0),0)</f>
        <v>725.35000000000036</v>
      </c>
      <c r="O754" s="6">
        <f>IFERROR(VLOOKUP(LEFT(VerticalTable[[#This Row],[业务机构名称]],2)&amp;VerticalTable[[#This Row],[会计月]],[2]直营店月费用!$D$346:$T$495,15,0),0)</f>
        <v>5697</v>
      </c>
      <c r="P754" s="6">
        <f>VerticalTable[[#This Row],[毛利额]]-SUM(VerticalTable[[#This Row],[月租]:[员工工资]])</f>
        <v>3316.7800000000007</v>
      </c>
    </row>
    <row r="755" spans="1:16" ht="17.25">
      <c r="A755" s="3">
        <v>1011</v>
      </c>
      <c r="B755" s="3" t="s">
        <v>30</v>
      </c>
      <c r="C755" s="4" t="s">
        <v>17</v>
      </c>
      <c r="D755" s="3">
        <v>2023</v>
      </c>
      <c r="E755" s="4" t="s">
        <v>40</v>
      </c>
      <c r="F755" s="4" t="str">
        <f t="shared" si="11"/>
        <v>万合2303</v>
      </c>
      <c r="G755" s="5">
        <f>IFERROR(VerticalTable[[#This Row],[毛利额]]/VerticalTable[[#This Row],[实收]],"")</f>
        <v>0.28228708127775737</v>
      </c>
      <c r="H755" s="6">
        <f>SUMIF('[1]2023db'!$E:$E,F755,'[1]2023db'!$M:$M)</f>
        <v>390772.47</v>
      </c>
      <c r="I755" s="6">
        <f>SUMIF('[1]2023db'!$E:$E,F755,'[1]2023db'!$R:$R)</f>
        <v>110310.01999999999</v>
      </c>
      <c r="J755" s="6">
        <f>SUMIF('[1]2023db'!$E:$E,[1]!表1_35[[#This Row],[列1]]&amp;"F",'[1]2023db'!$M:$M)</f>
        <v>0</v>
      </c>
      <c r="K755" s="6">
        <f>SUMIF('[1]2023db'!$E:$E,[1]!表1_35[[#This Row],[列1]]&amp;"F",'[1]2023db'!$R:$R)</f>
        <v>0</v>
      </c>
      <c r="L755" s="6">
        <f>IFERROR(VLOOKUP(LEFT(VerticalTable[[#This Row],[业务机构名称]],2)&amp;VerticalTable[[#This Row],[会计月]],[2]直营店月费用!$D$346:$T$495,8,0),0)</f>
        <v>10000</v>
      </c>
      <c r="M755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1161</v>
      </c>
      <c r="N755" s="6">
        <f>IFERROR(VLOOKUP(LEFT(VerticalTable[[#This Row],[业务机构名称]],2)&amp;VerticalTable[[#This Row],[会计月]],[2]直营店月费用!$D$346:$T$495,17,0),0)</f>
        <v>328.34000000000015</v>
      </c>
      <c r="O755" s="6">
        <f>IFERROR(VLOOKUP(LEFT(VerticalTable[[#This Row],[业务机构名称]],2)&amp;VerticalTable[[#This Row],[会计月]],[2]直营店月费用!$D$346:$T$495,15,0),0)</f>
        <v>19649</v>
      </c>
      <c r="P755" s="6">
        <f>VerticalTable[[#This Row],[毛利额]]-SUM(VerticalTable[[#This Row],[月租]:[员工工资]])</f>
        <v>79171.679999999993</v>
      </c>
    </row>
    <row r="756" spans="1:16" ht="17.25">
      <c r="A756" s="3">
        <v>1012</v>
      </c>
      <c r="B756" s="3" t="s">
        <v>31</v>
      </c>
      <c r="C756" s="4" t="s">
        <v>17</v>
      </c>
      <c r="D756" s="3">
        <v>2023</v>
      </c>
      <c r="E756" s="4" t="s">
        <v>40</v>
      </c>
      <c r="F756" s="4" t="str">
        <f t="shared" si="11"/>
        <v>为民2303</v>
      </c>
      <c r="G756" s="5">
        <f>IFERROR(VerticalTable[[#This Row],[毛利额]]/VerticalTable[[#This Row],[实收]],"")</f>
        <v>0.42024215745739413</v>
      </c>
      <c r="H756" s="6">
        <f>SUMIF('[1]2023db'!$E:$E,F756,'[1]2023db'!$M:$M)</f>
        <v>77933.59</v>
      </c>
      <c r="I756" s="6">
        <f>SUMIF('[1]2023db'!$E:$E,F756,'[1]2023db'!$R:$R)</f>
        <v>32750.979999999996</v>
      </c>
      <c r="J756" s="6">
        <f>SUMIF('[1]2023db'!$E:$E,[1]!表1_35[[#This Row],[列1]]&amp;"F",'[1]2023db'!$M:$M)</f>
        <v>0</v>
      </c>
      <c r="K756" s="6">
        <f>SUMIF('[1]2023db'!$E:$E,[1]!表1_35[[#This Row],[列1]]&amp;"F",'[1]2023db'!$R:$R)</f>
        <v>0</v>
      </c>
      <c r="L756" s="6">
        <f>IFERROR(VLOOKUP(LEFT(VerticalTable[[#This Row],[业务机构名称]],2)&amp;VerticalTable[[#This Row],[会计月]],[2]直营店月费用!$D$346:$T$495,8,0),0)</f>
        <v>2750</v>
      </c>
      <c r="M756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662</v>
      </c>
      <c r="N756" s="6">
        <f>IFERROR(VLOOKUP(LEFT(VerticalTable[[#This Row],[业务机构名称]],2)&amp;VerticalTable[[#This Row],[会计月]],[2]直营店月费用!$D$346:$T$495,17,0),0)</f>
        <v>406.05999999999949</v>
      </c>
      <c r="O756" s="6">
        <f>IFERROR(VLOOKUP(LEFT(VerticalTable[[#This Row],[业务机构名称]],2)&amp;VerticalTable[[#This Row],[会计月]],[2]直营店月费用!$D$346:$T$495,15,0),0)</f>
        <v>6557</v>
      </c>
      <c r="P756" s="6">
        <f>VerticalTable[[#This Row],[毛利额]]-SUM(VerticalTable[[#This Row],[月租]:[员工工资]])</f>
        <v>22375.919999999998</v>
      </c>
    </row>
    <row r="757" spans="1:16" ht="17.25">
      <c r="A757" s="3">
        <v>1013</v>
      </c>
      <c r="B757" s="4" t="s">
        <v>56</v>
      </c>
      <c r="C757" s="4" t="s">
        <v>20</v>
      </c>
      <c r="D757" s="3">
        <v>2023</v>
      </c>
      <c r="E757" s="4" t="s">
        <v>41</v>
      </c>
      <c r="F757" s="4" t="str">
        <f t="shared" si="11"/>
        <v>心脑2303</v>
      </c>
      <c r="G757" s="5">
        <f>IFERROR(VerticalTable[[#This Row],[毛利额]]/VerticalTable[[#This Row],[实收]],"")</f>
        <v>0.42885603132628153</v>
      </c>
      <c r="H757" s="6">
        <f>SUMIF('[1]2023db'!$E:$E,F757,'[1]2023db'!$M:$M)</f>
        <v>78656</v>
      </c>
      <c r="I757" s="6">
        <f>SUMIF('[1]2023db'!$E:$E,F757,'[1]2023db'!$R:$R)</f>
        <v>33732.1</v>
      </c>
      <c r="J757" s="6">
        <f>SUMIF('[1]2023db'!$E:$E,[1]!表1_35[[#This Row],[列1]]&amp;"F",'[1]2023db'!$M:$M)</f>
        <v>0</v>
      </c>
      <c r="K757" s="6">
        <f>SUMIF('[1]2023db'!$E:$E,[1]!表1_35[[#This Row],[列1]]&amp;"F",'[1]2023db'!$R:$R)</f>
        <v>0</v>
      </c>
      <c r="L757" s="6">
        <f>IFERROR(VLOOKUP(LEFT(VerticalTable[[#This Row],[业务机构名称]],2)&amp;VerticalTable[[#This Row],[会计月]],[2]直营店月费用!$D$346:$T$495,8,0),0)</f>
        <v>0</v>
      </c>
      <c r="M757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57" s="6">
        <f>IFERROR(VLOOKUP(LEFT(VerticalTable[[#This Row],[业务机构名称]],2)&amp;VerticalTable[[#This Row],[会计月]],[2]直营店月费用!$D$346:$T$495,17,0),0)</f>
        <v>0</v>
      </c>
      <c r="O757" s="6">
        <f>IFERROR(VLOOKUP(LEFT(VerticalTable[[#This Row],[业务机构名称]],2)&amp;VerticalTable[[#This Row],[会计月]],[2]直营店月费用!$D$346:$T$495,15,0),0)</f>
        <v>0</v>
      </c>
      <c r="P757" s="6">
        <f>VerticalTable[[#This Row],[毛利额]]-SUM(VerticalTable[[#This Row],[月租]:[员工工资]])</f>
        <v>33732.1</v>
      </c>
    </row>
    <row r="758" spans="1:16" ht="17.25">
      <c r="A758" s="3">
        <v>1014</v>
      </c>
      <c r="B758" s="3" t="s">
        <v>32</v>
      </c>
      <c r="C758" s="4" t="s">
        <v>17</v>
      </c>
      <c r="D758" s="3">
        <v>2023</v>
      </c>
      <c r="E758" s="4" t="s">
        <v>40</v>
      </c>
      <c r="F758" s="4" t="str">
        <f t="shared" si="11"/>
        <v>新特2303</v>
      </c>
      <c r="G758" s="5">
        <f>IFERROR(VerticalTable[[#This Row],[毛利额]]/VerticalTable[[#This Row],[实收]],"")</f>
        <v>0.398555071002826</v>
      </c>
      <c r="H758" s="6">
        <f>SUMIF('[1]2023db'!$E:$E,F758,'[1]2023db'!$M:$M)</f>
        <v>157402.88999999998</v>
      </c>
      <c r="I758" s="6">
        <f>SUMIF('[1]2023db'!$E:$E,F758,'[1]2023db'!$R:$R)</f>
        <v>62733.72</v>
      </c>
      <c r="J758" s="6">
        <f>SUMIF('[1]2023db'!$E:$E,[1]!表1_35[[#This Row],[列1]]&amp;"F",'[1]2023db'!$M:$M)</f>
        <v>0</v>
      </c>
      <c r="K758" s="6">
        <f>SUMIF('[1]2023db'!$E:$E,[1]!表1_35[[#This Row],[列1]]&amp;"F",'[1]2023db'!$R:$R)</f>
        <v>0</v>
      </c>
      <c r="L758" s="6">
        <f>IFERROR(VLOOKUP(LEFT(VerticalTable[[#This Row],[业务机构名称]],2)&amp;VerticalTable[[#This Row],[会计月]],[2]直营店月费用!$D$346:$T$495,8,0),0)</f>
        <v>1500</v>
      </c>
      <c r="M758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778</v>
      </c>
      <c r="N758" s="6">
        <f>IFERROR(VLOOKUP(LEFT(VerticalTable[[#This Row],[业务机构名称]],2)&amp;VerticalTable[[#This Row],[会计月]],[2]直营店月费用!$D$346:$T$495,17,0),0)</f>
        <v>1124.2399999999998</v>
      </c>
      <c r="O758" s="6">
        <f>IFERROR(VLOOKUP(LEFT(VerticalTable[[#This Row],[业务机构名称]],2)&amp;VerticalTable[[#This Row],[会计月]],[2]直营店月费用!$D$346:$T$495,15,0),0)</f>
        <v>10145</v>
      </c>
      <c r="P758" s="6">
        <f>VerticalTable[[#This Row],[毛利额]]-SUM(VerticalTable[[#This Row],[月租]:[员工工资]])</f>
        <v>49186.48</v>
      </c>
    </row>
    <row r="759" spans="1:16" ht="17.25">
      <c r="A759" s="3">
        <v>1015</v>
      </c>
      <c r="B759" s="3" t="s">
        <v>33</v>
      </c>
      <c r="C759" s="4" t="s">
        <v>17</v>
      </c>
      <c r="D759" s="3">
        <v>2023</v>
      </c>
      <c r="E759" s="4" t="s">
        <v>40</v>
      </c>
      <c r="F759" s="4" t="str">
        <f t="shared" si="11"/>
        <v>春天2303</v>
      </c>
      <c r="G759" s="5">
        <f>IFERROR(VerticalTable[[#This Row],[毛利额]]/VerticalTable[[#This Row],[实收]],"")</f>
        <v>0.40992168884105545</v>
      </c>
      <c r="H759" s="6">
        <f>SUMIF('[1]2023db'!$E:$E,F759,'[1]2023db'!$M:$M)</f>
        <v>96687.37</v>
      </c>
      <c r="I759" s="6">
        <f>SUMIF('[1]2023db'!$E:$E,F759,'[1]2023db'!$R:$R)</f>
        <v>39634.25</v>
      </c>
      <c r="J759" s="6">
        <f>SUMIF('[1]2023db'!$E:$E,[1]!表1_35[[#This Row],[列1]]&amp;"F",'[1]2023db'!$M:$M)</f>
        <v>0</v>
      </c>
      <c r="K759" s="6">
        <f>SUMIF('[1]2023db'!$E:$E,[1]!表1_35[[#This Row],[列1]]&amp;"F",'[1]2023db'!$R:$R)</f>
        <v>0</v>
      </c>
      <c r="L759" s="6">
        <f>IFERROR(VLOOKUP(LEFT(VerticalTable[[#This Row],[业务机构名称]],2)&amp;VerticalTable[[#This Row],[会计月]],[2]直营店月费用!$D$346:$T$495,8,0),0)</f>
        <v>2333</v>
      </c>
      <c r="M759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59" s="6">
        <f>IFERROR(VLOOKUP(LEFT(VerticalTable[[#This Row],[业务机构名称]],2)&amp;VerticalTable[[#This Row],[会计月]],[2]直营店月费用!$D$346:$T$495,17,0),0)</f>
        <v>1431.3099999999995</v>
      </c>
      <c r="O759" s="6">
        <f>IFERROR(VLOOKUP(LEFT(VerticalTable[[#This Row],[业务机构名称]],2)&amp;VerticalTable[[#This Row],[会计月]],[2]直营店月费用!$D$346:$T$495,15,0),0)</f>
        <v>8859</v>
      </c>
      <c r="P759" s="6">
        <f>VerticalTable[[#This Row],[毛利额]]-SUM(VerticalTable[[#This Row],[月租]:[员工工资]])</f>
        <v>27010.940000000002</v>
      </c>
    </row>
    <row r="760" spans="1:16" ht="17.25">
      <c r="A760" s="3">
        <v>1016</v>
      </c>
      <c r="B760" s="3" t="s">
        <v>34</v>
      </c>
      <c r="C760" s="4" t="s">
        <v>17</v>
      </c>
      <c r="D760" s="3">
        <v>2023</v>
      </c>
      <c r="E760" s="4" t="s">
        <v>40</v>
      </c>
      <c r="F760" s="4" t="str">
        <f t="shared" si="11"/>
        <v>春雨2303</v>
      </c>
      <c r="G760" s="5">
        <f>IFERROR(VerticalTable[[#This Row],[毛利额]]/VerticalTable[[#This Row],[实收]],"")</f>
        <v>0.37884182951285261</v>
      </c>
      <c r="H760" s="6">
        <f>SUMIF('[1]2023db'!$E:$E,F760,'[1]2023db'!$M:$M)</f>
        <v>92081.78</v>
      </c>
      <c r="I760" s="6">
        <f>SUMIF('[1]2023db'!$E:$E,F760,'[1]2023db'!$R:$R)</f>
        <v>34884.43</v>
      </c>
      <c r="J760" s="6">
        <f>SUMIF('[1]2023db'!$E:$E,[1]!表1_35[[#This Row],[列1]]&amp;"F",'[1]2023db'!$M:$M)</f>
        <v>0</v>
      </c>
      <c r="K760" s="6">
        <f>SUMIF('[1]2023db'!$E:$E,[1]!表1_35[[#This Row],[列1]]&amp;"F",'[1]2023db'!$R:$R)</f>
        <v>0</v>
      </c>
      <c r="L760" s="6">
        <f>IFERROR(VLOOKUP(LEFT(VerticalTable[[#This Row],[业务机构名称]],2)&amp;VerticalTable[[#This Row],[会计月]],[2]直营店月费用!$D$346:$T$495,8,0),0)</f>
        <v>2500</v>
      </c>
      <c r="M760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720</v>
      </c>
      <c r="N760" s="6">
        <f>IFERROR(VLOOKUP(LEFT(VerticalTable[[#This Row],[业务机构名称]],2)&amp;VerticalTable[[#This Row],[会计月]],[2]直营店月费用!$D$346:$T$495,17,0),0)</f>
        <v>451.01000000000022</v>
      </c>
      <c r="O760" s="6">
        <f>IFERROR(VLOOKUP(LEFT(VerticalTable[[#This Row],[业务机构名称]],2)&amp;VerticalTable[[#This Row],[会计月]],[2]直营店月费用!$D$346:$T$495,15,0),0)</f>
        <v>6599</v>
      </c>
      <c r="P760" s="6">
        <f>VerticalTable[[#This Row],[毛利额]]-SUM(VerticalTable[[#This Row],[月租]:[员工工资]])</f>
        <v>24614.42</v>
      </c>
    </row>
    <row r="761" spans="1:16" ht="17.25">
      <c r="A761" s="3">
        <v>1017</v>
      </c>
      <c r="B761" s="3" t="s">
        <v>35</v>
      </c>
      <c r="C761" s="4" t="s">
        <v>17</v>
      </c>
      <c r="D761" s="3">
        <v>2023</v>
      </c>
      <c r="E761" s="4" t="s">
        <v>40</v>
      </c>
      <c r="F761" s="4" t="str">
        <f t="shared" si="11"/>
        <v>阳光2303</v>
      </c>
      <c r="G761" s="5">
        <f>IFERROR(VerticalTable[[#This Row],[毛利额]]/VerticalTable[[#This Row],[实收]],"")</f>
        <v>0.38971618155152615</v>
      </c>
      <c r="H761" s="6">
        <f>SUMIF('[1]2023db'!$E:$E,F761,'[1]2023db'!$M:$M)</f>
        <v>85564.91</v>
      </c>
      <c r="I761" s="6">
        <f>SUMIF('[1]2023db'!$E:$E,F761,'[1]2023db'!$R:$R)</f>
        <v>33346.03</v>
      </c>
      <c r="J761" s="6">
        <f>SUMIF('[1]2023db'!$E:$E,[1]!表1_35[[#This Row],[列1]]&amp;"F",'[1]2023db'!$M:$M)</f>
        <v>0</v>
      </c>
      <c r="K761" s="6">
        <f>SUMIF('[1]2023db'!$E:$E,[1]!表1_35[[#This Row],[列1]]&amp;"F",'[1]2023db'!$R:$R)</f>
        <v>0</v>
      </c>
      <c r="L761" s="6">
        <f>IFERROR(VLOOKUP(LEFT(VerticalTable[[#This Row],[业务机构名称]],2)&amp;VerticalTable[[#This Row],[会计月]],[2]直营店月费用!$D$346:$T$495,8,0),0)</f>
        <v>2333</v>
      </c>
      <c r="M761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61" s="6">
        <f>IFERROR(VLOOKUP(LEFT(VerticalTable[[#This Row],[业务机构名称]],2)&amp;VerticalTable[[#This Row],[会计月]],[2]直营店月费用!$D$346:$T$495,17,0),0)</f>
        <v>198.10000000000036</v>
      </c>
      <c r="O761" s="6">
        <f>IFERROR(VLOOKUP(LEFT(VerticalTable[[#This Row],[业务机构名称]],2)&amp;VerticalTable[[#This Row],[会计月]],[2]直营店月费用!$D$346:$T$495,15,0),0)</f>
        <v>6106</v>
      </c>
      <c r="P761" s="6">
        <f>VerticalTable[[#This Row],[毛利额]]-SUM(VerticalTable[[#This Row],[月租]:[员工工资]])</f>
        <v>24708.93</v>
      </c>
    </row>
    <row r="762" spans="1:16" ht="17.25">
      <c r="A762" s="3">
        <v>1018</v>
      </c>
      <c r="B762" s="3" t="s">
        <v>36</v>
      </c>
      <c r="C762" s="4" t="s">
        <v>17</v>
      </c>
      <c r="D762" s="3">
        <v>2023</v>
      </c>
      <c r="E762" s="4" t="s">
        <v>40</v>
      </c>
      <c r="F762" s="4" t="str">
        <f t="shared" si="11"/>
        <v>安康2303</v>
      </c>
      <c r="G762" s="5">
        <f>IFERROR(VerticalTable[[#This Row],[毛利额]]/VerticalTable[[#This Row],[实收]],"")</f>
        <v>0.40926003025927771</v>
      </c>
      <c r="H762" s="6">
        <f>SUMIF('[1]2023db'!$E:$E,F762,'[1]2023db'!$M:$M)</f>
        <v>63649.9</v>
      </c>
      <c r="I762" s="6">
        <f>SUMIF('[1]2023db'!$E:$E,F762,'[1]2023db'!$R:$R)</f>
        <v>26049.360000000001</v>
      </c>
      <c r="J762" s="6">
        <f>SUMIF('[1]2023db'!$E:$E,[1]!表1_35[[#This Row],[列1]]&amp;"F",'[1]2023db'!$M:$M)</f>
        <v>0</v>
      </c>
      <c r="K762" s="6">
        <f>SUMIF('[1]2023db'!$E:$E,[1]!表1_35[[#This Row],[列1]]&amp;"F",'[1]2023db'!$R:$R)</f>
        <v>0</v>
      </c>
      <c r="L762" s="6">
        <f>IFERROR(VLOOKUP(LEFT(VerticalTable[[#This Row],[业务机构名称]],2)&amp;VerticalTable[[#This Row],[会计月]],[2]直营店月费用!$D$346:$T$495,8,0),0)</f>
        <v>5000</v>
      </c>
      <c r="M762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779</v>
      </c>
      <c r="N762" s="6">
        <f>IFERROR(VLOOKUP(LEFT(VerticalTable[[#This Row],[业务机构名称]],2)&amp;VerticalTable[[#This Row],[会计月]],[2]直营店月费用!$D$346:$T$495,17,0),0)</f>
        <v>184.79000000000087</v>
      </c>
      <c r="O762" s="6">
        <f>IFERROR(VLOOKUP(LEFT(VerticalTable[[#This Row],[业务机构名称]],2)&amp;VerticalTable[[#This Row],[会计月]],[2]直营店月费用!$D$346:$T$495,15,0),0)</f>
        <v>7069</v>
      </c>
      <c r="P762" s="6">
        <f>VerticalTable[[#This Row],[毛利额]]-SUM(VerticalTable[[#This Row],[月租]:[员工工资]])</f>
        <v>13016.57</v>
      </c>
    </row>
    <row r="763" spans="1:16" ht="17.25">
      <c r="A763" s="3">
        <v>1019</v>
      </c>
      <c r="B763" s="3" t="s">
        <v>37</v>
      </c>
      <c r="C763" s="4" t="s">
        <v>17</v>
      </c>
      <c r="D763" s="3">
        <v>2023</v>
      </c>
      <c r="E763" s="4" t="s">
        <v>40</v>
      </c>
      <c r="F763" s="4" t="str">
        <f t="shared" si="11"/>
        <v>仁心2303</v>
      </c>
      <c r="G763" s="5">
        <f>IFERROR(VerticalTable[[#This Row],[毛利额]]/VerticalTable[[#This Row],[实收]],"")</f>
        <v>0.40815893144861332</v>
      </c>
      <c r="H763" s="6">
        <f>SUMIF('[1]2023db'!$E:$E,F763,'[1]2023db'!$M:$M)</f>
        <v>93897.59</v>
      </c>
      <c r="I763" s="6">
        <f>SUMIF('[1]2023db'!$E:$E,F763,'[1]2023db'!$R:$R)</f>
        <v>38325.14</v>
      </c>
      <c r="J763" s="6">
        <f>SUMIF('[1]2023db'!$E:$E,[1]!表1_35[[#This Row],[列1]]&amp;"F",'[1]2023db'!$M:$M)</f>
        <v>0</v>
      </c>
      <c r="K763" s="6">
        <f>SUMIF('[1]2023db'!$E:$E,[1]!表1_35[[#This Row],[列1]]&amp;"F",'[1]2023db'!$R:$R)</f>
        <v>0</v>
      </c>
      <c r="L763" s="6">
        <f>IFERROR(VLOOKUP(LEFT(VerticalTable[[#This Row],[业务机构名称]],2)&amp;VerticalTable[[#This Row],[会计月]],[2]直营店月费用!$D$346:$T$495,8,0),0)</f>
        <v>1917</v>
      </c>
      <c r="M763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63" s="6">
        <f>IFERROR(VLOOKUP(LEFT(VerticalTable[[#This Row],[业务机构名称]],2)&amp;VerticalTable[[#This Row],[会计月]],[2]直营店月费用!$D$346:$T$495,17,0),0)</f>
        <v>476.65999999999985</v>
      </c>
      <c r="O763" s="6">
        <f>IFERROR(VLOOKUP(LEFT(VerticalTable[[#This Row],[业务机构名称]],2)&amp;VerticalTable[[#This Row],[会计月]],[2]直营店月费用!$D$346:$T$495,15,0),0)</f>
        <v>7704</v>
      </c>
      <c r="P763" s="6">
        <f>VerticalTable[[#This Row],[毛利额]]-SUM(VerticalTable[[#This Row],[月租]:[员工工资]])</f>
        <v>28227.48</v>
      </c>
    </row>
    <row r="764" spans="1:16" ht="17.25">
      <c r="A764" s="3">
        <v>1021</v>
      </c>
      <c r="B764" s="4" t="s">
        <v>53</v>
      </c>
      <c r="C764" s="4" t="s">
        <v>17</v>
      </c>
      <c r="D764" s="3">
        <v>2023</v>
      </c>
      <c r="E764" s="4" t="s">
        <v>40</v>
      </c>
      <c r="F764" s="4" t="str">
        <f t="shared" si="11"/>
        <v>康佳2303</v>
      </c>
      <c r="G764" s="5">
        <f>IFERROR(VerticalTable[[#This Row],[毛利额]]/VerticalTable[[#This Row],[实收]],"")</f>
        <v>0.39906082194668713</v>
      </c>
      <c r="H764" s="6">
        <f>SUMIF('[1]2023db'!$E:$E,F764,'[1]2023db'!$M:$M)</f>
        <v>62993.38</v>
      </c>
      <c r="I764" s="6">
        <f>SUMIF('[1]2023db'!$E:$E,F764,'[1]2023db'!$R:$R)</f>
        <v>25138.190000000002</v>
      </c>
      <c r="J764" s="6">
        <f>SUMIF('[1]2023db'!$E:$E,[1]!表1_35[[#This Row],[列1]]&amp;"F",'[1]2023db'!$M:$M)</f>
        <v>0</v>
      </c>
      <c r="K764" s="6">
        <f>SUMIF('[1]2023db'!$E:$E,[1]!表1_35[[#This Row],[列1]]&amp;"F",'[1]2023db'!$R:$R)</f>
        <v>0</v>
      </c>
      <c r="L764" s="6">
        <f>IFERROR(VLOOKUP(LEFT(VerticalTable[[#This Row],[业务机构名称]],2)&amp;VerticalTable[[#This Row],[会计月]],[2]直营店月费用!$D$346:$T$495,8,0),0)</f>
        <v>2083</v>
      </c>
      <c r="M764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64" s="6">
        <f>IFERROR(VLOOKUP(LEFT(VerticalTable[[#This Row],[业务机构名称]],2)&amp;VerticalTable[[#This Row],[会计月]],[2]直营店月费用!$D$346:$T$495,17,0),0)</f>
        <v>439.25</v>
      </c>
      <c r="O764" s="6">
        <f>IFERROR(VLOOKUP(LEFT(VerticalTable[[#This Row],[业务机构名称]],2)&amp;VerticalTable[[#This Row],[会计月]],[2]直营店月费用!$D$346:$T$495,15,0),0)</f>
        <v>5501</v>
      </c>
      <c r="P764" s="6">
        <f>VerticalTable[[#This Row],[毛利额]]-SUM(VerticalTable[[#This Row],[月租]:[员工工资]])</f>
        <v>17114.940000000002</v>
      </c>
    </row>
    <row r="765" spans="1:16" ht="17.25">
      <c r="A765" s="3">
        <v>1022</v>
      </c>
      <c r="B765" s="4" t="s">
        <v>57</v>
      </c>
      <c r="C765" s="4" t="s">
        <v>17</v>
      </c>
      <c r="D765" s="3">
        <v>2023</v>
      </c>
      <c r="E765" s="4" t="s">
        <v>40</v>
      </c>
      <c r="F765" s="4" t="str">
        <f t="shared" si="11"/>
        <v>豪盛2303</v>
      </c>
      <c r="G765" s="5">
        <f>IFERROR(VerticalTable[[#This Row],[毛利额]]/VerticalTable[[#This Row],[实收]],"")</f>
        <v>0.37728588699044585</v>
      </c>
      <c r="H765" s="6">
        <f>SUMIF('[1]2023db'!$E:$E,F765,'[1]2023db'!$M:$M)</f>
        <v>47289.630000000005</v>
      </c>
      <c r="I765" s="6">
        <f>SUMIF('[1]2023db'!$E:$E,F765,'[1]2023db'!$R:$R)</f>
        <v>17841.71</v>
      </c>
      <c r="J765" s="6">
        <f>SUMIF('[1]2023db'!$E:$E,[1]!表1_35[[#This Row],[列1]]&amp;"F",'[1]2023db'!$M:$M)</f>
        <v>0</v>
      </c>
      <c r="K765" s="6">
        <f>SUMIF('[1]2023db'!$E:$E,[1]!表1_35[[#This Row],[列1]]&amp;"F",'[1]2023db'!$R:$R)</f>
        <v>0</v>
      </c>
      <c r="L765" s="6">
        <f>IFERROR(VLOOKUP(LEFT(VerticalTable[[#This Row],[业务机构名称]],2)&amp;VerticalTable[[#This Row],[会计月]],[2]直营店月费用!$D$346:$T$495,8,0),0)</f>
        <v>1667</v>
      </c>
      <c r="M765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838</v>
      </c>
      <c r="N765" s="6">
        <f>IFERROR(VLOOKUP(LEFT(VerticalTable[[#This Row],[业务机构名称]],2)&amp;VerticalTable[[#This Row],[会计月]],[2]直营店月费用!$D$346:$T$495,17,0),0)</f>
        <v>673.71</v>
      </c>
      <c r="O765" s="6">
        <f>IFERROR(VLOOKUP(LEFT(VerticalTable[[#This Row],[业务机构名称]],2)&amp;VerticalTable[[#This Row],[会计月]],[2]直营店月费用!$D$346:$T$495,15,0),0)</f>
        <v>4898</v>
      </c>
      <c r="P765" s="6">
        <f>VerticalTable[[#This Row],[毛利额]]-SUM(VerticalTable[[#This Row],[月租]:[员工工资]])</f>
        <v>9765</v>
      </c>
    </row>
    <row r="766" spans="1:16" ht="17.25">
      <c r="A766" s="3">
        <v>1023</v>
      </c>
      <c r="B766" s="4" t="s">
        <v>58</v>
      </c>
      <c r="C766" s="4" t="s">
        <v>17</v>
      </c>
      <c r="D766" s="3">
        <v>2023</v>
      </c>
      <c r="E766" s="4" t="s">
        <v>40</v>
      </c>
      <c r="F766" s="4" t="str">
        <f t="shared" si="11"/>
        <v>二十2303</v>
      </c>
      <c r="G766" s="5">
        <f>IFERROR(VerticalTable[[#This Row],[毛利额]]/VerticalTable[[#This Row],[实收]],"")</f>
        <v>0.3879823627624624</v>
      </c>
      <c r="H766" s="6">
        <f>SUMIF('[1]2023db'!$E:$E,F766,'[1]2023db'!$M:$M)</f>
        <v>28755.07</v>
      </c>
      <c r="I766" s="6">
        <f>SUMIF('[1]2023db'!$E:$E,F766,'[1]2023db'!$R:$R)</f>
        <v>11156.46</v>
      </c>
      <c r="J766" s="6">
        <f>SUMIF('[1]2023db'!$E:$E,[1]!表1_35[[#This Row],[列1]]&amp;"F",'[1]2023db'!$M:$M)</f>
        <v>0</v>
      </c>
      <c r="K766" s="6">
        <f>SUMIF('[1]2023db'!$E:$E,[1]!表1_35[[#This Row],[列1]]&amp;"F",'[1]2023db'!$R:$R)</f>
        <v>0</v>
      </c>
      <c r="L766" s="6">
        <f>IFERROR(VLOOKUP(LEFT(VerticalTable[[#This Row],[业务机构名称]],2)&amp;VerticalTable[[#This Row],[会计月]],[2]直营店月费用!$D$346:$T$495,8,0),0)</f>
        <v>0</v>
      </c>
      <c r="M766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580</v>
      </c>
      <c r="N766" s="6">
        <f>IFERROR(VLOOKUP(LEFT(VerticalTable[[#This Row],[业务机构名称]],2)&amp;VerticalTable[[#This Row],[会计月]],[2]直营店月费用!$D$346:$T$495,17,0),0)</f>
        <v>366.44999999999982</v>
      </c>
      <c r="O766" s="6">
        <f>IFERROR(VLOOKUP(LEFT(VerticalTable[[#This Row],[业务机构名称]],2)&amp;VerticalTable[[#This Row],[会计月]],[2]直营店月费用!$D$346:$T$495,15,0),0)</f>
        <v>4441</v>
      </c>
      <c r="P766" s="6">
        <f>VerticalTable[[#This Row],[毛利额]]-SUM(VerticalTable[[#This Row],[月租]:[员工工资]])</f>
        <v>5769.0099999999993</v>
      </c>
    </row>
    <row r="767" spans="1:16" ht="17.25">
      <c r="A767" s="3">
        <v>1001</v>
      </c>
      <c r="B767" s="3" t="s">
        <v>16</v>
      </c>
      <c r="C767" s="4" t="s">
        <v>17</v>
      </c>
      <c r="D767" s="3">
        <v>2023</v>
      </c>
      <c r="E767" s="4" t="s">
        <v>42</v>
      </c>
      <c r="F767" s="4" t="str">
        <f t="shared" si="11"/>
        <v>爱心2304</v>
      </c>
      <c r="G767" s="5">
        <f>IFERROR(VerticalTable[[#This Row],[毛利额]]/VerticalTable[[#This Row],[实收]],"")</f>
        <v>0.45154526825109437</v>
      </c>
      <c r="H767" s="6">
        <f>SUMIF('[1]2023db'!$E:$E,F767,'[1]2023db'!$M:$M)</f>
        <v>81776.740000000005</v>
      </c>
      <c r="I767" s="6">
        <f>SUMIF('[1]2023db'!$E:$E,F767,'[1]2023db'!$R:$R)</f>
        <v>36925.9</v>
      </c>
      <c r="J767" s="6">
        <f>SUMIF('[1]2023db'!$E:$E,[1]!表1_35[[#This Row],[列1]]&amp;"F",'[1]2023db'!$M:$M)</f>
        <v>0</v>
      </c>
      <c r="K767" s="6">
        <f>SUMIF('[1]2023db'!$E:$E,[1]!表1_35[[#This Row],[列1]]&amp;"F",'[1]2023db'!$R:$R)</f>
        <v>0</v>
      </c>
      <c r="L767" s="6">
        <f>IFERROR(VLOOKUP(LEFT(VerticalTable[[#This Row],[业务机构名称]],2)&amp;VerticalTable[[#This Row],[会计月]],[2]直营店月费用!$D$346:$T$495,8,0),0)</f>
        <v>2500</v>
      </c>
      <c r="M767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67" s="6">
        <f>IFERROR(VLOOKUP(LEFT(VerticalTable[[#This Row],[业务机构名称]],2)&amp;VerticalTable[[#This Row],[会计月]],[2]直营店月费用!$D$346:$T$495,17,0),0)</f>
        <v>716.77000000000044</v>
      </c>
      <c r="O767" s="6">
        <f>IFERROR(VLOOKUP(LEFT(VerticalTable[[#This Row],[业务机构名称]],2)&amp;VerticalTable[[#This Row],[会计月]],[2]直营店月费用!$D$346:$T$495,15,0),0)</f>
        <v>6153</v>
      </c>
      <c r="P767" s="6">
        <f>VerticalTable[[#This Row],[毛利额]]-SUM(VerticalTable[[#This Row],[月租]:[员工工资]])</f>
        <v>27556.13</v>
      </c>
    </row>
    <row r="768" spans="1:16" ht="17.25">
      <c r="A768" s="3">
        <v>1002</v>
      </c>
      <c r="B768" s="4" t="s">
        <v>19</v>
      </c>
      <c r="C768" s="4" t="s">
        <v>20</v>
      </c>
      <c r="D768" s="3">
        <v>2023</v>
      </c>
      <c r="E768" s="4" t="s">
        <v>43</v>
      </c>
      <c r="F768" s="4" t="str">
        <f t="shared" si="11"/>
        <v>百姓2304</v>
      </c>
      <c r="G768" s="5">
        <f>IFERROR(VerticalTable[[#This Row],[毛利额]]/VerticalTable[[#This Row],[实收]],"")</f>
        <v>0.44327849676980757</v>
      </c>
      <c r="H768" s="6">
        <f>SUMIF('[1]2023db'!$E:$E,F768,'[1]2023db'!$M:$M)</f>
        <v>172146.08999999997</v>
      </c>
      <c r="I768" s="6">
        <f>SUMIF('[1]2023db'!$E:$E,F768,'[1]2023db'!$R:$R)</f>
        <v>76308.659999999989</v>
      </c>
      <c r="J768" s="6">
        <f>SUMIF('[1]2023db'!$E:$E,[1]!表1_35[[#This Row],[列1]]&amp;"F",'[1]2023db'!$M:$M)</f>
        <v>0</v>
      </c>
      <c r="K768" s="6">
        <f>SUMIF('[1]2023db'!$E:$E,[1]!表1_35[[#This Row],[列1]]&amp;"F",'[1]2023db'!$R:$R)</f>
        <v>0</v>
      </c>
      <c r="L768" s="6">
        <f>IFERROR(VLOOKUP(LEFT(VerticalTable[[#This Row],[业务机构名称]],2)&amp;VerticalTable[[#This Row],[会计月]],[2]直营店月费用!$D$346:$T$495,8,0),0)</f>
        <v>0</v>
      </c>
      <c r="M768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68" s="6">
        <f>IFERROR(VLOOKUP(LEFT(VerticalTable[[#This Row],[业务机构名称]],2)&amp;VerticalTable[[#This Row],[会计月]],[2]直营店月费用!$D$346:$T$495,17,0),0)</f>
        <v>0</v>
      </c>
      <c r="O768" s="6">
        <f>IFERROR(VLOOKUP(LEFT(VerticalTable[[#This Row],[业务机构名称]],2)&amp;VerticalTable[[#This Row],[会计月]],[2]直营店月费用!$D$346:$T$495,15,0),0)</f>
        <v>0</v>
      </c>
      <c r="P768" s="6">
        <f>VerticalTable[[#This Row],[毛利额]]-SUM(VerticalTable[[#This Row],[月租]:[员工工资]])</f>
        <v>76308.659999999989</v>
      </c>
    </row>
    <row r="769" spans="1:16" ht="17.25">
      <c r="A769" s="3">
        <v>1003</v>
      </c>
      <c r="B769" s="4" t="s">
        <v>22</v>
      </c>
      <c r="C769" s="4" t="s">
        <v>20</v>
      </c>
      <c r="D769" s="3">
        <v>2023</v>
      </c>
      <c r="E769" s="4" t="s">
        <v>43</v>
      </c>
      <c r="F769" s="4" t="str">
        <f t="shared" si="11"/>
        <v>博康2304</v>
      </c>
      <c r="G769" s="5">
        <f>IFERROR(VerticalTable[[#This Row],[毛利额]]/VerticalTable[[#This Row],[实收]],"")</f>
        <v>0.45817932355644148</v>
      </c>
      <c r="H769" s="6">
        <f>SUMIF('[1]2023db'!$E:$E,F769,'[1]2023db'!$M:$M)</f>
        <v>96571.25</v>
      </c>
      <c r="I769" s="6">
        <f>SUMIF('[1]2023db'!$E:$E,F769,'[1]2023db'!$R:$R)</f>
        <v>44246.95</v>
      </c>
      <c r="J769" s="6">
        <f>SUMIF('[1]2023db'!$E:$E,[1]!表1_35[[#This Row],[列1]]&amp;"F",'[1]2023db'!$M:$M)</f>
        <v>0</v>
      </c>
      <c r="K769" s="6">
        <f>SUMIF('[1]2023db'!$E:$E,[1]!表1_35[[#This Row],[列1]]&amp;"F",'[1]2023db'!$R:$R)</f>
        <v>0</v>
      </c>
      <c r="L769" s="6">
        <f>IFERROR(VLOOKUP(LEFT(VerticalTable[[#This Row],[业务机构名称]],2)&amp;VerticalTable[[#This Row],[会计月]],[2]直营店月费用!$D$346:$T$495,8,0),0)</f>
        <v>0</v>
      </c>
      <c r="M769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69" s="6">
        <f>IFERROR(VLOOKUP(LEFT(VerticalTable[[#This Row],[业务机构名称]],2)&amp;VerticalTable[[#This Row],[会计月]],[2]直营店月费用!$D$346:$T$495,17,0),0)</f>
        <v>0</v>
      </c>
      <c r="O769" s="6">
        <f>IFERROR(VLOOKUP(LEFT(VerticalTable[[#This Row],[业务机构名称]],2)&amp;VerticalTable[[#This Row],[会计月]],[2]直营店月费用!$D$346:$T$495,15,0),0)</f>
        <v>0</v>
      </c>
      <c r="P769" s="6">
        <f>VerticalTable[[#This Row],[毛利额]]-SUM(VerticalTable[[#This Row],[月租]:[员工工资]])</f>
        <v>44246.95</v>
      </c>
    </row>
    <row r="770" spans="1:16" ht="17.25">
      <c r="A770" s="3">
        <v>1004</v>
      </c>
      <c r="B770" s="4" t="s">
        <v>23</v>
      </c>
      <c r="C770" s="4" t="s">
        <v>20</v>
      </c>
      <c r="D770" s="3">
        <v>2023</v>
      </c>
      <c r="E770" s="4" t="s">
        <v>43</v>
      </c>
      <c r="F770" s="4" t="str">
        <f t="shared" ref="F770:F833" si="12">LEFT(B770,2)&amp;RIGHT(D770,2)&amp;E770</f>
        <v>华瑞2304</v>
      </c>
      <c r="G770" s="5">
        <f>IFERROR(VerticalTable[[#This Row],[毛利额]]/VerticalTable[[#This Row],[实收]],"")</f>
        <v>0.43901203979220954</v>
      </c>
      <c r="H770" s="6">
        <f>SUMIF('[1]2023db'!$E:$E,F770,'[1]2023db'!$M:$M)</f>
        <v>109860.70000000001</v>
      </c>
      <c r="I770" s="6">
        <f>SUMIF('[1]2023db'!$E:$E,F770,'[1]2023db'!$R:$R)</f>
        <v>48230.17</v>
      </c>
      <c r="J770" s="6">
        <f>SUMIF('[1]2023db'!$E:$E,[1]!表1_35[[#This Row],[列1]]&amp;"F",'[1]2023db'!$M:$M)</f>
        <v>0</v>
      </c>
      <c r="K770" s="6">
        <f>SUMIF('[1]2023db'!$E:$E,[1]!表1_35[[#This Row],[列1]]&amp;"F",'[1]2023db'!$R:$R)</f>
        <v>0</v>
      </c>
      <c r="L770" s="6">
        <f>IFERROR(VLOOKUP(LEFT(VerticalTable[[#This Row],[业务机构名称]],2)&amp;VerticalTable[[#This Row],[会计月]],[2]直营店月费用!$D$346:$T$495,8,0),0)</f>
        <v>0</v>
      </c>
      <c r="M770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70" s="6">
        <f>IFERROR(VLOOKUP(LEFT(VerticalTable[[#This Row],[业务机构名称]],2)&amp;VerticalTable[[#This Row],[会计月]],[2]直营店月费用!$D$346:$T$495,17,0),0)</f>
        <v>0</v>
      </c>
      <c r="O770" s="6">
        <f>IFERROR(VLOOKUP(LEFT(VerticalTable[[#This Row],[业务机构名称]],2)&amp;VerticalTable[[#This Row],[会计月]],[2]直营店月费用!$D$346:$T$495,15,0),0)</f>
        <v>0</v>
      </c>
      <c r="P770" s="6">
        <f>VerticalTable[[#This Row],[毛利额]]-SUM(VerticalTable[[#This Row],[月租]:[员工工资]])</f>
        <v>48230.17</v>
      </c>
    </row>
    <row r="771" spans="1:16" ht="17.25">
      <c r="A771" s="3">
        <v>1005</v>
      </c>
      <c r="B771" s="4" t="s">
        <v>24</v>
      </c>
      <c r="C771" s="4" t="s">
        <v>20</v>
      </c>
      <c r="D771" s="3">
        <v>2023</v>
      </c>
      <c r="E771" s="4" t="s">
        <v>43</v>
      </c>
      <c r="F771" s="4" t="str">
        <f t="shared" si="12"/>
        <v>华宇2304</v>
      </c>
      <c r="G771" s="5">
        <f>IFERROR(VerticalTable[[#This Row],[毛利额]]/VerticalTable[[#This Row],[实收]],"")</f>
        <v>0.39148417626247034</v>
      </c>
      <c r="H771" s="6">
        <f>SUMIF('[1]2023db'!$E:$E,F771,'[1]2023db'!$M:$M)</f>
        <v>103202.23</v>
      </c>
      <c r="I771" s="6">
        <f>SUMIF('[1]2023db'!$E:$E,F771,'[1]2023db'!$R:$R)</f>
        <v>40402.04</v>
      </c>
      <c r="J771" s="6">
        <f>SUMIF('[1]2023db'!$E:$E,[1]!表1_35[[#This Row],[列1]]&amp;"F",'[1]2023db'!$M:$M)</f>
        <v>0</v>
      </c>
      <c r="K771" s="6">
        <f>SUMIF('[1]2023db'!$E:$E,[1]!表1_35[[#This Row],[列1]]&amp;"F",'[1]2023db'!$R:$R)</f>
        <v>0</v>
      </c>
      <c r="L771" s="6">
        <f>IFERROR(VLOOKUP(LEFT(VerticalTable[[#This Row],[业务机构名称]],2)&amp;VerticalTable[[#This Row],[会计月]],[2]直营店月费用!$D$346:$T$495,8,0),0)</f>
        <v>0</v>
      </c>
      <c r="M771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71" s="6">
        <f>IFERROR(VLOOKUP(LEFT(VerticalTable[[#This Row],[业务机构名称]],2)&amp;VerticalTable[[#This Row],[会计月]],[2]直营店月费用!$D$346:$T$495,17,0),0)</f>
        <v>0</v>
      </c>
      <c r="O771" s="6">
        <f>IFERROR(VLOOKUP(LEFT(VerticalTable[[#This Row],[业务机构名称]],2)&amp;VerticalTable[[#This Row],[会计月]],[2]直营店月费用!$D$346:$T$495,15,0),0)</f>
        <v>0</v>
      </c>
      <c r="P771" s="6">
        <f>VerticalTable[[#This Row],[毛利额]]-SUM(VerticalTable[[#This Row],[月租]:[员工工资]])</f>
        <v>40402.04</v>
      </c>
    </row>
    <row r="772" spans="1:16" ht="17.25">
      <c r="A772" s="3">
        <v>1006</v>
      </c>
      <c r="B772" s="4" t="s">
        <v>25</v>
      </c>
      <c r="C772" s="4" t="s">
        <v>20</v>
      </c>
      <c r="D772" s="3">
        <v>2023</v>
      </c>
      <c r="E772" s="4" t="s">
        <v>43</v>
      </c>
      <c r="F772" s="4" t="str">
        <f t="shared" si="12"/>
        <v>华雨2304</v>
      </c>
      <c r="G772" s="5">
        <f>IFERROR(VerticalTable[[#This Row],[毛利额]]/VerticalTable[[#This Row],[实收]],"")</f>
        <v>0.59859255997521077</v>
      </c>
      <c r="H772" s="6">
        <f>SUMIF('[1]2023db'!$E:$E,F772,'[1]2023db'!$M:$M)</f>
        <v>42921.9</v>
      </c>
      <c r="I772" s="6">
        <f>SUMIF('[1]2023db'!$E:$E,F772,'[1]2023db'!$R:$R)</f>
        <v>25692.73</v>
      </c>
      <c r="J772" s="6">
        <f>SUMIF('[1]2023db'!$E:$E,[1]!表1_35[[#This Row],[列1]]&amp;"F",'[1]2023db'!$M:$M)</f>
        <v>0</v>
      </c>
      <c r="K772" s="6">
        <f>SUMIF('[1]2023db'!$E:$E,[1]!表1_35[[#This Row],[列1]]&amp;"F",'[1]2023db'!$R:$R)</f>
        <v>0</v>
      </c>
      <c r="L772" s="6">
        <f>IFERROR(VLOOKUP(LEFT(VerticalTable[[#This Row],[业务机构名称]],2)&amp;VerticalTable[[#This Row],[会计月]],[2]直营店月费用!$D$346:$T$495,8,0),0)</f>
        <v>0</v>
      </c>
      <c r="M772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72" s="6">
        <f>IFERROR(VLOOKUP(LEFT(VerticalTable[[#This Row],[业务机构名称]],2)&amp;VerticalTable[[#This Row],[会计月]],[2]直营店月费用!$D$346:$T$495,17,0),0)</f>
        <v>0</v>
      </c>
      <c r="O772" s="6">
        <f>IFERROR(VLOOKUP(LEFT(VerticalTable[[#This Row],[业务机构名称]],2)&amp;VerticalTable[[#This Row],[会计月]],[2]直营店月费用!$D$346:$T$495,15,0),0)</f>
        <v>0</v>
      </c>
      <c r="P772" s="6">
        <f>VerticalTable[[#This Row],[毛利额]]-SUM(VerticalTable[[#This Row],[月租]:[员工工资]])</f>
        <v>25692.73</v>
      </c>
    </row>
    <row r="773" spans="1:16" ht="17.25">
      <c r="A773" s="3">
        <v>1007</v>
      </c>
      <c r="B773" s="3" t="s">
        <v>26</v>
      </c>
      <c r="C773" s="4" t="s">
        <v>17</v>
      </c>
      <c r="D773" s="3">
        <v>2023</v>
      </c>
      <c r="E773" s="4" t="s">
        <v>42</v>
      </c>
      <c r="F773" s="4" t="str">
        <f t="shared" si="12"/>
        <v>平安2304</v>
      </c>
      <c r="G773" s="5">
        <f>IFERROR(VerticalTable[[#This Row],[毛利额]]/VerticalTable[[#This Row],[实收]],"")</f>
        <v>0.36135808629714911</v>
      </c>
      <c r="H773" s="6">
        <f>SUMIF('[1]2023db'!$E:$E,F773,'[1]2023db'!$M:$M)</f>
        <v>66031.150000000009</v>
      </c>
      <c r="I773" s="6">
        <f>SUMIF('[1]2023db'!$E:$E,F773,'[1]2023db'!$R:$R)</f>
        <v>23860.89</v>
      </c>
      <c r="J773" s="6">
        <f>SUMIF('[1]2023db'!$E:$E,[1]!表1_35[[#This Row],[列1]]&amp;"F",'[1]2023db'!$M:$M)</f>
        <v>0</v>
      </c>
      <c r="K773" s="6">
        <f>SUMIF('[1]2023db'!$E:$E,[1]!表1_35[[#This Row],[列1]]&amp;"F",'[1]2023db'!$R:$R)</f>
        <v>0</v>
      </c>
      <c r="L773" s="6">
        <f>IFERROR(VLOOKUP(LEFT(VerticalTable[[#This Row],[业务机构名称]],2)&amp;VerticalTable[[#This Row],[会计月]],[2]直营店月费用!$D$346:$T$495,8,0),0)</f>
        <v>1917</v>
      </c>
      <c r="M773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73" s="6">
        <f>IFERROR(VLOOKUP(LEFT(VerticalTable[[#This Row],[业务机构名称]],2)&amp;VerticalTable[[#This Row],[会计月]],[2]直营店月费用!$D$346:$T$495,17,0),0)</f>
        <v>729.38000000000011</v>
      </c>
      <c r="O773" s="6">
        <f>IFERROR(VLOOKUP(LEFT(VerticalTable[[#This Row],[业务机构名称]],2)&amp;VerticalTable[[#This Row],[会计月]],[2]直营店月费用!$D$346:$T$495,15,0),0)</f>
        <v>4856</v>
      </c>
      <c r="P773" s="6">
        <f>VerticalTable[[#This Row],[毛利额]]-SUM(VerticalTable[[#This Row],[月租]:[员工工资]])</f>
        <v>16358.509999999998</v>
      </c>
    </row>
    <row r="774" spans="1:16" ht="17.25">
      <c r="A774" s="3">
        <v>1008</v>
      </c>
      <c r="B774" s="3" t="s">
        <v>27</v>
      </c>
      <c r="C774" s="4" t="s">
        <v>17</v>
      </c>
      <c r="D774" s="3">
        <v>2023</v>
      </c>
      <c r="E774" s="4" t="s">
        <v>42</v>
      </c>
      <c r="F774" s="4" t="str">
        <f t="shared" si="12"/>
        <v>平价2304</v>
      </c>
      <c r="G774" s="5">
        <f>IFERROR(VerticalTable[[#This Row],[毛利额]]/VerticalTable[[#This Row],[实收]],"")</f>
        <v>0.37248912269720125</v>
      </c>
      <c r="H774" s="6">
        <f>SUMIF('[1]2023db'!$E:$E,F774,'[1]2023db'!$M:$M)</f>
        <v>189279.46000000002</v>
      </c>
      <c r="I774" s="6">
        <f>SUMIF('[1]2023db'!$E:$E,F774,'[1]2023db'!$R:$R)</f>
        <v>70504.540000000008</v>
      </c>
      <c r="J774" s="6">
        <f>SUMIF('[1]2023db'!$E:$E,[1]!表1_35[[#This Row],[列1]]&amp;"F",'[1]2023db'!$M:$M)</f>
        <v>0</v>
      </c>
      <c r="K774" s="6">
        <f>SUMIF('[1]2023db'!$E:$E,[1]!表1_35[[#This Row],[列1]]&amp;"F",'[1]2023db'!$R:$R)</f>
        <v>0</v>
      </c>
      <c r="L774" s="6">
        <f>IFERROR(VLOOKUP(LEFT(VerticalTable[[#This Row],[业务机构名称]],2)&amp;VerticalTable[[#This Row],[会计月]],[2]直营店月费用!$D$346:$T$495,8,0),0)</f>
        <v>4500</v>
      </c>
      <c r="M774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74" s="6">
        <f>IFERROR(VLOOKUP(LEFT(VerticalTable[[#This Row],[业务机构名称]],2)&amp;VerticalTable[[#This Row],[会计月]],[2]直营店月费用!$D$346:$T$495,17,0),0)</f>
        <v>2450.260000000002</v>
      </c>
      <c r="O774" s="6">
        <f>IFERROR(VLOOKUP(LEFT(VerticalTable[[#This Row],[业务机构名称]],2)&amp;VerticalTable[[#This Row],[会计月]],[2]直营店月费用!$D$346:$T$495,15,0),0)</f>
        <v>22544</v>
      </c>
      <c r="P774" s="6">
        <f>VerticalTable[[#This Row],[毛利额]]-SUM(VerticalTable[[#This Row],[月租]:[员工工资]])</f>
        <v>41010.280000000006</v>
      </c>
    </row>
    <row r="775" spans="1:16" ht="17.25">
      <c r="A775" s="3">
        <v>1010</v>
      </c>
      <c r="B775" s="3" t="s">
        <v>29</v>
      </c>
      <c r="C775" s="4" t="s">
        <v>17</v>
      </c>
      <c r="D775" s="3">
        <v>2023</v>
      </c>
      <c r="E775" s="4" t="s">
        <v>42</v>
      </c>
      <c r="F775" s="4" t="str">
        <f t="shared" si="12"/>
        <v>同仁2304</v>
      </c>
      <c r="G775" s="5">
        <f>IFERROR(VerticalTable[[#This Row],[毛利额]]/VerticalTable[[#This Row],[实收]],"")</f>
        <v>0.39849020805768026</v>
      </c>
      <c r="H775" s="6">
        <f>SUMIF('[1]2023db'!$E:$E,F775,'[1]2023db'!$M:$M)</f>
        <v>49480.990000000005</v>
      </c>
      <c r="I775" s="6">
        <f>SUMIF('[1]2023db'!$E:$E,F775,'[1]2023db'!$R:$R)</f>
        <v>19717.689999999999</v>
      </c>
      <c r="J775" s="6">
        <f>SUMIF('[1]2023db'!$E:$E,[1]!表1_35[[#This Row],[列1]]&amp;"F",'[1]2023db'!$M:$M)</f>
        <v>0</v>
      </c>
      <c r="K775" s="6">
        <f>SUMIF('[1]2023db'!$E:$E,[1]!表1_35[[#This Row],[列1]]&amp;"F",'[1]2023db'!$R:$R)</f>
        <v>0</v>
      </c>
      <c r="L775" s="6">
        <f>IFERROR(VLOOKUP(LEFT(VerticalTable[[#This Row],[业务机构名称]],2)&amp;VerticalTable[[#This Row],[会计月]],[2]直营店月费用!$D$346:$T$495,8,0),0)</f>
        <v>7917</v>
      </c>
      <c r="M775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996</v>
      </c>
      <c r="N775" s="6">
        <f>IFERROR(VLOOKUP(LEFT(VerticalTable[[#This Row],[业务机构名称]],2)&amp;VerticalTable[[#This Row],[会计月]],[2]直营店月费用!$D$346:$T$495,17,0),0)</f>
        <v>184.45000000000073</v>
      </c>
      <c r="O775" s="6">
        <f>IFERROR(VLOOKUP(LEFT(VerticalTable[[#This Row],[业务机构名称]],2)&amp;VerticalTable[[#This Row],[会计月]],[2]直营店月费用!$D$346:$T$495,15,0),0)</f>
        <v>6851</v>
      </c>
      <c r="P775" s="6">
        <f>VerticalTable[[#This Row],[毛利额]]-SUM(VerticalTable[[#This Row],[月租]:[员工工资]])</f>
        <v>3769.239999999998</v>
      </c>
    </row>
    <row r="776" spans="1:16" ht="17.25">
      <c r="A776" s="3">
        <v>1011</v>
      </c>
      <c r="B776" s="3" t="s">
        <v>30</v>
      </c>
      <c r="C776" s="4" t="s">
        <v>17</v>
      </c>
      <c r="D776" s="3">
        <v>2023</v>
      </c>
      <c r="E776" s="4" t="s">
        <v>42</v>
      </c>
      <c r="F776" s="4" t="str">
        <f t="shared" si="12"/>
        <v>万合2304</v>
      </c>
      <c r="G776" s="5">
        <f>IFERROR(VerticalTable[[#This Row],[毛利额]]/VerticalTable[[#This Row],[实收]],"")</f>
        <v>0.24787686237021334</v>
      </c>
      <c r="H776" s="6">
        <f>SUMIF('[1]2023db'!$E:$E,F776,'[1]2023db'!$M:$M)</f>
        <v>340015.64</v>
      </c>
      <c r="I776" s="6">
        <f>SUMIF('[1]2023db'!$E:$E,F776,'[1]2023db'!$R:$R)</f>
        <v>84282.010000000009</v>
      </c>
      <c r="J776" s="6">
        <f>SUMIF('[1]2023db'!$E:$E,[1]!表1_35[[#This Row],[列1]]&amp;"F",'[1]2023db'!$M:$M)</f>
        <v>0</v>
      </c>
      <c r="K776" s="6">
        <f>SUMIF('[1]2023db'!$E:$E,[1]!表1_35[[#This Row],[列1]]&amp;"F",'[1]2023db'!$R:$R)</f>
        <v>0</v>
      </c>
      <c r="L776" s="6">
        <f>IFERROR(VLOOKUP(LEFT(VerticalTable[[#This Row],[业务机构名称]],2)&amp;VerticalTable[[#This Row],[会计月]],[2]直营店月费用!$D$346:$T$495,8,0),0)</f>
        <v>10000</v>
      </c>
      <c r="M776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1161</v>
      </c>
      <c r="N776" s="6">
        <f>IFERROR(VLOOKUP(LEFT(VerticalTable[[#This Row],[业务机构名称]],2)&amp;VerticalTable[[#This Row],[会计月]],[2]直营店月费用!$D$346:$T$495,17,0),0)</f>
        <v>2309.2299999999996</v>
      </c>
      <c r="O776" s="6">
        <f>IFERROR(VLOOKUP(LEFT(VerticalTable[[#This Row],[业务机构名称]],2)&amp;VerticalTable[[#This Row],[会计月]],[2]直营店月费用!$D$346:$T$495,15,0),0)</f>
        <v>18033</v>
      </c>
      <c r="P776" s="6">
        <f>VerticalTable[[#This Row],[毛利额]]-SUM(VerticalTable[[#This Row],[月租]:[员工工资]])</f>
        <v>52778.780000000013</v>
      </c>
    </row>
    <row r="777" spans="1:16" ht="17.25">
      <c r="A777" s="3">
        <v>1012</v>
      </c>
      <c r="B777" s="3" t="s">
        <v>31</v>
      </c>
      <c r="C777" s="4" t="s">
        <v>17</v>
      </c>
      <c r="D777" s="3">
        <v>2023</v>
      </c>
      <c r="E777" s="4" t="s">
        <v>42</v>
      </c>
      <c r="F777" s="4" t="str">
        <f t="shared" si="12"/>
        <v>为民2304</v>
      </c>
      <c r="G777" s="5">
        <f>IFERROR(VerticalTable[[#This Row],[毛利额]]/VerticalTable[[#This Row],[实收]],"")</f>
        <v>0.42451652671906187</v>
      </c>
      <c r="H777" s="6">
        <f>SUMIF('[1]2023db'!$E:$E,F777,'[1]2023db'!$M:$M)</f>
        <v>69758.25</v>
      </c>
      <c r="I777" s="6">
        <f>SUMIF('[1]2023db'!$E:$E,F777,'[1]2023db'!$R:$R)</f>
        <v>29613.53</v>
      </c>
      <c r="J777" s="6">
        <f>SUMIF('[1]2023db'!$E:$E,[1]!表1_35[[#This Row],[列1]]&amp;"F",'[1]2023db'!$M:$M)</f>
        <v>0</v>
      </c>
      <c r="K777" s="6">
        <f>SUMIF('[1]2023db'!$E:$E,[1]!表1_35[[#This Row],[列1]]&amp;"F",'[1]2023db'!$R:$R)</f>
        <v>0</v>
      </c>
      <c r="L777" s="6">
        <f>IFERROR(VLOOKUP(LEFT(VerticalTable[[#This Row],[业务机构名称]],2)&amp;VerticalTable[[#This Row],[会计月]],[2]直营店月费用!$D$346:$T$495,8,0),0)</f>
        <v>2750</v>
      </c>
      <c r="M777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662</v>
      </c>
      <c r="N777" s="6">
        <f>IFERROR(VLOOKUP(LEFT(VerticalTable[[#This Row],[业务机构名称]],2)&amp;VerticalTable[[#This Row],[会计月]],[2]直营店月费用!$D$346:$T$495,17,0),0)</f>
        <v>215.25</v>
      </c>
      <c r="O777" s="6">
        <f>IFERROR(VLOOKUP(LEFT(VerticalTable[[#This Row],[业务机构名称]],2)&amp;VerticalTable[[#This Row],[会计月]],[2]直营店月费用!$D$346:$T$495,15,0),0)</f>
        <v>6196</v>
      </c>
      <c r="P777" s="6">
        <f>VerticalTable[[#This Row],[毛利额]]-SUM(VerticalTable[[#This Row],[月租]:[员工工资]])</f>
        <v>19790.28</v>
      </c>
    </row>
    <row r="778" spans="1:16" ht="17.25">
      <c r="A778" s="3">
        <v>1013</v>
      </c>
      <c r="B778" s="4" t="s">
        <v>56</v>
      </c>
      <c r="C778" s="4" t="s">
        <v>20</v>
      </c>
      <c r="D778" s="3">
        <v>2023</v>
      </c>
      <c r="E778" s="4" t="s">
        <v>43</v>
      </c>
      <c r="F778" s="4" t="str">
        <f t="shared" si="12"/>
        <v>心脑2304</v>
      </c>
      <c r="G778" s="5">
        <f>IFERROR(VerticalTable[[#This Row],[毛利额]]/VerticalTable[[#This Row],[实收]],"")</f>
        <v>0.43506923546924736</v>
      </c>
      <c r="H778" s="6">
        <f>SUMIF('[1]2023db'!$E:$E,F778,'[1]2023db'!$M:$M)</f>
        <v>65548.05</v>
      </c>
      <c r="I778" s="6">
        <f>SUMIF('[1]2023db'!$E:$E,F778,'[1]2023db'!$R:$R)</f>
        <v>28517.940000000002</v>
      </c>
      <c r="J778" s="6">
        <f>SUMIF('[1]2023db'!$E:$E,[1]!表1_35[[#This Row],[列1]]&amp;"F",'[1]2023db'!$M:$M)</f>
        <v>0</v>
      </c>
      <c r="K778" s="6">
        <f>SUMIF('[1]2023db'!$E:$E,[1]!表1_35[[#This Row],[列1]]&amp;"F",'[1]2023db'!$R:$R)</f>
        <v>0</v>
      </c>
      <c r="L778" s="6">
        <f>IFERROR(VLOOKUP(LEFT(VerticalTable[[#This Row],[业务机构名称]],2)&amp;VerticalTable[[#This Row],[会计月]],[2]直营店月费用!$D$346:$T$495,8,0),0)</f>
        <v>0</v>
      </c>
      <c r="M778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78" s="6">
        <f>IFERROR(VLOOKUP(LEFT(VerticalTable[[#This Row],[业务机构名称]],2)&amp;VerticalTable[[#This Row],[会计月]],[2]直营店月费用!$D$346:$T$495,17,0),0)</f>
        <v>0</v>
      </c>
      <c r="O778" s="6">
        <f>IFERROR(VLOOKUP(LEFT(VerticalTable[[#This Row],[业务机构名称]],2)&amp;VerticalTable[[#This Row],[会计月]],[2]直营店月费用!$D$346:$T$495,15,0),0)</f>
        <v>0</v>
      </c>
      <c r="P778" s="6">
        <f>VerticalTable[[#This Row],[毛利额]]-SUM(VerticalTable[[#This Row],[月租]:[员工工资]])</f>
        <v>28517.940000000002</v>
      </c>
    </row>
    <row r="779" spans="1:16" ht="17.25" customHeight="1">
      <c r="A779" s="3">
        <v>1014</v>
      </c>
      <c r="B779" s="3" t="s">
        <v>32</v>
      </c>
      <c r="C779" s="4" t="s">
        <v>17</v>
      </c>
      <c r="D779" s="3">
        <v>2023</v>
      </c>
      <c r="E779" s="4" t="s">
        <v>42</v>
      </c>
      <c r="F779" s="4" t="str">
        <f t="shared" si="12"/>
        <v>新特2304</v>
      </c>
      <c r="G779" s="5">
        <f>IFERROR(VerticalTable[[#This Row],[毛利额]]/VerticalTable[[#This Row],[实收]],"")</f>
        <v>0.41067671823932184</v>
      </c>
      <c r="H779" s="6">
        <f>SUMIF('[1]2023db'!$E:$E,F779,'[1]2023db'!$M:$M)</f>
        <v>119461.23999999999</v>
      </c>
      <c r="I779" s="6">
        <f>SUMIF('[1]2023db'!$E:$E,F779,'[1]2023db'!$R:$R)</f>
        <v>49059.95</v>
      </c>
      <c r="J779" s="6">
        <f>SUMIF('[1]2023db'!$E:$E,[1]!表1_35[[#This Row],[列1]]&amp;"F",'[1]2023db'!$M:$M)</f>
        <v>0</v>
      </c>
      <c r="K779" s="6">
        <f>SUMIF('[1]2023db'!$E:$E,[1]!表1_35[[#This Row],[列1]]&amp;"F",'[1]2023db'!$R:$R)</f>
        <v>0</v>
      </c>
      <c r="L779" s="6">
        <f>IFERROR(VLOOKUP(LEFT(VerticalTable[[#This Row],[业务机构名称]],2)&amp;VerticalTable[[#This Row],[会计月]],[2]直营店月费用!$D$346:$T$495,8,0),0)</f>
        <v>0</v>
      </c>
      <c r="M779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778</v>
      </c>
      <c r="N779" s="6">
        <f>IFERROR(VLOOKUP(LEFT(VerticalTable[[#This Row],[业务机构名称]],2)&amp;VerticalTable[[#This Row],[会计月]],[2]直营店月费用!$D$346:$T$495,17,0),0)</f>
        <v>244.82999999999993</v>
      </c>
      <c r="O779" s="6">
        <f>IFERROR(VLOOKUP(LEFT(VerticalTable[[#This Row],[业务机构名称]],2)&amp;VerticalTable[[#This Row],[会计月]],[2]直营店月费用!$D$346:$T$495,15,0),0)</f>
        <v>7375</v>
      </c>
      <c r="P779" s="6">
        <f>VerticalTable[[#This Row],[毛利额]]-SUM(VerticalTable[[#This Row],[月租]:[员工工资]])</f>
        <v>40662.119999999995</v>
      </c>
    </row>
    <row r="780" spans="1:16" ht="17.25" customHeight="1">
      <c r="A780" s="3">
        <v>1015</v>
      </c>
      <c r="B780" s="3" t="s">
        <v>33</v>
      </c>
      <c r="C780" s="4" t="s">
        <v>17</v>
      </c>
      <c r="D780" s="3">
        <v>2023</v>
      </c>
      <c r="E780" s="4" t="s">
        <v>42</v>
      </c>
      <c r="F780" s="4" t="str">
        <f t="shared" si="12"/>
        <v>春天2304</v>
      </c>
      <c r="G780" s="5">
        <f>IFERROR(VerticalTable[[#This Row],[毛利额]]/VerticalTable[[#This Row],[实收]],"")</f>
        <v>0.42962791036624776</v>
      </c>
      <c r="H780" s="6">
        <f>SUMIF('[1]2023db'!$E:$E,F780,'[1]2023db'!$M:$M)</f>
        <v>83842.97</v>
      </c>
      <c r="I780" s="6">
        <f>SUMIF('[1]2023db'!$E:$E,F780,'[1]2023db'!$R:$R)</f>
        <v>36021.279999999999</v>
      </c>
      <c r="J780" s="6">
        <f>SUMIF('[1]2023db'!$E:$E,[1]!表1_35[[#This Row],[列1]]&amp;"F",'[1]2023db'!$M:$M)</f>
        <v>0</v>
      </c>
      <c r="K780" s="6">
        <f>SUMIF('[1]2023db'!$E:$E,[1]!表1_35[[#This Row],[列1]]&amp;"F",'[1]2023db'!$R:$R)</f>
        <v>0</v>
      </c>
      <c r="L780" s="6">
        <f>IFERROR(VLOOKUP(LEFT(VerticalTable[[#This Row],[业务机构名称]],2)&amp;VerticalTable[[#This Row],[会计月]],[2]直营店月费用!$D$346:$T$495,8,0),0)</f>
        <v>2333</v>
      </c>
      <c r="M780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80" s="6">
        <f>IFERROR(VLOOKUP(LEFT(VerticalTable[[#This Row],[业务机构名称]],2)&amp;VerticalTable[[#This Row],[会计月]],[2]直营店月费用!$D$346:$T$495,17,0),0)</f>
        <v>233.96999999999935</v>
      </c>
      <c r="O780" s="6">
        <f>IFERROR(VLOOKUP(LEFT(VerticalTable[[#This Row],[业务机构名称]],2)&amp;VerticalTable[[#This Row],[会计月]],[2]直营店月费用!$D$346:$T$495,15,0),0)</f>
        <v>6572</v>
      </c>
      <c r="P780" s="6">
        <f>VerticalTable[[#This Row],[毛利额]]-SUM(VerticalTable[[#This Row],[月租]:[员工工资]])</f>
        <v>26882.309999999998</v>
      </c>
    </row>
    <row r="781" spans="1:16" ht="17.25">
      <c r="A781" s="3">
        <v>1016</v>
      </c>
      <c r="B781" s="3" t="s">
        <v>34</v>
      </c>
      <c r="C781" s="4" t="s">
        <v>17</v>
      </c>
      <c r="D781" s="3">
        <v>2023</v>
      </c>
      <c r="E781" s="4" t="s">
        <v>42</v>
      </c>
      <c r="F781" s="4" t="str">
        <f t="shared" si="12"/>
        <v>春雨2304</v>
      </c>
      <c r="G781" s="5">
        <f>IFERROR(VerticalTable[[#This Row],[毛利额]]/VerticalTable[[#This Row],[实收]],"")</f>
        <v>0.38983465842751724</v>
      </c>
      <c r="H781" s="6">
        <f>SUMIF('[1]2023db'!$E:$E,F781,'[1]2023db'!$M:$M)</f>
        <v>66000.34</v>
      </c>
      <c r="I781" s="6">
        <f>SUMIF('[1]2023db'!$E:$E,F781,'[1]2023db'!$R:$R)</f>
        <v>25729.22</v>
      </c>
      <c r="J781" s="6">
        <f>SUMIF('[1]2023db'!$E:$E,[1]!表1_35[[#This Row],[列1]]&amp;"F",'[1]2023db'!$M:$M)</f>
        <v>0</v>
      </c>
      <c r="K781" s="6">
        <f>SUMIF('[1]2023db'!$E:$E,[1]!表1_35[[#This Row],[列1]]&amp;"F",'[1]2023db'!$R:$R)</f>
        <v>0</v>
      </c>
      <c r="L781" s="6">
        <f>IFERROR(VLOOKUP(LEFT(VerticalTable[[#This Row],[业务机构名称]],2)&amp;VerticalTable[[#This Row],[会计月]],[2]直营店月费用!$D$346:$T$495,8,0),0)</f>
        <v>2500</v>
      </c>
      <c r="M781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720</v>
      </c>
      <c r="N781" s="6">
        <f>IFERROR(VLOOKUP(LEFT(VerticalTable[[#This Row],[业务机构名称]],2)&amp;VerticalTable[[#This Row],[会计月]],[2]直营店月费用!$D$346:$T$495,17,0),0)</f>
        <v>172.51000000000022</v>
      </c>
      <c r="O781" s="6">
        <f>IFERROR(VLOOKUP(LEFT(VerticalTable[[#This Row],[业务机构名称]],2)&amp;VerticalTable[[#This Row],[会计月]],[2]直营店月费用!$D$346:$T$495,15,0),0)</f>
        <v>5129</v>
      </c>
      <c r="P781" s="6">
        <f>VerticalTable[[#This Row],[毛利额]]-SUM(VerticalTable[[#This Row],[月租]:[员工工资]])</f>
        <v>17207.71</v>
      </c>
    </row>
    <row r="782" spans="1:16" ht="17.25">
      <c r="A782" s="3">
        <v>1017</v>
      </c>
      <c r="B782" s="3" t="s">
        <v>35</v>
      </c>
      <c r="C782" s="4" t="s">
        <v>17</v>
      </c>
      <c r="D782" s="3">
        <v>2023</v>
      </c>
      <c r="E782" s="4" t="s">
        <v>42</v>
      </c>
      <c r="F782" s="4" t="str">
        <f t="shared" si="12"/>
        <v>阳光2304</v>
      </c>
      <c r="G782" s="5">
        <f>IFERROR(VerticalTable[[#This Row],[毛利额]]/VerticalTable[[#This Row],[实收]],"")</f>
        <v>0.37273926355484682</v>
      </c>
      <c r="H782" s="6">
        <f>SUMIF('[1]2023db'!$E:$E,F782,'[1]2023db'!$M:$M)</f>
        <v>72608.53</v>
      </c>
      <c r="I782" s="6">
        <f>SUMIF('[1]2023db'!$E:$E,F782,'[1]2023db'!$R:$R)</f>
        <v>27064.050000000003</v>
      </c>
      <c r="J782" s="6">
        <f>SUMIF('[1]2023db'!$E:$E,[1]!表1_35[[#This Row],[列1]]&amp;"F",'[1]2023db'!$M:$M)</f>
        <v>0</v>
      </c>
      <c r="K782" s="6">
        <f>SUMIF('[1]2023db'!$E:$E,[1]!表1_35[[#This Row],[列1]]&amp;"F",'[1]2023db'!$R:$R)</f>
        <v>0</v>
      </c>
      <c r="L782" s="6">
        <f>IFERROR(VLOOKUP(LEFT(VerticalTable[[#This Row],[业务机构名称]],2)&amp;VerticalTable[[#This Row],[会计月]],[2]直营店月费用!$D$346:$T$495,8,0),0)</f>
        <v>2333</v>
      </c>
      <c r="M782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82" s="6">
        <f>IFERROR(VLOOKUP(LEFT(VerticalTable[[#This Row],[业务机构名称]],2)&amp;VerticalTable[[#This Row],[会计月]],[2]直营店月费用!$D$346:$T$495,17,0),0)</f>
        <v>683.79000000000087</v>
      </c>
      <c r="O782" s="6">
        <f>IFERROR(VLOOKUP(LEFT(VerticalTable[[#This Row],[业务机构名称]],2)&amp;VerticalTable[[#This Row],[会计月]],[2]直营店月费用!$D$346:$T$495,15,0),0)</f>
        <v>6126</v>
      </c>
      <c r="P782" s="6">
        <f>VerticalTable[[#This Row],[毛利额]]-SUM(VerticalTable[[#This Row],[月租]:[员工工资]])</f>
        <v>17921.260000000002</v>
      </c>
    </row>
    <row r="783" spans="1:16" ht="17.25">
      <c r="A783" s="3">
        <v>1018</v>
      </c>
      <c r="B783" s="3" t="s">
        <v>36</v>
      </c>
      <c r="C783" s="4" t="s">
        <v>17</v>
      </c>
      <c r="D783" s="3">
        <v>2023</v>
      </c>
      <c r="E783" s="4" t="s">
        <v>42</v>
      </c>
      <c r="F783" s="4" t="str">
        <f t="shared" si="12"/>
        <v>安康2304</v>
      </c>
      <c r="G783" s="5">
        <f>IFERROR(VerticalTable[[#This Row],[毛利额]]/VerticalTable[[#This Row],[实收]],"")</f>
        <v>0.36790977381326467</v>
      </c>
      <c r="H783" s="6">
        <f>SUMIF('[1]2023db'!$E:$E,F783,'[1]2023db'!$M:$M)</f>
        <v>55531.55</v>
      </c>
      <c r="I783" s="6">
        <f>SUMIF('[1]2023db'!$E:$E,F783,'[1]2023db'!$R:$R)</f>
        <v>20430.599999999999</v>
      </c>
      <c r="J783" s="6">
        <f>SUMIF('[1]2023db'!$E:$E,[1]!表1_35[[#This Row],[列1]]&amp;"F",'[1]2023db'!$M:$M)</f>
        <v>0</v>
      </c>
      <c r="K783" s="6">
        <f>SUMIF('[1]2023db'!$E:$E,[1]!表1_35[[#This Row],[列1]]&amp;"F",'[1]2023db'!$R:$R)</f>
        <v>0</v>
      </c>
      <c r="L783" s="6">
        <f>IFERROR(VLOOKUP(LEFT(VerticalTable[[#This Row],[业务机构名称]],2)&amp;VerticalTable[[#This Row],[会计月]],[2]直营店月费用!$D$346:$T$495,8,0),0)</f>
        <v>5000</v>
      </c>
      <c r="M783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779</v>
      </c>
      <c r="N783" s="6">
        <f>IFERROR(VLOOKUP(LEFT(VerticalTable[[#This Row],[业务机构名称]],2)&amp;VerticalTable[[#This Row],[会计月]],[2]直营店月费用!$D$346:$T$495,17,0),0)</f>
        <v>1181.3600000000006</v>
      </c>
      <c r="O783" s="6">
        <f>IFERROR(VLOOKUP(LEFT(VerticalTable[[#This Row],[业务机构名称]],2)&amp;VerticalTable[[#This Row],[会计月]],[2]直营店月费用!$D$346:$T$495,15,0),0)</f>
        <v>7862</v>
      </c>
      <c r="P783" s="6">
        <f>VerticalTable[[#This Row],[毛利额]]-SUM(VerticalTable[[#This Row],[月租]:[员工工资]])</f>
        <v>5608.239999999998</v>
      </c>
    </row>
    <row r="784" spans="1:16" ht="17.25">
      <c r="A784" s="3">
        <v>1019</v>
      </c>
      <c r="B784" s="3" t="s">
        <v>37</v>
      </c>
      <c r="C784" s="4" t="s">
        <v>17</v>
      </c>
      <c r="D784" s="3">
        <v>2023</v>
      </c>
      <c r="E784" s="4" t="s">
        <v>42</v>
      </c>
      <c r="F784" s="4" t="str">
        <f t="shared" si="12"/>
        <v>仁心2304</v>
      </c>
      <c r="G784" s="5">
        <f>IFERROR(VerticalTable[[#This Row],[毛利额]]/VerticalTable[[#This Row],[实收]],"")</f>
        <v>0.41510819861016091</v>
      </c>
      <c r="H784" s="6">
        <f>SUMIF('[1]2023db'!$E:$E,F784,'[1]2023db'!$M:$M)</f>
        <v>72209.8</v>
      </c>
      <c r="I784" s="6">
        <f>SUMIF('[1]2023db'!$E:$E,F784,'[1]2023db'!$R:$R)</f>
        <v>29974.879999999997</v>
      </c>
      <c r="J784" s="6">
        <f>SUMIF('[1]2023db'!$E:$E,[1]!表1_35[[#This Row],[列1]]&amp;"F",'[1]2023db'!$M:$M)</f>
        <v>0</v>
      </c>
      <c r="K784" s="6">
        <f>SUMIF('[1]2023db'!$E:$E,[1]!表1_35[[#This Row],[列1]]&amp;"F",'[1]2023db'!$R:$R)</f>
        <v>0</v>
      </c>
      <c r="L784" s="6">
        <f>IFERROR(VLOOKUP(LEFT(VerticalTable[[#This Row],[业务机构名称]],2)&amp;VerticalTable[[#This Row],[会计月]],[2]直营店月费用!$D$346:$T$495,8,0),0)</f>
        <v>1917</v>
      </c>
      <c r="M784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84" s="6">
        <f>IFERROR(VLOOKUP(LEFT(VerticalTable[[#This Row],[业务机构名称]],2)&amp;VerticalTable[[#This Row],[会计月]],[2]直营店月费用!$D$346:$T$495,17,0),0)</f>
        <v>1710.7000000000007</v>
      </c>
      <c r="O784" s="6">
        <f>IFERROR(VLOOKUP(LEFT(VerticalTable[[#This Row],[业务机构名称]],2)&amp;VerticalTable[[#This Row],[会计月]],[2]直营店月费用!$D$346:$T$495,15,0),0)</f>
        <v>6202</v>
      </c>
      <c r="P784" s="6">
        <f>VerticalTable[[#This Row],[毛利额]]-SUM(VerticalTable[[#This Row],[月租]:[员工工资]])</f>
        <v>20145.179999999997</v>
      </c>
    </row>
    <row r="785" spans="1:16" ht="17.25">
      <c r="A785" s="3">
        <v>1021</v>
      </c>
      <c r="B785" s="4" t="s">
        <v>53</v>
      </c>
      <c r="C785" s="4" t="s">
        <v>17</v>
      </c>
      <c r="D785" s="3">
        <v>2023</v>
      </c>
      <c r="E785" s="4" t="s">
        <v>42</v>
      </c>
      <c r="F785" s="4" t="str">
        <f t="shared" si="12"/>
        <v>康佳2304</v>
      </c>
      <c r="G785" s="5">
        <f>IFERROR(VerticalTable[[#This Row],[毛利额]]/VerticalTable[[#This Row],[实收]],"")</f>
        <v>0.40251542038129717</v>
      </c>
      <c r="H785" s="6">
        <f>SUMIF('[1]2023db'!$E:$E,F785,'[1]2023db'!$M:$M)</f>
        <v>47965.74</v>
      </c>
      <c r="I785" s="6">
        <f>SUMIF('[1]2023db'!$E:$E,F785,'[1]2023db'!$R:$R)</f>
        <v>19306.95</v>
      </c>
      <c r="J785" s="6">
        <f>SUMIF('[1]2023db'!$E:$E,[1]!表1_35[[#This Row],[列1]]&amp;"F",'[1]2023db'!$M:$M)</f>
        <v>0</v>
      </c>
      <c r="K785" s="6">
        <f>SUMIF('[1]2023db'!$E:$E,[1]!表1_35[[#This Row],[列1]]&amp;"F",'[1]2023db'!$R:$R)</f>
        <v>0</v>
      </c>
      <c r="L785" s="6">
        <f>IFERROR(VLOOKUP(LEFT(VerticalTable[[#This Row],[业务机构名称]],2)&amp;VerticalTable[[#This Row],[会计月]],[2]直营店月费用!$D$346:$T$495,8,0),0)</f>
        <v>2083</v>
      </c>
      <c r="M785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85" s="6">
        <f>IFERROR(VLOOKUP(LEFT(VerticalTable[[#This Row],[业务机构名称]],2)&amp;VerticalTable[[#This Row],[会计月]],[2]直营店月费用!$D$346:$T$495,17,0),0)</f>
        <v>651.29</v>
      </c>
      <c r="O785" s="6">
        <f>IFERROR(VLOOKUP(LEFT(VerticalTable[[#This Row],[业务机构名称]],2)&amp;VerticalTable[[#This Row],[会计月]],[2]直营店月费用!$D$346:$T$495,15,0),0)</f>
        <v>5133</v>
      </c>
      <c r="P785" s="6">
        <f>VerticalTable[[#This Row],[毛利额]]-SUM(VerticalTable[[#This Row],[月租]:[员工工资]])</f>
        <v>11439.66</v>
      </c>
    </row>
    <row r="786" spans="1:16" ht="17.25">
      <c r="A786" s="3">
        <v>1022</v>
      </c>
      <c r="B786" s="4" t="s">
        <v>57</v>
      </c>
      <c r="C786" s="4" t="s">
        <v>17</v>
      </c>
      <c r="D786" s="3">
        <v>2023</v>
      </c>
      <c r="E786" s="4" t="s">
        <v>42</v>
      </c>
      <c r="F786" s="4" t="str">
        <f t="shared" si="12"/>
        <v>豪盛2304</v>
      </c>
      <c r="G786" s="5">
        <f>IFERROR(VerticalTable[[#This Row],[毛利额]]/VerticalTable[[#This Row],[实收]],"")</f>
        <v>0.39534321301688935</v>
      </c>
      <c r="H786" s="6">
        <f>SUMIF('[1]2023db'!$E:$E,F786,'[1]2023db'!$M:$M)</f>
        <v>36718.449999999997</v>
      </c>
      <c r="I786" s="6">
        <f>SUMIF('[1]2023db'!$E:$E,F786,'[1]2023db'!$R:$R)</f>
        <v>14516.39</v>
      </c>
      <c r="J786" s="6">
        <f>SUMIF('[1]2023db'!$E:$E,[1]!表1_35[[#This Row],[列1]]&amp;"F",'[1]2023db'!$M:$M)</f>
        <v>0</v>
      </c>
      <c r="K786" s="6">
        <f>SUMIF('[1]2023db'!$E:$E,[1]!表1_35[[#This Row],[列1]]&amp;"F",'[1]2023db'!$R:$R)</f>
        <v>0</v>
      </c>
      <c r="L786" s="6">
        <f>IFERROR(VLOOKUP(LEFT(VerticalTable[[#This Row],[业务机构名称]],2)&amp;VerticalTable[[#This Row],[会计月]],[2]直营店月费用!$D$346:$T$495,8,0),0)</f>
        <v>1667</v>
      </c>
      <c r="M786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838</v>
      </c>
      <c r="N786" s="6">
        <f>IFERROR(VLOOKUP(LEFT(VerticalTable[[#This Row],[业务机构名称]],2)&amp;VerticalTable[[#This Row],[会计月]],[2]直营店月费用!$D$346:$T$495,17,0),0)</f>
        <v>162.25</v>
      </c>
      <c r="O786" s="6">
        <f>IFERROR(VLOOKUP(LEFT(VerticalTable[[#This Row],[业务机构名称]],2)&amp;VerticalTable[[#This Row],[会计月]],[2]直营店月费用!$D$346:$T$495,15,0),0)</f>
        <v>4722</v>
      </c>
      <c r="P786" s="6">
        <f>VerticalTable[[#This Row],[毛利额]]-SUM(VerticalTable[[#This Row],[月租]:[员工工资]])</f>
        <v>7127.1399999999994</v>
      </c>
    </row>
    <row r="787" spans="1:16" ht="17.25">
      <c r="A787" s="3">
        <v>1023</v>
      </c>
      <c r="B787" s="4" t="s">
        <v>58</v>
      </c>
      <c r="C787" s="4" t="s">
        <v>17</v>
      </c>
      <c r="D787" s="3">
        <v>2023</v>
      </c>
      <c r="E787" s="4" t="s">
        <v>42</v>
      </c>
      <c r="F787" s="4" t="str">
        <f t="shared" si="12"/>
        <v>二十2304</v>
      </c>
      <c r="G787" s="5">
        <f>IFERROR(VerticalTable[[#This Row],[毛利额]]/VerticalTable[[#This Row],[实收]],"")</f>
        <v>0.50163037558818757</v>
      </c>
      <c r="H787" s="6">
        <f>SUMIF('[1]2023db'!$E:$E,F787,'[1]2023db'!$M:$M)</f>
        <v>47191.58</v>
      </c>
      <c r="I787" s="6">
        <f>SUMIF('[1]2023db'!$E:$E,F787,'[1]2023db'!$R:$R)</f>
        <v>23672.73</v>
      </c>
      <c r="J787" s="6">
        <f>SUMIF('[1]2023db'!$E:$E,[1]!表1_35[[#This Row],[列1]]&amp;"F",'[1]2023db'!$M:$M)</f>
        <v>0</v>
      </c>
      <c r="K787" s="6">
        <f>SUMIF('[1]2023db'!$E:$E,[1]!表1_35[[#This Row],[列1]]&amp;"F",'[1]2023db'!$R:$R)</f>
        <v>0</v>
      </c>
      <c r="L787" s="6">
        <f>IFERROR(VLOOKUP(LEFT(VerticalTable[[#This Row],[业务机构名称]],2)&amp;VerticalTable[[#This Row],[会计月]],[2]直营店月费用!$D$346:$T$495,8,0),0)</f>
        <v>0</v>
      </c>
      <c r="M787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580</v>
      </c>
      <c r="N787" s="6">
        <f>IFERROR(VLOOKUP(LEFT(VerticalTable[[#This Row],[业务机构名称]],2)&amp;VerticalTable[[#This Row],[会计月]],[2]直营店月费用!$D$346:$T$495,17,0),0)</f>
        <v>1105.6599999999999</v>
      </c>
      <c r="O787" s="6">
        <f>IFERROR(VLOOKUP(LEFT(VerticalTable[[#This Row],[业务机构名称]],2)&amp;VerticalTable[[#This Row],[会计月]],[2]直营店月费用!$D$346:$T$495,15,0),0)</f>
        <v>4018</v>
      </c>
      <c r="P787" s="6">
        <f>VerticalTable[[#This Row],[毛利额]]-SUM(VerticalTable[[#This Row],[月租]:[员工工资]])</f>
        <v>17969.07</v>
      </c>
    </row>
    <row r="788" spans="1:16" ht="17.25">
      <c r="A788" s="3">
        <v>1001</v>
      </c>
      <c r="B788" s="3" t="s">
        <v>16</v>
      </c>
      <c r="C788" s="4" t="s">
        <v>17</v>
      </c>
      <c r="D788" s="3">
        <v>2023</v>
      </c>
      <c r="E788" s="4" t="s">
        <v>44</v>
      </c>
      <c r="F788" s="4" t="str">
        <f t="shared" si="12"/>
        <v>爱心2305</v>
      </c>
      <c r="G788" s="5">
        <f>IFERROR(VerticalTable[[#This Row],[毛利额]]/VerticalTable[[#This Row],[实收]],"")</f>
        <v>0.42314166626273458</v>
      </c>
      <c r="H788" s="6">
        <f>SUMIF('[1]2023db'!$E:$E,F788,'[1]2023db'!$M:$M)</f>
        <v>100058.04999999999</v>
      </c>
      <c r="I788" s="6">
        <f>SUMIF('[1]2023db'!$E:$E,F788,'[1]2023db'!$R:$R)</f>
        <v>42338.73</v>
      </c>
      <c r="J788" s="6">
        <f>SUMIF('[1]2023db'!$E:$E,[1]!表1_35[[#This Row],[列1]]&amp;"F",'[1]2023db'!$M:$M)</f>
        <v>0</v>
      </c>
      <c r="K788" s="6">
        <f>SUMIF('[1]2023db'!$E:$E,[1]!表1_35[[#This Row],[列1]]&amp;"F",'[1]2023db'!$R:$R)</f>
        <v>0</v>
      </c>
      <c r="L788" s="6">
        <f>IFERROR(VLOOKUP(LEFT(VerticalTable[[#This Row],[业务机构名称]],2)&amp;VerticalTable[[#This Row],[会计月]],[2]直营店月费用!$D$346:$T$495,8,0),0)</f>
        <v>2500</v>
      </c>
      <c r="M788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88" s="6">
        <f>IFERROR(VLOOKUP(LEFT(VerticalTable[[#This Row],[业务机构名称]],2)&amp;VerticalTable[[#This Row],[会计月]],[2]直营店月费用!$D$346:$T$495,17,0),0)</f>
        <v>791.29999999999927</v>
      </c>
      <c r="O788" s="6">
        <f>IFERROR(VLOOKUP(LEFT(VerticalTable[[#This Row],[业务机构名称]],2)&amp;VerticalTable[[#This Row],[会计月]],[2]直营店月费用!$D$346:$T$495,15,0),0)</f>
        <v>8383</v>
      </c>
      <c r="P788" s="6">
        <f>VerticalTable[[#This Row],[毛利额]]-SUM(VerticalTable[[#This Row],[月租]:[员工工资]])</f>
        <v>30664.430000000004</v>
      </c>
    </row>
    <row r="789" spans="1:16" ht="17.25">
      <c r="A789" s="3">
        <v>1002</v>
      </c>
      <c r="B789" s="4" t="s">
        <v>19</v>
      </c>
      <c r="C789" s="4" t="s">
        <v>20</v>
      </c>
      <c r="D789" s="3">
        <v>2023</v>
      </c>
      <c r="E789" s="4" t="s">
        <v>45</v>
      </c>
      <c r="F789" s="4" t="str">
        <f t="shared" si="12"/>
        <v>百姓2305</v>
      </c>
      <c r="G789" s="5">
        <f>IFERROR(VerticalTable[[#This Row],[毛利额]]/VerticalTable[[#This Row],[实收]],"")</f>
        <v>0.42586333902081736</v>
      </c>
      <c r="H789" s="6">
        <f>SUMIF('[1]2023db'!$E:$E,F789,'[1]2023db'!$M:$M)</f>
        <v>194221.79</v>
      </c>
      <c r="I789" s="6">
        <f>SUMIF('[1]2023db'!$E:$E,F789,'[1]2023db'!$R:$R)</f>
        <v>82711.94</v>
      </c>
      <c r="J789" s="6">
        <f>SUMIF('[1]2023db'!$E:$E,[1]!表1_35[[#This Row],[列1]]&amp;"F",'[1]2023db'!$M:$M)</f>
        <v>0</v>
      </c>
      <c r="K789" s="6">
        <f>SUMIF('[1]2023db'!$E:$E,[1]!表1_35[[#This Row],[列1]]&amp;"F",'[1]2023db'!$R:$R)</f>
        <v>0</v>
      </c>
      <c r="L789" s="6">
        <f>IFERROR(VLOOKUP(LEFT(VerticalTable[[#This Row],[业务机构名称]],2)&amp;VerticalTable[[#This Row],[会计月]],[2]直营店月费用!$D$346:$T$495,8,0),0)</f>
        <v>0</v>
      </c>
      <c r="M789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89" s="6">
        <f>IFERROR(VLOOKUP(LEFT(VerticalTable[[#This Row],[业务机构名称]],2)&amp;VerticalTable[[#This Row],[会计月]],[2]直营店月费用!$D$346:$T$495,17,0),0)</f>
        <v>0</v>
      </c>
      <c r="O789" s="6">
        <f>IFERROR(VLOOKUP(LEFT(VerticalTable[[#This Row],[业务机构名称]],2)&amp;VerticalTable[[#This Row],[会计月]],[2]直营店月费用!$D$346:$T$495,15,0),0)</f>
        <v>0</v>
      </c>
      <c r="P789" s="6">
        <f>VerticalTable[[#This Row],[毛利额]]-SUM(VerticalTable[[#This Row],[月租]:[员工工资]])</f>
        <v>82711.94</v>
      </c>
    </row>
    <row r="790" spans="1:16" ht="17.25">
      <c r="A790" s="3">
        <v>1003</v>
      </c>
      <c r="B790" s="4" t="s">
        <v>22</v>
      </c>
      <c r="C790" s="4" t="s">
        <v>20</v>
      </c>
      <c r="D790" s="3">
        <v>2023</v>
      </c>
      <c r="E790" s="4" t="s">
        <v>45</v>
      </c>
      <c r="F790" s="4" t="str">
        <f t="shared" si="12"/>
        <v>博康2305</v>
      </c>
      <c r="G790" s="5">
        <f>IFERROR(VerticalTable[[#This Row],[毛利额]]/VerticalTable[[#This Row],[实收]],"")</f>
        <v>0.4865230126360105</v>
      </c>
      <c r="H790" s="6">
        <f>SUMIF('[1]2023db'!$E:$E,F790,'[1]2023db'!$M:$M)</f>
        <v>92469.85</v>
      </c>
      <c r="I790" s="6">
        <f>SUMIF('[1]2023db'!$E:$E,F790,'[1]2023db'!$R:$R)</f>
        <v>44988.71</v>
      </c>
      <c r="J790" s="6">
        <f>SUMIF('[1]2023db'!$E:$E,[1]!表1_35[[#This Row],[列1]]&amp;"F",'[1]2023db'!$M:$M)</f>
        <v>0</v>
      </c>
      <c r="K790" s="6">
        <f>SUMIF('[1]2023db'!$E:$E,[1]!表1_35[[#This Row],[列1]]&amp;"F",'[1]2023db'!$R:$R)</f>
        <v>0</v>
      </c>
      <c r="L790" s="6">
        <f>IFERROR(VLOOKUP(LEFT(VerticalTable[[#This Row],[业务机构名称]],2)&amp;VerticalTable[[#This Row],[会计月]],[2]直营店月费用!$D$346:$T$495,8,0),0)</f>
        <v>0</v>
      </c>
      <c r="M790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90" s="6">
        <f>IFERROR(VLOOKUP(LEFT(VerticalTable[[#This Row],[业务机构名称]],2)&amp;VerticalTable[[#This Row],[会计月]],[2]直营店月费用!$D$346:$T$495,17,0),0)</f>
        <v>0</v>
      </c>
      <c r="O790" s="6">
        <f>IFERROR(VLOOKUP(LEFT(VerticalTable[[#This Row],[业务机构名称]],2)&amp;VerticalTable[[#This Row],[会计月]],[2]直营店月费用!$D$346:$T$495,15,0),0)</f>
        <v>0</v>
      </c>
      <c r="P790" s="6">
        <f>VerticalTable[[#This Row],[毛利额]]-SUM(VerticalTable[[#This Row],[月租]:[员工工资]])</f>
        <v>44988.71</v>
      </c>
    </row>
    <row r="791" spans="1:16" ht="17.25">
      <c r="A791" s="3">
        <v>1004</v>
      </c>
      <c r="B791" s="4" t="s">
        <v>23</v>
      </c>
      <c r="C791" s="4" t="s">
        <v>20</v>
      </c>
      <c r="D791" s="3">
        <v>2023</v>
      </c>
      <c r="E791" s="4" t="s">
        <v>45</v>
      </c>
      <c r="F791" s="4" t="str">
        <f t="shared" si="12"/>
        <v>华瑞2305</v>
      </c>
      <c r="G791" s="5">
        <f>IFERROR(VerticalTable[[#This Row],[毛利额]]/VerticalTable[[#This Row],[实收]],"")</f>
        <v>0.42827137753139471</v>
      </c>
      <c r="H791" s="6">
        <f>SUMIF('[1]2023db'!$E:$E,F791,'[1]2023db'!$M:$M)</f>
        <v>111162.04000000001</v>
      </c>
      <c r="I791" s="6">
        <f>SUMIF('[1]2023db'!$E:$E,F791,'[1]2023db'!$R:$R)</f>
        <v>47607.520000000004</v>
      </c>
      <c r="J791" s="6">
        <f>SUMIF('[1]2023db'!$E:$E,[1]!表1_35[[#This Row],[列1]]&amp;"F",'[1]2023db'!$M:$M)</f>
        <v>0</v>
      </c>
      <c r="K791" s="6">
        <f>SUMIF('[1]2023db'!$E:$E,[1]!表1_35[[#This Row],[列1]]&amp;"F",'[1]2023db'!$R:$R)</f>
        <v>0</v>
      </c>
      <c r="L791" s="6">
        <f>IFERROR(VLOOKUP(LEFT(VerticalTable[[#This Row],[业务机构名称]],2)&amp;VerticalTable[[#This Row],[会计月]],[2]直营店月费用!$D$346:$T$495,8,0),0)</f>
        <v>0</v>
      </c>
      <c r="M791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91" s="6">
        <f>IFERROR(VLOOKUP(LEFT(VerticalTable[[#This Row],[业务机构名称]],2)&amp;VerticalTable[[#This Row],[会计月]],[2]直营店月费用!$D$346:$T$495,17,0),0)</f>
        <v>0</v>
      </c>
      <c r="O791" s="6">
        <f>IFERROR(VLOOKUP(LEFT(VerticalTable[[#This Row],[业务机构名称]],2)&amp;VerticalTable[[#This Row],[会计月]],[2]直营店月费用!$D$346:$T$495,15,0),0)</f>
        <v>0</v>
      </c>
      <c r="P791" s="6">
        <f>VerticalTable[[#This Row],[毛利额]]-SUM(VerticalTable[[#This Row],[月租]:[员工工资]])</f>
        <v>47607.520000000004</v>
      </c>
    </row>
    <row r="792" spans="1:16" ht="17.25">
      <c r="A792" s="3">
        <v>1005</v>
      </c>
      <c r="B792" s="4" t="s">
        <v>24</v>
      </c>
      <c r="C792" s="4" t="s">
        <v>20</v>
      </c>
      <c r="D792" s="3">
        <v>2023</v>
      </c>
      <c r="E792" s="4" t="s">
        <v>45</v>
      </c>
      <c r="F792" s="4" t="str">
        <f t="shared" si="12"/>
        <v>华宇2305</v>
      </c>
      <c r="G792" s="5">
        <f>IFERROR(VerticalTable[[#This Row],[毛利额]]/VerticalTable[[#This Row],[实收]],"")</f>
        <v>0.37970919545256671</v>
      </c>
      <c r="H792" s="6">
        <f>SUMIF('[1]2023db'!$E:$E,F792,'[1]2023db'!$M:$M)</f>
        <v>104955.03</v>
      </c>
      <c r="I792" s="6">
        <f>SUMIF('[1]2023db'!$E:$E,F792,'[1]2023db'!$R:$R)</f>
        <v>39852.39</v>
      </c>
      <c r="J792" s="6">
        <f>SUMIF('[1]2023db'!$E:$E,[1]!表1_35[[#This Row],[列1]]&amp;"F",'[1]2023db'!$M:$M)</f>
        <v>0</v>
      </c>
      <c r="K792" s="6">
        <f>SUMIF('[1]2023db'!$E:$E,[1]!表1_35[[#This Row],[列1]]&amp;"F",'[1]2023db'!$R:$R)</f>
        <v>0</v>
      </c>
      <c r="L792" s="6">
        <f>IFERROR(VLOOKUP(LEFT(VerticalTable[[#This Row],[业务机构名称]],2)&amp;VerticalTable[[#This Row],[会计月]],[2]直营店月费用!$D$346:$T$495,8,0),0)</f>
        <v>0</v>
      </c>
      <c r="M792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92" s="6">
        <f>IFERROR(VLOOKUP(LEFT(VerticalTable[[#This Row],[业务机构名称]],2)&amp;VerticalTable[[#This Row],[会计月]],[2]直营店月费用!$D$346:$T$495,17,0),0)</f>
        <v>0</v>
      </c>
      <c r="O792" s="6">
        <f>IFERROR(VLOOKUP(LEFT(VerticalTable[[#This Row],[业务机构名称]],2)&amp;VerticalTable[[#This Row],[会计月]],[2]直营店月费用!$D$346:$T$495,15,0),0)</f>
        <v>0</v>
      </c>
      <c r="P792" s="6">
        <f>VerticalTable[[#This Row],[毛利额]]-SUM(VerticalTable[[#This Row],[月租]:[员工工资]])</f>
        <v>39852.39</v>
      </c>
    </row>
    <row r="793" spans="1:16" ht="17.25">
      <c r="A793" s="3">
        <v>1006</v>
      </c>
      <c r="B793" s="4" t="s">
        <v>25</v>
      </c>
      <c r="C793" s="4" t="s">
        <v>20</v>
      </c>
      <c r="D793" s="3">
        <v>2023</v>
      </c>
      <c r="E793" s="4" t="s">
        <v>45</v>
      </c>
      <c r="F793" s="4" t="str">
        <f t="shared" si="12"/>
        <v>华雨2305</v>
      </c>
      <c r="G793" s="5">
        <f>IFERROR(VerticalTable[[#This Row],[毛利额]]/VerticalTable[[#This Row],[实收]],"")</f>
        <v>0.57873734391089937</v>
      </c>
      <c r="H793" s="6">
        <f>SUMIF('[1]2023db'!$E:$E,F793,'[1]2023db'!$M:$M)</f>
        <v>46904.3</v>
      </c>
      <c r="I793" s="6">
        <f>SUMIF('[1]2023db'!$E:$E,F793,'[1]2023db'!$R:$R)</f>
        <v>27145.27</v>
      </c>
      <c r="J793" s="6">
        <f>SUMIF('[1]2023db'!$E:$E,[1]!表1_35[[#This Row],[列1]]&amp;"F",'[1]2023db'!$M:$M)</f>
        <v>0</v>
      </c>
      <c r="K793" s="6">
        <f>SUMIF('[1]2023db'!$E:$E,[1]!表1_35[[#This Row],[列1]]&amp;"F",'[1]2023db'!$R:$R)</f>
        <v>0</v>
      </c>
      <c r="L793" s="6">
        <f>IFERROR(VLOOKUP(LEFT(VerticalTable[[#This Row],[业务机构名称]],2)&amp;VerticalTable[[#This Row],[会计月]],[2]直营店月费用!$D$346:$T$495,8,0),0)</f>
        <v>0</v>
      </c>
      <c r="M793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93" s="6">
        <f>IFERROR(VLOOKUP(LEFT(VerticalTable[[#This Row],[业务机构名称]],2)&amp;VerticalTable[[#This Row],[会计月]],[2]直营店月费用!$D$346:$T$495,17,0),0)</f>
        <v>0</v>
      </c>
      <c r="O793" s="6">
        <f>IFERROR(VLOOKUP(LEFT(VerticalTable[[#This Row],[业务机构名称]],2)&amp;VerticalTable[[#This Row],[会计月]],[2]直营店月费用!$D$346:$T$495,15,0),0)</f>
        <v>0</v>
      </c>
      <c r="P793" s="6">
        <f>VerticalTable[[#This Row],[毛利额]]-SUM(VerticalTable[[#This Row],[月租]:[员工工资]])</f>
        <v>27145.27</v>
      </c>
    </row>
    <row r="794" spans="1:16" ht="17.25">
      <c r="A794" s="3">
        <v>1007</v>
      </c>
      <c r="B794" s="3" t="s">
        <v>26</v>
      </c>
      <c r="C794" s="4" t="s">
        <v>17</v>
      </c>
      <c r="D794" s="3">
        <v>2023</v>
      </c>
      <c r="E794" s="4" t="s">
        <v>44</v>
      </c>
      <c r="F794" s="4" t="str">
        <f t="shared" si="12"/>
        <v>平安2305</v>
      </c>
      <c r="G794" s="5">
        <f>IFERROR(VerticalTable[[#This Row],[毛利额]]/VerticalTable[[#This Row],[实收]],"")</f>
        <v>0.36819494111419965</v>
      </c>
      <c r="H794" s="6">
        <f>SUMIF('[1]2023db'!$E:$E,F794,'[1]2023db'!$M:$M)</f>
        <v>73587.350000000006</v>
      </c>
      <c r="I794" s="6">
        <f>SUMIF('[1]2023db'!$E:$E,F794,'[1]2023db'!$R:$R)</f>
        <v>27094.49</v>
      </c>
      <c r="J794" s="6">
        <f>SUMIF('[1]2023db'!$E:$E,[1]!表1_35[[#This Row],[列1]]&amp;"F",'[1]2023db'!$M:$M)</f>
        <v>0</v>
      </c>
      <c r="K794" s="6">
        <f>SUMIF('[1]2023db'!$E:$E,[1]!表1_35[[#This Row],[列1]]&amp;"F",'[1]2023db'!$R:$R)</f>
        <v>0</v>
      </c>
      <c r="L794" s="6">
        <f>IFERROR(VLOOKUP(LEFT(VerticalTable[[#This Row],[业务机构名称]],2)&amp;VerticalTable[[#This Row],[会计月]],[2]直营店月费用!$D$346:$T$495,8,0),0)</f>
        <v>1917</v>
      </c>
      <c r="M794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94" s="6">
        <f>IFERROR(VLOOKUP(LEFT(VerticalTable[[#This Row],[业务机构名称]],2)&amp;VerticalTable[[#This Row],[会计月]],[2]直营店月费用!$D$346:$T$495,17,0),0)</f>
        <v>431.10000000000036</v>
      </c>
      <c r="O794" s="6">
        <f>IFERROR(VLOOKUP(LEFT(VerticalTable[[#This Row],[业务机构名称]],2)&amp;VerticalTable[[#This Row],[会计月]],[2]直营店月费用!$D$346:$T$495,15,0),0)</f>
        <v>5195</v>
      </c>
      <c r="P794" s="6">
        <f>VerticalTable[[#This Row],[毛利额]]-SUM(VerticalTable[[#This Row],[月租]:[员工工资]])</f>
        <v>19551.39</v>
      </c>
    </row>
    <row r="795" spans="1:16" ht="17.25">
      <c r="A795" s="3">
        <v>1008</v>
      </c>
      <c r="B795" s="3" t="s">
        <v>27</v>
      </c>
      <c r="C795" s="4" t="s">
        <v>17</v>
      </c>
      <c r="D795" s="3">
        <v>2023</v>
      </c>
      <c r="E795" s="4" t="s">
        <v>44</v>
      </c>
      <c r="F795" s="4" t="str">
        <f t="shared" si="12"/>
        <v>平价2305</v>
      </c>
      <c r="G795" s="5">
        <f>IFERROR(VerticalTable[[#This Row],[毛利额]]/VerticalTable[[#This Row],[实收]],"")</f>
        <v>0.38046976761006102</v>
      </c>
      <c r="H795" s="6">
        <f>SUMIF('[1]2023db'!$E:$E,F795,'[1]2023db'!$M:$M)</f>
        <v>194396.97</v>
      </c>
      <c r="I795" s="6">
        <f>SUMIF('[1]2023db'!$E:$E,F795,'[1]2023db'!$R:$R)</f>
        <v>73962.17</v>
      </c>
      <c r="J795" s="6">
        <f>SUMIF('[1]2023db'!$E:$E,[1]!表1_35[[#This Row],[列1]]&amp;"F",'[1]2023db'!$M:$M)</f>
        <v>0</v>
      </c>
      <c r="K795" s="6">
        <f>SUMIF('[1]2023db'!$E:$E,[1]!表1_35[[#This Row],[列1]]&amp;"F",'[1]2023db'!$R:$R)</f>
        <v>0</v>
      </c>
      <c r="L795" s="6">
        <f>IFERROR(VLOOKUP(LEFT(VerticalTable[[#This Row],[业务机构名称]],2)&amp;VerticalTable[[#This Row],[会计月]],[2]直营店月费用!$D$346:$T$495,8,0),0)</f>
        <v>4500</v>
      </c>
      <c r="M795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95" s="6">
        <f>IFERROR(VLOOKUP(LEFT(VerticalTable[[#This Row],[业务机构名称]],2)&amp;VerticalTable[[#This Row],[会计月]],[2]直营店月费用!$D$346:$T$495,17,0),0)</f>
        <v>1538.2099999999991</v>
      </c>
      <c r="O795" s="6">
        <f>IFERROR(VLOOKUP(LEFT(VerticalTable[[#This Row],[业务机构名称]],2)&amp;VerticalTable[[#This Row],[会计月]],[2]直营店月费用!$D$346:$T$495,15,0),0)</f>
        <v>21056</v>
      </c>
      <c r="P795" s="6">
        <f>VerticalTable[[#This Row],[毛利额]]-SUM(VerticalTable[[#This Row],[月租]:[员工工资]])</f>
        <v>46867.96</v>
      </c>
    </row>
    <row r="796" spans="1:16" ht="17.25">
      <c r="A796" s="3">
        <v>1010</v>
      </c>
      <c r="B796" s="3" t="s">
        <v>29</v>
      </c>
      <c r="C796" s="4" t="s">
        <v>17</v>
      </c>
      <c r="D796" s="3">
        <v>2023</v>
      </c>
      <c r="E796" s="4" t="s">
        <v>44</v>
      </c>
      <c r="F796" s="4" t="str">
        <f t="shared" si="12"/>
        <v>同仁2305</v>
      </c>
      <c r="G796" s="5">
        <f>IFERROR(VerticalTable[[#This Row],[毛利额]]/VerticalTable[[#This Row],[实收]],"")</f>
        <v>0.38551716213841508</v>
      </c>
      <c r="H796" s="6">
        <f>SUMIF('[1]2023db'!$E:$E,F796,'[1]2023db'!$M:$M)</f>
        <v>50304.92</v>
      </c>
      <c r="I796" s="6">
        <f>SUMIF('[1]2023db'!$E:$E,F796,'[1]2023db'!$R:$R)</f>
        <v>19393.41</v>
      </c>
      <c r="J796" s="6">
        <f>SUMIF('[1]2023db'!$E:$E,[1]!表1_35[[#This Row],[列1]]&amp;"F",'[1]2023db'!$M:$M)</f>
        <v>0</v>
      </c>
      <c r="K796" s="6">
        <f>SUMIF('[1]2023db'!$E:$E,[1]!表1_35[[#This Row],[列1]]&amp;"F",'[1]2023db'!$R:$R)</f>
        <v>0</v>
      </c>
      <c r="L796" s="6">
        <f>IFERROR(VLOOKUP(LEFT(VerticalTable[[#This Row],[业务机构名称]],2)&amp;VerticalTable[[#This Row],[会计月]],[2]直营店月费用!$D$346:$T$495,8,0),0)</f>
        <v>7917</v>
      </c>
      <c r="M796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96" s="6">
        <f>IFERROR(VLOOKUP(LEFT(VerticalTable[[#This Row],[业务机构名称]],2)&amp;VerticalTable[[#This Row],[会计月]],[2]直营店月费用!$D$346:$T$495,17,0),0)</f>
        <v>229.51000000000022</v>
      </c>
      <c r="O796" s="6">
        <f>IFERROR(VLOOKUP(LEFT(VerticalTable[[#This Row],[业务机构名称]],2)&amp;VerticalTable[[#This Row],[会计月]],[2]直营店月费用!$D$346:$T$495,15,0),0)</f>
        <v>5675</v>
      </c>
      <c r="P796" s="6">
        <f>VerticalTable[[#This Row],[毛利额]]-SUM(VerticalTable[[#This Row],[月租]:[员工工资]])</f>
        <v>5571.9</v>
      </c>
    </row>
    <row r="797" spans="1:16" ht="17.25">
      <c r="A797" s="3">
        <v>1011</v>
      </c>
      <c r="B797" s="3" t="s">
        <v>30</v>
      </c>
      <c r="C797" s="4" t="s">
        <v>17</v>
      </c>
      <c r="D797" s="3">
        <v>2023</v>
      </c>
      <c r="E797" s="4" t="s">
        <v>44</v>
      </c>
      <c r="F797" s="4" t="str">
        <f t="shared" si="12"/>
        <v>万合2305</v>
      </c>
      <c r="G797" s="5">
        <f>IFERROR(VerticalTable[[#This Row],[毛利额]]/VerticalTable[[#This Row],[实收]],"")</f>
        <v>0.25994988473332892</v>
      </c>
      <c r="H797" s="6">
        <f>SUMIF('[1]2023db'!$E:$E,F797,'[1]2023db'!$M:$M)</f>
        <v>385172.05000000005</v>
      </c>
      <c r="I797" s="6">
        <f>SUMIF('[1]2023db'!$E:$E,F797,'[1]2023db'!$R:$R)</f>
        <v>100125.43000000001</v>
      </c>
      <c r="J797" s="6">
        <f>SUMIF('[1]2023db'!$E:$E,[1]!表1_35[[#This Row],[列1]]&amp;"F",'[1]2023db'!$M:$M)</f>
        <v>0</v>
      </c>
      <c r="K797" s="6">
        <f>SUMIF('[1]2023db'!$E:$E,[1]!表1_35[[#This Row],[列1]]&amp;"F",'[1]2023db'!$R:$R)</f>
        <v>0</v>
      </c>
      <c r="L797" s="6">
        <f>IFERROR(VLOOKUP(LEFT(VerticalTable[[#This Row],[业务机构名称]],2)&amp;VerticalTable[[#This Row],[会计月]],[2]直营店月费用!$D$346:$T$495,8,0),0)</f>
        <v>10000</v>
      </c>
      <c r="M797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97" s="6">
        <f>IFERROR(VLOOKUP(LEFT(VerticalTable[[#This Row],[业务机构名称]],2)&amp;VerticalTable[[#This Row],[会计月]],[2]直营店月费用!$D$346:$T$495,17,0),0)</f>
        <v>659.79000000000087</v>
      </c>
      <c r="O797" s="6">
        <f>IFERROR(VLOOKUP(LEFT(VerticalTable[[#This Row],[业务机构名称]],2)&amp;VerticalTable[[#This Row],[会计月]],[2]直营店月费用!$D$346:$T$495,15,0),0)</f>
        <v>20851</v>
      </c>
      <c r="P797" s="6">
        <f>VerticalTable[[#This Row],[毛利额]]-SUM(VerticalTable[[#This Row],[月租]:[员工工资]])</f>
        <v>68614.640000000014</v>
      </c>
    </row>
    <row r="798" spans="1:16" ht="17.25">
      <c r="A798" s="3">
        <v>1012</v>
      </c>
      <c r="B798" s="3" t="s">
        <v>31</v>
      </c>
      <c r="C798" s="4" t="s">
        <v>17</v>
      </c>
      <c r="D798" s="3">
        <v>2023</v>
      </c>
      <c r="E798" s="4" t="s">
        <v>44</v>
      </c>
      <c r="F798" s="4" t="str">
        <f t="shared" si="12"/>
        <v>为民2305</v>
      </c>
      <c r="G798" s="5">
        <f>IFERROR(VerticalTable[[#This Row],[毛利额]]/VerticalTable[[#This Row],[实收]],"")</f>
        <v>0.42568520158286766</v>
      </c>
      <c r="H798" s="6">
        <f>SUMIF('[1]2023db'!$E:$E,F798,'[1]2023db'!$M:$M)</f>
        <v>76817.540000000008</v>
      </c>
      <c r="I798" s="6">
        <f>SUMIF('[1]2023db'!$E:$E,F798,'[1]2023db'!$R:$R)</f>
        <v>32700.090000000004</v>
      </c>
      <c r="J798" s="6">
        <f>SUMIF('[1]2023db'!$E:$E,[1]!表1_35[[#This Row],[列1]]&amp;"F",'[1]2023db'!$M:$M)</f>
        <v>0</v>
      </c>
      <c r="K798" s="6">
        <f>SUMIF('[1]2023db'!$E:$E,[1]!表1_35[[#This Row],[列1]]&amp;"F",'[1]2023db'!$R:$R)</f>
        <v>0</v>
      </c>
      <c r="L798" s="6">
        <f>IFERROR(VLOOKUP(LEFT(VerticalTable[[#This Row],[业务机构名称]],2)&amp;VerticalTable[[#This Row],[会计月]],[2]直营店月费用!$D$346:$T$495,8,0),0)</f>
        <v>2750</v>
      </c>
      <c r="M798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98" s="6">
        <f>IFERROR(VLOOKUP(LEFT(VerticalTable[[#This Row],[业务机构名称]],2)&amp;VerticalTable[[#This Row],[会计月]],[2]直营店月费用!$D$346:$T$495,17,0),0)</f>
        <v>1243.9399999999996</v>
      </c>
      <c r="O798" s="6">
        <f>IFERROR(VLOOKUP(LEFT(VerticalTable[[#This Row],[业务机构名称]],2)&amp;VerticalTable[[#This Row],[会计月]],[2]直营店月费用!$D$346:$T$495,15,0),0)</f>
        <v>6380.8</v>
      </c>
      <c r="P798" s="6">
        <f>VerticalTable[[#This Row],[毛利额]]-SUM(VerticalTable[[#This Row],[月租]:[员工工资]])</f>
        <v>22325.350000000006</v>
      </c>
    </row>
    <row r="799" spans="1:16" ht="17.25">
      <c r="A799" s="3">
        <v>1013</v>
      </c>
      <c r="B799" s="4" t="s">
        <v>56</v>
      </c>
      <c r="C799" s="4" t="s">
        <v>20</v>
      </c>
      <c r="D799" s="3">
        <v>2023</v>
      </c>
      <c r="E799" s="4" t="s">
        <v>45</v>
      </c>
      <c r="F799" s="4" t="str">
        <f t="shared" si="12"/>
        <v>心脑2305</v>
      </c>
      <c r="G799" s="5">
        <f>IFERROR(VerticalTable[[#This Row],[毛利额]]/VerticalTable[[#This Row],[实收]],"")</f>
        <v>0.41906559629751805</v>
      </c>
      <c r="H799" s="6">
        <f>SUMIF('[1]2023db'!$E:$E,F799,'[1]2023db'!$M:$M)</f>
        <v>69177.38</v>
      </c>
      <c r="I799" s="6">
        <f>SUMIF('[1]2023db'!$E:$E,F799,'[1]2023db'!$R:$R)</f>
        <v>28989.86</v>
      </c>
      <c r="J799" s="6">
        <f>SUMIF('[1]2023db'!$E:$E,[1]!表1_35[[#This Row],[列1]]&amp;"F",'[1]2023db'!$M:$M)</f>
        <v>0</v>
      </c>
      <c r="K799" s="6">
        <f>SUMIF('[1]2023db'!$E:$E,[1]!表1_35[[#This Row],[列1]]&amp;"F",'[1]2023db'!$R:$R)</f>
        <v>0</v>
      </c>
      <c r="L799" s="6">
        <f>IFERROR(VLOOKUP(LEFT(VerticalTable[[#This Row],[业务机构名称]],2)&amp;VerticalTable[[#This Row],[会计月]],[2]直营店月费用!$D$346:$T$495,8,0),0)</f>
        <v>0</v>
      </c>
      <c r="M799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799" s="6">
        <f>IFERROR(VLOOKUP(LEFT(VerticalTable[[#This Row],[业务机构名称]],2)&amp;VerticalTable[[#This Row],[会计月]],[2]直营店月费用!$D$346:$T$495,17,0),0)</f>
        <v>0</v>
      </c>
      <c r="O799" s="6">
        <f>IFERROR(VLOOKUP(LEFT(VerticalTable[[#This Row],[业务机构名称]],2)&amp;VerticalTable[[#This Row],[会计月]],[2]直营店月费用!$D$346:$T$495,15,0),0)</f>
        <v>0</v>
      </c>
      <c r="P799" s="6">
        <f>VerticalTable[[#This Row],[毛利额]]-SUM(VerticalTable[[#This Row],[月租]:[员工工资]])</f>
        <v>28989.86</v>
      </c>
    </row>
    <row r="800" spans="1:16" ht="17.25">
      <c r="A800" s="3">
        <v>1014</v>
      </c>
      <c r="B800" s="3" t="s">
        <v>32</v>
      </c>
      <c r="C800" s="4" t="s">
        <v>17</v>
      </c>
      <c r="D800" s="3">
        <v>2023</v>
      </c>
      <c r="E800" s="4" t="s">
        <v>44</v>
      </c>
      <c r="F800" s="4" t="str">
        <f t="shared" si="12"/>
        <v>新特2305</v>
      </c>
      <c r="G800" s="5">
        <f>IFERROR(VerticalTable[[#This Row],[毛利额]]/VerticalTable[[#This Row],[实收]],"")</f>
        <v>0.40387947134962121</v>
      </c>
      <c r="H800" s="6">
        <f>SUMIF('[1]2023db'!$E:$E,F800,'[1]2023db'!$M:$M)</f>
        <v>132893.88</v>
      </c>
      <c r="I800" s="6">
        <f>SUMIF('[1]2023db'!$E:$E,F800,'[1]2023db'!$R:$R)</f>
        <v>53673.11</v>
      </c>
      <c r="J800" s="6">
        <f>SUMIF('[1]2023db'!$E:$E,[1]!表1_35[[#This Row],[列1]]&amp;"F",'[1]2023db'!$M:$M)</f>
        <v>0</v>
      </c>
      <c r="K800" s="6">
        <f>SUMIF('[1]2023db'!$E:$E,[1]!表1_35[[#This Row],[列1]]&amp;"F",'[1]2023db'!$R:$R)</f>
        <v>0</v>
      </c>
      <c r="L800" s="6">
        <f>IFERROR(VLOOKUP(LEFT(VerticalTable[[#This Row],[业务机构名称]],2)&amp;VerticalTable[[#This Row],[会计月]],[2]直营店月费用!$D$346:$T$495,8,0),0)</f>
        <v>0</v>
      </c>
      <c r="M800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00" s="6">
        <f>IFERROR(VLOOKUP(LEFT(VerticalTable[[#This Row],[业务机构名称]],2)&amp;VerticalTable[[#This Row],[会计月]],[2]直营店月费用!$D$346:$T$495,17,0),0)</f>
        <v>1528.08</v>
      </c>
      <c r="O800" s="6">
        <f>IFERROR(VLOOKUP(LEFT(VerticalTable[[#This Row],[业务机构名称]],2)&amp;VerticalTable[[#This Row],[会计月]],[2]直营店月费用!$D$346:$T$495,15,0),0)</f>
        <v>9972</v>
      </c>
      <c r="P800" s="6">
        <f>VerticalTable[[#This Row],[毛利额]]-SUM(VerticalTable[[#This Row],[月租]:[员工工资]])</f>
        <v>42173.03</v>
      </c>
    </row>
    <row r="801" spans="1:16" ht="17.25">
      <c r="A801" s="3">
        <v>1015</v>
      </c>
      <c r="B801" s="3" t="s">
        <v>33</v>
      </c>
      <c r="C801" s="4" t="s">
        <v>17</v>
      </c>
      <c r="D801" s="3">
        <v>2023</v>
      </c>
      <c r="E801" s="4" t="s">
        <v>44</v>
      </c>
      <c r="F801" s="4" t="str">
        <f t="shared" si="12"/>
        <v>春天2305</v>
      </c>
      <c r="G801" s="5">
        <f>IFERROR(VerticalTable[[#This Row],[毛利额]]/VerticalTable[[#This Row],[实收]],"")</f>
        <v>0.39254403895101364</v>
      </c>
      <c r="H801" s="6">
        <f>SUMIF('[1]2023db'!$E:$E,F801,'[1]2023db'!$M:$M)</f>
        <v>82557.03</v>
      </c>
      <c r="I801" s="6">
        <f>SUMIF('[1]2023db'!$E:$E,F801,'[1]2023db'!$R:$R)</f>
        <v>32407.27</v>
      </c>
      <c r="J801" s="6">
        <f>SUMIF('[1]2023db'!$E:$E,[1]!表1_35[[#This Row],[列1]]&amp;"F",'[1]2023db'!$M:$M)</f>
        <v>0</v>
      </c>
      <c r="K801" s="6">
        <f>SUMIF('[1]2023db'!$E:$E,[1]!表1_35[[#This Row],[列1]]&amp;"F",'[1]2023db'!$R:$R)</f>
        <v>0</v>
      </c>
      <c r="L801" s="6">
        <f>IFERROR(VLOOKUP(LEFT(VerticalTable[[#This Row],[业务机构名称]],2)&amp;VerticalTable[[#This Row],[会计月]],[2]直营店月费用!$D$346:$T$495,8,0),0)</f>
        <v>2333</v>
      </c>
      <c r="M801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01" s="6">
        <f>IFERROR(VLOOKUP(LEFT(VerticalTable[[#This Row],[业务机构名称]],2)&amp;VerticalTable[[#This Row],[会计月]],[2]直营店月费用!$D$346:$T$495,17,0),0)</f>
        <v>854.78000000000065</v>
      </c>
      <c r="O801" s="6">
        <f>IFERROR(VLOOKUP(LEFT(VerticalTable[[#This Row],[业务机构名称]],2)&amp;VerticalTable[[#This Row],[会计月]],[2]直营店月费用!$D$346:$T$495,15,0),0)</f>
        <v>5847</v>
      </c>
      <c r="P801" s="6">
        <f>VerticalTable[[#This Row],[毛利额]]-SUM(VerticalTable[[#This Row],[月租]:[员工工资]])</f>
        <v>23372.489999999998</v>
      </c>
    </row>
    <row r="802" spans="1:16" ht="17.25">
      <c r="A802" s="3">
        <v>1016</v>
      </c>
      <c r="B802" s="3" t="s">
        <v>34</v>
      </c>
      <c r="C802" s="4" t="s">
        <v>17</v>
      </c>
      <c r="D802" s="3">
        <v>2023</v>
      </c>
      <c r="E802" s="4" t="s">
        <v>44</v>
      </c>
      <c r="F802" s="4" t="str">
        <f t="shared" si="12"/>
        <v>春雨2305</v>
      </c>
      <c r="G802" s="5">
        <f>IFERROR(VerticalTable[[#This Row],[毛利额]]/VerticalTable[[#This Row],[实收]],"")</f>
        <v>0.3702824800355356</v>
      </c>
      <c r="H802" s="6">
        <f>SUMIF('[1]2023db'!$E:$E,F802,'[1]2023db'!$M:$M)</f>
        <v>66749.850000000006</v>
      </c>
      <c r="I802" s="6">
        <f>SUMIF('[1]2023db'!$E:$E,F802,'[1]2023db'!$R:$R)</f>
        <v>24716.3</v>
      </c>
      <c r="J802" s="6">
        <f>SUMIF('[1]2023db'!$E:$E,[1]!表1_35[[#This Row],[列1]]&amp;"F",'[1]2023db'!$M:$M)</f>
        <v>0</v>
      </c>
      <c r="K802" s="6">
        <f>SUMIF('[1]2023db'!$E:$E,[1]!表1_35[[#This Row],[列1]]&amp;"F",'[1]2023db'!$R:$R)</f>
        <v>0</v>
      </c>
      <c r="L802" s="6">
        <f>IFERROR(VLOOKUP(LEFT(VerticalTable[[#This Row],[业务机构名称]],2)&amp;VerticalTable[[#This Row],[会计月]],[2]直营店月费用!$D$346:$T$495,8,0),0)</f>
        <v>2500</v>
      </c>
      <c r="M802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02" s="6">
        <f>IFERROR(VLOOKUP(LEFT(VerticalTable[[#This Row],[业务机构名称]],2)&amp;VerticalTable[[#This Row],[会计月]],[2]直营店月费用!$D$346:$T$495,17,0),0)</f>
        <v>1326.3500000000004</v>
      </c>
      <c r="O802" s="6">
        <f>IFERROR(VLOOKUP(LEFT(VerticalTable[[#This Row],[业务机构名称]],2)&amp;VerticalTable[[#This Row],[会计月]],[2]直营店月费用!$D$346:$T$495,15,0),0)</f>
        <v>5132</v>
      </c>
      <c r="P802" s="6">
        <f>VerticalTable[[#This Row],[毛利额]]-SUM(VerticalTable[[#This Row],[月租]:[员工工资]])</f>
        <v>15757.949999999999</v>
      </c>
    </row>
    <row r="803" spans="1:16" ht="17.25">
      <c r="A803" s="3">
        <v>1017</v>
      </c>
      <c r="B803" s="3" t="s">
        <v>35</v>
      </c>
      <c r="C803" s="4" t="s">
        <v>17</v>
      </c>
      <c r="D803" s="3">
        <v>2023</v>
      </c>
      <c r="E803" s="4" t="s">
        <v>44</v>
      </c>
      <c r="F803" s="4" t="str">
        <f t="shared" si="12"/>
        <v>阳光2305</v>
      </c>
      <c r="G803" s="5">
        <f>IFERROR(VerticalTable[[#This Row],[毛利额]]/VerticalTable[[#This Row],[实收]],"")</f>
        <v>0.37565477397375152</v>
      </c>
      <c r="H803" s="6">
        <f>SUMIF('[1]2023db'!$E:$E,F803,'[1]2023db'!$M:$M)</f>
        <v>79897.799999999988</v>
      </c>
      <c r="I803" s="6">
        <f>SUMIF('[1]2023db'!$E:$E,F803,'[1]2023db'!$R:$R)</f>
        <v>30013.989999999998</v>
      </c>
      <c r="J803" s="6">
        <f>SUMIF('[1]2023db'!$E:$E,[1]!表1_35[[#This Row],[列1]]&amp;"F",'[1]2023db'!$M:$M)</f>
        <v>0</v>
      </c>
      <c r="K803" s="6">
        <f>SUMIF('[1]2023db'!$E:$E,[1]!表1_35[[#This Row],[列1]]&amp;"F",'[1]2023db'!$R:$R)</f>
        <v>0</v>
      </c>
      <c r="L803" s="6">
        <f>IFERROR(VLOOKUP(LEFT(VerticalTable[[#This Row],[业务机构名称]],2)&amp;VerticalTable[[#This Row],[会计月]],[2]直营店月费用!$D$346:$T$495,8,0),0)</f>
        <v>2750</v>
      </c>
      <c r="M803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03" s="6">
        <f>IFERROR(VLOOKUP(LEFT(VerticalTable[[#This Row],[业务机构名称]],2)&amp;VerticalTable[[#This Row],[会计月]],[2]直营店月费用!$D$346:$T$495,17,0),0)</f>
        <v>964.82999999999993</v>
      </c>
      <c r="O803" s="6">
        <f>IFERROR(VLOOKUP(LEFT(VerticalTable[[#This Row],[业务机构名称]],2)&amp;VerticalTable[[#This Row],[会计月]],[2]直营店月费用!$D$346:$T$495,15,0),0)</f>
        <v>4724</v>
      </c>
      <c r="P803" s="6">
        <f>VerticalTable[[#This Row],[毛利额]]-SUM(VerticalTable[[#This Row],[月租]:[员工工资]])</f>
        <v>21575.159999999996</v>
      </c>
    </row>
    <row r="804" spans="1:16" ht="17.25">
      <c r="A804" s="3">
        <v>1018</v>
      </c>
      <c r="B804" s="3" t="s">
        <v>36</v>
      </c>
      <c r="C804" s="4" t="s">
        <v>17</v>
      </c>
      <c r="D804" s="3">
        <v>2023</v>
      </c>
      <c r="E804" s="4" t="s">
        <v>44</v>
      </c>
      <c r="F804" s="4" t="str">
        <f t="shared" si="12"/>
        <v>安康2305</v>
      </c>
      <c r="G804" s="5">
        <f>IFERROR(VerticalTable[[#This Row],[毛利额]]/VerticalTable[[#This Row],[实收]],"")</f>
        <v>0.368881813323644</v>
      </c>
      <c r="H804" s="6">
        <f>SUMIF('[1]2023db'!$E:$E,F804,'[1]2023db'!$M:$M)</f>
        <v>70565.23</v>
      </c>
      <c r="I804" s="6">
        <f>SUMIF('[1]2023db'!$E:$E,F804,'[1]2023db'!$R:$R)</f>
        <v>26030.230000000003</v>
      </c>
      <c r="J804" s="6">
        <f>SUMIF('[1]2023db'!$E:$E,[1]!表1_35[[#This Row],[列1]]&amp;"F",'[1]2023db'!$M:$M)</f>
        <v>0</v>
      </c>
      <c r="K804" s="6">
        <f>SUMIF('[1]2023db'!$E:$E,[1]!表1_35[[#This Row],[列1]]&amp;"F",'[1]2023db'!$R:$R)</f>
        <v>0</v>
      </c>
      <c r="L804" s="6">
        <f>IFERROR(VLOOKUP(LEFT(VerticalTable[[#This Row],[业务机构名称]],2)&amp;VerticalTable[[#This Row],[会计月]],[2]直营店月费用!$D$346:$T$495,8,0),0)</f>
        <v>5000</v>
      </c>
      <c r="M804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04" s="6">
        <f>IFERROR(VLOOKUP(LEFT(VerticalTable[[#This Row],[业务机构名称]],2)&amp;VerticalTable[[#This Row],[会计月]],[2]直营店月费用!$D$346:$T$495,17,0),0)</f>
        <v>247.93000000000029</v>
      </c>
      <c r="O804" s="6">
        <f>IFERROR(VLOOKUP(LEFT(VerticalTable[[#This Row],[业务机构名称]],2)&amp;VerticalTable[[#This Row],[会计月]],[2]直营店月费用!$D$346:$T$495,15,0),0)</f>
        <v>7084</v>
      </c>
      <c r="P804" s="6">
        <f>VerticalTable[[#This Row],[毛利额]]-SUM(VerticalTable[[#This Row],[月租]:[员工工资]])</f>
        <v>13698.300000000003</v>
      </c>
    </row>
    <row r="805" spans="1:16" ht="17.25">
      <c r="A805" s="3">
        <v>1019</v>
      </c>
      <c r="B805" s="3" t="s">
        <v>37</v>
      </c>
      <c r="C805" s="4" t="s">
        <v>17</v>
      </c>
      <c r="D805" s="3">
        <v>2023</v>
      </c>
      <c r="E805" s="4" t="s">
        <v>44</v>
      </c>
      <c r="F805" s="4" t="str">
        <f t="shared" si="12"/>
        <v>仁心2305</v>
      </c>
      <c r="G805" s="5">
        <f>IFERROR(VerticalTable[[#This Row],[毛利额]]/VerticalTable[[#This Row],[实收]],"")</f>
        <v>0.38762592170627891</v>
      </c>
      <c r="H805" s="6">
        <f>SUMIF('[1]2023db'!$E:$E,F805,'[1]2023db'!$M:$M)</f>
        <v>72886.559999999998</v>
      </c>
      <c r="I805" s="6">
        <f>SUMIF('[1]2023db'!$E:$E,F805,'[1]2023db'!$R:$R)</f>
        <v>28252.720000000001</v>
      </c>
      <c r="J805" s="6">
        <f>SUMIF('[1]2023db'!$E:$E,[1]!表1_35[[#This Row],[列1]]&amp;"F",'[1]2023db'!$M:$M)</f>
        <v>0</v>
      </c>
      <c r="K805" s="6">
        <f>SUMIF('[1]2023db'!$E:$E,[1]!表1_35[[#This Row],[列1]]&amp;"F",'[1]2023db'!$R:$R)</f>
        <v>0</v>
      </c>
      <c r="L805" s="6">
        <f>IFERROR(VLOOKUP(LEFT(VerticalTable[[#This Row],[业务机构名称]],2)&amp;VerticalTable[[#This Row],[会计月]],[2]直营店月费用!$D$346:$T$495,8,0),0)</f>
        <v>1917</v>
      </c>
      <c r="M805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05" s="6">
        <f>IFERROR(VLOOKUP(LEFT(VerticalTable[[#This Row],[业务机构名称]],2)&amp;VerticalTable[[#This Row],[会计月]],[2]直营店月费用!$D$346:$T$495,17,0),0)</f>
        <v>254.46000000000004</v>
      </c>
      <c r="O805" s="6">
        <f>IFERROR(VLOOKUP(LEFT(VerticalTable[[#This Row],[业务机构名称]],2)&amp;VerticalTable[[#This Row],[会计月]],[2]直营店月费用!$D$346:$T$495,15,0),0)</f>
        <v>4778</v>
      </c>
      <c r="P805" s="6">
        <f>VerticalTable[[#This Row],[毛利额]]-SUM(VerticalTable[[#This Row],[月租]:[员工工资]])</f>
        <v>21303.260000000002</v>
      </c>
    </row>
    <row r="806" spans="1:16" ht="17.25">
      <c r="A806" s="3">
        <v>1021</v>
      </c>
      <c r="B806" s="4" t="s">
        <v>53</v>
      </c>
      <c r="C806" s="4" t="s">
        <v>17</v>
      </c>
      <c r="D806" s="3">
        <v>2023</v>
      </c>
      <c r="E806" s="4" t="s">
        <v>44</v>
      </c>
      <c r="F806" s="4" t="str">
        <f t="shared" si="12"/>
        <v>康佳2305</v>
      </c>
      <c r="G806" s="5">
        <f>IFERROR(VerticalTable[[#This Row],[毛利额]]/VerticalTable[[#This Row],[实收]],"")</f>
        <v>0.39538708799954692</v>
      </c>
      <c r="H806" s="6">
        <f>SUMIF('[1]2023db'!$E:$E,F806,'[1]2023db'!$M:$M)</f>
        <v>58269.05</v>
      </c>
      <c r="I806" s="6">
        <f>SUMIF('[1]2023db'!$E:$E,F806,'[1]2023db'!$R:$R)</f>
        <v>23038.83</v>
      </c>
      <c r="J806" s="6">
        <f>SUMIF('[1]2023db'!$E:$E,[1]!表1_35[[#This Row],[列1]]&amp;"F",'[1]2023db'!$M:$M)</f>
        <v>0</v>
      </c>
      <c r="K806" s="6">
        <f>SUMIF('[1]2023db'!$E:$E,[1]!表1_35[[#This Row],[列1]]&amp;"F",'[1]2023db'!$R:$R)</f>
        <v>0</v>
      </c>
      <c r="L806" s="6">
        <f>IFERROR(VLOOKUP(LEFT(VerticalTable[[#This Row],[业务机构名称]],2)&amp;VerticalTable[[#This Row],[会计月]],[2]直营店月费用!$D$346:$T$495,8,0),0)</f>
        <v>2083</v>
      </c>
      <c r="M806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06" s="6">
        <f>IFERROR(VLOOKUP(LEFT(VerticalTable[[#This Row],[业务机构名称]],2)&amp;VerticalTable[[#This Row],[会计月]],[2]直营店月费用!$D$346:$T$495,17,0),0)</f>
        <v>722.85000000000036</v>
      </c>
      <c r="O806" s="6">
        <f>IFERROR(VLOOKUP(LEFT(VerticalTable[[#This Row],[业务机构名称]],2)&amp;VerticalTable[[#This Row],[会计月]],[2]直营店月费用!$D$346:$T$495,15,0),0)</f>
        <v>5460</v>
      </c>
      <c r="P806" s="6">
        <f>VerticalTable[[#This Row],[毛利额]]-SUM(VerticalTable[[#This Row],[月租]:[员工工资]])</f>
        <v>14772.980000000001</v>
      </c>
    </row>
    <row r="807" spans="1:16" ht="17.25">
      <c r="A807" s="3">
        <v>1022</v>
      </c>
      <c r="B807" s="4" t="s">
        <v>57</v>
      </c>
      <c r="C807" s="4" t="s">
        <v>17</v>
      </c>
      <c r="D807" s="3">
        <v>2023</v>
      </c>
      <c r="E807" s="4" t="s">
        <v>44</v>
      </c>
      <c r="F807" s="4" t="str">
        <f t="shared" si="12"/>
        <v>豪盛2305</v>
      </c>
      <c r="G807" s="5">
        <f>IFERROR(VerticalTable[[#This Row],[毛利额]]/VerticalTable[[#This Row],[实收]],"")</f>
        <v>0.40570276834775248</v>
      </c>
      <c r="H807" s="6">
        <f>SUMIF('[1]2023db'!$E:$E,F807,'[1]2023db'!$M:$M)</f>
        <v>48532.92</v>
      </c>
      <c r="I807" s="6">
        <f>SUMIF('[1]2023db'!$E:$E,F807,'[1]2023db'!$R:$R)</f>
        <v>19689.940000000002</v>
      </c>
      <c r="J807" s="6">
        <f>SUMIF('[1]2023db'!$E:$E,[1]!表1_35[[#This Row],[列1]]&amp;"F",'[1]2023db'!$M:$M)</f>
        <v>0</v>
      </c>
      <c r="K807" s="6">
        <f>SUMIF('[1]2023db'!$E:$E,[1]!表1_35[[#This Row],[列1]]&amp;"F",'[1]2023db'!$R:$R)</f>
        <v>0</v>
      </c>
      <c r="L807" s="6">
        <f>IFERROR(VLOOKUP(LEFT(VerticalTable[[#This Row],[业务机构名称]],2)&amp;VerticalTable[[#This Row],[会计月]],[2]直营店月费用!$D$346:$T$495,8,0),0)</f>
        <v>1667</v>
      </c>
      <c r="M807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07" s="6">
        <f>IFERROR(VLOOKUP(LEFT(VerticalTable[[#This Row],[业务机构名称]],2)&amp;VerticalTable[[#This Row],[会计月]],[2]直营店月费用!$D$346:$T$495,17,0),0)</f>
        <v>814.60000000000036</v>
      </c>
      <c r="O807" s="6">
        <f>IFERROR(VLOOKUP(LEFT(VerticalTable[[#This Row],[业务机构名称]],2)&amp;VerticalTable[[#This Row],[会计月]],[2]直营店月费用!$D$346:$T$495,15,0),0)</f>
        <v>4902</v>
      </c>
      <c r="P807" s="6">
        <f>VerticalTable[[#This Row],[毛利额]]-SUM(VerticalTable[[#This Row],[月租]:[员工工资]])</f>
        <v>12306.340000000002</v>
      </c>
    </row>
    <row r="808" spans="1:16" ht="17.25">
      <c r="A808" s="3">
        <v>1023</v>
      </c>
      <c r="B808" s="4" t="s">
        <v>58</v>
      </c>
      <c r="C808" s="4" t="s">
        <v>17</v>
      </c>
      <c r="D808" s="3">
        <v>2023</v>
      </c>
      <c r="E808" s="4" t="s">
        <v>44</v>
      </c>
      <c r="F808" s="4" t="str">
        <f t="shared" si="12"/>
        <v>二十2305</v>
      </c>
      <c r="G808" s="5">
        <f>IFERROR(VerticalTable[[#This Row],[毛利额]]/VerticalTable[[#This Row],[实收]],"")</f>
        <v>0.43064700996430472</v>
      </c>
      <c r="H808" s="6">
        <f>SUMIF('[1]2023db'!$E:$E,F808,'[1]2023db'!$M:$M)</f>
        <v>33589.9</v>
      </c>
      <c r="I808" s="6">
        <f>SUMIF('[1]2023db'!$E:$E,F808,'[1]2023db'!$R:$R)</f>
        <v>14465.39</v>
      </c>
      <c r="J808" s="6">
        <f>SUMIF('[1]2023db'!$E:$E,[1]!表1_35[[#This Row],[列1]]&amp;"F",'[1]2023db'!$M:$M)</f>
        <v>0</v>
      </c>
      <c r="K808" s="6">
        <f>SUMIF('[1]2023db'!$E:$E,[1]!表1_35[[#This Row],[列1]]&amp;"F",'[1]2023db'!$R:$R)</f>
        <v>0</v>
      </c>
      <c r="L808" s="6">
        <f>IFERROR(VLOOKUP(LEFT(VerticalTable[[#This Row],[业务机构名称]],2)&amp;VerticalTable[[#This Row],[会计月]],[2]直营店月费用!$D$346:$T$495,8,0),0)</f>
        <v>0</v>
      </c>
      <c r="M808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08" s="6">
        <f>IFERROR(VLOOKUP(LEFT(VerticalTable[[#This Row],[业务机构名称]],2)&amp;VerticalTable[[#This Row],[会计月]],[2]直营店月费用!$D$346:$T$495,17,0),0)</f>
        <v>217.77000000000044</v>
      </c>
      <c r="O808" s="6">
        <f>IFERROR(VLOOKUP(LEFT(VerticalTable[[#This Row],[业务机构名称]],2)&amp;VerticalTable[[#This Row],[会计月]],[2]直营店月费用!$D$346:$T$495,15,0),0)</f>
        <v>4026</v>
      </c>
      <c r="P808" s="6">
        <f>VerticalTable[[#This Row],[毛利额]]-SUM(VerticalTable[[#This Row],[月租]:[员工工资]])</f>
        <v>10221.619999999999</v>
      </c>
    </row>
    <row r="809" spans="1:16" ht="17.25">
      <c r="A809" s="3">
        <v>1001</v>
      </c>
      <c r="B809" s="3" t="s">
        <v>16</v>
      </c>
      <c r="C809" s="4" t="s">
        <v>17</v>
      </c>
      <c r="D809" s="3">
        <v>2023</v>
      </c>
      <c r="E809" s="4" t="s">
        <v>47</v>
      </c>
      <c r="F809" s="4" t="str">
        <f t="shared" si="12"/>
        <v>爱心2306</v>
      </c>
      <c r="G809" s="5">
        <f>IFERROR(VerticalTable[[#This Row],[毛利额]]/VerticalTable[[#This Row],[实收]],"")</f>
        <v>0.4321673614614136</v>
      </c>
      <c r="H809" s="6">
        <f>SUMIF('[1]2023db'!$E:$E,F809,'[1]2023db'!$M:$M)</f>
        <v>88157.93</v>
      </c>
      <c r="I809" s="6">
        <f>SUMIF('[1]2023db'!$E:$E,F809,'[1]2023db'!$R:$R)</f>
        <v>38098.979999999996</v>
      </c>
      <c r="J809" s="6">
        <f>SUMIF('[1]2023db'!$E:$E,[1]!表1_35[[#This Row],[列1]]&amp;"F",'[1]2023db'!$M:$M)</f>
        <v>0</v>
      </c>
      <c r="K809" s="6">
        <f>SUMIF('[1]2023db'!$E:$E,[1]!表1_35[[#This Row],[列1]]&amp;"F",'[1]2023db'!$R:$R)</f>
        <v>0</v>
      </c>
      <c r="L809" s="6">
        <f>IFERROR(VLOOKUP(LEFT(VerticalTable[[#This Row],[业务机构名称]],2)&amp;VerticalTable[[#This Row],[会计月]],[2]直营店月费用!$D$346:$T$495,8,0),0)</f>
        <v>2500</v>
      </c>
      <c r="M809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09" s="6">
        <f>IFERROR(VLOOKUP(LEFT(VerticalTable[[#This Row],[业务机构名称]],2)&amp;VerticalTable[[#This Row],[会计月]],[2]直营店月费用!$D$346:$T$495,17,0),0)</f>
        <v>222.65999999999985</v>
      </c>
      <c r="O809" s="6">
        <f>IFERROR(VLOOKUP(LEFT(VerticalTable[[#This Row],[业务机构名称]],2)&amp;VerticalTable[[#This Row],[会计月]],[2]直营店月费用!$D$346:$T$495,15,0),0)</f>
        <v>8656</v>
      </c>
      <c r="P809" s="6">
        <f>VerticalTable[[#This Row],[毛利额]]-SUM(VerticalTable[[#This Row],[月租]:[员工工资]])</f>
        <v>26720.319999999996</v>
      </c>
    </row>
    <row r="810" spans="1:16" ht="17.25">
      <c r="A810" s="3">
        <v>1002</v>
      </c>
      <c r="B810" s="4" t="s">
        <v>19</v>
      </c>
      <c r="C810" s="4" t="s">
        <v>20</v>
      </c>
      <c r="D810" s="3">
        <v>2023</v>
      </c>
      <c r="E810" s="4" t="s">
        <v>47</v>
      </c>
      <c r="F810" s="4" t="str">
        <f t="shared" si="12"/>
        <v>百姓2306</v>
      </c>
      <c r="G810" s="5">
        <f>IFERROR(VerticalTable[[#This Row],[毛利额]]/VerticalTable[[#This Row],[实收]],"")</f>
        <v>0.45491666222955718</v>
      </c>
      <c r="H810" s="6">
        <f>SUMIF('[1]2023db'!$E:$E,F810,'[1]2023db'!$M:$M)</f>
        <v>180673.18000000002</v>
      </c>
      <c r="I810" s="6">
        <f>SUMIF('[1]2023db'!$E:$E,F810,'[1]2023db'!$R:$R)</f>
        <v>82191.239999999991</v>
      </c>
      <c r="J810" s="6">
        <f>SUMIF('[1]2023db'!$E:$E,[1]!表1_35[[#This Row],[列1]]&amp;"F",'[1]2023db'!$M:$M)</f>
        <v>0</v>
      </c>
      <c r="K810" s="6">
        <f>SUMIF('[1]2023db'!$E:$E,[1]!表1_35[[#This Row],[列1]]&amp;"F",'[1]2023db'!$R:$R)</f>
        <v>0</v>
      </c>
      <c r="L810" s="6">
        <f>IFERROR(VLOOKUP(LEFT(VerticalTable[[#This Row],[业务机构名称]],2)&amp;VerticalTable[[#This Row],[会计月]],[2]直营店月费用!$D$346:$T$495,8,0),0)</f>
        <v>0</v>
      </c>
      <c r="M810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10" s="6">
        <f>IFERROR(VLOOKUP(LEFT(VerticalTable[[#This Row],[业务机构名称]],2)&amp;VerticalTable[[#This Row],[会计月]],[2]直营店月费用!$D$346:$T$495,17,0),0)</f>
        <v>0</v>
      </c>
      <c r="O810" s="6">
        <f>IFERROR(VLOOKUP(LEFT(VerticalTable[[#This Row],[业务机构名称]],2)&amp;VerticalTable[[#This Row],[会计月]],[2]直营店月费用!$D$346:$T$495,15,0),0)</f>
        <v>0</v>
      </c>
      <c r="P810" s="6">
        <f>VerticalTable[[#This Row],[毛利额]]-SUM(VerticalTable[[#This Row],[月租]:[员工工资]])</f>
        <v>82191.239999999991</v>
      </c>
    </row>
    <row r="811" spans="1:16" ht="17.25">
      <c r="A811" s="3">
        <v>1003</v>
      </c>
      <c r="B811" s="4" t="s">
        <v>22</v>
      </c>
      <c r="C811" s="4" t="s">
        <v>20</v>
      </c>
      <c r="D811" s="3">
        <v>2023</v>
      </c>
      <c r="E811" s="4" t="s">
        <v>47</v>
      </c>
      <c r="F811" s="4" t="str">
        <f t="shared" si="12"/>
        <v>博康2306</v>
      </c>
      <c r="G811" s="5">
        <f>IFERROR(VerticalTable[[#This Row],[毛利额]]/VerticalTable[[#This Row],[实收]],"")</f>
        <v>0.50085230131122527</v>
      </c>
      <c r="H811" s="6">
        <f>SUMIF('[1]2023db'!$E:$E,F811,'[1]2023db'!$M:$M)</f>
        <v>81895.92</v>
      </c>
      <c r="I811" s="6">
        <f>SUMIF('[1]2023db'!$E:$E,F811,'[1]2023db'!$R:$R)</f>
        <v>41017.760000000002</v>
      </c>
      <c r="J811" s="6">
        <f>SUMIF('[1]2023db'!$E:$E,[1]!表1_35[[#This Row],[列1]]&amp;"F",'[1]2023db'!$M:$M)</f>
        <v>0</v>
      </c>
      <c r="K811" s="6">
        <f>SUMIF('[1]2023db'!$E:$E,[1]!表1_35[[#This Row],[列1]]&amp;"F",'[1]2023db'!$R:$R)</f>
        <v>0</v>
      </c>
      <c r="L811" s="6">
        <f>IFERROR(VLOOKUP(LEFT(VerticalTable[[#This Row],[业务机构名称]],2)&amp;VerticalTable[[#This Row],[会计月]],[2]直营店月费用!$D$346:$T$495,8,0),0)</f>
        <v>0</v>
      </c>
      <c r="M811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11" s="6">
        <f>IFERROR(VLOOKUP(LEFT(VerticalTable[[#This Row],[业务机构名称]],2)&amp;VerticalTable[[#This Row],[会计月]],[2]直营店月费用!$D$346:$T$495,17,0),0)</f>
        <v>0</v>
      </c>
      <c r="O811" s="6">
        <f>IFERROR(VLOOKUP(LEFT(VerticalTable[[#This Row],[业务机构名称]],2)&amp;VerticalTable[[#This Row],[会计月]],[2]直营店月费用!$D$346:$T$495,15,0),0)</f>
        <v>0</v>
      </c>
      <c r="P811" s="6">
        <f>VerticalTable[[#This Row],[毛利额]]-SUM(VerticalTable[[#This Row],[月租]:[员工工资]])</f>
        <v>41017.760000000002</v>
      </c>
    </row>
    <row r="812" spans="1:16" ht="17.25">
      <c r="A812" s="3">
        <v>1004</v>
      </c>
      <c r="B812" s="4" t="s">
        <v>23</v>
      </c>
      <c r="C812" s="4" t="s">
        <v>20</v>
      </c>
      <c r="D812" s="3">
        <v>2023</v>
      </c>
      <c r="E812" s="4" t="s">
        <v>47</v>
      </c>
      <c r="F812" s="4" t="str">
        <f t="shared" si="12"/>
        <v>华瑞2306</v>
      </c>
      <c r="G812" s="5">
        <f>IFERROR(VerticalTable[[#This Row],[毛利额]]/VerticalTable[[#This Row],[实收]],"")</f>
        <v>0.42235039073985819</v>
      </c>
      <c r="H812" s="6">
        <f>SUMIF('[1]2023db'!$E:$E,F812,'[1]2023db'!$M:$M)</f>
        <v>95974.34</v>
      </c>
      <c r="I812" s="6">
        <f>SUMIF('[1]2023db'!$E:$E,F812,'[1]2023db'!$R:$R)</f>
        <v>40534.800000000003</v>
      </c>
      <c r="J812" s="6">
        <f>SUMIF('[1]2023db'!$E:$E,[1]!表1_35[[#This Row],[列1]]&amp;"F",'[1]2023db'!$M:$M)</f>
        <v>0</v>
      </c>
      <c r="K812" s="6">
        <f>SUMIF('[1]2023db'!$E:$E,[1]!表1_35[[#This Row],[列1]]&amp;"F",'[1]2023db'!$R:$R)</f>
        <v>0</v>
      </c>
      <c r="L812" s="6">
        <f>IFERROR(VLOOKUP(LEFT(VerticalTable[[#This Row],[业务机构名称]],2)&amp;VerticalTable[[#This Row],[会计月]],[2]直营店月费用!$D$346:$T$495,8,0),0)</f>
        <v>0</v>
      </c>
      <c r="M812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12" s="6">
        <f>IFERROR(VLOOKUP(LEFT(VerticalTable[[#This Row],[业务机构名称]],2)&amp;VerticalTable[[#This Row],[会计月]],[2]直营店月费用!$D$346:$T$495,17,0),0)</f>
        <v>0</v>
      </c>
      <c r="O812" s="6">
        <f>IFERROR(VLOOKUP(LEFT(VerticalTable[[#This Row],[业务机构名称]],2)&amp;VerticalTable[[#This Row],[会计月]],[2]直营店月费用!$D$346:$T$495,15,0),0)</f>
        <v>0</v>
      </c>
      <c r="P812" s="6">
        <f>VerticalTable[[#This Row],[毛利额]]-SUM(VerticalTable[[#This Row],[月租]:[员工工资]])</f>
        <v>40534.800000000003</v>
      </c>
    </row>
    <row r="813" spans="1:16" ht="17.25">
      <c r="A813" s="3">
        <v>1005</v>
      </c>
      <c r="B813" s="4" t="s">
        <v>24</v>
      </c>
      <c r="C813" s="4" t="s">
        <v>20</v>
      </c>
      <c r="D813" s="3">
        <v>2023</v>
      </c>
      <c r="E813" s="4" t="s">
        <v>47</v>
      </c>
      <c r="F813" s="4" t="str">
        <f t="shared" si="12"/>
        <v>华宇2306</v>
      </c>
      <c r="G813" s="5">
        <f>IFERROR(VerticalTable[[#This Row],[毛利额]]/VerticalTable[[#This Row],[实收]],"")</f>
        <v>0.40332929424035618</v>
      </c>
      <c r="H813" s="6">
        <f>SUMIF('[1]2023db'!$E:$E,F813,'[1]2023db'!$M:$M)</f>
        <v>96028.160000000003</v>
      </c>
      <c r="I813" s="6">
        <f>SUMIF('[1]2023db'!$E:$E,F813,'[1]2023db'!$R:$R)</f>
        <v>38730.97</v>
      </c>
      <c r="J813" s="6">
        <f>SUMIF('[1]2023db'!$E:$E,[1]!表1_35[[#This Row],[列1]]&amp;"F",'[1]2023db'!$M:$M)</f>
        <v>0</v>
      </c>
      <c r="K813" s="6">
        <f>SUMIF('[1]2023db'!$E:$E,[1]!表1_35[[#This Row],[列1]]&amp;"F",'[1]2023db'!$R:$R)</f>
        <v>0</v>
      </c>
      <c r="L813" s="6">
        <f>IFERROR(VLOOKUP(LEFT(VerticalTable[[#This Row],[业务机构名称]],2)&amp;VerticalTable[[#This Row],[会计月]],[2]直营店月费用!$D$346:$T$495,8,0),0)</f>
        <v>0</v>
      </c>
      <c r="M813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13" s="6">
        <f>IFERROR(VLOOKUP(LEFT(VerticalTable[[#This Row],[业务机构名称]],2)&amp;VerticalTable[[#This Row],[会计月]],[2]直营店月费用!$D$346:$T$495,17,0),0)</f>
        <v>0</v>
      </c>
      <c r="O813" s="6">
        <f>IFERROR(VLOOKUP(LEFT(VerticalTable[[#This Row],[业务机构名称]],2)&amp;VerticalTable[[#This Row],[会计月]],[2]直营店月费用!$D$346:$T$495,15,0),0)</f>
        <v>0</v>
      </c>
      <c r="P813" s="6">
        <f>VerticalTable[[#This Row],[毛利额]]-SUM(VerticalTable[[#This Row],[月租]:[员工工资]])</f>
        <v>38730.97</v>
      </c>
    </row>
    <row r="814" spans="1:16" ht="17.25">
      <c r="A814" s="3">
        <v>1006</v>
      </c>
      <c r="B814" s="4" t="s">
        <v>25</v>
      </c>
      <c r="C814" s="4" t="s">
        <v>20</v>
      </c>
      <c r="D814" s="3">
        <v>2023</v>
      </c>
      <c r="E814" s="4" t="s">
        <v>47</v>
      </c>
      <c r="F814" s="4" t="str">
        <f t="shared" si="12"/>
        <v>华雨2306</v>
      </c>
      <c r="G814" s="5">
        <f>IFERROR(VerticalTable[[#This Row],[毛利额]]/VerticalTable[[#This Row],[实收]],"")</f>
        <v>0.60041859610353965</v>
      </c>
      <c r="H814" s="6">
        <f>SUMIF('[1]2023db'!$E:$E,F814,'[1]2023db'!$M:$M)</f>
        <v>44075.9</v>
      </c>
      <c r="I814" s="6">
        <f>SUMIF('[1]2023db'!$E:$E,F814,'[1]2023db'!$R:$R)</f>
        <v>26463.99</v>
      </c>
      <c r="J814" s="6">
        <f>SUMIF('[1]2023db'!$E:$E,[1]!表1_35[[#This Row],[列1]]&amp;"F",'[1]2023db'!$M:$M)</f>
        <v>0</v>
      </c>
      <c r="K814" s="6">
        <f>SUMIF('[1]2023db'!$E:$E,[1]!表1_35[[#This Row],[列1]]&amp;"F",'[1]2023db'!$R:$R)</f>
        <v>0</v>
      </c>
      <c r="L814" s="6">
        <f>IFERROR(VLOOKUP(LEFT(VerticalTable[[#This Row],[业务机构名称]],2)&amp;VerticalTable[[#This Row],[会计月]],[2]直营店月费用!$D$346:$T$495,8,0),0)</f>
        <v>0</v>
      </c>
      <c r="M814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14" s="6">
        <f>IFERROR(VLOOKUP(LEFT(VerticalTable[[#This Row],[业务机构名称]],2)&amp;VerticalTable[[#This Row],[会计月]],[2]直营店月费用!$D$346:$T$495,17,0),0)</f>
        <v>0</v>
      </c>
      <c r="O814" s="6">
        <f>IFERROR(VLOOKUP(LEFT(VerticalTable[[#This Row],[业务机构名称]],2)&amp;VerticalTable[[#This Row],[会计月]],[2]直营店月费用!$D$346:$T$495,15,0),0)</f>
        <v>0</v>
      </c>
      <c r="P814" s="6">
        <f>VerticalTable[[#This Row],[毛利额]]-SUM(VerticalTable[[#This Row],[月租]:[员工工资]])</f>
        <v>26463.99</v>
      </c>
    </row>
    <row r="815" spans="1:16" ht="17.25">
      <c r="A815" s="3">
        <v>1007</v>
      </c>
      <c r="B815" s="3" t="s">
        <v>26</v>
      </c>
      <c r="C815" s="4" t="s">
        <v>17</v>
      </c>
      <c r="D815" s="3">
        <v>2023</v>
      </c>
      <c r="E815" s="4" t="s">
        <v>47</v>
      </c>
      <c r="F815" s="4" t="str">
        <f t="shared" si="12"/>
        <v>平安2306</v>
      </c>
      <c r="G815" s="5">
        <f>IFERROR(VerticalTable[[#This Row],[毛利额]]/VerticalTable[[#This Row],[实收]],"")</f>
        <v>0.37025168916081164</v>
      </c>
      <c r="H815" s="6">
        <f>SUMIF('[1]2023db'!$E:$E,F815,'[1]2023db'!$M:$M)</f>
        <v>64882.81</v>
      </c>
      <c r="I815" s="6">
        <f>SUMIF('[1]2023db'!$E:$E,F815,'[1]2023db'!$R:$R)</f>
        <v>24022.97</v>
      </c>
      <c r="J815" s="6">
        <f>SUMIF('[1]2023db'!$E:$E,[1]!表1_35[[#This Row],[列1]]&amp;"F",'[1]2023db'!$M:$M)</f>
        <v>0</v>
      </c>
      <c r="K815" s="6">
        <f>SUMIF('[1]2023db'!$E:$E,[1]!表1_35[[#This Row],[列1]]&amp;"F",'[1]2023db'!$R:$R)</f>
        <v>0</v>
      </c>
      <c r="L815" s="6">
        <f>IFERROR(VLOOKUP(LEFT(VerticalTable[[#This Row],[业务机构名称]],2)&amp;VerticalTable[[#This Row],[会计月]],[2]直营店月费用!$D$346:$T$495,8,0),0)</f>
        <v>1917</v>
      </c>
      <c r="M815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15" s="6">
        <f>IFERROR(VLOOKUP(LEFT(VerticalTable[[#This Row],[业务机构名称]],2)&amp;VerticalTable[[#This Row],[会计月]],[2]直营店月费用!$D$346:$T$495,17,0),0)</f>
        <v>479.53999999999996</v>
      </c>
      <c r="O815" s="6">
        <f>IFERROR(VLOOKUP(LEFT(VerticalTable[[#This Row],[业务机构名称]],2)&amp;VerticalTable[[#This Row],[会计月]],[2]直营店月费用!$D$346:$T$495,15,0),0)</f>
        <v>4723</v>
      </c>
      <c r="P815" s="6">
        <f>VerticalTable[[#This Row],[毛利额]]-SUM(VerticalTable[[#This Row],[月租]:[员工工资]])</f>
        <v>16903.43</v>
      </c>
    </row>
    <row r="816" spans="1:16" ht="17.25">
      <c r="A816" s="3">
        <v>1008</v>
      </c>
      <c r="B816" s="3" t="s">
        <v>27</v>
      </c>
      <c r="C816" s="4" t="s">
        <v>17</v>
      </c>
      <c r="D816" s="3">
        <v>2023</v>
      </c>
      <c r="E816" s="4" t="s">
        <v>47</v>
      </c>
      <c r="F816" s="4" t="str">
        <f t="shared" si="12"/>
        <v>平价2306</v>
      </c>
      <c r="G816" s="5">
        <f>IFERROR(VerticalTable[[#This Row],[毛利额]]/VerticalTable[[#This Row],[实收]],"")</f>
        <v>0.36266062973490198</v>
      </c>
      <c r="H816" s="6">
        <f>SUMIF('[1]2023db'!$E:$E,F816,'[1]2023db'!$M:$M)</f>
        <v>155107.49</v>
      </c>
      <c r="I816" s="6">
        <f>SUMIF('[1]2023db'!$E:$E,F816,'[1]2023db'!$R:$R)</f>
        <v>56251.380000000005</v>
      </c>
      <c r="J816" s="6">
        <f>SUMIF('[1]2023db'!$E:$E,[1]!表1_35[[#This Row],[列1]]&amp;"F",'[1]2023db'!$M:$M)</f>
        <v>0</v>
      </c>
      <c r="K816" s="6">
        <f>SUMIF('[1]2023db'!$E:$E,[1]!表1_35[[#This Row],[列1]]&amp;"F",'[1]2023db'!$R:$R)</f>
        <v>0</v>
      </c>
      <c r="L816" s="6">
        <f>IFERROR(VLOOKUP(LEFT(VerticalTable[[#This Row],[业务机构名称]],2)&amp;VerticalTable[[#This Row],[会计月]],[2]直营店月费用!$D$346:$T$495,8,0),0)</f>
        <v>4500</v>
      </c>
      <c r="M816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16" s="6">
        <f>IFERROR(VLOOKUP(LEFT(VerticalTable[[#This Row],[业务机构名称]],2)&amp;VerticalTable[[#This Row],[会计月]],[2]直营店月费用!$D$346:$T$495,17,0),0)</f>
        <v>3856.0299999999988</v>
      </c>
      <c r="O816" s="6">
        <f>IFERROR(VLOOKUP(LEFT(VerticalTable[[#This Row],[业务机构名称]],2)&amp;VerticalTable[[#This Row],[会计月]],[2]直营店月费用!$D$346:$T$495,15,0),0)</f>
        <v>19863</v>
      </c>
      <c r="P816" s="6">
        <f>VerticalTable[[#This Row],[毛利额]]-SUM(VerticalTable[[#This Row],[月租]:[员工工资]])</f>
        <v>28032.350000000006</v>
      </c>
    </row>
    <row r="817" spans="1:16" ht="17.25">
      <c r="A817" s="3">
        <v>1010</v>
      </c>
      <c r="B817" s="3" t="s">
        <v>29</v>
      </c>
      <c r="C817" s="4" t="s">
        <v>17</v>
      </c>
      <c r="D817" s="3">
        <v>2023</v>
      </c>
      <c r="E817" s="4" t="s">
        <v>47</v>
      </c>
      <c r="F817" s="4" t="str">
        <f t="shared" si="12"/>
        <v>同仁2306</v>
      </c>
      <c r="G817" s="5">
        <f>IFERROR(VerticalTable[[#This Row],[毛利额]]/VerticalTable[[#This Row],[实收]],"")</f>
        <v>0.37650045945266097</v>
      </c>
      <c r="H817" s="6">
        <f>SUMIF('[1]2023db'!$E:$E,F817,'[1]2023db'!$M:$M)</f>
        <v>48699.25</v>
      </c>
      <c r="I817" s="6">
        <f>SUMIF('[1]2023db'!$E:$E,F817,'[1]2023db'!$R:$R)</f>
        <v>18335.29</v>
      </c>
      <c r="J817" s="6">
        <f>SUMIF('[1]2023db'!$E:$E,[1]!表1_35[[#This Row],[列1]]&amp;"F",'[1]2023db'!$M:$M)</f>
        <v>0</v>
      </c>
      <c r="K817" s="6">
        <f>SUMIF('[1]2023db'!$E:$E,[1]!表1_35[[#This Row],[列1]]&amp;"F",'[1]2023db'!$R:$R)</f>
        <v>0</v>
      </c>
      <c r="L817" s="6">
        <f>IFERROR(VLOOKUP(LEFT(VerticalTable[[#This Row],[业务机构名称]],2)&amp;VerticalTable[[#This Row],[会计月]],[2]直营店月费用!$D$346:$T$495,8,0),0)</f>
        <v>7917</v>
      </c>
      <c r="M817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17" s="6">
        <f>IFERROR(VLOOKUP(LEFT(VerticalTable[[#This Row],[业务机构名称]],2)&amp;VerticalTable[[#This Row],[会计月]],[2]直营店月费用!$D$346:$T$495,17,0),0)</f>
        <v>675.07999999999993</v>
      </c>
      <c r="O817" s="6">
        <f>IFERROR(VLOOKUP(LEFT(VerticalTable[[#This Row],[业务机构名称]],2)&amp;VerticalTable[[#This Row],[会计月]],[2]直营店月费用!$D$346:$T$495,15,0),0)</f>
        <v>4642</v>
      </c>
      <c r="P817" s="6">
        <f>VerticalTable[[#This Row],[毛利额]]-SUM(VerticalTable[[#This Row],[月租]:[员工工资]])</f>
        <v>5101.2100000000009</v>
      </c>
    </row>
    <row r="818" spans="1:16" ht="17.25">
      <c r="A818" s="3">
        <v>1011</v>
      </c>
      <c r="B818" s="3" t="s">
        <v>30</v>
      </c>
      <c r="C818" s="4" t="s">
        <v>17</v>
      </c>
      <c r="D818" s="3">
        <v>2023</v>
      </c>
      <c r="E818" s="4" t="s">
        <v>47</v>
      </c>
      <c r="F818" s="4" t="str">
        <f t="shared" si="12"/>
        <v>万合2306</v>
      </c>
      <c r="G818" s="5">
        <f>IFERROR(VerticalTable[[#This Row],[毛利额]]/VerticalTable[[#This Row],[实收]],"")</f>
        <v>0.25617219277136566</v>
      </c>
      <c r="H818" s="6">
        <f>SUMIF('[1]2023db'!$E:$E,F818,'[1]2023db'!$M:$M)</f>
        <v>364843.19000000006</v>
      </c>
      <c r="I818" s="6">
        <f>SUMIF('[1]2023db'!$E:$E,F818,'[1]2023db'!$R:$R)</f>
        <v>93462.68</v>
      </c>
      <c r="J818" s="6">
        <f>SUMIF('[1]2023db'!$E:$E,[1]!表1_35[[#This Row],[列1]]&amp;"F",'[1]2023db'!$M:$M)</f>
        <v>0</v>
      </c>
      <c r="K818" s="6">
        <f>SUMIF('[1]2023db'!$E:$E,[1]!表1_35[[#This Row],[列1]]&amp;"F",'[1]2023db'!$R:$R)</f>
        <v>0</v>
      </c>
      <c r="L818" s="6">
        <f>IFERROR(VLOOKUP(LEFT(VerticalTable[[#This Row],[业务机构名称]],2)&amp;VerticalTable[[#This Row],[会计月]],[2]直营店月费用!$D$346:$T$495,8,0),0)</f>
        <v>10000</v>
      </c>
      <c r="M818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18" s="6">
        <f>IFERROR(VLOOKUP(LEFT(VerticalTable[[#This Row],[业务机构名称]],2)&amp;VerticalTable[[#This Row],[会计月]],[2]直营店月费用!$D$346:$T$495,17,0),0)</f>
        <v>278.70000000000073</v>
      </c>
      <c r="O818" s="6">
        <f>IFERROR(VLOOKUP(LEFT(VerticalTable[[#This Row],[业务机构名称]],2)&amp;VerticalTable[[#This Row],[会计月]],[2]直营店月费用!$D$346:$T$495,15,0),0)</f>
        <v>19912</v>
      </c>
      <c r="P818" s="6">
        <f>VerticalTable[[#This Row],[毛利额]]-SUM(VerticalTable[[#This Row],[月租]:[员工工资]])</f>
        <v>63271.979999999996</v>
      </c>
    </row>
    <row r="819" spans="1:16" ht="17.25">
      <c r="A819" s="3">
        <v>1012</v>
      </c>
      <c r="B819" s="3" t="s">
        <v>31</v>
      </c>
      <c r="C819" s="4" t="s">
        <v>17</v>
      </c>
      <c r="D819" s="3">
        <v>2023</v>
      </c>
      <c r="E819" s="4" t="s">
        <v>47</v>
      </c>
      <c r="F819" s="4" t="str">
        <f t="shared" si="12"/>
        <v>为民2306</v>
      </c>
      <c r="G819" s="5">
        <f>IFERROR(VerticalTable[[#This Row],[毛利额]]/VerticalTable[[#This Row],[实收]],"")</f>
        <v>0.41092183857189041</v>
      </c>
      <c r="H819" s="6">
        <f>SUMIF('[1]2023db'!$E:$E,F819,'[1]2023db'!$M:$M)</f>
        <v>61113.520000000004</v>
      </c>
      <c r="I819" s="6">
        <f>SUMIF('[1]2023db'!$E:$E,F819,'[1]2023db'!$R:$R)</f>
        <v>25112.879999999997</v>
      </c>
      <c r="J819" s="6">
        <f>SUMIF('[1]2023db'!$E:$E,[1]!表1_35[[#This Row],[列1]]&amp;"F",'[1]2023db'!$M:$M)</f>
        <v>0</v>
      </c>
      <c r="K819" s="6">
        <f>SUMIF('[1]2023db'!$E:$E,[1]!表1_35[[#This Row],[列1]]&amp;"F",'[1]2023db'!$R:$R)</f>
        <v>0</v>
      </c>
      <c r="L819" s="6">
        <f>IFERROR(VLOOKUP(LEFT(VerticalTable[[#This Row],[业务机构名称]],2)&amp;VerticalTable[[#This Row],[会计月]],[2]直营店月费用!$D$346:$T$495,8,0),0)</f>
        <v>2750</v>
      </c>
      <c r="M819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19" s="6">
        <f>IFERROR(VLOOKUP(LEFT(VerticalTable[[#This Row],[业务机构名称]],2)&amp;VerticalTable[[#This Row],[会计月]],[2]直营店月费用!$D$346:$T$495,17,0),0)</f>
        <v>181.77000000000044</v>
      </c>
      <c r="O819" s="6">
        <f>IFERROR(VLOOKUP(LEFT(VerticalTable[[#This Row],[业务机构名称]],2)&amp;VerticalTable[[#This Row],[会计月]],[2]直营店月费用!$D$346:$T$495,15,0),0)</f>
        <v>5480</v>
      </c>
      <c r="P819" s="6">
        <f>VerticalTable[[#This Row],[毛利额]]-SUM(VerticalTable[[#This Row],[月租]:[员工工资]])</f>
        <v>16701.109999999997</v>
      </c>
    </row>
    <row r="820" spans="1:16" ht="17.25">
      <c r="A820" s="3">
        <v>1013</v>
      </c>
      <c r="B820" s="4" t="s">
        <v>56</v>
      </c>
      <c r="C820" s="4" t="s">
        <v>20</v>
      </c>
      <c r="D820" s="3">
        <v>2023</v>
      </c>
      <c r="E820" s="4" t="s">
        <v>47</v>
      </c>
      <c r="F820" s="4" t="str">
        <f t="shared" si="12"/>
        <v>心脑2306</v>
      </c>
      <c r="G820" s="5">
        <f>IFERROR(VerticalTable[[#This Row],[毛利额]]/VerticalTable[[#This Row],[实收]],"")</f>
        <v>0.38725130377881745</v>
      </c>
      <c r="H820" s="6">
        <f>SUMIF('[1]2023db'!$E:$E,F820,'[1]2023db'!$M:$M)</f>
        <v>65269.89</v>
      </c>
      <c r="I820" s="6">
        <f>SUMIF('[1]2023db'!$E:$E,F820,'[1]2023db'!$R:$R)</f>
        <v>25275.85</v>
      </c>
      <c r="J820" s="6">
        <f>SUMIF('[1]2023db'!$E:$E,[1]!表1_35[[#This Row],[列1]]&amp;"F",'[1]2023db'!$M:$M)</f>
        <v>0</v>
      </c>
      <c r="K820" s="6">
        <f>SUMIF('[1]2023db'!$E:$E,[1]!表1_35[[#This Row],[列1]]&amp;"F",'[1]2023db'!$R:$R)</f>
        <v>0</v>
      </c>
      <c r="L820" s="6">
        <f>IFERROR(VLOOKUP(LEFT(VerticalTable[[#This Row],[业务机构名称]],2)&amp;VerticalTable[[#This Row],[会计月]],[2]直营店月费用!$D$346:$T$495,8,0),0)</f>
        <v>0</v>
      </c>
      <c r="M820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20" s="6">
        <f>IFERROR(VLOOKUP(LEFT(VerticalTable[[#This Row],[业务机构名称]],2)&amp;VerticalTable[[#This Row],[会计月]],[2]直营店月费用!$D$346:$T$495,17,0),0)</f>
        <v>0</v>
      </c>
      <c r="O820" s="6">
        <f>IFERROR(VLOOKUP(LEFT(VerticalTable[[#This Row],[业务机构名称]],2)&amp;VerticalTable[[#This Row],[会计月]],[2]直营店月费用!$D$346:$T$495,15,0),0)</f>
        <v>0</v>
      </c>
      <c r="P820" s="6">
        <f>VerticalTable[[#This Row],[毛利额]]-SUM(VerticalTable[[#This Row],[月租]:[员工工资]])</f>
        <v>25275.85</v>
      </c>
    </row>
    <row r="821" spans="1:16" ht="17.25">
      <c r="A821" s="3">
        <v>1014</v>
      </c>
      <c r="B821" s="3" t="s">
        <v>32</v>
      </c>
      <c r="C821" s="4" t="s">
        <v>17</v>
      </c>
      <c r="D821" s="3">
        <v>2023</v>
      </c>
      <c r="E821" s="4" t="s">
        <v>47</v>
      </c>
      <c r="F821" s="4" t="str">
        <f t="shared" si="12"/>
        <v>新特2306</v>
      </c>
      <c r="G821" s="5">
        <f>IFERROR(VerticalTable[[#This Row],[毛利额]]/VerticalTable[[#This Row],[实收]],"")</f>
        <v>0.40255744209467748</v>
      </c>
      <c r="H821" s="6">
        <f>SUMIF('[1]2023db'!$E:$E,F821,'[1]2023db'!$M:$M)</f>
        <v>122617.82999999999</v>
      </c>
      <c r="I821" s="6">
        <f>SUMIF('[1]2023db'!$E:$E,F821,'[1]2023db'!$R:$R)</f>
        <v>49360.72</v>
      </c>
      <c r="J821" s="6">
        <f>SUMIF('[1]2023db'!$E:$E,[1]!表1_35[[#This Row],[列1]]&amp;"F",'[1]2023db'!$M:$M)</f>
        <v>0</v>
      </c>
      <c r="K821" s="6">
        <f>SUMIF('[1]2023db'!$E:$E,[1]!表1_35[[#This Row],[列1]]&amp;"F",'[1]2023db'!$R:$R)</f>
        <v>0</v>
      </c>
      <c r="L821" s="6">
        <f>IFERROR(VLOOKUP(LEFT(VerticalTable[[#This Row],[业务机构名称]],2)&amp;VerticalTable[[#This Row],[会计月]],[2]直营店月费用!$D$346:$T$495,8,0),0)</f>
        <v>0</v>
      </c>
      <c r="M821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21" s="6">
        <f>IFERROR(VLOOKUP(LEFT(VerticalTable[[#This Row],[业务机构名称]],2)&amp;VerticalTable[[#This Row],[会计月]],[2]直营店月费用!$D$346:$T$495,17,0),0)</f>
        <v>488.21999999999935</v>
      </c>
      <c r="O821" s="6">
        <f>IFERROR(VLOOKUP(LEFT(VerticalTable[[#This Row],[业务机构名称]],2)&amp;VerticalTable[[#This Row],[会计月]],[2]直营店月费用!$D$346:$T$495,15,0),0)</f>
        <v>10708</v>
      </c>
      <c r="P821" s="6">
        <f>VerticalTable[[#This Row],[毛利额]]-SUM(VerticalTable[[#This Row],[月租]:[员工工资]])</f>
        <v>38164.5</v>
      </c>
    </row>
    <row r="822" spans="1:16" ht="17.25">
      <c r="A822" s="3">
        <v>1015</v>
      </c>
      <c r="B822" s="3" t="s">
        <v>33</v>
      </c>
      <c r="C822" s="4" t="s">
        <v>17</v>
      </c>
      <c r="D822" s="3">
        <v>2023</v>
      </c>
      <c r="E822" s="4" t="s">
        <v>47</v>
      </c>
      <c r="F822" s="4" t="str">
        <f t="shared" si="12"/>
        <v>春天2306</v>
      </c>
      <c r="G822" s="5">
        <f>IFERROR(VerticalTable[[#This Row],[毛利额]]/VerticalTable[[#This Row],[实收]],"")</f>
        <v>0.37242098956446429</v>
      </c>
      <c r="H822" s="6">
        <f>SUMIF('[1]2023db'!$E:$E,F822,'[1]2023db'!$M:$M)</f>
        <v>74941.05</v>
      </c>
      <c r="I822" s="6">
        <f>SUMIF('[1]2023db'!$E:$E,F822,'[1]2023db'!$R:$R)</f>
        <v>27909.62</v>
      </c>
      <c r="J822" s="6">
        <f>SUMIF('[1]2023db'!$E:$E,[1]!表1_35[[#This Row],[列1]]&amp;"F",'[1]2023db'!$M:$M)</f>
        <v>0</v>
      </c>
      <c r="K822" s="6">
        <f>SUMIF('[1]2023db'!$E:$E,[1]!表1_35[[#This Row],[列1]]&amp;"F",'[1]2023db'!$R:$R)</f>
        <v>0</v>
      </c>
      <c r="L822" s="6">
        <f>IFERROR(VLOOKUP(LEFT(VerticalTable[[#This Row],[业务机构名称]],2)&amp;VerticalTable[[#This Row],[会计月]],[2]直营店月费用!$D$346:$T$495,8,0),0)</f>
        <v>2333</v>
      </c>
      <c r="M822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22" s="6">
        <f>IFERROR(VLOOKUP(LEFT(VerticalTable[[#This Row],[业务机构名称]],2)&amp;VerticalTable[[#This Row],[会计月]],[2]直营店月费用!$D$346:$T$495,17,0),0)</f>
        <v>702.97999999999956</v>
      </c>
      <c r="O822" s="6">
        <f>IFERROR(VLOOKUP(LEFT(VerticalTable[[#This Row],[业务机构名称]],2)&amp;VerticalTable[[#This Row],[会计月]],[2]直营店月费用!$D$346:$T$495,15,0),0)</f>
        <v>5655</v>
      </c>
      <c r="P822" s="6">
        <f>VerticalTable[[#This Row],[毛利额]]-SUM(VerticalTable[[#This Row],[月租]:[员工工资]])</f>
        <v>19218.64</v>
      </c>
    </row>
    <row r="823" spans="1:16" ht="17.25">
      <c r="A823" s="3">
        <v>1016</v>
      </c>
      <c r="B823" s="3" t="s">
        <v>34</v>
      </c>
      <c r="C823" s="4" t="s">
        <v>17</v>
      </c>
      <c r="D823" s="3">
        <v>2023</v>
      </c>
      <c r="E823" s="4" t="s">
        <v>47</v>
      </c>
      <c r="F823" s="4" t="str">
        <f t="shared" si="12"/>
        <v>春雨2306</v>
      </c>
      <c r="G823" s="5">
        <f>IFERROR(VerticalTable[[#This Row],[毛利额]]/VerticalTable[[#This Row],[实收]],"")</f>
        <v>0.35128856467366881</v>
      </c>
      <c r="H823" s="6">
        <f>SUMIF('[1]2023db'!$E:$E,F823,'[1]2023db'!$M:$M)</f>
        <v>65679.28</v>
      </c>
      <c r="I823" s="6">
        <f>SUMIF('[1]2023db'!$E:$E,F823,'[1]2023db'!$R:$R)</f>
        <v>23072.38</v>
      </c>
      <c r="J823" s="6">
        <f>SUMIF('[1]2023db'!$E:$E,[1]!表1_35[[#This Row],[列1]]&amp;"F",'[1]2023db'!$M:$M)</f>
        <v>0</v>
      </c>
      <c r="K823" s="6">
        <f>SUMIF('[1]2023db'!$E:$E,[1]!表1_35[[#This Row],[列1]]&amp;"F",'[1]2023db'!$R:$R)</f>
        <v>0</v>
      </c>
      <c r="L823" s="6">
        <f>IFERROR(VLOOKUP(LEFT(VerticalTable[[#This Row],[业务机构名称]],2)&amp;VerticalTable[[#This Row],[会计月]],[2]直营店月费用!$D$346:$T$495,8,0),0)</f>
        <v>2500</v>
      </c>
      <c r="M823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23" s="6">
        <f>IFERROR(VLOOKUP(LEFT(VerticalTable[[#This Row],[业务机构名称]],2)&amp;VerticalTable[[#This Row],[会计月]],[2]直营店月费用!$D$346:$T$495,17,0),0)</f>
        <v>178.39999999999964</v>
      </c>
      <c r="O823" s="6">
        <f>IFERROR(VLOOKUP(LEFT(VerticalTable[[#This Row],[业务机构名称]],2)&amp;VerticalTable[[#This Row],[会计月]],[2]直营店月费用!$D$346:$T$495,15,0),0)</f>
        <v>4840</v>
      </c>
      <c r="P823" s="6">
        <f>VerticalTable[[#This Row],[毛利额]]-SUM(VerticalTable[[#This Row],[月租]:[员工工资]])</f>
        <v>15553.980000000001</v>
      </c>
    </row>
    <row r="824" spans="1:16" ht="17.25">
      <c r="A824" s="3">
        <v>1017</v>
      </c>
      <c r="B824" s="3" t="s">
        <v>35</v>
      </c>
      <c r="C824" s="4" t="s">
        <v>17</v>
      </c>
      <c r="D824" s="3">
        <v>2023</v>
      </c>
      <c r="E824" s="4" t="s">
        <v>47</v>
      </c>
      <c r="F824" s="4" t="str">
        <f t="shared" si="12"/>
        <v>阳光2306</v>
      </c>
      <c r="G824" s="5">
        <f>IFERROR(VerticalTable[[#This Row],[毛利额]]/VerticalTable[[#This Row],[实收]],"")</f>
        <v>0.36338900633744725</v>
      </c>
      <c r="H824" s="6">
        <f>SUMIF('[1]2023db'!$E:$E,F824,'[1]2023db'!$M:$M)</f>
        <v>67017.52</v>
      </c>
      <c r="I824" s="6">
        <f>SUMIF('[1]2023db'!$E:$E,F824,'[1]2023db'!$R:$R)</f>
        <v>24353.43</v>
      </c>
      <c r="J824" s="6">
        <f>SUMIF('[1]2023db'!$E:$E,[1]!表1_35[[#This Row],[列1]]&amp;"F",'[1]2023db'!$M:$M)</f>
        <v>0</v>
      </c>
      <c r="K824" s="6">
        <f>SUMIF('[1]2023db'!$E:$E,[1]!表1_35[[#This Row],[列1]]&amp;"F",'[1]2023db'!$R:$R)</f>
        <v>0</v>
      </c>
      <c r="L824" s="6">
        <f>IFERROR(VLOOKUP(LEFT(VerticalTable[[#This Row],[业务机构名称]],2)&amp;VerticalTable[[#This Row],[会计月]],[2]直营店月费用!$D$346:$T$495,8,0),0)</f>
        <v>2750</v>
      </c>
      <c r="M824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24" s="6">
        <f>IFERROR(VLOOKUP(LEFT(VerticalTable[[#This Row],[业务机构名称]],2)&amp;VerticalTable[[#This Row],[会计月]],[2]直营店月费用!$D$346:$T$495,17,0),0)</f>
        <v>176.47999999999956</v>
      </c>
      <c r="O824" s="6">
        <f>IFERROR(VLOOKUP(LEFT(VerticalTable[[#This Row],[业务机构名称]],2)&amp;VerticalTable[[#This Row],[会计月]],[2]直营店月费用!$D$346:$T$495,15,0),0)</f>
        <v>4451</v>
      </c>
      <c r="P824" s="6">
        <f>VerticalTable[[#This Row],[毛利额]]-SUM(VerticalTable[[#This Row],[月租]:[员工工资]])</f>
        <v>16975.95</v>
      </c>
    </row>
    <row r="825" spans="1:16" ht="17.25">
      <c r="A825" s="3">
        <v>1018</v>
      </c>
      <c r="B825" s="3" t="s">
        <v>36</v>
      </c>
      <c r="C825" s="4" t="s">
        <v>17</v>
      </c>
      <c r="D825" s="3">
        <v>2023</v>
      </c>
      <c r="E825" s="4" t="s">
        <v>47</v>
      </c>
      <c r="F825" s="4" t="str">
        <f t="shared" si="12"/>
        <v>安康2306</v>
      </c>
      <c r="G825" s="5">
        <f>IFERROR(VerticalTable[[#This Row],[毛利额]]/VerticalTable[[#This Row],[实收]],"")</f>
        <v>0.37818544516512081</v>
      </c>
      <c r="H825" s="6">
        <f>SUMIF('[1]2023db'!$E:$E,F825,'[1]2023db'!$M:$M)</f>
        <v>61308.149999999994</v>
      </c>
      <c r="I825" s="6">
        <f>SUMIF('[1]2023db'!$E:$E,F825,'[1]2023db'!$R:$R)</f>
        <v>23185.85</v>
      </c>
      <c r="J825" s="6">
        <f>SUMIF('[1]2023db'!$E:$E,[1]!表1_35[[#This Row],[列1]]&amp;"F",'[1]2023db'!$M:$M)</f>
        <v>0</v>
      </c>
      <c r="K825" s="6">
        <f>SUMIF('[1]2023db'!$E:$E,[1]!表1_35[[#This Row],[列1]]&amp;"F",'[1]2023db'!$R:$R)</f>
        <v>0</v>
      </c>
      <c r="L825" s="6">
        <f>IFERROR(VLOOKUP(LEFT(VerticalTable[[#This Row],[业务机构名称]],2)&amp;VerticalTable[[#This Row],[会计月]],[2]直营店月费用!$D$346:$T$495,8,0),0)</f>
        <v>5000</v>
      </c>
      <c r="M825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25" s="6">
        <f>IFERROR(VLOOKUP(LEFT(VerticalTable[[#This Row],[业务机构名称]],2)&amp;VerticalTable[[#This Row],[会计月]],[2]直营店月费用!$D$346:$T$495,17,0),0)</f>
        <v>1180.380000000001</v>
      </c>
      <c r="O825" s="6">
        <f>IFERROR(VLOOKUP(LEFT(VerticalTable[[#This Row],[业务机构名称]],2)&amp;VerticalTable[[#This Row],[会计月]],[2]直营店月费用!$D$346:$T$495,15,0),0)</f>
        <v>6413</v>
      </c>
      <c r="P825" s="6">
        <f>VerticalTable[[#This Row],[毛利额]]-SUM(VerticalTable[[#This Row],[月租]:[员工工资]])</f>
        <v>10592.469999999998</v>
      </c>
    </row>
    <row r="826" spans="1:16" ht="17.25">
      <c r="A826" s="3">
        <v>1019</v>
      </c>
      <c r="B826" s="3" t="s">
        <v>37</v>
      </c>
      <c r="C826" s="4" t="s">
        <v>17</v>
      </c>
      <c r="D826" s="3">
        <v>2023</v>
      </c>
      <c r="E826" s="4" t="s">
        <v>47</v>
      </c>
      <c r="F826" s="4" t="str">
        <f t="shared" si="12"/>
        <v>仁心2306</v>
      </c>
      <c r="G826" s="5">
        <f>IFERROR(VerticalTable[[#This Row],[毛利额]]/VerticalTable[[#This Row],[实收]],"")</f>
        <v>0.38182675313214431</v>
      </c>
      <c r="H826" s="6">
        <f>SUMIF('[1]2023db'!$E:$E,F826,'[1]2023db'!$M:$M)</f>
        <v>61303.849999999991</v>
      </c>
      <c r="I826" s="6">
        <f>SUMIF('[1]2023db'!$E:$E,F826,'[1]2023db'!$R:$R)</f>
        <v>23407.45</v>
      </c>
      <c r="J826" s="6">
        <f>SUMIF('[1]2023db'!$E:$E,[1]!表1_35[[#This Row],[列1]]&amp;"F",'[1]2023db'!$M:$M)</f>
        <v>0</v>
      </c>
      <c r="K826" s="6">
        <f>SUMIF('[1]2023db'!$E:$E,[1]!表1_35[[#This Row],[列1]]&amp;"F",'[1]2023db'!$R:$R)</f>
        <v>0</v>
      </c>
      <c r="L826" s="6">
        <f>IFERROR(VLOOKUP(LEFT(VerticalTable[[#This Row],[业务机构名称]],2)&amp;VerticalTable[[#This Row],[会计月]],[2]直营店月费用!$D$346:$T$495,8,0),0)</f>
        <v>1917</v>
      </c>
      <c r="M826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26" s="6">
        <f>IFERROR(VLOOKUP(LEFT(VerticalTable[[#This Row],[业务机构名称]],2)&amp;VerticalTable[[#This Row],[会计月]],[2]直营店月费用!$D$346:$T$495,17,0),0)</f>
        <v>487.5</v>
      </c>
      <c r="O826" s="6">
        <f>IFERROR(VLOOKUP(LEFT(VerticalTable[[#This Row],[业务机构名称]],2)&amp;VerticalTable[[#This Row],[会计月]],[2]直营店月费用!$D$346:$T$495,15,0),0)</f>
        <v>4429</v>
      </c>
      <c r="P826" s="6">
        <f>VerticalTable[[#This Row],[毛利额]]-SUM(VerticalTable[[#This Row],[月租]:[员工工资]])</f>
        <v>16573.95</v>
      </c>
    </row>
    <row r="827" spans="1:16" ht="17.25" customHeight="1">
      <c r="A827" s="3">
        <v>1021</v>
      </c>
      <c r="B827" s="4" t="s">
        <v>53</v>
      </c>
      <c r="C827" s="4" t="s">
        <v>17</v>
      </c>
      <c r="D827" s="3">
        <v>2023</v>
      </c>
      <c r="E827" s="4" t="s">
        <v>47</v>
      </c>
      <c r="F827" s="4" t="str">
        <f t="shared" si="12"/>
        <v>康佳2306</v>
      </c>
      <c r="G827" s="5">
        <f>IFERROR(VerticalTable[[#This Row],[毛利额]]/VerticalTable[[#This Row],[实收]],"")</f>
        <v>0.38332758401383904</v>
      </c>
      <c r="H827" s="6">
        <f>SUMIF('[1]2023db'!$E:$E,F827,'[1]2023db'!$M:$M)</f>
        <v>49136.25</v>
      </c>
      <c r="I827" s="6">
        <f>SUMIF('[1]2023db'!$E:$E,F827,'[1]2023db'!$R:$R)</f>
        <v>18835.28</v>
      </c>
      <c r="J827" s="6">
        <f>SUMIF('[1]2023db'!$E:$E,[1]!表1_35[[#This Row],[列1]]&amp;"F",'[1]2023db'!$M:$M)</f>
        <v>0</v>
      </c>
      <c r="K827" s="6">
        <f>SUMIF('[1]2023db'!$E:$E,[1]!表1_35[[#This Row],[列1]]&amp;"F",'[1]2023db'!$R:$R)</f>
        <v>0</v>
      </c>
      <c r="L827" s="6">
        <f>IFERROR(VLOOKUP(LEFT(VerticalTable[[#This Row],[业务机构名称]],2)&amp;VerticalTable[[#This Row],[会计月]],[2]直营店月费用!$D$346:$T$495,8,0),0)</f>
        <v>2083</v>
      </c>
      <c r="M827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27" s="6">
        <f>IFERROR(VLOOKUP(LEFT(VerticalTable[[#This Row],[业务机构名称]],2)&amp;VerticalTable[[#This Row],[会计月]],[2]直营店月费用!$D$346:$T$495,17,0),0)</f>
        <v>650.29</v>
      </c>
      <c r="O827" s="6">
        <f>IFERROR(VLOOKUP(LEFT(VerticalTable[[#This Row],[业务机构名称]],2)&amp;VerticalTable[[#This Row],[会计月]],[2]直营店月费用!$D$346:$T$495,15,0),0)</f>
        <v>5056</v>
      </c>
      <c r="P827" s="6">
        <f>VerticalTable[[#This Row],[毛利额]]-SUM(VerticalTable[[#This Row],[月租]:[员工工资]])</f>
        <v>11045.989999999998</v>
      </c>
    </row>
    <row r="828" spans="1:16" ht="17.25" customHeight="1">
      <c r="A828" s="3">
        <v>1022</v>
      </c>
      <c r="B828" s="4" t="s">
        <v>57</v>
      </c>
      <c r="C828" s="4" t="s">
        <v>17</v>
      </c>
      <c r="D828" s="3">
        <v>2023</v>
      </c>
      <c r="E828" s="4" t="s">
        <v>47</v>
      </c>
      <c r="F828" s="4" t="str">
        <f t="shared" si="12"/>
        <v>豪盛2306</v>
      </c>
      <c r="G828" s="5">
        <f>IFERROR(VerticalTable[[#This Row],[毛利额]]/VerticalTable[[#This Row],[实收]],"")</f>
        <v>0.4008688003449708</v>
      </c>
      <c r="H828" s="6">
        <f>SUMIF('[1]2023db'!$E:$E,F828,'[1]2023db'!$M:$M)</f>
        <v>44247.22</v>
      </c>
      <c r="I828" s="6">
        <f>SUMIF('[1]2023db'!$E:$E,F828,'[1]2023db'!$R:$R)</f>
        <v>17737.329999999998</v>
      </c>
      <c r="J828" s="6">
        <f>SUMIF('[1]2023db'!$E:$E,[1]!表1_35[[#This Row],[列1]]&amp;"F",'[1]2023db'!$M:$M)</f>
        <v>0</v>
      </c>
      <c r="K828" s="6">
        <f>SUMIF('[1]2023db'!$E:$E,[1]!表1_35[[#This Row],[列1]]&amp;"F",'[1]2023db'!$R:$R)</f>
        <v>0</v>
      </c>
      <c r="L828" s="6">
        <f>IFERROR(VLOOKUP(LEFT(VerticalTable[[#This Row],[业务机构名称]],2)&amp;VerticalTable[[#This Row],[会计月]],[2]直营店月费用!$D$346:$T$495,8,0),0)</f>
        <v>1667</v>
      </c>
      <c r="M828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28" s="6">
        <f>IFERROR(VLOOKUP(LEFT(VerticalTable[[#This Row],[业务机构名称]],2)&amp;VerticalTable[[#This Row],[会计月]],[2]直营店月费用!$D$346:$T$495,17,0),0)</f>
        <v>866.05999999999949</v>
      </c>
      <c r="O828" s="6">
        <f>IFERROR(VLOOKUP(LEFT(VerticalTable[[#This Row],[业务机构名称]],2)&amp;VerticalTable[[#This Row],[会计月]],[2]直营店月费用!$D$346:$T$495,15,0),0)</f>
        <v>4852</v>
      </c>
      <c r="P828" s="6">
        <f>VerticalTable[[#This Row],[毛利额]]-SUM(VerticalTable[[#This Row],[月租]:[员工工资]])</f>
        <v>10352.269999999999</v>
      </c>
    </row>
    <row r="829" spans="1:16" ht="17.25">
      <c r="A829" s="3">
        <v>1023</v>
      </c>
      <c r="B829" s="4" t="s">
        <v>58</v>
      </c>
      <c r="C829" s="4" t="s">
        <v>17</v>
      </c>
      <c r="D829" s="3">
        <v>2023</v>
      </c>
      <c r="E829" s="4" t="s">
        <v>47</v>
      </c>
      <c r="F829" s="4" t="str">
        <f t="shared" si="12"/>
        <v>二十2306</v>
      </c>
      <c r="G829" s="5">
        <f>IFERROR(VerticalTable[[#This Row],[毛利额]]/VerticalTable[[#This Row],[实收]],"")</f>
        <v>0.43811306243437464</v>
      </c>
      <c r="H829" s="6">
        <f>SUMIF('[1]2023db'!$E:$E,F829,'[1]2023db'!$M:$M)</f>
        <v>31647.47</v>
      </c>
      <c r="I829" s="6">
        <f>SUMIF('[1]2023db'!$E:$E,F829,'[1]2023db'!$R:$R)</f>
        <v>13865.169999999998</v>
      </c>
      <c r="J829" s="6">
        <f>SUMIF('[1]2023db'!$E:$E,[1]!表1_35[[#This Row],[列1]]&amp;"F",'[1]2023db'!$M:$M)</f>
        <v>0</v>
      </c>
      <c r="K829" s="6">
        <f>SUMIF('[1]2023db'!$E:$E,[1]!表1_35[[#This Row],[列1]]&amp;"F",'[1]2023db'!$R:$R)</f>
        <v>0</v>
      </c>
      <c r="L829" s="6">
        <f>IFERROR(VLOOKUP(LEFT(VerticalTable[[#This Row],[业务机构名称]],2)&amp;VerticalTable[[#This Row],[会计月]],[2]直营店月费用!$D$346:$T$495,8,0),0)</f>
        <v>0</v>
      </c>
      <c r="M829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29" s="6">
        <f>IFERROR(VLOOKUP(LEFT(VerticalTable[[#This Row],[业务机构名称]],2)&amp;VerticalTable[[#This Row],[会计月]],[2]直营店月费用!$D$346:$T$495,17,0),0)</f>
        <v>165.11999999999989</v>
      </c>
      <c r="O829" s="6">
        <f>IFERROR(VLOOKUP(LEFT(VerticalTable[[#This Row],[业务机构名称]],2)&amp;VerticalTable[[#This Row],[会计月]],[2]直营店月费用!$D$346:$T$495,15,0),0)</f>
        <v>3144</v>
      </c>
      <c r="P829" s="6">
        <f>VerticalTable[[#This Row],[毛利额]]-SUM(VerticalTable[[#This Row],[月租]:[员工工资]])</f>
        <v>10556.05</v>
      </c>
    </row>
    <row r="830" spans="1:16" ht="17.25">
      <c r="A830" s="3">
        <v>1001</v>
      </c>
      <c r="B830" s="3" t="s">
        <v>16</v>
      </c>
      <c r="C830" s="4" t="s">
        <v>17</v>
      </c>
      <c r="D830" s="3">
        <v>2023</v>
      </c>
      <c r="E830" s="4" t="s">
        <v>48</v>
      </c>
      <c r="F830" s="4" t="str">
        <f t="shared" si="12"/>
        <v>爱心2307</v>
      </c>
      <c r="G830" s="5">
        <f>IFERROR(VerticalTable[[#This Row],[毛利额]]/VerticalTable[[#This Row],[实收]],"")</f>
        <v>0.45630363136510549</v>
      </c>
      <c r="H830" s="6">
        <f>SUMIF('[1]2023db'!$E:$E,F830,'[1]2023db'!$M:$M)</f>
        <v>73116.030000000013</v>
      </c>
      <c r="I830" s="6">
        <f>SUMIF('[1]2023db'!$E:$E,F830,'[1]2023db'!$R:$R)</f>
        <v>33363.11</v>
      </c>
      <c r="J830" s="6">
        <f>SUMIF('[1]2023db'!$E:$E,[1]!表1_35[[#This Row],[列1]]&amp;"F",'[1]2023db'!$M:$M)</f>
        <v>0</v>
      </c>
      <c r="K830" s="6">
        <f>SUMIF('[1]2023db'!$E:$E,[1]!表1_35[[#This Row],[列1]]&amp;"F",'[1]2023db'!$R:$R)</f>
        <v>0</v>
      </c>
      <c r="L830" s="6">
        <f>IFERROR(VLOOKUP(LEFT(VerticalTable[[#This Row],[业务机构名称]],2)&amp;VerticalTable[[#This Row],[会计月]],[2]直营店月费用!$D$346:$T$495,8,0),0)</f>
        <v>2500</v>
      </c>
      <c r="M830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30" s="6">
        <f>IFERROR(VLOOKUP(LEFT(VerticalTable[[#This Row],[业务机构名称]],2)&amp;VerticalTable[[#This Row],[会计月]],[2]直营店月费用!$D$346:$T$495,17,0),0)</f>
        <v>709.04999999999927</v>
      </c>
      <c r="O830" s="6">
        <f>IFERROR(VLOOKUP(LEFT(VerticalTable[[#This Row],[业务机构名称]],2)&amp;VerticalTable[[#This Row],[会计月]],[2]直营店月费用!$D$346:$T$495,15,0),0)</f>
        <v>8838</v>
      </c>
      <c r="P830" s="6">
        <f>VerticalTable[[#This Row],[毛利额]]-SUM(VerticalTable[[#This Row],[月租]:[员工工资]])</f>
        <v>21316.06</v>
      </c>
    </row>
    <row r="831" spans="1:16" ht="17.25">
      <c r="A831" s="3">
        <v>1002</v>
      </c>
      <c r="B831" s="4" t="s">
        <v>19</v>
      </c>
      <c r="C831" s="4" t="s">
        <v>20</v>
      </c>
      <c r="D831" s="3">
        <v>2023</v>
      </c>
      <c r="E831" s="4" t="s">
        <v>48</v>
      </c>
      <c r="F831" s="4" t="str">
        <f t="shared" si="12"/>
        <v>百姓2307</v>
      </c>
      <c r="G831" s="5">
        <f>IFERROR(VerticalTable[[#This Row],[毛利额]]/VerticalTable[[#This Row],[实收]],"")</f>
        <v>0.45128388781505085</v>
      </c>
      <c r="H831" s="6">
        <f>SUMIF('[1]2023db'!$E:$E,F831,'[1]2023db'!$M:$M)</f>
        <v>166562.44999999998</v>
      </c>
      <c r="I831" s="6">
        <f>SUMIF('[1]2023db'!$E:$E,F831,'[1]2023db'!$R:$R)</f>
        <v>75166.950000000012</v>
      </c>
      <c r="J831" s="6">
        <f>SUMIF('[1]2023db'!$E:$E,[1]!表1_35[[#This Row],[列1]]&amp;"F",'[1]2023db'!$M:$M)</f>
        <v>0</v>
      </c>
      <c r="K831" s="6">
        <f>SUMIF('[1]2023db'!$E:$E,[1]!表1_35[[#This Row],[列1]]&amp;"F",'[1]2023db'!$R:$R)</f>
        <v>0</v>
      </c>
      <c r="L831" s="6">
        <f>IFERROR(VLOOKUP(LEFT(VerticalTable[[#This Row],[业务机构名称]],2)&amp;VerticalTable[[#This Row],[会计月]],[2]直营店月费用!$D$346:$T$495,8,0),0)</f>
        <v>0</v>
      </c>
      <c r="M831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31" s="6">
        <f>IFERROR(VLOOKUP(LEFT(VerticalTable[[#This Row],[业务机构名称]],2)&amp;VerticalTable[[#This Row],[会计月]],[2]直营店月费用!$D$346:$T$495,17,0),0)</f>
        <v>0</v>
      </c>
      <c r="O831" s="6">
        <f>IFERROR(VLOOKUP(LEFT(VerticalTable[[#This Row],[业务机构名称]],2)&amp;VerticalTable[[#This Row],[会计月]],[2]直营店月费用!$D$346:$T$495,15,0),0)</f>
        <v>0</v>
      </c>
      <c r="P831" s="6">
        <f>VerticalTable[[#This Row],[毛利额]]-SUM(VerticalTable[[#This Row],[月租]:[员工工资]])</f>
        <v>75166.950000000012</v>
      </c>
    </row>
    <row r="832" spans="1:16" ht="17.25">
      <c r="A832" s="3">
        <v>1003</v>
      </c>
      <c r="B832" s="4" t="s">
        <v>22</v>
      </c>
      <c r="C832" s="4" t="s">
        <v>20</v>
      </c>
      <c r="D832" s="3">
        <v>2023</v>
      </c>
      <c r="E832" s="4" t="s">
        <v>48</v>
      </c>
      <c r="F832" s="4" t="str">
        <f t="shared" si="12"/>
        <v>博康2307</v>
      </c>
      <c r="G832" s="5">
        <f>IFERROR(VerticalTable[[#This Row],[毛利额]]/VerticalTable[[#This Row],[实收]],"")</f>
        <v>0.51423384785786497</v>
      </c>
      <c r="H832" s="6">
        <f>SUMIF('[1]2023db'!$E:$E,F832,'[1]2023db'!$M:$M)</f>
        <v>77644.5</v>
      </c>
      <c r="I832" s="6">
        <f>SUMIF('[1]2023db'!$E:$E,F832,'[1]2023db'!$R:$R)</f>
        <v>39927.43</v>
      </c>
      <c r="J832" s="6">
        <f>SUMIF('[1]2023db'!$E:$E,[1]!表1_35[[#This Row],[列1]]&amp;"F",'[1]2023db'!$M:$M)</f>
        <v>0</v>
      </c>
      <c r="K832" s="6">
        <f>SUMIF('[1]2023db'!$E:$E,[1]!表1_35[[#This Row],[列1]]&amp;"F",'[1]2023db'!$R:$R)</f>
        <v>0</v>
      </c>
      <c r="L832" s="6">
        <f>IFERROR(VLOOKUP(LEFT(VerticalTable[[#This Row],[业务机构名称]],2)&amp;VerticalTable[[#This Row],[会计月]],[2]直营店月费用!$D$346:$T$495,8,0),0)</f>
        <v>0</v>
      </c>
      <c r="M832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32" s="6">
        <f>IFERROR(VLOOKUP(LEFT(VerticalTable[[#This Row],[业务机构名称]],2)&amp;VerticalTable[[#This Row],[会计月]],[2]直营店月费用!$D$346:$T$495,17,0),0)</f>
        <v>0</v>
      </c>
      <c r="O832" s="6">
        <f>IFERROR(VLOOKUP(LEFT(VerticalTable[[#This Row],[业务机构名称]],2)&amp;VerticalTable[[#This Row],[会计月]],[2]直营店月费用!$D$346:$T$495,15,0),0)</f>
        <v>0</v>
      </c>
      <c r="P832" s="6">
        <f>VerticalTable[[#This Row],[毛利额]]-SUM(VerticalTable[[#This Row],[月租]:[员工工资]])</f>
        <v>39927.43</v>
      </c>
    </row>
    <row r="833" spans="1:16" ht="17.25">
      <c r="A833" s="3">
        <v>1004</v>
      </c>
      <c r="B833" s="4" t="s">
        <v>23</v>
      </c>
      <c r="C833" s="4" t="s">
        <v>20</v>
      </c>
      <c r="D833" s="3">
        <v>2023</v>
      </c>
      <c r="E833" s="4" t="s">
        <v>48</v>
      </c>
      <c r="F833" s="4" t="str">
        <f t="shared" si="12"/>
        <v>华瑞2307</v>
      </c>
      <c r="G833" s="5">
        <f>IFERROR(VerticalTable[[#This Row],[毛利额]]/VerticalTable[[#This Row],[实收]],"")</f>
        <v>0.44281298796299579</v>
      </c>
      <c r="H833" s="6">
        <f>SUMIF('[1]2023db'!$E:$E,F833,'[1]2023db'!$M:$M)</f>
        <v>94954.69</v>
      </c>
      <c r="I833" s="6">
        <f>SUMIF('[1]2023db'!$E:$E,F833,'[1]2023db'!$R:$R)</f>
        <v>42047.17</v>
      </c>
      <c r="J833" s="6">
        <f>SUMIF('[1]2023db'!$E:$E,[1]!表1_35[[#This Row],[列1]]&amp;"F",'[1]2023db'!$M:$M)</f>
        <v>0</v>
      </c>
      <c r="K833" s="6">
        <f>SUMIF('[1]2023db'!$E:$E,[1]!表1_35[[#This Row],[列1]]&amp;"F",'[1]2023db'!$R:$R)</f>
        <v>0</v>
      </c>
      <c r="L833" s="6">
        <f>IFERROR(VLOOKUP(LEFT(VerticalTable[[#This Row],[业务机构名称]],2)&amp;VerticalTable[[#This Row],[会计月]],[2]直营店月费用!$D$346:$T$495,8,0),0)</f>
        <v>0</v>
      </c>
      <c r="M833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33" s="6">
        <f>IFERROR(VLOOKUP(LEFT(VerticalTable[[#This Row],[业务机构名称]],2)&amp;VerticalTable[[#This Row],[会计月]],[2]直营店月费用!$D$346:$T$495,17,0),0)</f>
        <v>0</v>
      </c>
      <c r="O833" s="6">
        <f>IFERROR(VLOOKUP(LEFT(VerticalTable[[#This Row],[业务机构名称]],2)&amp;VerticalTable[[#This Row],[会计月]],[2]直营店月费用!$D$346:$T$495,15,0),0)</f>
        <v>0</v>
      </c>
      <c r="P833" s="6">
        <f>VerticalTable[[#This Row],[毛利额]]-SUM(VerticalTable[[#This Row],[月租]:[员工工资]])</f>
        <v>42047.17</v>
      </c>
    </row>
    <row r="834" spans="1:16" ht="17.25">
      <c r="A834" s="3">
        <v>1005</v>
      </c>
      <c r="B834" s="4" t="s">
        <v>24</v>
      </c>
      <c r="C834" s="4" t="s">
        <v>20</v>
      </c>
      <c r="D834" s="3">
        <v>2023</v>
      </c>
      <c r="E834" s="4" t="s">
        <v>48</v>
      </c>
      <c r="F834" s="4" t="str">
        <f t="shared" ref="F834:F897" si="13">LEFT(B834,2)&amp;RIGHT(D834,2)&amp;E834</f>
        <v>华宇2307</v>
      </c>
      <c r="G834" s="5">
        <f>IFERROR(VerticalTable[[#This Row],[毛利额]]/VerticalTable[[#This Row],[实收]],"")</f>
        <v>0.39801151450078881</v>
      </c>
      <c r="H834" s="6">
        <f>SUMIF('[1]2023db'!$E:$E,F834,'[1]2023db'!$M:$M)</f>
        <v>92139.470000000016</v>
      </c>
      <c r="I834" s="6">
        <f>SUMIF('[1]2023db'!$E:$E,F834,'[1]2023db'!$R:$R)</f>
        <v>36672.57</v>
      </c>
      <c r="J834" s="6">
        <f>SUMIF('[1]2023db'!$E:$E,[1]!表1_35[[#This Row],[列1]]&amp;"F",'[1]2023db'!$M:$M)</f>
        <v>0</v>
      </c>
      <c r="K834" s="6">
        <f>SUMIF('[1]2023db'!$E:$E,[1]!表1_35[[#This Row],[列1]]&amp;"F",'[1]2023db'!$R:$R)</f>
        <v>0</v>
      </c>
      <c r="L834" s="6">
        <f>IFERROR(VLOOKUP(LEFT(VerticalTable[[#This Row],[业务机构名称]],2)&amp;VerticalTable[[#This Row],[会计月]],[2]直营店月费用!$D$346:$T$495,8,0),0)</f>
        <v>0</v>
      </c>
      <c r="M834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34" s="6">
        <f>IFERROR(VLOOKUP(LEFT(VerticalTable[[#This Row],[业务机构名称]],2)&amp;VerticalTable[[#This Row],[会计月]],[2]直营店月费用!$D$346:$T$495,17,0),0)</f>
        <v>0</v>
      </c>
      <c r="O834" s="6">
        <f>IFERROR(VLOOKUP(LEFT(VerticalTable[[#This Row],[业务机构名称]],2)&amp;VerticalTable[[#This Row],[会计月]],[2]直营店月费用!$D$346:$T$495,15,0),0)</f>
        <v>0</v>
      </c>
      <c r="P834" s="6">
        <f>VerticalTable[[#This Row],[毛利额]]-SUM(VerticalTable[[#This Row],[月租]:[员工工资]])</f>
        <v>36672.57</v>
      </c>
    </row>
    <row r="835" spans="1:16" ht="17.25">
      <c r="A835" s="3">
        <v>1006</v>
      </c>
      <c r="B835" s="4" t="s">
        <v>25</v>
      </c>
      <c r="C835" s="4" t="s">
        <v>20</v>
      </c>
      <c r="D835" s="3">
        <v>2023</v>
      </c>
      <c r="E835" s="4" t="s">
        <v>48</v>
      </c>
      <c r="F835" s="4" t="str">
        <f t="shared" si="13"/>
        <v>华雨2307</v>
      </c>
      <c r="G835" s="5">
        <f>IFERROR(VerticalTable[[#This Row],[毛利额]]/VerticalTable[[#This Row],[实收]],"")</f>
        <v>0.60586988608409342</v>
      </c>
      <c r="H835" s="6">
        <f>SUMIF('[1]2023db'!$E:$E,F835,'[1]2023db'!$M:$M)</f>
        <v>42276.800000000003</v>
      </c>
      <c r="I835" s="6">
        <f>SUMIF('[1]2023db'!$E:$E,F835,'[1]2023db'!$R:$R)</f>
        <v>25614.240000000002</v>
      </c>
      <c r="J835" s="6">
        <f>SUMIF('[1]2023db'!$E:$E,[1]!表1_35[[#This Row],[列1]]&amp;"F",'[1]2023db'!$M:$M)</f>
        <v>0</v>
      </c>
      <c r="K835" s="6">
        <f>SUMIF('[1]2023db'!$E:$E,[1]!表1_35[[#This Row],[列1]]&amp;"F",'[1]2023db'!$R:$R)</f>
        <v>0</v>
      </c>
      <c r="L835" s="6">
        <f>IFERROR(VLOOKUP(LEFT(VerticalTable[[#This Row],[业务机构名称]],2)&amp;VerticalTable[[#This Row],[会计月]],[2]直营店月费用!$D$346:$T$495,8,0),0)</f>
        <v>0</v>
      </c>
      <c r="M835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35" s="6">
        <f>IFERROR(VLOOKUP(LEFT(VerticalTable[[#This Row],[业务机构名称]],2)&amp;VerticalTable[[#This Row],[会计月]],[2]直营店月费用!$D$346:$T$495,17,0),0)</f>
        <v>0</v>
      </c>
      <c r="O835" s="6">
        <f>IFERROR(VLOOKUP(LEFT(VerticalTable[[#This Row],[业务机构名称]],2)&amp;VerticalTable[[#This Row],[会计月]],[2]直营店月费用!$D$346:$T$495,15,0),0)</f>
        <v>0</v>
      </c>
      <c r="P835" s="6">
        <f>VerticalTable[[#This Row],[毛利额]]-SUM(VerticalTable[[#This Row],[月租]:[员工工资]])</f>
        <v>25614.240000000002</v>
      </c>
    </row>
    <row r="836" spans="1:16" ht="17.25">
      <c r="A836" s="3">
        <v>1007</v>
      </c>
      <c r="B836" s="3" t="s">
        <v>26</v>
      </c>
      <c r="C836" s="4" t="s">
        <v>17</v>
      </c>
      <c r="D836" s="3">
        <v>2023</v>
      </c>
      <c r="E836" s="4" t="s">
        <v>48</v>
      </c>
      <c r="F836" s="4" t="str">
        <f t="shared" si="13"/>
        <v>平安2307</v>
      </c>
      <c r="G836" s="5">
        <f>IFERROR(VerticalTable[[#This Row],[毛利额]]/VerticalTable[[#This Row],[实收]],"")</f>
        <v>0.36906244265318588</v>
      </c>
      <c r="H836" s="6">
        <f>SUMIF('[1]2023db'!$E:$E,F836,'[1]2023db'!$M:$M)</f>
        <v>57381.12999999999</v>
      </c>
      <c r="I836" s="6">
        <f>SUMIF('[1]2023db'!$E:$E,F836,'[1]2023db'!$R:$R)</f>
        <v>21177.22</v>
      </c>
      <c r="J836" s="6">
        <f>SUMIF('[1]2023db'!$E:$E,[1]!表1_35[[#This Row],[列1]]&amp;"F",'[1]2023db'!$M:$M)</f>
        <v>0</v>
      </c>
      <c r="K836" s="6">
        <f>SUMIF('[1]2023db'!$E:$E,[1]!表1_35[[#This Row],[列1]]&amp;"F",'[1]2023db'!$R:$R)</f>
        <v>0</v>
      </c>
      <c r="L836" s="6">
        <f>IFERROR(VLOOKUP(LEFT(VerticalTable[[#This Row],[业务机构名称]],2)&amp;VerticalTable[[#This Row],[会计月]],[2]直营店月费用!$D$346:$T$495,8,0),0)</f>
        <v>1917</v>
      </c>
      <c r="M836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36" s="6">
        <f>IFERROR(VLOOKUP(LEFT(VerticalTable[[#This Row],[业务机构名称]],2)&amp;VerticalTable[[#This Row],[会计月]],[2]直营店月费用!$D$346:$T$495,17,0),0)</f>
        <v>179.67000000000007</v>
      </c>
      <c r="O836" s="6">
        <f>IFERROR(VLOOKUP(LEFT(VerticalTable[[#This Row],[业务机构名称]],2)&amp;VerticalTable[[#This Row],[会计月]],[2]直营店月费用!$D$346:$T$495,15,0),0)</f>
        <v>1419</v>
      </c>
      <c r="P836" s="6">
        <f>VerticalTable[[#This Row],[毛利额]]-SUM(VerticalTable[[#This Row],[月租]:[员工工资]])</f>
        <v>17661.550000000003</v>
      </c>
    </row>
    <row r="837" spans="1:16" ht="17.25">
      <c r="A837" s="3">
        <v>1008</v>
      </c>
      <c r="B837" s="3" t="s">
        <v>27</v>
      </c>
      <c r="C837" s="4" t="s">
        <v>17</v>
      </c>
      <c r="D837" s="3">
        <v>2023</v>
      </c>
      <c r="E837" s="4" t="s">
        <v>48</v>
      </c>
      <c r="F837" s="4" t="str">
        <f t="shared" si="13"/>
        <v>平价2307</v>
      </c>
      <c r="G837" s="5">
        <f>IFERROR(VerticalTable[[#This Row],[毛利额]]/VerticalTable[[#This Row],[实收]],"")</f>
        <v>0.37919990983670615</v>
      </c>
      <c r="H837" s="6">
        <f>SUMIF('[1]2023db'!$E:$E,F837,'[1]2023db'!$M:$M)</f>
        <v>165033.90000000002</v>
      </c>
      <c r="I837" s="6">
        <f>SUMIF('[1]2023db'!$E:$E,F837,'[1]2023db'!$R:$R)</f>
        <v>62580.839999999989</v>
      </c>
      <c r="J837" s="6">
        <f>SUMIF('[1]2023db'!$E:$E,[1]!表1_35[[#This Row],[列1]]&amp;"F",'[1]2023db'!$M:$M)</f>
        <v>0</v>
      </c>
      <c r="K837" s="6">
        <f>SUMIF('[1]2023db'!$E:$E,[1]!表1_35[[#This Row],[列1]]&amp;"F",'[1]2023db'!$R:$R)</f>
        <v>0</v>
      </c>
      <c r="L837" s="6">
        <f>IFERROR(VLOOKUP(LEFT(VerticalTable[[#This Row],[业务机构名称]],2)&amp;VerticalTable[[#This Row],[会计月]],[2]直营店月费用!$D$346:$T$495,8,0),0)</f>
        <v>4500</v>
      </c>
      <c r="M837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37" s="6">
        <f>IFERROR(VLOOKUP(LEFT(VerticalTable[[#This Row],[业务机构名称]],2)&amp;VerticalTable[[#This Row],[会计月]],[2]直营店月费用!$D$346:$T$495,17,0),0)</f>
        <v>1439.6100000000006</v>
      </c>
      <c r="O837" s="6">
        <f>IFERROR(VLOOKUP(LEFT(VerticalTable[[#This Row],[业务机构名称]],2)&amp;VerticalTable[[#This Row],[会计月]],[2]直营店月费用!$D$346:$T$495,15,0),0)</f>
        <v>21200</v>
      </c>
      <c r="P837" s="6">
        <f>VerticalTable[[#This Row],[毛利额]]-SUM(VerticalTable[[#This Row],[月租]:[员工工资]])</f>
        <v>35441.229999999989</v>
      </c>
    </row>
    <row r="838" spans="1:16" ht="17.25">
      <c r="A838" s="3">
        <v>1010</v>
      </c>
      <c r="B838" s="3" t="s">
        <v>29</v>
      </c>
      <c r="C838" s="4" t="s">
        <v>17</v>
      </c>
      <c r="D838" s="3">
        <v>2023</v>
      </c>
      <c r="E838" s="4" t="s">
        <v>48</v>
      </c>
      <c r="F838" s="4" t="str">
        <f t="shared" si="13"/>
        <v>同仁2307</v>
      </c>
      <c r="G838" s="5">
        <f>IFERROR(VerticalTable[[#This Row],[毛利额]]/VerticalTable[[#This Row],[实收]],"")</f>
        <v>0.37065153111637861</v>
      </c>
      <c r="H838" s="6">
        <f>SUMIF('[1]2023db'!$E:$E,F838,'[1]2023db'!$M:$M)</f>
        <v>43001.63</v>
      </c>
      <c r="I838" s="6">
        <f>SUMIF('[1]2023db'!$E:$E,F838,'[1]2023db'!$R:$R)</f>
        <v>15938.619999999999</v>
      </c>
      <c r="J838" s="6">
        <f>SUMIF('[1]2023db'!$E:$E,[1]!表1_35[[#This Row],[列1]]&amp;"F",'[1]2023db'!$M:$M)</f>
        <v>0</v>
      </c>
      <c r="K838" s="6">
        <f>SUMIF('[1]2023db'!$E:$E,[1]!表1_35[[#This Row],[列1]]&amp;"F",'[1]2023db'!$R:$R)</f>
        <v>0</v>
      </c>
      <c r="L838" s="6">
        <f>IFERROR(VLOOKUP(LEFT(VerticalTable[[#This Row],[业务机构名称]],2)&amp;VerticalTable[[#This Row],[会计月]],[2]直营店月费用!$D$346:$T$495,8,0),0)</f>
        <v>7500</v>
      </c>
      <c r="M838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38" s="6">
        <f>IFERROR(VLOOKUP(LEFT(VerticalTable[[#This Row],[业务机构名称]],2)&amp;VerticalTable[[#This Row],[会计月]],[2]直营店月费用!$D$346:$T$495,17,0),0)</f>
        <v>658.70000000000073</v>
      </c>
      <c r="O838" s="6">
        <f>IFERROR(VLOOKUP(LEFT(VerticalTable[[#This Row],[业务机构名称]],2)&amp;VerticalTable[[#This Row],[会计月]],[2]直营店月费用!$D$346:$T$495,15,0),0)</f>
        <v>4915</v>
      </c>
      <c r="P838" s="6">
        <f>VerticalTable[[#This Row],[毛利额]]-SUM(VerticalTable[[#This Row],[月租]:[员工工资]])</f>
        <v>2864.9199999999983</v>
      </c>
    </row>
    <row r="839" spans="1:16" ht="17.25">
      <c r="A839" s="3">
        <v>1011</v>
      </c>
      <c r="B839" s="3" t="s">
        <v>30</v>
      </c>
      <c r="C839" s="4" t="s">
        <v>17</v>
      </c>
      <c r="D839" s="3">
        <v>2023</v>
      </c>
      <c r="E839" s="4" t="s">
        <v>48</v>
      </c>
      <c r="F839" s="4" t="str">
        <f t="shared" si="13"/>
        <v>万合2307</v>
      </c>
      <c r="G839" s="5">
        <f>IFERROR(VerticalTable[[#This Row],[毛利额]]/VerticalTable[[#This Row],[实收]],"")</f>
        <v>0.23408267448415149</v>
      </c>
      <c r="H839" s="6">
        <f>SUMIF('[1]2023db'!$E:$E,F839,'[1]2023db'!$M:$M)</f>
        <v>387988.39</v>
      </c>
      <c r="I839" s="6">
        <f>SUMIF('[1]2023db'!$E:$E,F839,'[1]2023db'!$R:$R)</f>
        <v>90821.360000000015</v>
      </c>
      <c r="J839" s="6">
        <f>SUMIF('[1]2023db'!$E:$E,[1]!表1_35[[#This Row],[列1]]&amp;"F",'[1]2023db'!$M:$M)</f>
        <v>0</v>
      </c>
      <c r="K839" s="6">
        <f>SUMIF('[1]2023db'!$E:$E,[1]!表1_35[[#This Row],[列1]]&amp;"F",'[1]2023db'!$R:$R)</f>
        <v>0</v>
      </c>
      <c r="L839" s="6">
        <f>IFERROR(VLOOKUP(LEFT(VerticalTable[[#This Row],[业务机构名称]],2)&amp;VerticalTable[[#This Row],[会计月]],[2]直营店月费用!$D$346:$T$495,8,0),0)</f>
        <v>10000</v>
      </c>
      <c r="M839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39" s="6">
        <f>IFERROR(VLOOKUP(LEFT(VerticalTable[[#This Row],[业务机构名称]],2)&amp;VerticalTable[[#This Row],[会计月]],[2]直营店月费用!$D$346:$T$495,17,0),0)</f>
        <v>370</v>
      </c>
      <c r="O839" s="6">
        <f>IFERROR(VLOOKUP(LEFT(VerticalTable[[#This Row],[业务机构名称]],2)&amp;VerticalTable[[#This Row],[会计月]],[2]直营店月费用!$D$346:$T$495,15,0),0)</f>
        <v>21831</v>
      </c>
      <c r="P839" s="6">
        <f>VerticalTable[[#This Row],[毛利额]]-SUM(VerticalTable[[#This Row],[月租]:[员工工资]])</f>
        <v>58620.360000000015</v>
      </c>
    </row>
    <row r="840" spans="1:16" ht="17.25">
      <c r="A840" s="3">
        <v>1012</v>
      </c>
      <c r="B840" s="3" t="s">
        <v>31</v>
      </c>
      <c r="C840" s="4" t="s">
        <v>17</v>
      </c>
      <c r="D840" s="3">
        <v>2023</v>
      </c>
      <c r="E840" s="4" t="s">
        <v>48</v>
      </c>
      <c r="F840" s="4" t="str">
        <f t="shared" si="13"/>
        <v>为民2307</v>
      </c>
      <c r="G840" s="5">
        <f>IFERROR(VerticalTable[[#This Row],[毛利额]]/VerticalTable[[#This Row],[实收]],"")</f>
        <v>0.43342685595157204</v>
      </c>
      <c r="H840" s="6">
        <f>SUMIF('[1]2023db'!$E:$E,F840,'[1]2023db'!$M:$M)</f>
        <v>68938.760000000009</v>
      </c>
      <c r="I840" s="6">
        <f>SUMIF('[1]2023db'!$E:$E,F840,'[1]2023db'!$R:$R)</f>
        <v>29879.91</v>
      </c>
      <c r="J840" s="6">
        <f>SUMIF('[1]2023db'!$E:$E,[1]!表1_35[[#This Row],[列1]]&amp;"F",'[1]2023db'!$M:$M)</f>
        <v>0</v>
      </c>
      <c r="K840" s="6">
        <f>SUMIF('[1]2023db'!$E:$E,[1]!表1_35[[#This Row],[列1]]&amp;"F",'[1]2023db'!$R:$R)</f>
        <v>0</v>
      </c>
      <c r="L840" s="6">
        <f>IFERROR(VLOOKUP(LEFT(VerticalTable[[#This Row],[业务机构名称]],2)&amp;VerticalTable[[#This Row],[会计月]],[2]直营店月费用!$D$346:$T$495,8,0),0)</f>
        <v>2750</v>
      </c>
      <c r="M840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40" s="6">
        <f>IFERROR(VLOOKUP(LEFT(VerticalTable[[#This Row],[业务机构名称]],2)&amp;VerticalTable[[#This Row],[会计月]],[2]直营店月费用!$D$346:$T$495,17,0),0)</f>
        <v>195.86999999999898</v>
      </c>
      <c r="O840" s="6">
        <f>IFERROR(VLOOKUP(LEFT(VerticalTable[[#This Row],[业务机构名称]],2)&amp;VerticalTable[[#This Row],[会计月]],[2]直营店月费用!$D$346:$T$495,15,0),0)</f>
        <v>6179</v>
      </c>
      <c r="P840" s="6">
        <f>VerticalTable[[#This Row],[毛利额]]-SUM(VerticalTable[[#This Row],[月租]:[员工工资]])</f>
        <v>20755.04</v>
      </c>
    </row>
    <row r="841" spans="1:16" ht="17.25">
      <c r="A841" s="3">
        <v>1013</v>
      </c>
      <c r="B841" s="4" t="s">
        <v>56</v>
      </c>
      <c r="C841" s="4" t="s">
        <v>20</v>
      </c>
      <c r="D841" s="3">
        <v>2023</v>
      </c>
      <c r="E841" s="4" t="s">
        <v>48</v>
      </c>
      <c r="F841" s="4" t="str">
        <f t="shared" si="13"/>
        <v>心脑2307</v>
      </c>
      <c r="G841" s="5">
        <f>IFERROR(VerticalTable[[#This Row],[毛利额]]/VerticalTable[[#This Row],[实收]],"")</f>
        <v>0.4245997264187763</v>
      </c>
      <c r="H841" s="6">
        <f>SUMIF('[1]2023db'!$E:$E,F841,'[1]2023db'!$M:$M)</f>
        <v>65976.75</v>
      </c>
      <c r="I841" s="6">
        <f>SUMIF('[1]2023db'!$E:$E,F841,'[1]2023db'!$R:$R)</f>
        <v>28013.71</v>
      </c>
      <c r="J841" s="6">
        <f>SUMIF('[1]2023db'!$E:$E,[1]!表1_35[[#This Row],[列1]]&amp;"F",'[1]2023db'!$M:$M)</f>
        <v>0</v>
      </c>
      <c r="K841" s="6">
        <f>SUMIF('[1]2023db'!$E:$E,[1]!表1_35[[#This Row],[列1]]&amp;"F",'[1]2023db'!$R:$R)</f>
        <v>0</v>
      </c>
      <c r="L841" s="6">
        <f>IFERROR(VLOOKUP(LEFT(VerticalTable[[#This Row],[业务机构名称]],2)&amp;VerticalTable[[#This Row],[会计月]],[2]直营店月费用!$D$346:$T$495,8,0),0)</f>
        <v>0</v>
      </c>
      <c r="M841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41" s="6">
        <f>IFERROR(VLOOKUP(LEFT(VerticalTable[[#This Row],[业务机构名称]],2)&amp;VerticalTable[[#This Row],[会计月]],[2]直营店月费用!$D$346:$T$495,17,0),0)</f>
        <v>0</v>
      </c>
      <c r="O841" s="6">
        <f>IFERROR(VLOOKUP(LEFT(VerticalTable[[#This Row],[业务机构名称]],2)&amp;VerticalTable[[#This Row],[会计月]],[2]直营店月费用!$D$346:$T$495,15,0),0)</f>
        <v>0</v>
      </c>
      <c r="P841" s="6">
        <f>VerticalTable[[#This Row],[毛利额]]-SUM(VerticalTable[[#This Row],[月租]:[员工工资]])</f>
        <v>28013.71</v>
      </c>
    </row>
    <row r="842" spans="1:16" ht="17.25">
      <c r="A842" s="3">
        <v>1014</v>
      </c>
      <c r="B842" s="3" t="s">
        <v>32</v>
      </c>
      <c r="C842" s="4" t="s">
        <v>17</v>
      </c>
      <c r="D842" s="3">
        <v>2023</v>
      </c>
      <c r="E842" s="4" t="s">
        <v>48</v>
      </c>
      <c r="F842" s="4" t="str">
        <f t="shared" si="13"/>
        <v>新特2307</v>
      </c>
      <c r="G842" s="5">
        <f>IFERROR(VerticalTable[[#This Row],[毛利额]]/VerticalTable[[#This Row],[实收]],"")</f>
        <v>0.40560547976598293</v>
      </c>
      <c r="H842" s="6">
        <f>SUMIF('[1]2023db'!$E:$E,F842,'[1]2023db'!$M:$M)</f>
        <v>115723.19</v>
      </c>
      <c r="I842" s="6">
        <f>SUMIF('[1]2023db'!$E:$E,F842,'[1]2023db'!$R:$R)</f>
        <v>46937.96</v>
      </c>
      <c r="J842" s="6">
        <f>SUMIF('[1]2023db'!$E:$E,[1]!表1_35[[#This Row],[列1]]&amp;"F",'[1]2023db'!$M:$M)</f>
        <v>0</v>
      </c>
      <c r="K842" s="6">
        <f>SUMIF('[1]2023db'!$E:$E,[1]!表1_35[[#This Row],[列1]]&amp;"F",'[1]2023db'!$R:$R)</f>
        <v>0</v>
      </c>
      <c r="L842" s="6">
        <f>IFERROR(VLOOKUP(LEFT(VerticalTable[[#This Row],[业务机构名称]],2)&amp;VerticalTable[[#This Row],[会计月]],[2]直营店月费用!$D$346:$T$495,8,0),0)</f>
        <v>0</v>
      </c>
      <c r="M842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42" s="6">
        <f>IFERROR(VLOOKUP(LEFT(VerticalTable[[#This Row],[业务机构名称]],2)&amp;VerticalTable[[#This Row],[会计月]],[2]直营店月费用!$D$346:$T$495,17,0),0)</f>
        <v>909.86000000000058</v>
      </c>
      <c r="O842" s="6">
        <f>IFERROR(VLOOKUP(LEFT(VerticalTable[[#This Row],[业务机构名称]],2)&amp;VerticalTable[[#This Row],[会计月]],[2]直营店月费用!$D$346:$T$495,15,0),0)</f>
        <v>10277</v>
      </c>
      <c r="P842" s="6">
        <f>VerticalTable[[#This Row],[毛利额]]-SUM(VerticalTable[[#This Row],[月租]:[员工工资]])</f>
        <v>35751.1</v>
      </c>
    </row>
    <row r="843" spans="1:16" ht="17.25">
      <c r="A843" s="3">
        <v>1015</v>
      </c>
      <c r="B843" s="3" t="s">
        <v>33</v>
      </c>
      <c r="C843" s="4" t="s">
        <v>17</v>
      </c>
      <c r="D843" s="3">
        <v>2023</v>
      </c>
      <c r="E843" s="4" t="s">
        <v>48</v>
      </c>
      <c r="F843" s="4" t="str">
        <f t="shared" si="13"/>
        <v>春天2307</v>
      </c>
      <c r="G843" s="5">
        <f>IFERROR(VerticalTable[[#This Row],[毛利额]]/VerticalTable[[#This Row],[实收]],"")</f>
        <v>0.40526105755905539</v>
      </c>
      <c r="H843" s="6">
        <f>SUMIF('[1]2023db'!$E:$E,F843,'[1]2023db'!$M:$M)</f>
        <v>67432.83</v>
      </c>
      <c r="I843" s="6">
        <f>SUMIF('[1]2023db'!$E:$E,F843,'[1]2023db'!$R:$R)</f>
        <v>27327.899999999998</v>
      </c>
      <c r="J843" s="6">
        <f>SUMIF('[1]2023db'!$E:$E,[1]!表1_35[[#This Row],[列1]]&amp;"F",'[1]2023db'!$M:$M)</f>
        <v>0</v>
      </c>
      <c r="K843" s="6">
        <f>SUMIF('[1]2023db'!$E:$E,[1]!表1_35[[#This Row],[列1]]&amp;"F",'[1]2023db'!$R:$R)</f>
        <v>0</v>
      </c>
      <c r="L843" s="6">
        <f>IFERROR(VLOOKUP(LEFT(VerticalTable[[#This Row],[业务机构名称]],2)&amp;VerticalTable[[#This Row],[会计月]],[2]直营店月费用!$D$346:$T$495,8,0),0)</f>
        <v>2333</v>
      </c>
      <c r="M843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43" s="6">
        <f>IFERROR(VLOOKUP(LEFT(VerticalTable[[#This Row],[业务机构名称]],2)&amp;VerticalTable[[#This Row],[会计月]],[2]直营店月费用!$D$346:$T$495,17,0),0)</f>
        <v>600.36999999999989</v>
      </c>
      <c r="O843" s="6">
        <f>IFERROR(VLOOKUP(LEFT(VerticalTable[[#This Row],[业务机构名称]],2)&amp;VerticalTable[[#This Row],[会计月]],[2]直营店月费用!$D$346:$T$495,15,0),0)</f>
        <v>3925</v>
      </c>
      <c r="P843" s="6">
        <f>VerticalTable[[#This Row],[毛利额]]-SUM(VerticalTable[[#This Row],[月租]:[员工工资]])</f>
        <v>20469.53</v>
      </c>
    </row>
    <row r="844" spans="1:16" ht="17.25">
      <c r="A844" s="3">
        <v>1016</v>
      </c>
      <c r="B844" s="3" t="s">
        <v>34</v>
      </c>
      <c r="C844" s="4" t="s">
        <v>17</v>
      </c>
      <c r="D844" s="3">
        <v>2023</v>
      </c>
      <c r="E844" s="4" t="s">
        <v>48</v>
      </c>
      <c r="F844" s="4" t="str">
        <f t="shared" si="13"/>
        <v>春雨2307</v>
      </c>
      <c r="G844" s="5">
        <f>IFERROR(VerticalTable[[#This Row],[毛利额]]/VerticalTable[[#This Row],[实收]],"")</f>
        <v>0.38133014727019704</v>
      </c>
      <c r="H844" s="6">
        <f>SUMIF('[1]2023db'!$E:$E,F844,'[1]2023db'!$M:$M)</f>
        <v>62580.89</v>
      </c>
      <c r="I844" s="6">
        <f>SUMIF('[1]2023db'!$E:$E,F844,'[1]2023db'!$R:$R)</f>
        <v>23863.98</v>
      </c>
      <c r="J844" s="6">
        <f>SUMIF('[1]2023db'!$E:$E,[1]!表1_35[[#This Row],[列1]]&amp;"F",'[1]2023db'!$M:$M)</f>
        <v>0</v>
      </c>
      <c r="K844" s="6">
        <f>SUMIF('[1]2023db'!$E:$E,[1]!表1_35[[#This Row],[列1]]&amp;"F",'[1]2023db'!$R:$R)</f>
        <v>0</v>
      </c>
      <c r="L844" s="6">
        <f>IFERROR(VLOOKUP(LEFT(VerticalTable[[#This Row],[业务机构名称]],2)&amp;VerticalTable[[#This Row],[会计月]],[2]直营店月费用!$D$346:$T$495,8,0),0)</f>
        <v>2500</v>
      </c>
      <c r="M844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44" s="6">
        <f>IFERROR(VLOOKUP(LEFT(VerticalTable[[#This Row],[业务机构名称]],2)&amp;VerticalTable[[#This Row],[会计月]],[2]直营店月费用!$D$346:$T$495,17,0),0)</f>
        <v>177.61999999999989</v>
      </c>
      <c r="O844" s="6">
        <f>IFERROR(VLOOKUP(LEFT(VerticalTable[[#This Row],[业务机构名称]],2)&amp;VerticalTable[[#This Row],[会计月]],[2]直营店月费用!$D$346:$T$495,15,0),0)</f>
        <v>5147</v>
      </c>
      <c r="P844" s="6">
        <f>VerticalTable[[#This Row],[毛利额]]-SUM(VerticalTable[[#This Row],[月租]:[员工工资]])</f>
        <v>16039.36</v>
      </c>
    </row>
    <row r="845" spans="1:16" ht="17.25">
      <c r="A845" s="3">
        <v>1017</v>
      </c>
      <c r="B845" s="3" t="s">
        <v>35</v>
      </c>
      <c r="C845" s="4" t="s">
        <v>17</v>
      </c>
      <c r="D845" s="3">
        <v>2023</v>
      </c>
      <c r="E845" s="4" t="s">
        <v>48</v>
      </c>
      <c r="F845" s="4" t="str">
        <f t="shared" si="13"/>
        <v>阳光2307</v>
      </c>
      <c r="G845" s="5">
        <f>IFERROR(VerticalTable[[#This Row],[毛利额]]/VerticalTable[[#This Row],[实收]],"")</f>
        <v>0.38713826158044373</v>
      </c>
      <c r="H845" s="6">
        <f>SUMIF('[1]2023db'!$E:$E,F845,'[1]2023db'!$M:$M)</f>
        <v>70934.89</v>
      </c>
      <c r="I845" s="6">
        <f>SUMIF('[1]2023db'!$E:$E,F845,'[1]2023db'!$R:$R)</f>
        <v>27461.61</v>
      </c>
      <c r="J845" s="6">
        <f>SUMIF('[1]2023db'!$E:$E,[1]!表1_35[[#This Row],[列1]]&amp;"F",'[1]2023db'!$M:$M)</f>
        <v>0</v>
      </c>
      <c r="K845" s="6">
        <f>SUMIF('[1]2023db'!$E:$E,[1]!表1_35[[#This Row],[列1]]&amp;"F",'[1]2023db'!$R:$R)</f>
        <v>0</v>
      </c>
      <c r="L845" s="6">
        <f>IFERROR(VLOOKUP(LEFT(VerticalTable[[#This Row],[业务机构名称]],2)&amp;VerticalTable[[#This Row],[会计月]],[2]直营店月费用!$D$346:$T$495,8,0),0)</f>
        <v>2750</v>
      </c>
      <c r="M845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45" s="6">
        <f>IFERROR(VLOOKUP(LEFT(VerticalTable[[#This Row],[业务机构名称]],2)&amp;VerticalTable[[#This Row],[会计月]],[2]直营店月费用!$D$346:$T$495,17,0),0)</f>
        <v>882.71999999999935</v>
      </c>
      <c r="O845" s="6">
        <f>IFERROR(VLOOKUP(LEFT(VerticalTable[[#This Row],[业务机构名称]],2)&amp;VerticalTable[[#This Row],[会计月]],[2]直营店月费用!$D$346:$T$495,15,0),0)</f>
        <v>3986</v>
      </c>
      <c r="P845" s="6">
        <f>VerticalTable[[#This Row],[毛利额]]-SUM(VerticalTable[[#This Row],[月租]:[员工工资]])</f>
        <v>19842.89</v>
      </c>
    </row>
    <row r="846" spans="1:16" ht="17.25">
      <c r="A846" s="3">
        <v>1018</v>
      </c>
      <c r="B846" s="3" t="s">
        <v>36</v>
      </c>
      <c r="C846" s="4" t="s">
        <v>17</v>
      </c>
      <c r="D846" s="3">
        <v>2023</v>
      </c>
      <c r="E846" s="4" t="s">
        <v>48</v>
      </c>
      <c r="F846" s="4" t="str">
        <f t="shared" si="13"/>
        <v>安康2307</v>
      </c>
      <c r="G846" s="5">
        <f>IFERROR(VerticalTable[[#This Row],[毛利额]]/VerticalTable[[#This Row],[实收]],"")</f>
        <v>0.38592928851086195</v>
      </c>
      <c r="H846" s="6">
        <f>SUMIF('[1]2023db'!$E:$E,F846,'[1]2023db'!$M:$M)</f>
        <v>70320.679999999993</v>
      </c>
      <c r="I846" s="6">
        <f>SUMIF('[1]2023db'!$E:$E,F846,'[1]2023db'!$R:$R)</f>
        <v>27138.809999999998</v>
      </c>
      <c r="J846" s="6">
        <f>SUMIF('[1]2023db'!$E:$E,[1]!表1_35[[#This Row],[列1]]&amp;"F",'[1]2023db'!$M:$M)</f>
        <v>0</v>
      </c>
      <c r="K846" s="6">
        <f>SUMIF('[1]2023db'!$E:$E,[1]!表1_35[[#This Row],[列1]]&amp;"F",'[1]2023db'!$R:$R)</f>
        <v>0</v>
      </c>
      <c r="L846" s="6">
        <f>IFERROR(VLOOKUP(LEFT(VerticalTable[[#This Row],[业务机构名称]],2)&amp;VerticalTable[[#This Row],[会计月]],[2]直营店月费用!$D$346:$T$495,8,0),0)</f>
        <v>5000</v>
      </c>
      <c r="M846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46" s="6">
        <f>IFERROR(VLOOKUP(LEFT(VerticalTable[[#This Row],[业务机构名称]],2)&amp;VerticalTable[[#This Row],[会计月]],[2]直营店月费用!$D$346:$T$495,17,0),0)</f>
        <v>207.18000000000029</v>
      </c>
      <c r="O846" s="6">
        <f>IFERROR(VLOOKUP(LEFT(VerticalTable[[#This Row],[业务机构名称]],2)&amp;VerticalTable[[#This Row],[会计月]],[2]直营店月费用!$D$346:$T$495,15,0),0)</f>
        <v>5781</v>
      </c>
      <c r="P846" s="6">
        <f>VerticalTable[[#This Row],[毛利额]]-SUM(VerticalTable[[#This Row],[月租]:[员工工资]])</f>
        <v>16150.629999999997</v>
      </c>
    </row>
    <row r="847" spans="1:16" ht="17.25">
      <c r="A847" s="3">
        <v>1019</v>
      </c>
      <c r="B847" s="3" t="s">
        <v>37</v>
      </c>
      <c r="C847" s="4" t="s">
        <v>17</v>
      </c>
      <c r="D847" s="3">
        <v>2023</v>
      </c>
      <c r="E847" s="4" t="s">
        <v>48</v>
      </c>
      <c r="F847" s="4" t="str">
        <f t="shared" si="13"/>
        <v>仁心2307</v>
      </c>
      <c r="G847" s="5">
        <f>IFERROR(VerticalTable[[#This Row],[毛利额]]/VerticalTable[[#This Row],[实收]],"")</f>
        <v>0.38362389996316493</v>
      </c>
      <c r="H847" s="6">
        <f>SUMIF('[1]2023db'!$E:$E,F847,'[1]2023db'!$M:$M)</f>
        <v>60567.29</v>
      </c>
      <c r="I847" s="6">
        <f>SUMIF('[1]2023db'!$E:$E,F847,'[1]2023db'!$R:$R)</f>
        <v>23235.06</v>
      </c>
      <c r="J847" s="6">
        <f>SUMIF('[1]2023db'!$E:$E,[1]!表1_35[[#This Row],[列1]]&amp;"F",'[1]2023db'!$M:$M)</f>
        <v>0</v>
      </c>
      <c r="K847" s="6">
        <f>SUMIF('[1]2023db'!$E:$E,[1]!表1_35[[#This Row],[列1]]&amp;"F",'[1]2023db'!$R:$R)</f>
        <v>0</v>
      </c>
      <c r="L847" s="6">
        <f>IFERROR(VLOOKUP(LEFT(VerticalTable[[#This Row],[业务机构名称]],2)&amp;VerticalTable[[#This Row],[会计月]],[2]直营店月费用!$D$346:$T$495,8,0),0)</f>
        <v>1917</v>
      </c>
      <c r="M847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47" s="6">
        <f>IFERROR(VLOOKUP(LEFT(VerticalTable[[#This Row],[业务机构名称]],2)&amp;VerticalTable[[#This Row],[会计月]],[2]直营店月费用!$D$346:$T$495,17,0),0)</f>
        <v>1197.5900000000001</v>
      </c>
      <c r="O847" s="6">
        <f>IFERROR(VLOOKUP(LEFT(VerticalTable[[#This Row],[业务机构名称]],2)&amp;VerticalTable[[#This Row],[会计月]],[2]直营店月费用!$D$346:$T$495,15,0),0)</f>
        <v>2592</v>
      </c>
      <c r="P847" s="6">
        <f>VerticalTable[[#This Row],[毛利额]]-SUM(VerticalTable[[#This Row],[月租]:[员工工资]])</f>
        <v>17528.47</v>
      </c>
    </row>
    <row r="848" spans="1:16" ht="17.25">
      <c r="A848" s="3">
        <v>1021</v>
      </c>
      <c r="B848" s="4" t="s">
        <v>53</v>
      </c>
      <c r="C848" s="4" t="s">
        <v>17</v>
      </c>
      <c r="D848" s="3">
        <v>2023</v>
      </c>
      <c r="E848" s="4" t="s">
        <v>48</v>
      </c>
      <c r="F848" s="4" t="str">
        <f t="shared" si="13"/>
        <v>康佳2307</v>
      </c>
      <c r="G848" s="5">
        <f>IFERROR(VerticalTable[[#This Row],[毛利额]]/VerticalTable[[#This Row],[实收]],"")</f>
        <v>0.43352647235370151</v>
      </c>
      <c r="H848" s="6">
        <f>SUMIF('[1]2023db'!$E:$E,F848,'[1]2023db'!$M:$M)</f>
        <v>50428.270000000004</v>
      </c>
      <c r="I848" s="6">
        <f>SUMIF('[1]2023db'!$E:$E,F848,'[1]2023db'!$R:$R)</f>
        <v>21861.989999999998</v>
      </c>
      <c r="J848" s="6">
        <f>SUMIF('[1]2023db'!$E:$E,[1]!表1_35[[#This Row],[列1]]&amp;"F",'[1]2023db'!$M:$M)</f>
        <v>0</v>
      </c>
      <c r="K848" s="6">
        <f>SUMIF('[1]2023db'!$E:$E,[1]!表1_35[[#This Row],[列1]]&amp;"F",'[1]2023db'!$R:$R)</f>
        <v>0</v>
      </c>
      <c r="L848" s="6">
        <f>IFERROR(VLOOKUP(LEFT(VerticalTable[[#This Row],[业务机构名称]],2)&amp;VerticalTable[[#This Row],[会计月]],[2]直营店月费用!$D$346:$T$495,8,0),0)</f>
        <v>2083</v>
      </c>
      <c r="M848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48" s="6">
        <f>IFERROR(VLOOKUP(LEFT(VerticalTable[[#This Row],[业务机构名称]],2)&amp;VerticalTable[[#This Row],[会计月]],[2]直营店月费用!$D$346:$T$495,17,0),0)</f>
        <v>150.30999999999949</v>
      </c>
      <c r="O848" s="6">
        <f>IFERROR(VLOOKUP(LEFT(VerticalTable[[#This Row],[业务机构名称]],2)&amp;VerticalTable[[#This Row],[会计月]],[2]直营店月费用!$D$346:$T$495,15,0),0)</f>
        <v>4767</v>
      </c>
      <c r="P848" s="6">
        <f>VerticalTable[[#This Row],[毛利额]]-SUM(VerticalTable[[#This Row],[月租]:[员工工资]])</f>
        <v>14861.679999999998</v>
      </c>
    </row>
    <row r="849" spans="1:16" ht="17.25">
      <c r="A849" s="3">
        <v>1022</v>
      </c>
      <c r="B849" s="4" t="s">
        <v>57</v>
      </c>
      <c r="C849" s="4" t="s">
        <v>17</v>
      </c>
      <c r="D849" s="3">
        <v>2023</v>
      </c>
      <c r="E849" s="4" t="s">
        <v>48</v>
      </c>
      <c r="F849" s="4" t="str">
        <f t="shared" si="13"/>
        <v>豪盛2307</v>
      </c>
      <c r="G849" s="5">
        <f>IFERROR(VerticalTable[[#This Row],[毛利额]]/VerticalTable[[#This Row],[实收]],"")</f>
        <v>0.39825246712630313</v>
      </c>
      <c r="H849" s="6">
        <f>SUMIF('[1]2023db'!$E:$E,F849,'[1]2023db'!$M:$M)</f>
        <v>39085.96</v>
      </c>
      <c r="I849" s="6">
        <f>SUMIF('[1]2023db'!$E:$E,F849,'[1]2023db'!$R:$R)</f>
        <v>15566.08</v>
      </c>
      <c r="J849" s="6">
        <f>SUMIF('[1]2023db'!$E:$E,[1]!表1_35[[#This Row],[列1]]&amp;"F",'[1]2023db'!$M:$M)</f>
        <v>0</v>
      </c>
      <c r="K849" s="6">
        <f>SUMIF('[1]2023db'!$E:$E,[1]!表1_35[[#This Row],[列1]]&amp;"F",'[1]2023db'!$R:$R)</f>
        <v>0</v>
      </c>
      <c r="L849" s="6">
        <f>IFERROR(VLOOKUP(LEFT(VerticalTable[[#This Row],[业务机构名称]],2)&amp;VerticalTable[[#This Row],[会计月]],[2]直营店月费用!$D$346:$T$495,8,0),0)</f>
        <v>1833</v>
      </c>
      <c r="M849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49" s="6">
        <f>IFERROR(VLOOKUP(LEFT(VerticalTable[[#This Row],[业务机构名称]],2)&amp;VerticalTable[[#This Row],[会计月]],[2]直营店月费用!$D$346:$T$495,17,0),0)</f>
        <v>773.36999999999989</v>
      </c>
      <c r="O849" s="6">
        <f>IFERROR(VLOOKUP(LEFT(VerticalTable[[#This Row],[业务机构名称]],2)&amp;VerticalTable[[#This Row],[会计月]],[2]直营店月费用!$D$346:$T$495,15,0),0)</f>
        <v>4791</v>
      </c>
      <c r="P849" s="6">
        <f>VerticalTable[[#This Row],[毛利额]]-SUM(VerticalTable[[#This Row],[月租]:[员工工资]])</f>
        <v>8168.71</v>
      </c>
    </row>
    <row r="850" spans="1:16" ht="17.25">
      <c r="A850" s="3">
        <v>1023</v>
      </c>
      <c r="B850" s="4" t="s">
        <v>58</v>
      </c>
      <c r="C850" s="4" t="s">
        <v>17</v>
      </c>
      <c r="D850" s="3">
        <v>2023</v>
      </c>
      <c r="E850" s="4" t="s">
        <v>48</v>
      </c>
      <c r="F850" s="4" t="str">
        <f t="shared" si="13"/>
        <v>二十2307</v>
      </c>
      <c r="G850" s="5">
        <f>IFERROR(VerticalTable[[#This Row],[毛利额]]/VerticalTable[[#This Row],[实收]],"")</f>
        <v>0.47980709494741219</v>
      </c>
      <c r="H850" s="6">
        <f>SUMIF('[1]2023db'!$E:$E,F850,'[1]2023db'!$M:$M)</f>
        <v>32901.159999999996</v>
      </c>
      <c r="I850" s="6">
        <f>SUMIF('[1]2023db'!$E:$E,F850,'[1]2023db'!$R:$R)</f>
        <v>15786.21</v>
      </c>
      <c r="J850" s="6">
        <f>SUMIF('[1]2023db'!$E:$E,[1]!表1_35[[#This Row],[列1]]&amp;"F",'[1]2023db'!$M:$M)</f>
        <v>0</v>
      </c>
      <c r="K850" s="6">
        <f>SUMIF('[1]2023db'!$E:$E,[1]!表1_35[[#This Row],[列1]]&amp;"F",'[1]2023db'!$R:$R)</f>
        <v>0</v>
      </c>
      <c r="L850" s="6">
        <f>IFERROR(VLOOKUP(LEFT(VerticalTable[[#This Row],[业务机构名称]],2)&amp;VerticalTable[[#This Row],[会计月]],[2]直营店月费用!$D$346:$T$495,8,0),0)</f>
        <v>0</v>
      </c>
      <c r="M850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50" s="6">
        <f>IFERROR(VLOOKUP(LEFT(VerticalTable[[#This Row],[业务机构名称]],2)&amp;VerticalTable[[#This Row],[会计月]],[2]直营店月费用!$D$346:$T$495,17,0),0)</f>
        <v>1194.8000000000002</v>
      </c>
      <c r="O850" s="6">
        <f>IFERROR(VLOOKUP(LEFT(VerticalTable[[#This Row],[业务机构名称]],2)&amp;VerticalTable[[#This Row],[会计月]],[2]直营店月费用!$D$346:$T$495,15,0),0)</f>
        <v>3176</v>
      </c>
      <c r="P850" s="6">
        <f>VerticalTable[[#This Row],[毛利额]]-SUM(VerticalTable[[#This Row],[月租]:[员工工资]])</f>
        <v>11415.41</v>
      </c>
    </row>
    <row r="851" spans="1:16" ht="17.25">
      <c r="A851" s="3">
        <v>1001</v>
      </c>
      <c r="B851" s="3" t="s">
        <v>16</v>
      </c>
      <c r="C851" s="4" t="s">
        <v>17</v>
      </c>
      <c r="D851" s="3">
        <v>2023</v>
      </c>
      <c r="E851" s="4" t="s">
        <v>49</v>
      </c>
      <c r="F851" s="4" t="str">
        <f t="shared" si="13"/>
        <v>爱心2308</v>
      </c>
      <c r="G851" s="5">
        <f>IFERROR(VerticalTable[[#This Row],[毛利额]]/VerticalTable[[#This Row],[实收]],"")</f>
        <v>0.45847776016382491</v>
      </c>
      <c r="H851" s="6">
        <f>SUMIF('[1]2023db'!$E:$E,F851,'[1]2023db'!$M:$M)</f>
        <v>92313.18</v>
      </c>
      <c r="I851" s="6">
        <f>SUMIF('[1]2023db'!$E:$E,F851,'[1]2023db'!$R:$R)</f>
        <v>42323.539999999994</v>
      </c>
      <c r="J851" s="6">
        <f>SUMIF('[1]2023db'!$E:$E,[1]!表1_35[[#This Row],[列1]]&amp;"F",'[1]2023db'!$M:$M)</f>
        <v>0</v>
      </c>
      <c r="K851" s="6">
        <f>SUMIF('[1]2023db'!$E:$E,[1]!表1_35[[#This Row],[列1]]&amp;"F",'[1]2023db'!$R:$R)</f>
        <v>0</v>
      </c>
      <c r="L851" s="6">
        <f>IFERROR(VLOOKUP(LEFT(VerticalTable[[#This Row],[业务机构名称]],2)&amp;VerticalTable[[#This Row],[会计月]],[2]直营店月费用!$D$346:$T$495,8,0),0)</f>
        <v>2500</v>
      </c>
      <c r="M851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51" s="6">
        <f>IFERROR(VLOOKUP(LEFT(VerticalTable[[#This Row],[业务机构名称]],2)&amp;VerticalTable[[#This Row],[会计月]],[2]直营店月费用!$D$346:$T$495,17,0),0)</f>
        <v>224.93000000000029</v>
      </c>
      <c r="O851" s="6">
        <f>IFERROR(VLOOKUP(LEFT(VerticalTable[[#This Row],[业务机构名称]],2)&amp;VerticalTable[[#This Row],[会计月]],[2]直营店月费用!$D$346:$T$495,15,0),0)</f>
        <v>8176</v>
      </c>
      <c r="P851" s="6">
        <f>VerticalTable[[#This Row],[毛利额]]-SUM(VerticalTable[[#This Row],[月租]:[员工工资]])</f>
        <v>31422.609999999993</v>
      </c>
    </row>
    <row r="852" spans="1:16" ht="17.25">
      <c r="A852" s="3">
        <v>1002</v>
      </c>
      <c r="B852" s="4" t="s">
        <v>19</v>
      </c>
      <c r="C852" s="4" t="s">
        <v>20</v>
      </c>
      <c r="D852" s="3">
        <v>2023</v>
      </c>
      <c r="E852" s="4" t="s">
        <v>49</v>
      </c>
      <c r="F852" s="4" t="str">
        <f t="shared" si="13"/>
        <v>百姓2308</v>
      </c>
      <c r="G852" s="5">
        <f>IFERROR(VerticalTable[[#This Row],[毛利额]]/VerticalTable[[#This Row],[实收]],"")</f>
        <v>0.44517998887232763</v>
      </c>
      <c r="H852" s="6">
        <f>SUMIF('[1]2023db'!$E:$E,F852,'[1]2023db'!$M:$M)</f>
        <v>183057.14999999997</v>
      </c>
      <c r="I852" s="6">
        <f>SUMIF('[1]2023db'!$E:$E,F852,'[1]2023db'!$R:$R)</f>
        <v>81493.37999999999</v>
      </c>
      <c r="J852" s="6">
        <f>SUMIF('[1]2023db'!$E:$E,[1]!表1_35[[#This Row],[列1]]&amp;"F",'[1]2023db'!$M:$M)</f>
        <v>0</v>
      </c>
      <c r="K852" s="6">
        <f>SUMIF('[1]2023db'!$E:$E,[1]!表1_35[[#This Row],[列1]]&amp;"F",'[1]2023db'!$R:$R)</f>
        <v>0</v>
      </c>
      <c r="L852" s="6">
        <f>IFERROR(VLOOKUP(LEFT(VerticalTable[[#This Row],[业务机构名称]],2)&amp;VerticalTable[[#This Row],[会计月]],[2]直营店月费用!$D$346:$T$495,8,0),0)</f>
        <v>0</v>
      </c>
      <c r="M852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52" s="6">
        <f>IFERROR(VLOOKUP(LEFT(VerticalTable[[#This Row],[业务机构名称]],2)&amp;VerticalTable[[#This Row],[会计月]],[2]直营店月费用!$D$346:$T$495,17,0),0)</f>
        <v>0</v>
      </c>
      <c r="O852" s="6">
        <f>IFERROR(VLOOKUP(LEFT(VerticalTable[[#This Row],[业务机构名称]],2)&amp;VerticalTable[[#This Row],[会计月]],[2]直营店月费用!$D$346:$T$495,15,0),0)</f>
        <v>0</v>
      </c>
      <c r="P852" s="6">
        <f>VerticalTable[[#This Row],[毛利额]]-SUM(VerticalTable[[#This Row],[月租]:[员工工资]])</f>
        <v>81493.37999999999</v>
      </c>
    </row>
    <row r="853" spans="1:16" ht="17.25">
      <c r="A853" s="3">
        <v>1003</v>
      </c>
      <c r="B853" s="4" t="s">
        <v>22</v>
      </c>
      <c r="C853" s="4" t="s">
        <v>20</v>
      </c>
      <c r="D853" s="3">
        <v>2023</v>
      </c>
      <c r="E853" s="4" t="s">
        <v>49</v>
      </c>
      <c r="F853" s="4" t="str">
        <f t="shared" si="13"/>
        <v>博康2308</v>
      </c>
      <c r="G853" s="5">
        <f>IFERROR(VerticalTable[[#This Row],[毛利额]]/VerticalTable[[#This Row],[实收]],"")</f>
        <v>0.48368868664015552</v>
      </c>
      <c r="H853" s="6">
        <f>SUMIF('[1]2023db'!$E:$E,F853,'[1]2023db'!$M:$M)</f>
        <v>99316.65</v>
      </c>
      <c r="I853" s="6">
        <f>SUMIF('[1]2023db'!$E:$E,F853,'[1]2023db'!$R:$R)</f>
        <v>48038.34</v>
      </c>
      <c r="J853" s="6">
        <f>SUMIF('[1]2023db'!$E:$E,[1]!表1_35[[#This Row],[列1]]&amp;"F",'[1]2023db'!$M:$M)</f>
        <v>0</v>
      </c>
      <c r="K853" s="6">
        <f>SUMIF('[1]2023db'!$E:$E,[1]!表1_35[[#This Row],[列1]]&amp;"F",'[1]2023db'!$R:$R)</f>
        <v>0</v>
      </c>
      <c r="L853" s="6">
        <f>IFERROR(VLOOKUP(LEFT(VerticalTable[[#This Row],[业务机构名称]],2)&amp;VerticalTable[[#This Row],[会计月]],[2]直营店月费用!$D$346:$T$495,8,0),0)</f>
        <v>0</v>
      </c>
      <c r="M853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53" s="6">
        <f>IFERROR(VLOOKUP(LEFT(VerticalTable[[#This Row],[业务机构名称]],2)&amp;VerticalTable[[#This Row],[会计月]],[2]直营店月费用!$D$346:$T$495,17,0),0)</f>
        <v>0</v>
      </c>
      <c r="O853" s="6">
        <f>IFERROR(VLOOKUP(LEFT(VerticalTable[[#This Row],[业务机构名称]],2)&amp;VerticalTable[[#This Row],[会计月]],[2]直营店月费用!$D$346:$T$495,15,0),0)</f>
        <v>0</v>
      </c>
      <c r="P853" s="6">
        <f>VerticalTable[[#This Row],[毛利额]]-SUM(VerticalTable[[#This Row],[月租]:[员工工资]])</f>
        <v>48038.34</v>
      </c>
    </row>
    <row r="854" spans="1:16" ht="17.25">
      <c r="A854" s="3">
        <v>1004</v>
      </c>
      <c r="B854" s="4" t="s">
        <v>23</v>
      </c>
      <c r="C854" s="4" t="s">
        <v>20</v>
      </c>
      <c r="D854" s="3">
        <v>2023</v>
      </c>
      <c r="E854" s="4" t="s">
        <v>49</v>
      </c>
      <c r="F854" s="4" t="str">
        <f t="shared" si="13"/>
        <v>华瑞2308</v>
      </c>
      <c r="G854" s="5">
        <f>IFERROR(VerticalTable[[#This Row],[毛利额]]/VerticalTable[[#This Row],[实收]],"")</f>
        <v>0.41921420467688103</v>
      </c>
      <c r="H854" s="6">
        <f>SUMIF('[1]2023db'!$E:$E,F854,'[1]2023db'!$M:$M)</f>
        <v>113483.75</v>
      </c>
      <c r="I854" s="6">
        <f>SUMIF('[1]2023db'!$E:$E,F854,'[1]2023db'!$R:$R)</f>
        <v>47574</v>
      </c>
      <c r="J854" s="6">
        <f>SUMIF('[1]2023db'!$E:$E,[1]!表1_35[[#This Row],[列1]]&amp;"F",'[1]2023db'!$M:$M)</f>
        <v>0</v>
      </c>
      <c r="K854" s="6">
        <f>SUMIF('[1]2023db'!$E:$E,[1]!表1_35[[#This Row],[列1]]&amp;"F",'[1]2023db'!$R:$R)</f>
        <v>0</v>
      </c>
      <c r="L854" s="6">
        <f>IFERROR(VLOOKUP(LEFT(VerticalTable[[#This Row],[业务机构名称]],2)&amp;VerticalTable[[#This Row],[会计月]],[2]直营店月费用!$D$346:$T$495,8,0),0)</f>
        <v>0</v>
      </c>
      <c r="M854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54" s="6">
        <f>IFERROR(VLOOKUP(LEFT(VerticalTable[[#This Row],[业务机构名称]],2)&amp;VerticalTable[[#This Row],[会计月]],[2]直营店月费用!$D$346:$T$495,17,0),0)</f>
        <v>0</v>
      </c>
      <c r="O854" s="6">
        <f>IFERROR(VLOOKUP(LEFT(VerticalTable[[#This Row],[业务机构名称]],2)&amp;VerticalTable[[#This Row],[会计月]],[2]直营店月费用!$D$346:$T$495,15,0),0)</f>
        <v>0</v>
      </c>
      <c r="P854" s="6">
        <f>VerticalTable[[#This Row],[毛利额]]-SUM(VerticalTable[[#This Row],[月租]:[员工工资]])</f>
        <v>47574</v>
      </c>
    </row>
    <row r="855" spans="1:16" ht="17.25">
      <c r="A855" s="3">
        <v>1005</v>
      </c>
      <c r="B855" s="4" t="s">
        <v>24</v>
      </c>
      <c r="C855" s="4" t="s">
        <v>20</v>
      </c>
      <c r="D855" s="3">
        <v>2023</v>
      </c>
      <c r="E855" s="4" t="s">
        <v>49</v>
      </c>
      <c r="F855" s="4" t="str">
        <f t="shared" si="13"/>
        <v>华宇2308</v>
      </c>
      <c r="G855" s="5">
        <f>IFERROR(VerticalTable[[#This Row],[毛利额]]/VerticalTable[[#This Row],[实收]],"")</f>
        <v>0.37850667137528826</v>
      </c>
      <c r="H855" s="6">
        <f>SUMIF('[1]2023db'!$E:$E,F855,'[1]2023db'!$M:$M)</f>
        <v>95937.49</v>
      </c>
      <c r="I855" s="6">
        <f>SUMIF('[1]2023db'!$E:$E,F855,'[1]2023db'!$R:$R)</f>
        <v>36312.980000000003</v>
      </c>
      <c r="J855" s="6">
        <f>SUMIF('[1]2023db'!$E:$E,[1]!表1_35[[#This Row],[列1]]&amp;"F",'[1]2023db'!$M:$M)</f>
        <v>0</v>
      </c>
      <c r="K855" s="6">
        <f>SUMIF('[1]2023db'!$E:$E,[1]!表1_35[[#This Row],[列1]]&amp;"F",'[1]2023db'!$R:$R)</f>
        <v>0</v>
      </c>
      <c r="L855" s="6">
        <f>IFERROR(VLOOKUP(LEFT(VerticalTable[[#This Row],[业务机构名称]],2)&amp;VerticalTable[[#This Row],[会计月]],[2]直营店月费用!$D$346:$T$495,8,0),0)</f>
        <v>0</v>
      </c>
      <c r="M855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55" s="6">
        <f>IFERROR(VLOOKUP(LEFT(VerticalTable[[#This Row],[业务机构名称]],2)&amp;VerticalTable[[#This Row],[会计月]],[2]直营店月费用!$D$346:$T$495,17,0),0)</f>
        <v>0</v>
      </c>
      <c r="O855" s="6">
        <f>IFERROR(VLOOKUP(LEFT(VerticalTable[[#This Row],[业务机构名称]],2)&amp;VerticalTable[[#This Row],[会计月]],[2]直营店月费用!$D$346:$T$495,15,0),0)</f>
        <v>0</v>
      </c>
      <c r="P855" s="6">
        <f>VerticalTable[[#This Row],[毛利额]]-SUM(VerticalTable[[#This Row],[月租]:[员工工资]])</f>
        <v>36312.980000000003</v>
      </c>
    </row>
    <row r="856" spans="1:16" ht="17.25">
      <c r="A856" s="3">
        <v>1006</v>
      </c>
      <c r="B856" s="4" t="s">
        <v>25</v>
      </c>
      <c r="C856" s="4" t="s">
        <v>20</v>
      </c>
      <c r="D856" s="3">
        <v>2023</v>
      </c>
      <c r="E856" s="4" t="s">
        <v>49</v>
      </c>
      <c r="F856" s="4" t="str">
        <f t="shared" si="13"/>
        <v>华雨2308</v>
      </c>
      <c r="G856" s="5">
        <f>IFERROR(VerticalTable[[#This Row],[毛利额]]/VerticalTable[[#This Row],[实收]],"")</f>
        <v>0.60517457610575309</v>
      </c>
      <c r="H856" s="6">
        <f>SUMIF('[1]2023db'!$E:$E,F856,'[1]2023db'!$M:$M)</f>
        <v>54300.1</v>
      </c>
      <c r="I856" s="6">
        <f>SUMIF('[1]2023db'!$E:$E,F856,'[1]2023db'!$R:$R)</f>
        <v>32861.040000000001</v>
      </c>
      <c r="J856" s="6">
        <f>SUMIF('[1]2023db'!$E:$E,[1]!表1_35[[#This Row],[列1]]&amp;"F",'[1]2023db'!$M:$M)</f>
        <v>0</v>
      </c>
      <c r="K856" s="6">
        <f>SUMIF('[1]2023db'!$E:$E,[1]!表1_35[[#This Row],[列1]]&amp;"F",'[1]2023db'!$R:$R)</f>
        <v>0</v>
      </c>
      <c r="L856" s="6">
        <f>IFERROR(VLOOKUP(LEFT(VerticalTable[[#This Row],[业务机构名称]],2)&amp;VerticalTable[[#This Row],[会计月]],[2]直营店月费用!$D$346:$T$495,8,0),0)</f>
        <v>0</v>
      </c>
      <c r="M856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56" s="6">
        <f>IFERROR(VLOOKUP(LEFT(VerticalTable[[#This Row],[业务机构名称]],2)&amp;VerticalTable[[#This Row],[会计月]],[2]直营店月费用!$D$346:$T$495,17,0),0)</f>
        <v>0</v>
      </c>
      <c r="O856" s="6">
        <f>IFERROR(VLOOKUP(LEFT(VerticalTable[[#This Row],[业务机构名称]],2)&amp;VerticalTable[[#This Row],[会计月]],[2]直营店月费用!$D$346:$T$495,15,0),0)</f>
        <v>0</v>
      </c>
      <c r="P856" s="6">
        <f>VerticalTable[[#This Row],[毛利额]]-SUM(VerticalTable[[#This Row],[月租]:[员工工资]])</f>
        <v>32861.040000000001</v>
      </c>
    </row>
    <row r="857" spans="1:16" ht="17.25">
      <c r="A857" s="3">
        <v>1007</v>
      </c>
      <c r="B857" s="3" t="s">
        <v>26</v>
      </c>
      <c r="C857" s="4" t="s">
        <v>17</v>
      </c>
      <c r="D857" s="3">
        <v>2023</v>
      </c>
      <c r="E857" s="4" t="s">
        <v>49</v>
      </c>
      <c r="F857" s="4" t="str">
        <f t="shared" si="13"/>
        <v>平安2308</v>
      </c>
      <c r="G857" s="5">
        <f>IFERROR(VerticalTable[[#This Row],[毛利额]]/VerticalTable[[#This Row],[实收]],"")</f>
        <v>0.35732629475517558</v>
      </c>
      <c r="H857" s="6">
        <f>SUMIF('[1]2023db'!$E:$E,F857,'[1]2023db'!$M:$M)</f>
        <v>82001.41</v>
      </c>
      <c r="I857" s="6">
        <f>SUMIF('[1]2023db'!$E:$E,F857,'[1]2023db'!$R:$R)</f>
        <v>29301.260000000002</v>
      </c>
      <c r="J857" s="6">
        <f>SUMIF('[1]2023db'!$E:$E,[1]!表1_35[[#This Row],[列1]]&amp;"F",'[1]2023db'!$M:$M)</f>
        <v>0</v>
      </c>
      <c r="K857" s="6">
        <f>SUMIF('[1]2023db'!$E:$E,[1]!表1_35[[#This Row],[列1]]&amp;"F",'[1]2023db'!$R:$R)</f>
        <v>0</v>
      </c>
      <c r="L857" s="6">
        <f>IFERROR(VLOOKUP(LEFT(VerticalTable[[#This Row],[业务机构名称]],2)&amp;VerticalTable[[#This Row],[会计月]],[2]直营店月费用!$D$346:$T$495,8,0),0)</f>
        <v>1917</v>
      </c>
      <c r="M857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57" s="6">
        <f>IFERROR(VLOOKUP(LEFT(VerticalTable[[#This Row],[业务机构名称]],2)&amp;VerticalTable[[#This Row],[会计月]],[2]直营店月费用!$D$346:$T$495,17,0),0)</f>
        <v>500.71999999999935</v>
      </c>
      <c r="O857" s="6">
        <f>IFERROR(VLOOKUP(LEFT(VerticalTable[[#This Row],[业务机构名称]],2)&amp;VerticalTable[[#This Row],[会计月]],[2]直营店月费用!$D$346:$T$495,15,0),0)</f>
        <v>4949</v>
      </c>
      <c r="P857" s="6">
        <f>VerticalTable[[#This Row],[毛利额]]-SUM(VerticalTable[[#This Row],[月租]:[员工工资]])</f>
        <v>21934.54</v>
      </c>
    </row>
    <row r="858" spans="1:16" ht="17.25">
      <c r="A858" s="3">
        <v>1008</v>
      </c>
      <c r="B858" s="3" t="s">
        <v>27</v>
      </c>
      <c r="C858" s="4" t="s">
        <v>17</v>
      </c>
      <c r="D858" s="3">
        <v>2023</v>
      </c>
      <c r="E858" s="4" t="s">
        <v>49</v>
      </c>
      <c r="F858" s="4" t="str">
        <f t="shared" si="13"/>
        <v>平价2308</v>
      </c>
      <c r="G858" s="5">
        <f>IFERROR(VerticalTable[[#This Row],[毛利额]]/VerticalTable[[#This Row],[实收]],"")</f>
        <v>0.38966688555488982</v>
      </c>
      <c r="H858" s="6">
        <f>SUMIF('[1]2023db'!$E:$E,F858,'[1]2023db'!$M:$M)</f>
        <v>197025.97999999998</v>
      </c>
      <c r="I858" s="6">
        <f>SUMIF('[1]2023db'!$E:$E,F858,'[1]2023db'!$R:$R)</f>
        <v>76774.5</v>
      </c>
      <c r="J858" s="6">
        <f>SUMIF('[1]2023db'!$E:$E,[1]!表1_35[[#This Row],[列1]]&amp;"F",'[1]2023db'!$M:$M)</f>
        <v>0</v>
      </c>
      <c r="K858" s="6">
        <f>SUMIF('[1]2023db'!$E:$E,[1]!表1_35[[#This Row],[列1]]&amp;"F",'[1]2023db'!$R:$R)</f>
        <v>0</v>
      </c>
      <c r="L858" s="6">
        <f>IFERROR(VLOOKUP(LEFT(VerticalTable[[#This Row],[业务机构名称]],2)&amp;VerticalTable[[#This Row],[会计月]],[2]直营店月费用!$D$346:$T$495,8,0),0)</f>
        <v>4500</v>
      </c>
      <c r="M858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58" s="6">
        <f>IFERROR(VLOOKUP(LEFT(VerticalTable[[#This Row],[业务机构名称]],2)&amp;VerticalTable[[#This Row],[会计月]],[2]直营店月费用!$D$346:$T$495,17,0),0)</f>
        <v>1364.6699999999983</v>
      </c>
      <c r="O858" s="6">
        <f>IFERROR(VLOOKUP(LEFT(VerticalTable[[#This Row],[业务机构名称]],2)&amp;VerticalTable[[#This Row],[会计月]],[2]直营店月费用!$D$346:$T$495,15,0),0)</f>
        <v>24509</v>
      </c>
      <c r="P858" s="6">
        <f>VerticalTable[[#This Row],[毛利额]]-SUM(VerticalTable[[#This Row],[月租]:[员工工资]])</f>
        <v>46400.83</v>
      </c>
    </row>
    <row r="859" spans="1:16" ht="17.25">
      <c r="A859" s="3">
        <v>1010</v>
      </c>
      <c r="B859" s="3" t="s">
        <v>29</v>
      </c>
      <c r="C859" s="4" t="s">
        <v>17</v>
      </c>
      <c r="D859" s="3">
        <v>2023</v>
      </c>
      <c r="E859" s="4" t="s">
        <v>49</v>
      </c>
      <c r="F859" s="4" t="str">
        <f t="shared" si="13"/>
        <v>同仁2308</v>
      </c>
      <c r="G859" s="5">
        <f>IFERROR(VerticalTable[[#This Row],[毛利额]]/VerticalTable[[#This Row],[实收]],"")</f>
        <v>0.38323150186778571</v>
      </c>
      <c r="H859" s="6">
        <f>SUMIF('[1]2023db'!$E:$E,F859,'[1]2023db'!$M:$M)</f>
        <v>53303.759999999995</v>
      </c>
      <c r="I859" s="6">
        <f>SUMIF('[1]2023db'!$E:$E,F859,'[1]2023db'!$R:$R)</f>
        <v>20427.68</v>
      </c>
      <c r="J859" s="6">
        <f>SUMIF('[1]2023db'!$E:$E,[1]!表1_35[[#This Row],[列1]]&amp;"F",'[1]2023db'!$M:$M)</f>
        <v>0</v>
      </c>
      <c r="K859" s="6">
        <f>SUMIF('[1]2023db'!$E:$E,[1]!表1_35[[#This Row],[列1]]&amp;"F",'[1]2023db'!$R:$R)</f>
        <v>0</v>
      </c>
      <c r="L859" s="6">
        <f>IFERROR(VLOOKUP(LEFT(VerticalTable[[#This Row],[业务机构名称]],2)&amp;VerticalTable[[#This Row],[会计月]],[2]直营店月费用!$D$346:$T$495,8,0),0)</f>
        <v>7500</v>
      </c>
      <c r="M859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59" s="6">
        <f>IFERROR(VLOOKUP(LEFT(VerticalTable[[#This Row],[业务机构名称]],2)&amp;VerticalTable[[#This Row],[会计月]],[2]直营店月费用!$D$346:$T$495,17,0),0)</f>
        <v>1683.1599999999999</v>
      </c>
      <c r="O859" s="6">
        <f>IFERROR(VLOOKUP(LEFT(VerticalTable[[#This Row],[业务机构名称]],2)&amp;VerticalTable[[#This Row],[会计月]],[2]直营店月费用!$D$346:$T$495,15,0),0)</f>
        <v>4889</v>
      </c>
      <c r="P859" s="6">
        <f>VerticalTable[[#This Row],[毛利额]]-SUM(VerticalTable[[#This Row],[月租]:[员工工资]])</f>
        <v>6355.52</v>
      </c>
    </row>
    <row r="860" spans="1:16" ht="17.25">
      <c r="A860" s="3">
        <v>1011</v>
      </c>
      <c r="B860" s="3" t="s">
        <v>30</v>
      </c>
      <c r="C860" s="4" t="s">
        <v>17</v>
      </c>
      <c r="D860" s="3">
        <v>2023</v>
      </c>
      <c r="E860" s="4" t="s">
        <v>49</v>
      </c>
      <c r="F860" s="4" t="str">
        <f t="shared" si="13"/>
        <v>万合2308</v>
      </c>
      <c r="G860" s="5">
        <f>IFERROR(VerticalTable[[#This Row],[毛利额]]/VerticalTable[[#This Row],[实收]],"")</f>
        <v>0.22586149591624444</v>
      </c>
      <c r="H860" s="6">
        <f>SUMIF('[1]2023db'!$E:$E,F860,'[1]2023db'!$M:$M)</f>
        <v>412975.26</v>
      </c>
      <c r="I860" s="6">
        <f>SUMIF('[1]2023db'!$E:$E,F860,'[1]2023db'!$R:$R)</f>
        <v>93275.209999999992</v>
      </c>
      <c r="J860" s="6">
        <f>SUMIF('[1]2023db'!$E:$E,[1]!表1_35[[#This Row],[列1]]&amp;"F",'[1]2023db'!$M:$M)</f>
        <v>0</v>
      </c>
      <c r="K860" s="6">
        <f>SUMIF('[1]2023db'!$E:$E,[1]!表1_35[[#This Row],[列1]]&amp;"F",'[1]2023db'!$R:$R)</f>
        <v>0</v>
      </c>
      <c r="L860" s="6">
        <f>IFERROR(VLOOKUP(LEFT(VerticalTable[[#This Row],[业务机构名称]],2)&amp;VerticalTable[[#This Row],[会计月]],[2]直营店月费用!$D$346:$T$495,8,0),0)</f>
        <v>10000</v>
      </c>
      <c r="M860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60" s="6">
        <f>IFERROR(VLOOKUP(LEFT(VerticalTable[[#This Row],[业务机构名称]],2)&amp;VerticalTable[[#This Row],[会计月]],[2]直营店月费用!$D$346:$T$495,17,0),0)</f>
        <v>2346.760000000002</v>
      </c>
      <c r="O860" s="6">
        <f>IFERROR(VLOOKUP(LEFT(VerticalTable[[#This Row],[业务机构名称]],2)&amp;VerticalTable[[#This Row],[会计月]],[2]直营店月费用!$D$346:$T$495,15,0),0)</f>
        <v>18006</v>
      </c>
      <c r="P860" s="6">
        <f>VerticalTable[[#This Row],[毛利额]]-SUM(VerticalTable[[#This Row],[月租]:[员工工资]])</f>
        <v>62922.44999999999</v>
      </c>
    </row>
    <row r="861" spans="1:16" ht="17.25" customHeight="1">
      <c r="A861" s="3">
        <v>1012</v>
      </c>
      <c r="B861" s="3" t="s">
        <v>31</v>
      </c>
      <c r="C861" s="4" t="s">
        <v>17</v>
      </c>
      <c r="D861" s="3">
        <v>2023</v>
      </c>
      <c r="E861" s="4" t="s">
        <v>49</v>
      </c>
      <c r="F861" s="4" t="str">
        <f t="shared" si="13"/>
        <v>为民2308</v>
      </c>
      <c r="G861" s="5">
        <f>IFERROR(VerticalTable[[#This Row],[毛利额]]/VerticalTable[[#This Row],[实收]],"")</f>
        <v>0.42769953780789527</v>
      </c>
      <c r="H861" s="6">
        <f>SUMIF('[1]2023db'!$E:$E,F861,'[1]2023db'!$M:$M)</f>
        <v>79841.260000000009</v>
      </c>
      <c r="I861" s="6">
        <f>SUMIF('[1]2023db'!$E:$E,F861,'[1]2023db'!$R:$R)</f>
        <v>34148.07</v>
      </c>
      <c r="J861" s="6">
        <f>SUMIF('[1]2023db'!$E:$E,[1]!表1_35[[#This Row],[列1]]&amp;"F",'[1]2023db'!$M:$M)</f>
        <v>0</v>
      </c>
      <c r="K861" s="6">
        <f>SUMIF('[1]2023db'!$E:$E,[1]!表1_35[[#This Row],[列1]]&amp;"F",'[1]2023db'!$R:$R)</f>
        <v>0</v>
      </c>
      <c r="L861" s="6">
        <f>IFERROR(VLOOKUP(LEFT(VerticalTable[[#This Row],[业务机构名称]],2)&amp;VerticalTable[[#This Row],[会计月]],[2]直营店月费用!$D$346:$T$495,8,0),0)</f>
        <v>2750</v>
      </c>
      <c r="M861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61" s="6">
        <f>IFERROR(VLOOKUP(LEFT(VerticalTable[[#This Row],[业务机构名称]],2)&amp;VerticalTable[[#This Row],[会计月]],[2]直营店月费用!$D$346:$T$495,17,0),0)</f>
        <v>1214.5699999999997</v>
      </c>
      <c r="O861" s="6">
        <f>IFERROR(VLOOKUP(LEFT(VerticalTable[[#This Row],[业务机构名称]],2)&amp;VerticalTable[[#This Row],[会计月]],[2]直营店月费用!$D$346:$T$495,15,0),0)</f>
        <v>6705</v>
      </c>
      <c r="P861" s="6">
        <f>VerticalTable[[#This Row],[毛利额]]-SUM(VerticalTable[[#This Row],[月租]:[员工工资]])</f>
        <v>23478.5</v>
      </c>
    </row>
    <row r="862" spans="1:16" ht="17.25" customHeight="1">
      <c r="A862" s="3">
        <v>1013</v>
      </c>
      <c r="B862" s="4" t="s">
        <v>56</v>
      </c>
      <c r="C862" s="4" t="s">
        <v>20</v>
      </c>
      <c r="D862" s="3">
        <v>2023</v>
      </c>
      <c r="E862" s="4" t="s">
        <v>49</v>
      </c>
      <c r="F862" s="4" t="str">
        <f t="shared" si="13"/>
        <v>心脑2308</v>
      </c>
      <c r="G862" s="5">
        <f>IFERROR(VerticalTable[[#This Row],[毛利额]]/VerticalTable[[#This Row],[实收]],"")</f>
        <v>0.44443255800605619</v>
      </c>
      <c r="H862" s="6">
        <f>SUMIF('[1]2023db'!$E:$E,F862,'[1]2023db'!$M:$M)</f>
        <v>70388.34</v>
      </c>
      <c r="I862" s="6">
        <f>SUMIF('[1]2023db'!$E:$E,F862,'[1]2023db'!$R:$R)</f>
        <v>31282.870000000003</v>
      </c>
      <c r="J862" s="6">
        <f>SUMIF('[1]2023db'!$E:$E,[1]!表1_35[[#This Row],[列1]]&amp;"F",'[1]2023db'!$M:$M)</f>
        <v>0</v>
      </c>
      <c r="K862" s="6">
        <f>SUMIF('[1]2023db'!$E:$E,[1]!表1_35[[#This Row],[列1]]&amp;"F",'[1]2023db'!$R:$R)</f>
        <v>0</v>
      </c>
      <c r="L862" s="6">
        <f>IFERROR(VLOOKUP(LEFT(VerticalTable[[#This Row],[业务机构名称]],2)&amp;VerticalTable[[#This Row],[会计月]],[2]直营店月费用!$D$346:$T$495,8,0),0)</f>
        <v>0</v>
      </c>
      <c r="M862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62" s="6">
        <f>IFERROR(VLOOKUP(LEFT(VerticalTable[[#This Row],[业务机构名称]],2)&amp;VerticalTable[[#This Row],[会计月]],[2]直营店月费用!$D$346:$T$495,17,0),0)</f>
        <v>0</v>
      </c>
      <c r="O862" s="6">
        <f>IFERROR(VLOOKUP(LEFT(VerticalTable[[#This Row],[业务机构名称]],2)&amp;VerticalTable[[#This Row],[会计月]],[2]直营店月费用!$D$346:$T$495,15,0),0)</f>
        <v>0</v>
      </c>
      <c r="P862" s="6">
        <f>VerticalTable[[#This Row],[毛利额]]-SUM(VerticalTable[[#This Row],[月租]:[员工工资]])</f>
        <v>31282.870000000003</v>
      </c>
    </row>
    <row r="863" spans="1:16" ht="17.25" customHeight="1">
      <c r="A863" s="3">
        <v>1014</v>
      </c>
      <c r="B863" s="3" t="s">
        <v>32</v>
      </c>
      <c r="C863" s="4" t="s">
        <v>17</v>
      </c>
      <c r="D863" s="3">
        <v>2023</v>
      </c>
      <c r="E863" s="4" t="s">
        <v>49</v>
      </c>
      <c r="F863" s="4" t="str">
        <f t="shared" si="13"/>
        <v>新特2308</v>
      </c>
      <c r="G863" s="5">
        <f>IFERROR(VerticalTable[[#This Row],[毛利额]]/VerticalTable[[#This Row],[实收]],"")</f>
        <v>0.40645257636454513</v>
      </c>
      <c r="H863" s="6">
        <f>SUMIF('[1]2023db'!$E:$E,F863,'[1]2023db'!$M:$M)</f>
        <v>130711.51</v>
      </c>
      <c r="I863" s="6">
        <f>SUMIF('[1]2023db'!$E:$E,F863,'[1]2023db'!$R:$R)</f>
        <v>53128.03</v>
      </c>
      <c r="J863" s="6">
        <f>SUMIF('[1]2023db'!$E:$E,[1]!表1_35[[#This Row],[列1]]&amp;"F",'[1]2023db'!$M:$M)</f>
        <v>0</v>
      </c>
      <c r="K863" s="6">
        <f>SUMIF('[1]2023db'!$E:$E,[1]!表1_35[[#This Row],[列1]]&amp;"F",'[1]2023db'!$R:$R)</f>
        <v>0</v>
      </c>
      <c r="L863" s="6">
        <f>IFERROR(VLOOKUP(LEFT(VerticalTable[[#This Row],[业务机构名称]],2)&amp;VerticalTable[[#This Row],[会计月]],[2]直营店月费用!$D$346:$T$495,8,0),0)</f>
        <v>0</v>
      </c>
      <c r="M863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63" s="6">
        <f>IFERROR(VLOOKUP(LEFT(VerticalTable[[#This Row],[业务机构名称]],2)&amp;VerticalTable[[#This Row],[会计月]],[2]直营店月费用!$D$346:$T$495,17,0),0)</f>
        <v>858.04999999999927</v>
      </c>
      <c r="O863" s="6">
        <f>IFERROR(VLOOKUP(LEFT(VerticalTable[[#This Row],[业务机构名称]],2)&amp;VerticalTable[[#This Row],[会计月]],[2]直营店月费用!$D$346:$T$495,15,0),0)</f>
        <v>8599</v>
      </c>
      <c r="P863" s="6">
        <f>VerticalTable[[#This Row],[毛利额]]-SUM(VerticalTable[[#This Row],[月租]:[员工工资]])</f>
        <v>43670.979999999996</v>
      </c>
    </row>
    <row r="864" spans="1:16" ht="17.25" customHeight="1">
      <c r="A864" s="3">
        <v>1015</v>
      </c>
      <c r="B864" s="3" t="s">
        <v>33</v>
      </c>
      <c r="C864" s="4" t="s">
        <v>17</v>
      </c>
      <c r="D864" s="3">
        <v>2023</v>
      </c>
      <c r="E864" s="4" t="s">
        <v>49</v>
      </c>
      <c r="F864" s="4" t="str">
        <f t="shared" si="13"/>
        <v>春天2308</v>
      </c>
      <c r="G864" s="5">
        <f>IFERROR(VerticalTable[[#This Row],[毛利额]]/VerticalTable[[#This Row],[实收]],"")</f>
        <v>0.4164139381648016</v>
      </c>
      <c r="H864" s="6">
        <f>SUMIF('[1]2023db'!$E:$E,F864,'[1]2023db'!$M:$M)</f>
        <v>93344.57</v>
      </c>
      <c r="I864" s="6">
        <f>SUMIF('[1]2023db'!$E:$E,F864,'[1]2023db'!$R:$R)</f>
        <v>38869.979999999996</v>
      </c>
      <c r="J864" s="6">
        <f>SUMIF('[1]2023db'!$E:$E,[1]!表1_35[[#This Row],[列1]]&amp;"F",'[1]2023db'!$M:$M)</f>
        <v>0</v>
      </c>
      <c r="K864" s="6">
        <f>SUMIF('[1]2023db'!$E:$E,[1]!表1_35[[#This Row],[列1]]&amp;"F",'[1]2023db'!$R:$R)</f>
        <v>0</v>
      </c>
      <c r="L864" s="6">
        <f>IFERROR(VLOOKUP(LEFT(VerticalTable[[#This Row],[业务机构名称]],2)&amp;VerticalTable[[#This Row],[会计月]],[2]直营店月费用!$D$346:$T$495,8,0),0)</f>
        <v>2333</v>
      </c>
      <c r="M864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64" s="6">
        <f>IFERROR(VLOOKUP(LEFT(VerticalTable[[#This Row],[业务机构名称]],2)&amp;VerticalTable[[#This Row],[会计月]],[2]直营店月费用!$D$346:$T$495,17,0),0)</f>
        <v>1035.8400000000001</v>
      </c>
      <c r="O864" s="6">
        <f>IFERROR(VLOOKUP(LEFT(VerticalTable[[#This Row],[业务机构名称]],2)&amp;VerticalTable[[#This Row],[会计月]],[2]直营店月费用!$D$346:$T$495,15,0),0)</f>
        <v>6359</v>
      </c>
      <c r="P864" s="6">
        <f>VerticalTable[[#This Row],[毛利额]]-SUM(VerticalTable[[#This Row],[月租]:[员工工资]])</f>
        <v>29142.139999999996</v>
      </c>
    </row>
    <row r="865" spans="1:16" ht="17.25" customHeight="1">
      <c r="A865" s="3">
        <v>1016</v>
      </c>
      <c r="B865" s="3" t="s">
        <v>34</v>
      </c>
      <c r="C865" s="4" t="s">
        <v>17</v>
      </c>
      <c r="D865" s="3">
        <v>2023</v>
      </c>
      <c r="E865" s="4" t="s">
        <v>49</v>
      </c>
      <c r="F865" s="4" t="str">
        <f t="shared" si="13"/>
        <v>春雨2308</v>
      </c>
      <c r="G865" s="5">
        <f>IFERROR(VerticalTable[[#This Row],[毛利额]]/VerticalTable[[#This Row],[实收]],"")</f>
        <v>0.3858860295368659</v>
      </c>
      <c r="H865" s="6">
        <f>SUMIF('[1]2023db'!$E:$E,F865,'[1]2023db'!$M:$M)</f>
        <v>81110.84</v>
      </c>
      <c r="I865" s="6">
        <f>SUMIF('[1]2023db'!$E:$E,F865,'[1]2023db'!$R:$R)</f>
        <v>31299.54</v>
      </c>
      <c r="J865" s="6">
        <f>SUMIF('[1]2023db'!$E:$E,[1]!表1_35[[#This Row],[列1]]&amp;"F",'[1]2023db'!$M:$M)</f>
        <v>0</v>
      </c>
      <c r="K865" s="6">
        <f>SUMIF('[1]2023db'!$E:$E,[1]!表1_35[[#This Row],[列1]]&amp;"F",'[1]2023db'!$R:$R)</f>
        <v>0</v>
      </c>
      <c r="L865" s="6">
        <f>IFERROR(VLOOKUP(LEFT(VerticalTable[[#This Row],[业务机构名称]],2)&amp;VerticalTable[[#This Row],[会计月]],[2]直营店月费用!$D$346:$T$495,8,0),0)</f>
        <v>2500</v>
      </c>
      <c r="M865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65" s="6">
        <f>IFERROR(VLOOKUP(LEFT(VerticalTable[[#This Row],[业务机构名称]],2)&amp;VerticalTable[[#This Row],[会计月]],[2]直营店月费用!$D$346:$T$495,17,0),0)</f>
        <v>199.21999999999935</v>
      </c>
      <c r="O865" s="6">
        <f>IFERROR(VLOOKUP(LEFT(VerticalTable[[#This Row],[业务机构名称]],2)&amp;VerticalTable[[#This Row],[会计月]],[2]直营店月费用!$D$346:$T$495,15,0),0)</f>
        <v>6038</v>
      </c>
      <c r="P865" s="6">
        <f>VerticalTable[[#This Row],[毛利额]]-SUM(VerticalTable[[#This Row],[月租]:[员工工资]])</f>
        <v>22562.32</v>
      </c>
    </row>
    <row r="866" spans="1:16" ht="17.25" customHeight="1">
      <c r="A866" s="3">
        <v>1017</v>
      </c>
      <c r="B866" s="3" t="s">
        <v>35</v>
      </c>
      <c r="C866" s="4" t="s">
        <v>17</v>
      </c>
      <c r="D866" s="3">
        <v>2023</v>
      </c>
      <c r="E866" s="4" t="s">
        <v>49</v>
      </c>
      <c r="F866" s="4" t="str">
        <f t="shared" si="13"/>
        <v>阳光2308</v>
      </c>
      <c r="G866" s="5">
        <f>IFERROR(VerticalTable[[#This Row],[毛利额]]/VerticalTable[[#This Row],[实收]],"")</f>
        <v>0.3922936367201002</v>
      </c>
      <c r="H866" s="6">
        <f>SUMIF('[1]2023db'!$E:$E,F866,'[1]2023db'!$M:$M)</f>
        <v>82655.33</v>
      </c>
      <c r="I866" s="6">
        <f>SUMIF('[1]2023db'!$E:$E,F866,'[1]2023db'!$R:$R)</f>
        <v>32425.16</v>
      </c>
      <c r="J866" s="6">
        <f>SUMIF('[1]2023db'!$E:$E,[1]!表1_35[[#This Row],[列1]]&amp;"F",'[1]2023db'!$M:$M)</f>
        <v>0</v>
      </c>
      <c r="K866" s="6">
        <f>SUMIF('[1]2023db'!$E:$E,[1]!表1_35[[#This Row],[列1]]&amp;"F",'[1]2023db'!$R:$R)</f>
        <v>0</v>
      </c>
      <c r="L866" s="6">
        <f>IFERROR(VLOOKUP(LEFT(VerticalTable[[#This Row],[业务机构名称]],2)&amp;VerticalTable[[#This Row],[会计月]],[2]直营店月费用!$D$346:$T$495,8,0),0)</f>
        <v>2750</v>
      </c>
      <c r="M866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66" s="6">
        <f>IFERROR(VLOOKUP(LEFT(VerticalTable[[#This Row],[业务机构名称]],2)&amp;VerticalTable[[#This Row],[会计月]],[2]直营店月费用!$D$346:$T$495,17,0),0)</f>
        <v>193.51000000000022</v>
      </c>
      <c r="O866" s="6">
        <f>IFERROR(VLOOKUP(LEFT(VerticalTable[[#This Row],[业务机构名称]],2)&amp;VerticalTable[[#This Row],[会计月]],[2]直营店月费用!$D$346:$T$495,15,0),0)</f>
        <v>5471</v>
      </c>
      <c r="P866" s="6">
        <f>VerticalTable[[#This Row],[毛利额]]-SUM(VerticalTable[[#This Row],[月租]:[员工工资]])</f>
        <v>24010.65</v>
      </c>
    </row>
    <row r="867" spans="1:16" ht="17.25" customHeight="1">
      <c r="A867" s="3">
        <v>1018</v>
      </c>
      <c r="B867" s="3" t="s">
        <v>36</v>
      </c>
      <c r="C867" s="4" t="s">
        <v>17</v>
      </c>
      <c r="D867" s="3">
        <v>2023</v>
      </c>
      <c r="E867" s="4" t="s">
        <v>49</v>
      </c>
      <c r="F867" s="4" t="str">
        <f t="shared" si="13"/>
        <v>安康2308</v>
      </c>
      <c r="G867" s="5">
        <f>IFERROR(VerticalTable[[#This Row],[毛利额]]/VerticalTable[[#This Row],[实收]],"")</f>
        <v>0.38166110695231625</v>
      </c>
      <c r="H867" s="6">
        <f>SUMIF('[1]2023db'!$E:$E,F867,'[1]2023db'!$M:$M)</f>
        <v>79737.31</v>
      </c>
      <c r="I867" s="6">
        <f>SUMIF('[1]2023db'!$E:$E,F867,'[1]2023db'!$R:$R)</f>
        <v>30432.629999999997</v>
      </c>
      <c r="J867" s="6">
        <f>SUMIF('[1]2023db'!$E:$E,[1]!表1_35[[#This Row],[列1]]&amp;"F",'[1]2023db'!$M:$M)</f>
        <v>0</v>
      </c>
      <c r="K867" s="6">
        <f>SUMIF('[1]2023db'!$E:$E,[1]!表1_35[[#This Row],[列1]]&amp;"F",'[1]2023db'!$R:$R)</f>
        <v>0</v>
      </c>
      <c r="L867" s="6">
        <f>IFERROR(VLOOKUP(LEFT(VerticalTable[[#This Row],[业务机构名称]],2)&amp;VerticalTable[[#This Row],[会计月]],[2]直营店月费用!$D$346:$T$495,8,0),0)</f>
        <v>5000</v>
      </c>
      <c r="M867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67" s="6">
        <f>IFERROR(VLOOKUP(LEFT(VerticalTable[[#This Row],[业务机构名称]],2)&amp;VerticalTable[[#This Row],[会计月]],[2]直营店月费用!$D$346:$T$495,17,0),0)</f>
        <v>220.63000000000102</v>
      </c>
      <c r="O867" s="6">
        <f>IFERROR(VLOOKUP(LEFT(VerticalTable[[#This Row],[业务机构名称]],2)&amp;VerticalTable[[#This Row],[会计月]],[2]直营店月费用!$D$346:$T$495,15,0),0)</f>
        <v>7064</v>
      </c>
      <c r="P867" s="6">
        <f>VerticalTable[[#This Row],[毛利额]]-SUM(VerticalTable[[#This Row],[月租]:[员工工资]])</f>
        <v>18147.999999999996</v>
      </c>
    </row>
    <row r="868" spans="1:16" ht="17.25" customHeight="1">
      <c r="A868" s="3">
        <v>1019</v>
      </c>
      <c r="B868" s="3" t="s">
        <v>37</v>
      </c>
      <c r="C868" s="4" t="s">
        <v>17</v>
      </c>
      <c r="D868" s="3">
        <v>2023</v>
      </c>
      <c r="E868" s="4" t="s">
        <v>49</v>
      </c>
      <c r="F868" s="4" t="str">
        <f t="shared" si="13"/>
        <v>仁心2308</v>
      </c>
      <c r="G868" s="5">
        <f>IFERROR(VerticalTable[[#This Row],[毛利额]]/VerticalTable[[#This Row],[实收]],"")</f>
        <v>0.3947337633564687</v>
      </c>
      <c r="H868" s="6">
        <f>SUMIF('[1]2023db'!$E:$E,F868,'[1]2023db'!$M:$M)</f>
        <v>73594.490000000005</v>
      </c>
      <c r="I868" s="6">
        <f>SUMIF('[1]2023db'!$E:$E,F868,'[1]2023db'!$R:$R)</f>
        <v>29050.230000000003</v>
      </c>
      <c r="J868" s="6">
        <f>SUMIF('[1]2023db'!$E:$E,[1]!表1_35[[#This Row],[列1]]&amp;"F",'[1]2023db'!$M:$M)</f>
        <v>0</v>
      </c>
      <c r="K868" s="6">
        <f>SUMIF('[1]2023db'!$E:$E,[1]!表1_35[[#This Row],[列1]]&amp;"F",'[1]2023db'!$R:$R)</f>
        <v>0</v>
      </c>
      <c r="L868" s="6">
        <f>IFERROR(VLOOKUP(LEFT(VerticalTable[[#This Row],[业务机构名称]],2)&amp;VerticalTable[[#This Row],[会计月]],[2]直营店月费用!$D$346:$T$495,8,0),0)</f>
        <v>1917</v>
      </c>
      <c r="M868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68" s="6">
        <f>IFERROR(VLOOKUP(LEFT(VerticalTable[[#This Row],[业务机构名称]],2)&amp;VerticalTable[[#This Row],[会计月]],[2]直营店月费用!$D$346:$T$495,17,0),0)</f>
        <v>214.28000000000065</v>
      </c>
      <c r="O868" s="6">
        <f>IFERROR(VLOOKUP(LEFT(VerticalTable[[#This Row],[业务机构名称]],2)&amp;VerticalTable[[#This Row],[会计月]],[2]直营店月费用!$D$346:$T$495,15,0),0)</f>
        <v>5225</v>
      </c>
      <c r="P868" s="6">
        <f>VerticalTable[[#This Row],[毛利额]]-SUM(VerticalTable[[#This Row],[月租]:[员工工资]])</f>
        <v>21693.950000000004</v>
      </c>
    </row>
    <row r="869" spans="1:16" ht="17.25" customHeight="1">
      <c r="A869" s="3">
        <v>1021</v>
      </c>
      <c r="B869" s="4" t="s">
        <v>53</v>
      </c>
      <c r="C869" s="4" t="s">
        <v>17</v>
      </c>
      <c r="D869" s="3">
        <v>2023</v>
      </c>
      <c r="E869" s="4" t="s">
        <v>49</v>
      </c>
      <c r="F869" s="4" t="str">
        <f t="shared" si="13"/>
        <v>康佳2308</v>
      </c>
      <c r="G869" s="5">
        <f>IFERROR(VerticalTable[[#This Row],[毛利额]]/VerticalTable[[#This Row],[实收]],"")</f>
        <v>0.40511742922472677</v>
      </c>
      <c r="H869" s="6">
        <f>SUMIF('[1]2023db'!$E:$E,F869,'[1]2023db'!$M:$M)</f>
        <v>47775.16</v>
      </c>
      <c r="I869" s="6">
        <f>SUMIF('[1]2023db'!$E:$E,F869,'[1]2023db'!$R:$R)</f>
        <v>19354.55</v>
      </c>
      <c r="J869" s="6">
        <f>SUMIF('[1]2023db'!$E:$E,[1]!表1_35[[#This Row],[列1]]&amp;"F",'[1]2023db'!$M:$M)</f>
        <v>0</v>
      </c>
      <c r="K869" s="6">
        <f>SUMIF('[1]2023db'!$E:$E,[1]!表1_35[[#This Row],[列1]]&amp;"F",'[1]2023db'!$R:$R)</f>
        <v>0</v>
      </c>
      <c r="L869" s="6">
        <f>IFERROR(VLOOKUP(LEFT(VerticalTable[[#This Row],[业务机构名称]],2)&amp;VerticalTable[[#This Row],[会计月]],[2]直营店月费用!$D$346:$T$495,8,0),0)</f>
        <v>2083</v>
      </c>
      <c r="M869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69" s="6">
        <f>IFERROR(VLOOKUP(LEFT(VerticalTable[[#This Row],[业务机构名称]],2)&amp;VerticalTable[[#This Row],[会计月]],[2]直营店月费用!$D$346:$T$495,17,0),0)</f>
        <v>648.06999999999971</v>
      </c>
      <c r="O869" s="6">
        <f>IFERROR(VLOOKUP(LEFT(VerticalTable[[#This Row],[业务机构名称]],2)&amp;VerticalTable[[#This Row],[会计月]],[2]直营店月费用!$D$346:$T$495,15,0),0)</f>
        <v>5322</v>
      </c>
      <c r="P869" s="6">
        <f>VerticalTable[[#This Row],[毛利额]]-SUM(VerticalTable[[#This Row],[月租]:[员工工资]])</f>
        <v>11301.48</v>
      </c>
    </row>
    <row r="870" spans="1:16" ht="17.25" customHeight="1">
      <c r="A870" s="3">
        <v>1022</v>
      </c>
      <c r="B870" s="4" t="s">
        <v>57</v>
      </c>
      <c r="C870" s="4" t="s">
        <v>17</v>
      </c>
      <c r="D870" s="3">
        <v>2023</v>
      </c>
      <c r="E870" s="4" t="s">
        <v>49</v>
      </c>
      <c r="F870" s="4" t="str">
        <f t="shared" si="13"/>
        <v>豪盛2308</v>
      </c>
      <c r="G870" s="5">
        <f>IFERROR(VerticalTable[[#This Row],[毛利额]]/VerticalTable[[#This Row],[实收]],"")</f>
        <v>0.41915393169800585</v>
      </c>
      <c r="H870" s="6">
        <f>SUMIF('[1]2023db'!$E:$E,F870,'[1]2023db'!$M:$M)</f>
        <v>47757.61</v>
      </c>
      <c r="I870" s="6">
        <f>SUMIF('[1]2023db'!$E:$E,F870,'[1]2023db'!$R:$R)</f>
        <v>20017.79</v>
      </c>
      <c r="J870" s="6">
        <f>SUMIF('[1]2023db'!$E:$E,[1]!表1_35[[#This Row],[列1]]&amp;"F",'[1]2023db'!$M:$M)</f>
        <v>0</v>
      </c>
      <c r="K870" s="6">
        <f>SUMIF('[1]2023db'!$E:$E,[1]!表1_35[[#This Row],[列1]]&amp;"F",'[1]2023db'!$R:$R)</f>
        <v>0</v>
      </c>
      <c r="L870" s="6">
        <f>IFERROR(VLOOKUP(LEFT(VerticalTable[[#This Row],[业务机构名称]],2)&amp;VerticalTable[[#This Row],[会计月]],[2]直营店月费用!$D$346:$T$495,8,0),0)</f>
        <v>1833</v>
      </c>
      <c r="M870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70" s="6">
        <f>IFERROR(VLOOKUP(LEFT(VerticalTable[[#This Row],[业务机构名称]],2)&amp;VerticalTable[[#This Row],[会计月]],[2]直营店月费用!$D$346:$T$495,17,0),0)</f>
        <v>292.63999999999942</v>
      </c>
      <c r="O870" s="6">
        <f>IFERROR(VLOOKUP(LEFT(VerticalTable[[#This Row],[业务机构名称]],2)&amp;VerticalTable[[#This Row],[会计月]],[2]直营店月费用!$D$346:$T$495,15,0),0)</f>
        <v>2773</v>
      </c>
      <c r="P870" s="6">
        <f>VerticalTable[[#This Row],[毛利额]]-SUM(VerticalTable[[#This Row],[月租]:[员工工资]])</f>
        <v>15119.150000000001</v>
      </c>
    </row>
    <row r="871" spans="1:16" ht="17.25" customHeight="1">
      <c r="A871" s="3">
        <v>1023</v>
      </c>
      <c r="B871" s="4" t="s">
        <v>58</v>
      </c>
      <c r="C871" s="4" t="s">
        <v>17</v>
      </c>
      <c r="D871" s="3">
        <v>2023</v>
      </c>
      <c r="E871" s="4" t="s">
        <v>49</v>
      </c>
      <c r="F871" s="4" t="str">
        <f t="shared" si="13"/>
        <v>二十2308</v>
      </c>
      <c r="G871" s="5">
        <f>IFERROR(VerticalTable[[#This Row],[毛利额]]/VerticalTable[[#This Row],[实收]],"")</f>
        <v>0.45514462049821591</v>
      </c>
      <c r="H871" s="6">
        <f>SUMIF('[1]2023db'!$E:$E,F871,'[1]2023db'!$M:$M)</f>
        <v>38870.699999999997</v>
      </c>
      <c r="I871" s="6">
        <f>SUMIF('[1]2023db'!$E:$E,F871,'[1]2023db'!$R:$R)</f>
        <v>17691.79</v>
      </c>
      <c r="J871" s="6">
        <f>SUMIF('[1]2023db'!$E:$E,[1]!表1_35[[#This Row],[列1]]&amp;"F",'[1]2023db'!$M:$M)</f>
        <v>0</v>
      </c>
      <c r="K871" s="6">
        <f>SUMIF('[1]2023db'!$E:$E,[1]!表1_35[[#This Row],[列1]]&amp;"F",'[1]2023db'!$R:$R)</f>
        <v>0</v>
      </c>
      <c r="L871" s="6">
        <f>IFERROR(VLOOKUP(LEFT(VerticalTable[[#This Row],[业务机构名称]],2)&amp;VerticalTable[[#This Row],[会计月]],[2]直营店月费用!$D$346:$T$495,8,0),0)</f>
        <v>0</v>
      </c>
      <c r="M871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71" s="6">
        <f>IFERROR(VLOOKUP(LEFT(VerticalTable[[#This Row],[业务机构名称]],2)&amp;VerticalTable[[#This Row],[会计月]],[2]直营店月费用!$D$346:$T$495,17,0),0)</f>
        <v>165.4399999999996</v>
      </c>
      <c r="O871" s="6">
        <f>IFERROR(VLOOKUP(LEFT(VerticalTable[[#This Row],[业务机构名称]],2)&amp;VerticalTable[[#This Row],[会计月]],[2]直营店月费用!$D$346:$T$495,15,0),0)</f>
        <v>4048</v>
      </c>
      <c r="P871" s="6">
        <f>VerticalTable[[#This Row],[毛利额]]-SUM(VerticalTable[[#This Row],[月租]:[员工工资]])</f>
        <v>13478.350000000002</v>
      </c>
    </row>
    <row r="872" spans="1:16" ht="17.25" customHeight="1">
      <c r="A872" s="3">
        <v>1001</v>
      </c>
      <c r="B872" s="3" t="s">
        <v>16</v>
      </c>
      <c r="C872" s="4" t="s">
        <v>17</v>
      </c>
      <c r="D872" s="3">
        <v>2023</v>
      </c>
      <c r="E872" s="4" t="s">
        <v>50</v>
      </c>
      <c r="F872" s="4" t="str">
        <f t="shared" si="13"/>
        <v>爱心2309</v>
      </c>
      <c r="G872" s="5">
        <f>IFERROR(VerticalTable[[#This Row],[毛利额]]/VerticalTable[[#This Row],[实收]],"")</f>
        <v>0.42815312246425613</v>
      </c>
      <c r="H872" s="6">
        <f>SUMIF('[1]2023db'!$E:$E,F872,'[1]2023db'!$M:$M)</f>
        <v>91590.48</v>
      </c>
      <c r="I872" s="6">
        <f>SUMIF('[1]2023db'!$E:$E,F872,'[1]2023db'!$R:$R)</f>
        <v>39214.75</v>
      </c>
      <c r="J872" s="6">
        <f>SUMIF('[1]2023db'!$E:$E,[1]!表1_35[[#This Row],[列1]]&amp;"F",'[1]2023db'!$M:$M)</f>
        <v>0</v>
      </c>
      <c r="K872" s="6">
        <f>SUMIF('[1]2023db'!$E:$E,[1]!表1_35[[#This Row],[列1]]&amp;"F",'[1]2023db'!$R:$R)</f>
        <v>0</v>
      </c>
      <c r="L872" s="6">
        <f>IFERROR(VLOOKUP(LEFT(VerticalTable[[#This Row],[业务机构名称]],2)&amp;VerticalTable[[#This Row],[会计月]],[2]直营店月费用!$D$346:$T$495,8,0),0)</f>
        <v>2500</v>
      </c>
      <c r="M872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72" s="6">
        <f>IFERROR(VLOOKUP(LEFT(VerticalTable[[#This Row],[业务机构名称]],2)&amp;VerticalTable[[#This Row],[会计月]],[2]直营店月费用!$D$346:$T$495,17,0),0)</f>
        <v>835.26000000000022</v>
      </c>
      <c r="O872" s="6">
        <f>IFERROR(VLOOKUP(LEFT(VerticalTable[[#This Row],[业务机构名称]],2)&amp;VerticalTable[[#This Row],[会计月]],[2]直营店月费用!$D$346:$T$495,15,0),0)</f>
        <v>7623</v>
      </c>
      <c r="P872" s="6">
        <f>VerticalTable[[#This Row],[毛利额]]-SUM(VerticalTable[[#This Row],[月租]:[员工工资]])</f>
        <v>28256.489999999998</v>
      </c>
    </row>
    <row r="873" spans="1:16" ht="17.25">
      <c r="A873" s="3">
        <v>1002</v>
      </c>
      <c r="B873" s="4" t="s">
        <v>19</v>
      </c>
      <c r="C873" s="4" t="s">
        <v>20</v>
      </c>
      <c r="D873" s="3">
        <v>2023</v>
      </c>
      <c r="E873" s="4" t="s">
        <v>50</v>
      </c>
      <c r="F873" s="4" t="str">
        <f t="shared" si="13"/>
        <v>百姓2309</v>
      </c>
      <c r="G873" s="5">
        <f>IFERROR(VerticalTable[[#This Row],[毛利额]]/VerticalTable[[#This Row],[实收]],"")</f>
        <v>0.43033112960838427</v>
      </c>
      <c r="H873" s="6">
        <f>SUMIF('[1]2023db'!$E:$E,F873,'[1]2023db'!$M:$M)</f>
        <v>186733.83000000002</v>
      </c>
      <c r="I873" s="6">
        <f>SUMIF('[1]2023db'!$E:$E,F873,'[1]2023db'!$R:$R)</f>
        <v>80357.38</v>
      </c>
      <c r="J873" s="6">
        <f>SUMIF('[1]2023db'!$E:$E,[1]!表1_35[[#This Row],[列1]]&amp;"F",'[1]2023db'!$M:$M)</f>
        <v>0</v>
      </c>
      <c r="K873" s="6">
        <f>SUMIF('[1]2023db'!$E:$E,[1]!表1_35[[#This Row],[列1]]&amp;"F",'[1]2023db'!$R:$R)</f>
        <v>0</v>
      </c>
      <c r="L873" s="6">
        <f>IFERROR(VLOOKUP(LEFT(VerticalTable[[#This Row],[业务机构名称]],2)&amp;VerticalTable[[#This Row],[会计月]],[2]直营店月费用!$D$346:$T$495,8,0),0)</f>
        <v>0</v>
      </c>
      <c r="M873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73" s="6">
        <f>IFERROR(VLOOKUP(LEFT(VerticalTable[[#This Row],[业务机构名称]],2)&amp;VerticalTable[[#This Row],[会计月]],[2]直营店月费用!$D$346:$T$495,17,0),0)</f>
        <v>0</v>
      </c>
      <c r="O873" s="6">
        <f>IFERROR(VLOOKUP(LEFT(VerticalTable[[#This Row],[业务机构名称]],2)&amp;VerticalTable[[#This Row],[会计月]],[2]直营店月费用!$D$346:$T$495,15,0),0)</f>
        <v>0</v>
      </c>
      <c r="P873" s="6">
        <f>VerticalTable[[#This Row],[毛利额]]-SUM(VerticalTable[[#This Row],[月租]:[员工工资]])</f>
        <v>80357.38</v>
      </c>
    </row>
    <row r="874" spans="1:16" ht="17.25">
      <c r="A874" s="3">
        <v>1003</v>
      </c>
      <c r="B874" s="4" t="s">
        <v>22</v>
      </c>
      <c r="C874" s="4" t="s">
        <v>20</v>
      </c>
      <c r="D874" s="3">
        <v>2023</v>
      </c>
      <c r="E874" s="4" t="s">
        <v>50</v>
      </c>
      <c r="F874" s="4" t="str">
        <f t="shared" si="13"/>
        <v>博康2309</v>
      </c>
      <c r="G874" s="5">
        <f>IFERROR(VerticalTable[[#This Row],[毛利额]]/VerticalTable[[#This Row],[实收]],"")</f>
        <v>0.50051818390288771</v>
      </c>
      <c r="H874" s="6">
        <f>SUMIF('[1]2023db'!$E:$E,F874,'[1]2023db'!$M:$M)</f>
        <v>81110.2</v>
      </c>
      <c r="I874" s="6">
        <f>SUMIF('[1]2023db'!$E:$E,F874,'[1]2023db'!$R:$R)</f>
        <v>40597.129999999997</v>
      </c>
      <c r="J874" s="6">
        <f>SUMIF('[1]2023db'!$E:$E,[1]!表1_35[[#This Row],[列1]]&amp;"F",'[1]2023db'!$M:$M)</f>
        <v>0</v>
      </c>
      <c r="K874" s="6">
        <f>SUMIF('[1]2023db'!$E:$E,[1]!表1_35[[#This Row],[列1]]&amp;"F",'[1]2023db'!$R:$R)</f>
        <v>0</v>
      </c>
      <c r="L874" s="6">
        <f>IFERROR(VLOOKUP(LEFT(VerticalTable[[#This Row],[业务机构名称]],2)&amp;VerticalTable[[#This Row],[会计月]],[2]直营店月费用!$D$346:$T$495,8,0),0)</f>
        <v>0</v>
      </c>
      <c r="M874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74" s="6">
        <f>IFERROR(VLOOKUP(LEFT(VerticalTable[[#This Row],[业务机构名称]],2)&amp;VerticalTable[[#This Row],[会计月]],[2]直营店月费用!$D$346:$T$495,17,0),0)</f>
        <v>0</v>
      </c>
      <c r="O874" s="6">
        <f>IFERROR(VLOOKUP(LEFT(VerticalTable[[#This Row],[业务机构名称]],2)&amp;VerticalTable[[#This Row],[会计月]],[2]直营店月费用!$D$346:$T$495,15,0),0)</f>
        <v>0</v>
      </c>
      <c r="P874" s="6">
        <f>VerticalTable[[#This Row],[毛利额]]-SUM(VerticalTable[[#This Row],[月租]:[员工工资]])</f>
        <v>40597.129999999997</v>
      </c>
    </row>
    <row r="875" spans="1:16" ht="17.25">
      <c r="A875" s="3">
        <v>1004</v>
      </c>
      <c r="B875" s="4" t="s">
        <v>23</v>
      </c>
      <c r="C875" s="4" t="s">
        <v>20</v>
      </c>
      <c r="D875" s="3">
        <v>2023</v>
      </c>
      <c r="E875" s="4" t="s">
        <v>50</v>
      </c>
      <c r="F875" s="4" t="str">
        <f t="shared" si="13"/>
        <v>华瑞2309</v>
      </c>
      <c r="G875" s="5">
        <f>IFERROR(VerticalTable[[#This Row],[毛利额]]/VerticalTable[[#This Row],[实收]],"")</f>
        <v>0.40602943067091046</v>
      </c>
      <c r="H875" s="6">
        <f>SUMIF('[1]2023db'!$E:$E,F875,'[1]2023db'!$M:$M)</f>
        <v>110219.03</v>
      </c>
      <c r="I875" s="6">
        <f>SUMIF('[1]2023db'!$E:$E,F875,'[1]2023db'!$R:$R)</f>
        <v>44752.17</v>
      </c>
      <c r="J875" s="6">
        <f>SUMIF('[1]2023db'!$E:$E,[1]!表1_35[[#This Row],[列1]]&amp;"F",'[1]2023db'!$M:$M)</f>
        <v>0</v>
      </c>
      <c r="K875" s="6">
        <f>SUMIF('[1]2023db'!$E:$E,[1]!表1_35[[#This Row],[列1]]&amp;"F",'[1]2023db'!$R:$R)</f>
        <v>0</v>
      </c>
      <c r="L875" s="6">
        <f>IFERROR(VLOOKUP(LEFT(VerticalTable[[#This Row],[业务机构名称]],2)&amp;VerticalTable[[#This Row],[会计月]],[2]直营店月费用!$D$346:$T$495,8,0),0)</f>
        <v>0</v>
      </c>
      <c r="M875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75" s="6">
        <f>IFERROR(VLOOKUP(LEFT(VerticalTable[[#This Row],[业务机构名称]],2)&amp;VerticalTable[[#This Row],[会计月]],[2]直营店月费用!$D$346:$T$495,17,0),0)</f>
        <v>0</v>
      </c>
      <c r="O875" s="6">
        <f>IFERROR(VLOOKUP(LEFT(VerticalTable[[#This Row],[业务机构名称]],2)&amp;VerticalTable[[#This Row],[会计月]],[2]直营店月费用!$D$346:$T$495,15,0),0)</f>
        <v>0</v>
      </c>
      <c r="P875" s="6">
        <f>VerticalTable[[#This Row],[毛利额]]-SUM(VerticalTable[[#This Row],[月租]:[员工工资]])</f>
        <v>44752.17</v>
      </c>
    </row>
    <row r="876" spans="1:16" ht="17.25" customHeight="1">
      <c r="A876" s="3">
        <v>1005</v>
      </c>
      <c r="B876" s="4" t="s">
        <v>24</v>
      </c>
      <c r="C876" s="4" t="s">
        <v>20</v>
      </c>
      <c r="D876" s="3">
        <v>2023</v>
      </c>
      <c r="E876" s="4" t="s">
        <v>50</v>
      </c>
      <c r="F876" s="4" t="str">
        <f t="shared" si="13"/>
        <v>华宇2309</v>
      </c>
      <c r="G876" s="5">
        <f>IFERROR(VerticalTable[[#This Row],[毛利额]]/VerticalTable[[#This Row],[实收]],"")</f>
        <v>0.37891439307577418</v>
      </c>
      <c r="H876" s="6">
        <f>SUMIF('[1]2023db'!$E:$E,F876,'[1]2023db'!$M:$M)</f>
        <v>104080.95000000001</v>
      </c>
      <c r="I876" s="6">
        <f>SUMIF('[1]2023db'!$E:$E,F876,'[1]2023db'!$R:$R)</f>
        <v>39437.770000000004</v>
      </c>
      <c r="J876" s="6">
        <f>SUMIF('[1]2023db'!$E:$E,[1]!表1_35[[#This Row],[列1]]&amp;"F",'[1]2023db'!$M:$M)</f>
        <v>0</v>
      </c>
      <c r="K876" s="6">
        <f>SUMIF('[1]2023db'!$E:$E,[1]!表1_35[[#This Row],[列1]]&amp;"F",'[1]2023db'!$R:$R)</f>
        <v>0</v>
      </c>
      <c r="L876" s="6">
        <f>IFERROR(VLOOKUP(LEFT(VerticalTable[[#This Row],[业务机构名称]],2)&amp;VerticalTable[[#This Row],[会计月]],[2]直营店月费用!$D$346:$T$495,8,0),0)</f>
        <v>0</v>
      </c>
      <c r="M876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76" s="6">
        <f>IFERROR(VLOOKUP(LEFT(VerticalTable[[#This Row],[业务机构名称]],2)&amp;VerticalTable[[#This Row],[会计月]],[2]直营店月费用!$D$346:$T$495,17,0),0)</f>
        <v>0</v>
      </c>
      <c r="O876" s="6">
        <f>IFERROR(VLOOKUP(LEFT(VerticalTable[[#This Row],[业务机构名称]],2)&amp;VerticalTable[[#This Row],[会计月]],[2]直营店月费用!$D$346:$T$495,15,0),0)</f>
        <v>0</v>
      </c>
      <c r="P876" s="6">
        <f>VerticalTable[[#This Row],[毛利额]]-SUM(VerticalTable[[#This Row],[月租]:[员工工资]])</f>
        <v>39437.770000000004</v>
      </c>
    </row>
    <row r="877" spans="1:16" ht="17.25" customHeight="1">
      <c r="A877" s="3">
        <v>1006</v>
      </c>
      <c r="B877" s="4" t="s">
        <v>25</v>
      </c>
      <c r="C877" s="4" t="s">
        <v>20</v>
      </c>
      <c r="D877" s="3">
        <v>2023</v>
      </c>
      <c r="E877" s="4" t="s">
        <v>50</v>
      </c>
      <c r="F877" s="4" t="str">
        <f t="shared" si="13"/>
        <v>华雨2309</v>
      </c>
      <c r="G877" s="5">
        <f>IFERROR(VerticalTable[[#This Row],[毛利额]]/VerticalTable[[#This Row],[实收]],"")</f>
        <v>0.5949417184762239</v>
      </c>
      <c r="H877" s="6">
        <f>SUMIF('[1]2023db'!$E:$E,F877,'[1]2023db'!$M:$M)</f>
        <v>59126.8</v>
      </c>
      <c r="I877" s="6">
        <f>SUMIF('[1]2023db'!$E:$E,F877,'[1]2023db'!$R:$R)</f>
        <v>35177</v>
      </c>
      <c r="J877" s="6">
        <f>SUMIF('[1]2023db'!$E:$E,[1]!表1_35[[#This Row],[列1]]&amp;"F",'[1]2023db'!$M:$M)</f>
        <v>0</v>
      </c>
      <c r="K877" s="6">
        <f>SUMIF('[1]2023db'!$E:$E,[1]!表1_35[[#This Row],[列1]]&amp;"F",'[1]2023db'!$R:$R)</f>
        <v>0</v>
      </c>
      <c r="L877" s="6">
        <f>IFERROR(VLOOKUP(LEFT(VerticalTable[[#This Row],[业务机构名称]],2)&amp;VerticalTable[[#This Row],[会计月]],[2]直营店月费用!$D$346:$T$495,8,0),0)</f>
        <v>0</v>
      </c>
      <c r="M877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77" s="6">
        <f>IFERROR(VLOOKUP(LEFT(VerticalTable[[#This Row],[业务机构名称]],2)&amp;VerticalTable[[#This Row],[会计月]],[2]直营店月费用!$D$346:$T$495,17,0),0)</f>
        <v>0</v>
      </c>
      <c r="O877" s="6">
        <f>IFERROR(VLOOKUP(LEFT(VerticalTable[[#This Row],[业务机构名称]],2)&amp;VerticalTable[[#This Row],[会计月]],[2]直营店月费用!$D$346:$T$495,15,0),0)</f>
        <v>0</v>
      </c>
      <c r="P877" s="6">
        <f>VerticalTable[[#This Row],[毛利额]]-SUM(VerticalTable[[#This Row],[月租]:[员工工资]])</f>
        <v>35177</v>
      </c>
    </row>
    <row r="878" spans="1:16" ht="17.25" customHeight="1">
      <c r="A878" s="3">
        <v>1007</v>
      </c>
      <c r="B878" s="3" t="s">
        <v>26</v>
      </c>
      <c r="C878" s="4" t="s">
        <v>17</v>
      </c>
      <c r="D878" s="3">
        <v>2023</v>
      </c>
      <c r="E878" s="4" t="s">
        <v>50</v>
      </c>
      <c r="F878" s="4" t="str">
        <f t="shared" si="13"/>
        <v>平安2309</v>
      </c>
      <c r="G878" s="5">
        <f>IFERROR(VerticalTable[[#This Row],[毛利额]]/VerticalTable[[#This Row],[实收]],"")</f>
        <v>0.35967194489640414</v>
      </c>
      <c r="H878" s="6">
        <f>SUMIF('[1]2023db'!$E:$E,F878,'[1]2023db'!$M:$M)</f>
        <v>75184.929999999993</v>
      </c>
      <c r="I878" s="6">
        <f>SUMIF('[1]2023db'!$E:$E,F878,'[1]2023db'!$R:$R)</f>
        <v>27041.91</v>
      </c>
      <c r="J878" s="6">
        <f>SUMIF('[1]2023db'!$E:$E,[1]!表1_35[[#This Row],[列1]]&amp;"F",'[1]2023db'!$M:$M)</f>
        <v>0</v>
      </c>
      <c r="K878" s="6">
        <f>SUMIF('[1]2023db'!$E:$E,[1]!表1_35[[#This Row],[列1]]&amp;"F",'[1]2023db'!$R:$R)</f>
        <v>0</v>
      </c>
      <c r="L878" s="6">
        <f>IFERROR(VLOOKUP(LEFT(VerticalTable[[#This Row],[业务机构名称]],2)&amp;VerticalTable[[#This Row],[会计月]],[2]直营店月费用!$D$346:$T$495,8,0),0)</f>
        <v>1917</v>
      </c>
      <c r="M878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78" s="6">
        <f>IFERROR(VLOOKUP(LEFT(VerticalTable[[#This Row],[业务机构名称]],2)&amp;VerticalTable[[#This Row],[会计月]],[2]直营店月费用!$D$346:$T$495,17,0),0)</f>
        <v>408.84000000000015</v>
      </c>
      <c r="O878" s="6">
        <f>IFERROR(VLOOKUP(LEFT(VerticalTable[[#This Row],[业务机构名称]],2)&amp;VerticalTable[[#This Row],[会计月]],[2]直营店月费用!$D$346:$T$495,15,0),0)</f>
        <v>5373</v>
      </c>
      <c r="P878" s="6">
        <f>VerticalTable[[#This Row],[毛利额]]-SUM(VerticalTable[[#This Row],[月租]:[员工工资]])</f>
        <v>19343.07</v>
      </c>
    </row>
    <row r="879" spans="1:16" ht="17.25" customHeight="1">
      <c r="A879" s="3">
        <v>1008</v>
      </c>
      <c r="B879" s="3" t="s">
        <v>27</v>
      </c>
      <c r="C879" s="4" t="s">
        <v>17</v>
      </c>
      <c r="D879" s="3">
        <v>2023</v>
      </c>
      <c r="E879" s="4" t="s">
        <v>50</v>
      </c>
      <c r="F879" s="4" t="str">
        <f t="shared" si="13"/>
        <v>平价2309</v>
      </c>
      <c r="G879" s="5">
        <f>IFERROR(VerticalTable[[#This Row],[毛利额]]/VerticalTable[[#This Row],[实收]],"")</f>
        <v>0.36535058586641</v>
      </c>
      <c r="H879" s="6">
        <f>SUMIF('[1]2023db'!$E:$E,F879,'[1]2023db'!$M:$M)</f>
        <v>181053.21999999997</v>
      </c>
      <c r="I879" s="6">
        <f>SUMIF('[1]2023db'!$E:$E,F879,'[1]2023db'!$R:$R)</f>
        <v>66147.900000000009</v>
      </c>
      <c r="J879" s="6">
        <f>SUMIF('[1]2023db'!$E:$E,[1]!表1_35[[#This Row],[列1]]&amp;"F",'[1]2023db'!$M:$M)</f>
        <v>0</v>
      </c>
      <c r="K879" s="6">
        <f>SUMIF('[1]2023db'!$E:$E,[1]!表1_35[[#This Row],[列1]]&amp;"F",'[1]2023db'!$R:$R)</f>
        <v>0</v>
      </c>
      <c r="L879" s="6">
        <f>IFERROR(VLOOKUP(LEFT(VerticalTable[[#This Row],[业务机构名称]],2)&amp;VerticalTable[[#This Row],[会计月]],[2]直营店月费用!$D$346:$T$495,8,0),0)</f>
        <v>4500</v>
      </c>
      <c r="M879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79" s="6">
        <f>IFERROR(VLOOKUP(LEFT(VerticalTable[[#This Row],[业务机构名称]],2)&amp;VerticalTable[[#This Row],[会计月]],[2]直营店月费用!$D$346:$T$495,17,0),0)</f>
        <v>1597.5600000000013</v>
      </c>
      <c r="O879" s="6">
        <f>IFERROR(VLOOKUP(LEFT(VerticalTable[[#This Row],[业务机构名称]],2)&amp;VerticalTable[[#This Row],[会计月]],[2]直营店月费用!$D$346:$T$495,15,0),0)</f>
        <v>24100</v>
      </c>
      <c r="P879" s="6">
        <f>VerticalTable[[#This Row],[毛利额]]-SUM(VerticalTable[[#This Row],[月租]:[员工工资]])</f>
        <v>35950.340000000011</v>
      </c>
    </row>
    <row r="880" spans="1:16" ht="17.25" customHeight="1">
      <c r="A880" s="3">
        <v>1010</v>
      </c>
      <c r="B880" s="3" t="s">
        <v>29</v>
      </c>
      <c r="C880" s="4" t="s">
        <v>17</v>
      </c>
      <c r="D880" s="3">
        <v>2023</v>
      </c>
      <c r="E880" s="4" t="s">
        <v>50</v>
      </c>
      <c r="F880" s="4" t="str">
        <f t="shared" si="13"/>
        <v>同仁2309</v>
      </c>
      <c r="G880" s="5">
        <f>IFERROR(VerticalTable[[#This Row],[毛利额]]/VerticalTable[[#This Row],[实收]],"")</f>
        <v>0.34206774983947219</v>
      </c>
      <c r="H880" s="6">
        <f>SUMIF('[1]2023db'!$E:$E,F880,'[1]2023db'!$M:$M)</f>
        <v>52872.45</v>
      </c>
      <c r="I880" s="6">
        <f>SUMIF('[1]2023db'!$E:$E,F880,'[1]2023db'!$R:$R)</f>
        <v>18085.96</v>
      </c>
      <c r="J880" s="6">
        <f>SUMIF('[1]2023db'!$E:$E,[1]!表1_35[[#This Row],[列1]]&amp;"F",'[1]2023db'!$M:$M)</f>
        <v>0</v>
      </c>
      <c r="K880" s="6">
        <f>SUMIF('[1]2023db'!$E:$E,[1]!表1_35[[#This Row],[列1]]&amp;"F",'[1]2023db'!$R:$R)</f>
        <v>0</v>
      </c>
      <c r="L880" s="6">
        <f>IFERROR(VLOOKUP(LEFT(VerticalTable[[#This Row],[业务机构名称]],2)&amp;VerticalTable[[#This Row],[会计月]],[2]直营店月费用!$D$346:$T$495,8,0),0)</f>
        <v>7500</v>
      </c>
      <c r="M880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80" s="6">
        <f>IFERROR(VLOOKUP(LEFT(VerticalTable[[#This Row],[业务机构名称]],2)&amp;VerticalTable[[#This Row],[会计月]],[2]直营店月费用!$D$346:$T$495,17,0),0)</f>
        <v>182.23999999999978</v>
      </c>
      <c r="O880" s="6">
        <f>IFERROR(VLOOKUP(LEFT(VerticalTable[[#This Row],[业务机构名称]],2)&amp;VerticalTable[[#This Row],[会计月]],[2]直营店月费用!$D$346:$T$495,15,0),0)</f>
        <v>5133</v>
      </c>
      <c r="P880" s="6">
        <f>VerticalTable[[#This Row],[毛利额]]-SUM(VerticalTable[[#This Row],[月租]:[员工工资]])</f>
        <v>5270.7199999999993</v>
      </c>
    </row>
    <row r="881" spans="1:16" ht="17.25" customHeight="1">
      <c r="A881" s="3">
        <v>1011</v>
      </c>
      <c r="B881" s="3" t="s">
        <v>30</v>
      </c>
      <c r="C881" s="4" t="s">
        <v>17</v>
      </c>
      <c r="D881" s="3">
        <v>2023</v>
      </c>
      <c r="E881" s="4" t="s">
        <v>50</v>
      </c>
      <c r="F881" s="4" t="str">
        <f t="shared" si="13"/>
        <v>万合2309</v>
      </c>
      <c r="G881" s="5">
        <f>IFERROR(VerticalTable[[#This Row],[毛利额]]/VerticalTable[[#This Row],[实收]],"")</f>
        <v>0.21900039571844274</v>
      </c>
      <c r="H881" s="6">
        <f>SUMIF('[1]2023db'!$E:$E,F881,'[1]2023db'!$M:$M)</f>
        <v>452417.63</v>
      </c>
      <c r="I881" s="6">
        <f>SUMIF('[1]2023db'!$E:$E,F881,'[1]2023db'!$R:$R)</f>
        <v>99079.640000000014</v>
      </c>
      <c r="J881" s="6">
        <f>SUMIF('[1]2023db'!$E:$E,[1]!表1_35[[#This Row],[列1]]&amp;"F",'[1]2023db'!$M:$M)</f>
        <v>0</v>
      </c>
      <c r="K881" s="6">
        <f>SUMIF('[1]2023db'!$E:$E,[1]!表1_35[[#This Row],[列1]]&amp;"F",'[1]2023db'!$R:$R)</f>
        <v>0</v>
      </c>
      <c r="L881" s="6">
        <f>IFERROR(VLOOKUP(LEFT(VerticalTable[[#This Row],[业务机构名称]],2)&amp;VerticalTable[[#This Row],[会计月]],[2]直营店月费用!$D$346:$T$495,8,0),0)</f>
        <v>10000</v>
      </c>
      <c r="M881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81" s="6">
        <f>IFERROR(VLOOKUP(LEFT(VerticalTable[[#This Row],[业务机构名称]],2)&amp;VerticalTable[[#This Row],[会计月]],[2]直营店月费用!$D$346:$T$495,17,0),0)</f>
        <v>378.15000000000146</v>
      </c>
      <c r="O881" s="6">
        <f>IFERROR(VLOOKUP(LEFT(VerticalTable[[#This Row],[业务机构名称]],2)&amp;VerticalTable[[#This Row],[会计月]],[2]直营店月费用!$D$346:$T$495,15,0),0)</f>
        <v>20897</v>
      </c>
      <c r="P881" s="6">
        <f>VerticalTable[[#This Row],[毛利额]]-SUM(VerticalTable[[#This Row],[月租]:[员工工资]])</f>
        <v>67804.49000000002</v>
      </c>
    </row>
    <row r="882" spans="1:16" ht="17.25" customHeight="1">
      <c r="A882" s="3">
        <v>1012</v>
      </c>
      <c r="B882" s="3" t="s">
        <v>31</v>
      </c>
      <c r="C882" s="4" t="s">
        <v>17</v>
      </c>
      <c r="D882" s="3">
        <v>2023</v>
      </c>
      <c r="E882" s="4" t="s">
        <v>50</v>
      </c>
      <c r="F882" s="4" t="str">
        <f t="shared" si="13"/>
        <v>为民2309</v>
      </c>
      <c r="G882" s="5">
        <f>IFERROR(VerticalTable[[#This Row],[毛利额]]/VerticalTable[[#This Row],[实收]],"")</f>
        <v>0.40131921434933115</v>
      </c>
      <c r="H882" s="6">
        <f>SUMIF('[1]2023db'!$E:$E,F882,'[1]2023db'!$M:$M)</f>
        <v>78258.7</v>
      </c>
      <c r="I882" s="6">
        <f>SUMIF('[1]2023db'!$E:$E,F882,'[1]2023db'!$R:$R)</f>
        <v>31406.720000000001</v>
      </c>
      <c r="J882" s="6">
        <f>SUMIF('[1]2023db'!$E:$E,[1]!表1_35[[#This Row],[列1]]&amp;"F",'[1]2023db'!$M:$M)</f>
        <v>0</v>
      </c>
      <c r="K882" s="6">
        <f>SUMIF('[1]2023db'!$E:$E,[1]!表1_35[[#This Row],[列1]]&amp;"F",'[1]2023db'!$R:$R)</f>
        <v>0</v>
      </c>
      <c r="L882" s="6">
        <f>IFERROR(VLOOKUP(LEFT(VerticalTable[[#This Row],[业务机构名称]],2)&amp;VerticalTable[[#This Row],[会计月]],[2]直营店月费用!$D$346:$T$495,8,0),0)</f>
        <v>2750</v>
      </c>
      <c r="M882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82" s="6">
        <f>IFERROR(VLOOKUP(LEFT(VerticalTable[[#This Row],[业务机构名称]],2)&amp;VerticalTable[[#This Row],[会计月]],[2]直营店月费用!$D$346:$T$495,17,0),0)</f>
        <v>202.01000000000022</v>
      </c>
      <c r="O882" s="6">
        <f>IFERROR(VLOOKUP(LEFT(VerticalTable[[#This Row],[业务机构名称]],2)&amp;VerticalTable[[#This Row],[会计月]],[2]直营店月费用!$D$346:$T$495,15,0),0)</f>
        <v>7441</v>
      </c>
      <c r="P882" s="6">
        <f>VerticalTable[[#This Row],[毛利额]]-SUM(VerticalTable[[#This Row],[月租]:[员工工资]])</f>
        <v>21013.71</v>
      </c>
    </row>
    <row r="883" spans="1:16" ht="17.25" customHeight="1">
      <c r="A883" s="3">
        <v>1013</v>
      </c>
      <c r="B883" s="4" t="s">
        <v>56</v>
      </c>
      <c r="C883" s="4" t="s">
        <v>20</v>
      </c>
      <c r="D883" s="3">
        <v>2023</v>
      </c>
      <c r="E883" s="4" t="s">
        <v>50</v>
      </c>
      <c r="F883" s="4" t="str">
        <f t="shared" si="13"/>
        <v>心脑2309</v>
      </c>
      <c r="G883" s="5">
        <f>IFERROR(VerticalTable[[#This Row],[毛利额]]/VerticalTable[[#This Row],[实收]],"")</f>
        <v>0.40863446613316623</v>
      </c>
      <c r="H883" s="6">
        <f>SUMIF('[1]2023db'!$E:$E,F883,'[1]2023db'!$M:$M)</f>
        <v>77372.010000000009</v>
      </c>
      <c r="I883" s="6">
        <f>SUMIF('[1]2023db'!$E:$E,F883,'[1]2023db'!$R:$R)</f>
        <v>31616.870000000003</v>
      </c>
      <c r="J883" s="6">
        <f>SUMIF('[1]2023db'!$E:$E,[1]!表1_35[[#This Row],[列1]]&amp;"F",'[1]2023db'!$M:$M)</f>
        <v>0</v>
      </c>
      <c r="K883" s="6">
        <f>SUMIF('[1]2023db'!$E:$E,[1]!表1_35[[#This Row],[列1]]&amp;"F",'[1]2023db'!$R:$R)</f>
        <v>0</v>
      </c>
      <c r="L883" s="6">
        <f>IFERROR(VLOOKUP(LEFT(VerticalTable[[#This Row],[业务机构名称]],2)&amp;VerticalTable[[#This Row],[会计月]],[2]直营店月费用!$D$346:$T$495,8,0),0)</f>
        <v>0</v>
      </c>
      <c r="M883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83" s="6">
        <f>IFERROR(VLOOKUP(LEFT(VerticalTable[[#This Row],[业务机构名称]],2)&amp;VerticalTable[[#This Row],[会计月]],[2]直营店月费用!$D$346:$T$495,17,0),0)</f>
        <v>0</v>
      </c>
      <c r="O883" s="6">
        <f>IFERROR(VLOOKUP(LEFT(VerticalTable[[#This Row],[业务机构名称]],2)&amp;VerticalTable[[#This Row],[会计月]],[2]直营店月费用!$D$346:$T$495,15,0),0)</f>
        <v>0</v>
      </c>
      <c r="P883" s="6">
        <f>VerticalTable[[#This Row],[毛利额]]-SUM(VerticalTable[[#This Row],[月租]:[员工工资]])</f>
        <v>31616.870000000003</v>
      </c>
    </row>
    <row r="884" spans="1:16" ht="17.25" customHeight="1">
      <c r="A884" s="3">
        <v>1014</v>
      </c>
      <c r="B884" s="3" t="s">
        <v>32</v>
      </c>
      <c r="C884" s="4" t="s">
        <v>17</v>
      </c>
      <c r="D884" s="3">
        <v>2023</v>
      </c>
      <c r="E884" s="4" t="s">
        <v>50</v>
      </c>
      <c r="F884" s="4" t="str">
        <f t="shared" si="13"/>
        <v>新特2309</v>
      </c>
      <c r="G884" s="5">
        <f>IFERROR(VerticalTable[[#This Row],[毛利额]]/VerticalTable[[#This Row],[实收]],"")</f>
        <v>0.39081573903645073</v>
      </c>
      <c r="H884" s="6">
        <f>SUMIF('[1]2023db'!$E:$E,F884,'[1]2023db'!$M:$M)</f>
        <v>122398.09</v>
      </c>
      <c r="I884" s="6">
        <f>SUMIF('[1]2023db'!$E:$E,F884,'[1]2023db'!$R:$R)</f>
        <v>47835.100000000006</v>
      </c>
      <c r="J884" s="6">
        <f>SUMIF('[1]2023db'!$E:$E,[1]!表1_35[[#This Row],[列1]]&amp;"F",'[1]2023db'!$M:$M)</f>
        <v>0</v>
      </c>
      <c r="K884" s="6">
        <f>SUMIF('[1]2023db'!$E:$E,[1]!表1_35[[#This Row],[列1]]&amp;"F",'[1]2023db'!$R:$R)</f>
        <v>0</v>
      </c>
      <c r="L884" s="6">
        <f>IFERROR(VLOOKUP(LEFT(VerticalTable[[#This Row],[业务机构名称]],2)&amp;VerticalTable[[#This Row],[会计月]],[2]直营店月费用!$D$346:$T$495,8,0),0)</f>
        <v>0</v>
      </c>
      <c r="M884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84" s="6">
        <f>IFERROR(VLOOKUP(LEFT(VerticalTable[[#This Row],[业务机构名称]],2)&amp;VerticalTable[[#This Row],[会计月]],[2]直营店月费用!$D$346:$T$495,17,0),0)</f>
        <v>240.53000000000065</v>
      </c>
      <c r="O884" s="6">
        <f>IFERROR(VLOOKUP(LEFT(VerticalTable[[#This Row],[业务机构名称]],2)&amp;VerticalTable[[#This Row],[会计月]],[2]直营店月费用!$D$346:$T$495,15,0),0)</f>
        <v>10515</v>
      </c>
      <c r="P884" s="6">
        <f>VerticalTable[[#This Row],[毛利额]]-SUM(VerticalTable[[#This Row],[月租]:[员工工资]])</f>
        <v>37079.570000000007</v>
      </c>
    </row>
    <row r="885" spans="1:16" ht="17.25" customHeight="1">
      <c r="A885" s="3">
        <v>1015</v>
      </c>
      <c r="B885" s="3" t="s">
        <v>33</v>
      </c>
      <c r="C885" s="4" t="s">
        <v>17</v>
      </c>
      <c r="D885" s="3">
        <v>2023</v>
      </c>
      <c r="E885" s="4" t="s">
        <v>50</v>
      </c>
      <c r="F885" s="4" t="str">
        <f t="shared" si="13"/>
        <v>春天2309</v>
      </c>
      <c r="G885" s="5">
        <f>IFERROR(VerticalTable[[#This Row],[毛利额]]/VerticalTable[[#This Row],[实收]],"")</f>
        <v>0.38221876565690194</v>
      </c>
      <c r="H885" s="6">
        <f>SUMIF('[1]2023db'!$E:$E,F885,'[1]2023db'!$M:$M)</f>
        <v>103069.56</v>
      </c>
      <c r="I885" s="6">
        <f>SUMIF('[1]2023db'!$E:$E,F885,'[1]2023db'!$R:$R)</f>
        <v>39395.119999999995</v>
      </c>
      <c r="J885" s="6">
        <f>SUMIF('[1]2023db'!$E:$E,[1]!表1_35[[#This Row],[列1]]&amp;"F",'[1]2023db'!$M:$M)</f>
        <v>0</v>
      </c>
      <c r="K885" s="6">
        <f>SUMIF('[1]2023db'!$E:$E,[1]!表1_35[[#This Row],[列1]]&amp;"F",'[1]2023db'!$R:$R)</f>
        <v>0</v>
      </c>
      <c r="L885" s="6">
        <f>IFERROR(VLOOKUP(LEFT(VerticalTable[[#This Row],[业务机构名称]],2)&amp;VerticalTable[[#This Row],[会计月]],[2]直营店月费用!$D$346:$T$495,8,0),0)</f>
        <v>2333</v>
      </c>
      <c r="M885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85" s="6">
        <f>IFERROR(VLOOKUP(LEFT(VerticalTable[[#This Row],[业务机构名称]],2)&amp;VerticalTable[[#This Row],[会计月]],[2]直营店月费用!$D$346:$T$495,17,0),0)</f>
        <v>246.95999999999913</v>
      </c>
      <c r="O885" s="6">
        <f>IFERROR(VLOOKUP(LEFT(VerticalTable[[#This Row],[业务机构名称]],2)&amp;VerticalTable[[#This Row],[会计月]],[2]直营店月费用!$D$346:$T$495,15,0),0)</f>
        <v>7886</v>
      </c>
      <c r="P885" s="6">
        <f>VerticalTable[[#This Row],[毛利额]]-SUM(VerticalTable[[#This Row],[月租]:[员工工资]])</f>
        <v>28929.159999999996</v>
      </c>
    </row>
    <row r="886" spans="1:16" ht="17.25" customHeight="1">
      <c r="A886" s="3">
        <v>1016</v>
      </c>
      <c r="B886" s="3" t="s">
        <v>34</v>
      </c>
      <c r="C886" s="4" t="s">
        <v>17</v>
      </c>
      <c r="D886" s="3">
        <v>2023</v>
      </c>
      <c r="E886" s="4" t="s">
        <v>50</v>
      </c>
      <c r="F886" s="4" t="str">
        <f t="shared" si="13"/>
        <v>春雨2309</v>
      </c>
      <c r="G886" s="5">
        <f>IFERROR(VerticalTable[[#This Row],[毛利额]]/VerticalTable[[#This Row],[实收]],"")</f>
        <v>0.34654283946573139</v>
      </c>
      <c r="H886" s="6">
        <f>SUMIF('[1]2023db'!$E:$E,F886,'[1]2023db'!$M:$M)</f>
        <v>80927.83</v>
      </c>
      <c r="I886" s="6">
        <f>SUMIF('[1]2023db'!$E:$E,F886,'[1]2023db'!$R:$R)</f>
        <v>28044.959999999999</v>
      </c>
      <c r="J886" s="6">
        <f>SUMIF('[1]2023db'!$E:$E,[1]!表1_35[[#This Row],[列1]]&amp;"F",'[1]2023db'!$M:$M)</f>
        <v>0</v>
      </c>
      <c r="K886" s="6">
        <f>SUMIF('[1]2023db'!$E:$E,[1]!表1_35[[#This Row],[列1]]&amp;"F",'[1]2023db'!$R:$R)</f>
        <v>0</v>
      </c>
      <c r="L886" s="6">
        <f>IFERROR(VLOOKUP(LEFT(VerticalTable[[#This Row],[业务机构名称]],2)&amp;VerticalTable[[#This Row],[会计月]],[2]直营店月费用!$D$346:$T$495,8,0),0)</f>
        <v>2500</v>
      </c>
      <c r="M886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86" s="6">
        <f>IFERROR(VLOOKUP(LEFT(VerticalTable[[#This Row],[业务机构名称]],2)&amp;VerticalTable[[#This Row],[会计月]],[2]直营店月费用!$D$346:$T$495,17,0),0)</f>
        <v>2201.58</v>
      </c>
      <c r="O886" s="6">
        <f>IFERROR(VLOOKUP(LEFT(VerticalTable[[#This Row],[业务机构名称]],2)&amp;VerticalTable[[#This Row],[会计月]],[2]直营店月费用!$D$346:$T$495,15,0),0)</f>
        <v>7025</v>
      </c>
      <c r="P886" s="6">
        <f>VerticalTable[[#This Row],[毛利额]]-SUM(VerticalTable[[#This Row],[月租]:[员工工资]])</f>
        <v>16318.38</v>
      </c>
    </row>
    <row r="887" spans="1:16" ht="17.25" customHeight="1">
      <c r="A887" s="3">
        <v>1017</v>
      </c>
      <c r="B887" s="3" t="s">
        <v>35</v>
      </c>
      <c r="C887" s="4" t="s">
        <v>17</v>
      </c>
      <c r="D887" s="3">
        <v>2023</v>
      </c>
      <c r="E887" s="4" t="s">
        <v>50</v>
      </c>
      <c r="F887" s="4" t="str">
        <f t="shared" si="13"/>
        <v>阳光2309</v>
      </c>
      <c r="G887" s="5">
        <f>IFERROR(VerticalTable[[#This Row],[毛利额]]/VerticalTable[[#This Row],[实收]],"")</f>
        <v>0.366914573608493</v>
      </c>
      <c r="H887" s="6">
        <f>SUMIF('[1]2023db'!$E:$E,F887,'[1]2023db'!$M:$M)</f>
        <v>81031.75</v>
      </c>
      <c r="I887" s="6">
        <f>SUMIF('[1]2023db'!$E:$E,F887,'[1]2023db'!$R:$R)</f>
        <v>29731.730000000003</v>
      </c>
      <c r="J887" s="6">
        <f>SUMIF('[1]2023db'!$E:$E,[1]!表1_35[[#This Row],[列1]]&amp;"F",'[1]2023db'!$M:$M)</f>
        <v>0</v>
      </c>
      <c r="K887" s="6">
        <f>SUMIF('[1]2023db'!$E:$E,[1]!表1_35[[#This Row],[列1]]&amp;"F",'[1]2023db'!$R:$R)</f>
        <v>0</v>
      </c>
      <c r="L887" s="6">
        <f>IFERROR(VLOOKUP(LEFT(VerticalTable[[#This Row],[业务机构名称]],2)&amp;VerticalTable[[#This Row],[会计月]],[2]直营店月费用!$D$346:$T$495,8,0),0)</f>
        <v>2750</v>
      </c>
      <c r="M887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87" s="6">
        <f>IFERROR(VLOOKUP(LEFT(VerticalTable[[#This Row],[业务机构名称]],2)&amp;VerticalTable[[#This Row],[会计月]],[2]直营店月费用!$D$346:$T$495,17,0),0)</f>
        <v>704.29000000000087</v>
      </c>
      <c r="O887" s="6">
        <f>IFERROR(VLOOKUP(LEFT(VerticalTable[[#This Row],[业务机构名称]],2)&amp;VerticalTable[[#This Row],[会计月]],[2]直营店月费用!$D$346:$T$495,15,0),0)</f>
        <v>7039</v>
      </c>
      <c r="P887" s="6">
        <f>VerticalTable[[#This Row],[毛利额]]-SUM(VerticalTable[[#This Row],[月租]:[员工工资]])</f>
        <v>19238.440000000002</v>
      </c>
    </row>
    <row r="888" spans="1:16" ht="17.25">
      <c r="A888" s="3">
        <v>1018</v>
      </c>
      <c r="B888" s="3" t="s">
        <v>36</v>
      </c>
      <c r="C888" s="4" t="s">
        <v>17</v>
      </c>
      <c r="D888" s="3">
        <v>2023</v>
      </c>
      <c r="E888" s="4" t="s">
        <v>50</v>
      </c>
      <c r="F888" s="4" t="str">
        <f t="shared" si="13"/>
        <v>安康2309</v>
      </c>
      <c r="G888" s="5">
        <f>IFERROR(VerticalTable[[#This Row],[毛利额]]/VerticalTable[[#This Row],[实收]],"")</f>
        <v>0.35392934968241979</v>
      </c>
      <c r="H888" s="6">
        <f>SUMIF('[1]2023db'!$E:$E,F888,'[1]2023db'!$M:$M)</f>
        <v>68918.02</v>
      </c>
      <c r="I888" s="6">
        <f>SUMIF('[1]2023db'!$E:$E,F888,'[1]2023db'!$R:$R)</f>
        <v>24392.11</v>
      </c>
      <c r="J888" s="6">
        <f>SUMIF('[1]2023db'!$E:$E,[1]!表1_35[[#This Row],[列1]]&amp;"F",'[1]2023db'!$M:$M)</f>
        <v>0</v>
      </c>
      <c r="K888" s="6">
        <f>SUMIF('[1]2023db'!$E:$E,[1]!表1_35[[#This Row],[列1]]&amp;"F",'[1]2023db'!$R:$R)</f>
        <v>0</v>
      </c>
      <c r="L888" s="6">
        <f>IFERROR(VLOOKUP(LEFT(VerticalTable[[#This Row],[业务机构名称]],2)&amp;VerticalTable[[#This Row],[会计月]],[2]直营店月费用!$D$346:$T$495,8,0),0)</f>
        <v>5000</v>
      </c>
      <c r="M888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88" s="6">
        <f>IFERROR(VLOOKUP(LEFT(VerticalTable[[#This Row],[业务机构名称]],2)&amp;VerticalTable[[#This Row],[会计月]],[2]直营店月费用!$D$346:$T$495,17,0),0)</f>
        <v>1192.630000000001</v>
      </c>
      <c r="O888" s="6">
        <f>IFERROR(VLOOKUP(LEFT(VerticalTable[[#This Row],[业务机构名称]],2)&amp;VerticalTable[[#This Row],[会计月]],[2]直营店月费用!$D$346:$T$495,15,0),0)</f>
        <v>6463</v>
      </c>
      <c r="P888" s="6">
        <f>VerticalTable[[#This Row],[毛利额]]-SUM(VerticalTable[[#This Row],[月租]:[员工工资]])</f>
        <v>11736.48</v>
      </c>
    </row>
    <row r="889" spans="1:16" ht="17.25">
      <c r="A889" s="3">
        <v>1019</v>
      </c>
      <c r="B889" s="3" t="s">
        <v>37</v>
      </c>
      <c r="C889" s="4" t="s">
        <v>17</v>
      </c>
      <c r="D889" s="3">
        <v>2023</v>
      </c>
      <c r="E889" s="4" t="s">
        <v>50</v>
      </c>
      <c r="F889" s="4" t="str">
        <f t="shared" si="13"/>
        <v>仁心2309</v>
      </c>
      <c r="G889" s="5">
        <f>IFERROR(VerticalTable[[#This Row],[毛利额]]/VerticalTable[[#This Row],[实收]],"")</f>
        <v>0.34995455146828336</v>
      </c>
      <c r="H889" s="6">
        <f>SUMIF('[1]2023db'!$E:$E,F889,'[1]2023db'!$M:$M)</f>
        <v>69991.259999999995</v>
      </c>
      <c r="I889" s="6">
        <f>SUMIF('[1]2023db'!$E:$E,F889,'[1]2023db'!$R:$R)</f>
        <v>24493.760000000002</v>
      </c>
      <c r="J889" s="6">
        <f>SUMIF('[1]2023db'!$E:$E,[1]!表1_35[[#This Row],[列1]]&amp;"F",'[1]2023db'!$M:$M)</f>
        <v>0</v>
      </c>
      <c r="K889" s="6">
        <f>SUMIF('[1]2023db'!$E:$E,[1]!表1_35[[#This Row],[列1]]&amp;"F",'[1]2023db'!$R:$R)</f>
        <v>0</v>
      </c>
      <c r="L889" s="6">
        <f>IFERROR(VLOOKUP(LEFT(VerticalTable[[#This Row],[业务机构名称]],2)&amp;VerticalTable[[#This Row],[会计月]],[2]直营店月费用!$D$346:$T$495,8,0),0)</f>
        <v>1917</v>
      </c>
      <c r="M889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89" s="6">
        <f>IFERROR(VLOOKUP(LEFT(VerticalTable[[#This Row],[业务机构名称]],2)&amp;VerticalTable[[#This Row],[会计月]],[2]直营店月费用!$D$346:$T$495,17,0),0)</f>
        <v>202.53000000000065</v>
      </c>
      <c r="O889" s="6">
        <f>IFERROR(VLOOKUP(LEFT(VerticalTable[[#This Row],[业务机构名称]],2)&amp;VerticalTable[[#This Row],[会计月]],[2]直营店月费用!$D$346:$T$495,15,0),0)</f>
        <v>5718</v>
      </c>
      <c r="P889" s="6">
        <f>VerticalTable[[#This Row],[毛利额]]-SUM(VerticalTable[[#This Row],[月租]:[员工工资]])</f>
        <v>16656.230000000003</v>
      </c>
    </row>
    <row r="890" spans="1:16" ht="17.25">
      <c r="A890" s="3">
        <v>1021</v>
      </c>
      <c r="B890" s="4" t="s">
        <v>53</v>
      </c>
      <c r="C890" s="4" t="s">
        <v>17</v>
      </c>
      <c r="D890" s="3">
        <v>2023</v>
      </c>
      <c r="E890" s="4" t="s">
        <v>50</v>
      </c>
      <c r="F890" s="4" t="str">
        <f t="shared" si="13"/>
        <v>康佳2309</v>
      </c>
      <c r="G890" s="5">
        <f>IFERROR(VerticalTable[[#This Row],[毛利额]]/VerticalTable[[#This Row],[实收]],"")</f>
        <v>0.36100526929816618</v>
      </c>
      <c r="H890" s="6">
        <f>SUMIF('[1]2023db'!$E:$E,F890,'[1]2023db'!$M:$M)</f>
        <v>40534.81</v>
      </c>
      <c r="I890" s="6">
        <f>SUMIF('[1]2023db'!$E:$E,F890,'[1]2023db'!$R:$R)</f>
        <v>14633.279999999999</v>
      </c>
      <c r="J890" s="6">
        <f>SUMIF('[1]2023db'!$E:$E,[1]!表1_35[[#This Row],[列1]]&amp;"F",'[1]2023db'!$M:$M)</f>
        <v>0</v>
      </c>
      <c r="K890" s="6">
        <f>SUMIF('[1]2023db'!$E:$E,[1]!表1_35[[#This Row],[列1]]&amp;"F",'[1]2023db'!$R:$R)</f>
        <v>0</v>
      </c>
      <c r="L890" s="6">
        <f>IFERROR(VLOOKUP(LEFT(VerticalTable[[#This Row],[业务机构名称]],2)&amp;VerticalTable[[#This Row],[会计月]],[2]直营店月费用!$D$346:$T$495,8,0),0)</f>
        <v>2083</v>
      </c>
      <c r="M890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90" s="6">
        <f>IFERROR(VLOOKUP(LEFT(VerticalTable[[#This Row],[业务机构名称]],2)&amp;VerticalTable[[#This Row],[会计月]],[2]直营店月费用!$D$346:$T$495,17,0),0)</f>
        <v>141.68000000000029</v>
      </c>
      <c r="O890" s="6">
        <f>IFERROR(VLOOKUP(LEFT(VerticalTable[[#This Row],[业务机构名称]],2)&amp;VerticalTable[[#This Row],[会计月]],[2]直营店月费用!$D$346:$T$495,15,0),0)</f>
        <v>5548</v>
      </c>
      <c r="P890" s="6">
        <f>VerticalTable[[#This Row],[毛利额]]-SUM(VerticalTable[[#This Row],[月租]:[员工工资]])</f>
        <v>6860.5999999999985</v>
      </c>
    </row>
    <row r="891" spans="1:16" ht="17.25">
      <c r="A891" s="3">
        <v>1022</v>
      </c>
      <c r="B891" s="4" t="s">
        <v>57</v>
      </c>
      <c r="C891" s="4" t="s">
        <v>17</v>
      </c>
      <c r="D891" s="3">
        <v>2023</v>
      </c>
      <c r="E891" s="4" t="s">
        <v>50</v>
      </c>
      <c r="F891" s="4" t="str">
        <f t="shared" si="13"/>
        <v>豪盛2309</v>
      </c>
      <c r="G891" s="5">
        <f>IFERROR(VerticalTable[[#This Row],[毛利额]]/VerticalTable[[#This Row],[实收]],"")</f>
        <v>0.40902236002523906</v>
      </c>
      <c r="H891" s="6">
        <f>SUMIF('[1]2023db'!$E:$E,F891,'[1]2023db'!$M:$M)</f>
        <v>143586.6</v>
      </c>
      <c r="I891" s="6">
        <f>SUMIF('[1]2023db'!$E:$E,F891,'[1]2023db'!$R:$R)</f>
        <v>58730.13</v>
      </c>
      <c r="J891" s="6">
        <f>SUMIF('[1]2023db'!$E:$E,[1]!表1_35[[#This Row],[列1]]&amp;"F",'[1]2023db'!$M:$M)</f>
        <v>0</v>
      </c>
      <c r="K891" s="6">
        <f>SUMIF('[1]2023db'!$E:$E,[1]!表1_35[[#This Row],[列1]]&amp;"F",'[1]2023db'!$R:$R)</f>
        <v>0</v>
      </c>
      <c r="L891" s="6">
        <f>IFERROR(VLOOKUP(LEFT(VerticalTable[[#This Row],[业务机构名称]],2)&amp;VerticalTable[[#This Row],[会计月]],[2]直营店月费用!$D$346:$T$495,8,0),0)</f>
        <v>1833</v>
      </c>
      <c r="M891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91" s="6">
        <f>IFERROR(VLOOKUP(LEFT(VerticalTable[[#This Row],[业务机构名称]],2)&amp;VerticalTable[[#This Row],[会计月]],[2]直营店月费用!$D$346:$T$495,17,0),0)</f>
        <v>682.47999999999956</v>
      </c>
      <c r="O891" s="6">
        <f>IFERROR(VLOOKUP(LEFT(VerticalTable[[#This Row],[业务机构名称]],2)&amp;VerticalTable[[#This Row],[会计月]],[2]直营店月费用!$D$346:$T$495,15,0),0)</f>
        <v>4478</v>
      </c>
      <c r="P891" s="6">
        <f>VerticalTable[[#This Row],[毛利额]]-SUM(VerticalTable[[#This Row],[月租]:[员工工资]])</f>
        <v>51736.649999999994</v>
      </c>
    </row>
    <row r="892" spans="1:16" ht="17.25">
      <c r="A892" s="3">
        <v>1023</v>
      </c>
      <c r="B892" s="4" t="s">
        <v>58</v>
      </c>
      <c r="C892" s="4" t="s">
        <v>17</v>
      </c>
      <c r="D892" s="3">
        <v>2023</v>
      </c>
      <c r="E892" s="4" t="s">
        <v>50</v>
      </c>
      <c r="F892" s="4" t="str">
        <f t="shared" si="13"/>
        <v>二十2309</v>
      </c>
      <c r="G892" s="5">
        <f>IFERROR(VerticalTable[[#This Row],[毛利额]]/VerticalTable[[#This Row],[实收]],"")</f>
        <v>0.40165517687278252</v>
      </c>
      <c r="H892" s="6">
        <f>SUMIF('[1]2023db'!$E:$E,F892,'[1]2023db'!$M:$M)</f>
        <v>40831.89</v>
      </c>
      <c r="I892" s="6">
        <f>SUMIF('[1]2023db'!$E:$E,F892,'[1]2023db'!$R:$R)</f>
        <v>16400.34</v>
      </c>
      <c r="J892" s="6">
        <f>SUMIF('[1]2023db'!$E:$E,[1]!表1_35[[#This Row],[列1]]&amp;"F",'[1]2023db'!$M:$M)</f>
        <v>0</v>
      </c>
      <c r="K892" s="6">
        <f>SUMIF('[1]2023db'!$E:$E,[1]!表1_35[[#This Row],[列1]]&amp;"F",'[1]2023db'!$R:$R)</f>
        <v>0</v>
      </c>
      <c r="L892" s="6">
        <f>IFERROR(VLOOKUP(LEFT(VerticalTable[[#This Row],[业务机构名称]],2)&amp;VerticalTable[[#This Row],[会计月]],[2]直营店月费用!$D$346:$T$495,8,0),0)</f>
        <v>0</v>
      </c>
      <c r="M892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92" s="6">
        <f>IFERROR(VLOOKUP(LEFT(VerticalTable[[#This Row],[业务机构名称]],2)&amp;VerticalTable[[#This Row],[会计月]],[2]直营店月费用!$D$346:$T$495,17,0),0)</f>
        <v>193.89999999999964</v>
      </c>
      <c r="O892" s="6">
        <f>IFERROR(VLOOKUP(LEFT(VerticalTable[[#This Row],[业务机构名称]],2)&amp;VerticalTable[[#This Row],[会计月]],[2]直营店月费用!$D$346:$T$495,15,0),0)</f>
        <v>4450</v>
      </c>
      <c r="P892" s="6">
        <f>VerticalTable[[#This Row],[毛利额]]-SUM(VerticalTable[[#This Row],[月租]:[员工工资]])</f>
        <v>11756.44</v>
      </c>
    </row>
    <row r="893" spans="1:16" ht="17.25">
      <c r="A893" s="3">
        <v>1001</v>
      </c>
      <c r="B893" s="3" t="s">
        <v>16</v>
      </c>
      <c r="C893" s="4" t="s">
        <v>17</v>
      </c>
      <c r="D893" s="3">
        <v>2023</v>
      </c>
      <c r="E893" s="4" t="s">
        <v>51</v>
      </c>
      <c r="F893" s="4" t="str">
        <f t="shared" si="13"/>
        <v>爱心2310</v>
      </c>
      <c r="G893" s="5">
        <f>IFERROR(VerticalTable[[#This Row],[毛利额]]/VerticalTable[[#This Row],[实收]],"")</f>
        <v>0.42686605797050053</v>
      </c>
      <c r="H893" s="6">
        <f>SUMIF('[1]2023db'!$E:$E,F893,'[1]2023db'!$M:$M)</f>
        <v>88548.829999999987</v>
      </c>
      <c r="I893" s="6">
        <f>SUMIF('[1]2023db'!$E:$E,F893,'[1]2023db'!$R:$R)</f>
        <v>37798.489999999991</v>
      </c>
      <c r="J893" s="6">
        <f>SUMIF('[1]2023db'!$E:$E,[1]!表1_35[[#This Row],[列1]]&amp;"F",'[1]2023db'!$M:$M)</f>
        <v>0</v>
      </c>
      <c r="K893" s="6">
        <f>SUMIF('[1]2023db'!$E:$E,[1]!表1_35[[#This Row],[列1]]&amp;"F",'[1]2023db'!$R:$R)</f>
        <v>0</v>
      </c>
      <c r="L893" s="6">
        <f>IFERROR(VLOOKUP(LEFT(VerticalTable[[#This Row],[业务机构名称]],2)&amp;VerticalTable[[#This Row],[会计月]],[2]直营店月费用!$D$346:$T$495,8,0),0)</f>
        <v>2500</v>
      </c>
      <c r="M893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93" s="6">
        <f>IFERROR(VLOOKUP(LEFT(VerticalTable[[#This Row],[业务机构名称]],2)&amp;VerticalTable[[#This Row],[会计月]],[2]直营店月费用!$D$346:$T$495,17,0),0)</f>
        <v>223.59999999999991</v>
      </c>
      <c r="O893" s="6">
        <f>IFERROR(VLOOKUP(LEFT(VerticalTable[[#This Row],[业务机构名称]],2)&amp;VerticalTable[[#This Row],[会计月]],[2]直营店月费用!$D$346:$T$495,15,0),0)</f>
        <v>0</v>
      </c>
      <c r="P893" s="6">
        <f>VerticalTable[[#This Row],[毛利额]]-SUM(VerticalTable[[#This Row],[月租]:[员工工资]])</f>
        <v>35074.889999999992</v>
      </c>
    </row>
    <row r="894" spans="1:16" ht="17.25">
      <c r="A894" s="3">
        <v>1002</v>
      </c>
      <c r="B894" s="4" t="s">
        <v>19</v>
      </c>
      <c r="C894" s="4" t="s">
        <v>20</v>
      </c>
      <c r="D894" s="3">
        <v>2023</v>
      </c>
      <c r="E894" s="4" t="s">
        <v>51</v>
      </c>
      <c r="F894" s="4" t="str">
        <f t="shared" si="13"/>
        <v>百姓2310</v>
      </c>
      <c r="G894" s="5">
        <f>IFERROR(VerticalTable[[#This Row],[毛利额]]/VerticalTable[[#This Row],[实收]],"")</f>
        <v>0.4275787584093958</v>
      </c>
      <c r="H894" s="6">
        <f>SUMIF('[1]2023db'!$E:$E,F894,'[1]2023db'!$M:$M)</f>
        <v>157884.41000000003</v>
      </c>
      <c r="I894" s="6">
        <f>SUMIF('[1]2023db'!$E:$E,F894,'[1]2023db'!$R:$R)</f>
        <v>67508.02</v>
      </c>
      <c r="J894" s="6">
        <f>SUMIF('[1]2023db'!$E:$E,[1]!表1_35[[#This Row],[列1]]&amp;"F",'[1]2023db'!$M:$M)</f>
        <v>0</v>
      </c>
      <c r="K894" s="6">
        <f>SUMIF('[1]2023db'!$E:$E,[1]!表1_35[[#This Row],[列1]]&amp;"F",'[1]2023db'!$R:$R)</f>
        <v>0</v>
      </c>
      <c r="L894" s="6">
        <f>IFERROR(VLOOKUP(LEFT(VerticalTable[[#This Row],[业务机构名称]],2)&amp;VerticalTable[[#This Row],[会计月]],[2]直营店月费用!$D$346:$T$495,8,0),0)</f>
        <v>0</v>
      </c>
      <c r="M894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94" s="6">
        <f>IFERROR(VLOOKUP(LEFT(VerticalTable[[#This Row],[业务机构名称]],2)&amp;VerticalTable[[#This Row],[会计月]],[2]直营店月费用!$D$346:$T$495,17,0),0)</f>
        <v>0</v>
      </c>
      <c r="O894" s="6">
        <f>IFERROR(VLOOKUP(LEFT(VerticalTable[[#This Row],[业务机构名称]],2)&amp;VerticalTable[[#This Row],[会计月]],[2]直营店月费用!$D$346:$T$495,15,0),0)</f>
        <v>0</v>
      </c>
      <c r="P894" s="6">
        <f>VerticalTable[[#This Row],[毛利额]]-SUM(VerticalTable[[#This Row],[月租]:[员工工资]])</f>
        <v>67508.02</v>
      </c>
    </row>
    <row r="895" spans="1:16" ht="17.25">
      <c r="A895" s="3">
        <v>1003</v>
      </c>
      <c r="B895" s="4" t="s">
        <v>22</v>
      </c>
      <c r="C895" s="4" t="s">
        <v>20</v>
      </c>
      <c r="D895" s="3">
        <v>2023</v>
      </c>
      <c r="E895" s="4" t="s">
        <v>51</v>
      </c>
      <c r="F895" s="4" t="str">
        <f t="shared" si="13"/>
        <v>博康2310</v>
      </c>
      <c r="G895" s="5">
        <f>IFERROR(VerticalTable[[#This Row],[毛利额]]/VerticalTable[[#This Row],[实收]],"")</f>
        <v>0.49154876356158211</v>
      </c>
      <c r="H895" s="6">
        <f>SUMIF('[1]2023db'!$E:$E,F895,'[1]2023db'!$M:$M)</f>
        <v>77063.28</v>
      </c>
      <c r="I895" s="6">
        <f>SUMIF('[1]2023db'!$E:$E,F895,'[1]2023db'!$R:$R)</f>
        <v>37880.36</v>
      </c>
      <c r="J895" s="6">
        <f>SUMIF('[1]2023db'!$E:$E,[1]!表1_35[[#This Row],[列1]]&amp;"F",'[1]2023db'!$M:$M)</f>
        <v>0</v>
      </c>
      <c r="K895" s="6">
        <f>SUMIF('[1]2023db'!$E:$E,[1]!表1_35[[#This Row],[列1]]&amp;"F",'[1]2023db'!$R:$R)</f>
        <v>0</v>
      </c>
      <c r="L895" s="6">
        <f>IFERROR(VLOOKUP(LEFT(VerticalTable[[#This Row],[业务机构名称]],2)&amp;VerticalTable[[#This Row],[会计月]],[2]直营店月费用!$D$346:$T$495,8,0),0)</f>
        <v>0</v>
      </c>
      <c r="M895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95" s="6">
        <f>IFERROR(VLOOKUP(LEFT(VerticalTable[[#This Row],[业务机构名称]],2)&amp;VerticalTable[[#This Row],[会计月]],[2]直营店月费用!$D$346:$T$495,17,0),0)</f>
        <v>0</v>
      </c>
      <c r="O895" s="6">
        <f>IFERROR(VLOOKUP(LEFT(VerticalTable[[#This Row],[业务机构名称]],2)&amp;VerticalTable[[#This Row],[会计月]],[2]直营店月费用!$D$346:$T$495,15,0),0)</f>
        <v>0</v>
      </c>
      <c r="P895" s="6">
        <f>VerticalTable[[#This Row],[毛利额]]-SUM(VerticalTable[[#This Row],[月租]:[员工工资]])</f>
        <v>37880.36</v>
      </c>
    </row>
    <row r="896" spans="1:16" ht="17.25">
      <c r="A896" s="3">
        <v>1004</v>
      </c>
      <c r="B896" s="4" t="s">
        <v>23</v>
      </c>
      <c r="C896" s="4" t="s">
        <v>20</v>
      </c>
      <c r="D896" s="3">
        <v>2023</v>
      </c>
      <c r="E896" s="4" t="s">
        <v>51</v>
      </c>
      <c r="F896" s="4" t="str">
        <f t="shared" si="13"/>
        <v>华瑞2310</v>
      </c>
      <c r="G896" s="5">
        <f>IFERROR(VerticalTable[[#This Row],[毛利额]]/VerticalTable[[#This Row],[实收]],"")</f>
        <v>0.42851766484793952</v>
      </c>
      <c r="H896" s="6">
        <f>SUMIF('[1]2023db'!$E:$E,F896,'[1]2023db'!$M:$M)</f>
        <v>107613.72</v>
      </c>
      <c r="I896" s="6">
        <f>SUMIF('[1]2023db'!$E:$E,F896,'[1]2023db'!$R:$R)</f>
        <v>46114.380000000005</v>
      </c>
      <c r="J896" s="6">
        <f>SUMIF('[1]2023db'!$E:$E,[1]!表1_35[[#This Row],[列1]]&amp;"F",'[1]2023db'!$M:$M)</f>
        <v>0</v>
      </c>
      <c r="K896" s="6">
        <f>SUMIF('[1]2023db'!$E:$E,[1]!表1_35[[#This Row],[列1]]&amp;"F",'[1]2023db'!$R:$R)</f>
        <v>0</v>
      </c>
      <c r="L896" s="6">
        <f>IFERROR(VLOOKUP(LEFT(VerticalTable[[#This Row],[业务机构名称]],2)&amp;VerticalTable[[#This Row],[会计月]],[2]直营店月费用!$D$346:$T$495,8,0),0)</f>
        <v>0</v>
      </c>
      <c r="M896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96" s="6">
        <f>IFERROR(VLOOKUP(LEFT(VerticalTable[[#This Row],[业务机构名称]],2)&amp;VerticalTable[[#This Row],[会计月]],[2]直营店月费用!$D$346:$T$495,17,0),0)</f>
        <v>0</v>
      </c>
      <c r="O896" s="6">
        <f>IFERROR(VLOOKUP(LEFT(VerticalTable[[#This Row],[业务机构名称]],2)&amp;VerticalTable[[#This Row],[会计月]],[2]直营店月费用!$D$346:$T$495,15,0),0)</f>
        <v>0</v>
      </c>
      <c r="P896" s="6">
        <f>VerticalTable[[#This Row],[毛利额]]-SUM(VerticalTable[[#This Row],[月租]:[员工工资]])</f>
        <v>46114.380000000005</v>
      </c>
    </row>
    <row r="897" spans="1:16" ht="17.25">
      <c r="A897" s="3">
        <v>1005</v>
      </c>
      <c r="B897" s="4" t="s">
        <v>24</v>
      </c>
      <c r="C897" s="4" t="s">
        <v>20</v>
      </c>
      <c r="D897" s="3">
        <v>2023</v>
      </c>
      <c r="E897" s="4" t="s">
        <v>51</v>
      </c>
      <c r="F897" s="4" t="str">
        <f t="shared" si="13"/>
        <v>华宇2310</v>
      </c>
      <c r="G897" s="5">
        <f>IFERROR(VerticalTable[[#This Row],[毛利额]]/VerticalTable[[#This Row],[实收]],"")</f>
        <v>0.37795488168978103</v>
      </c>
      <c r="H897" s="6">
        <f>SUMIF('[1]2023db'!$E:$E,F897,'[1]2023db'!$M:$M)</f>
        <v>93082.83</v>
      </c>
      <c r="I897" s="6">
        <f>SUMIF('[1]2023db'!$E:$E,F897,'[1]2023db'!$R:$R)</f>
        <v>35181.11</v>
      </c>
      <c r="J897" s="6">
        <f>SUMIF('[1]2023db'!$E:$E,[1]!表1_35[[#This Row],[列1]]&amp;"F",'[1]2023db'!$M:$M)</f>
        <v>0</v>
      </c>
      <c r="K897" s="6">
        <f>SUMIF('[1]2023db'!$E:$E,[1]!表1_35[[#This Row],[列1]]&amp;"F",'[1]2023db'!$R:$R)</f>
        <v>0</v>
      </c>
      <c r="L897" s="6">
        <f>IFERROR(VLOOKUP(LEFT(VerticalTable[[#This Row],[业务机构名称]],2)&amp;VerticalTable[[#This Row],[会计月]],[2]直营店月费用!$D$346:$T$495,8,0),0)</f>
        <v>0</v>
      </c>
      <c r="M897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97" s="6">
        <f>IFERROR(VLOOKUP(LEFT(VerticalTable[[#This Row],[业务机构名称]],2)&amp;VerticalTable[[#This Row],[会计月]],[2]直营店月费用!$D$346:$T$495,17,0),0)</f>
        <v>0</v>
      </c>
      <c r="O897" s="6">
        <f>IFERROR(VLOOKUP(LEFT(VerticalTable[[#This Row],[业务机构名称]],2)&amp;VerticalTable[[#This Row],[会计月]],[2]直营店月费用!$D$346:$T$495,15,0),0)</f>
        <v>0</v>
      </c>
      <c r="P897" s="6">
        <f>VerticalTable[[#This Row],[毛利额]]-SUM(VerticalTable[[#This Row],[月租]:[员工工资]])</f>
        <v>35181.11</v>
      </c>
    </row>
    <row r="898" spans="1:16" ht="17.25">
      <c r="A898" s="3">
        <v>1006</v>
      </c>
      <c r="B898" s="4" t="s">
        <v>25</v>
      </c>
      <c r="C898" s="4" t="s">
        <v>20</v>
      </c>
      <c r="D898" s="3">
        <v>2023</v>
      </c>
      <c r="E898" s="4" t="s">
        <v>51</v>
      </c>
      <c r="F898" s="4" t="str">
        <f t="shared" ref="F898:F955" si="14">LEFT(B898,2)&amp;RIGHT(D898,2)&amp;E898</f>
        <v>华雨2310</v>
      </c>
      <c r="G898" s="5">
        <f>IFERROR(VerticalTable[[#This Row],[毛利额]]/VerticalTable[[#This Row],[实收]],"")</f>
        <v>0.60971817521478133</v>
      </c>
      <c r="H898" s="6">
        <f>SUMIF('[1]2023db'!$E:$E,F898,'[1]2023db'!$M:$M)</f>
        <v>47909.2</v>
      </c>
      <c r="I898" s="6">
        <f>SUMIF('[1]2023db'!$E:$E,F898,'[1]2023db'!$R:$R)</f>
        <v>29211.11</v>
      </c>
      <c r="J898" s="6">
        <f>SUMIF('[1]2023db'!$E:$E,[1]!表1_35[[#This Row],[列1]]&amp;"F",'[1]2023db'!$M:$M)</f>
        <v>0</v>
      </c>
      <c r="K898" s="6">
        <f>SUMIF('[1]2023db'!$E:$E,[1]!表1_35[[#This Row],[列1]]&amp;"F",'[1]2023db'!$R:$R)</f>
        <v>0</v>
      </c>
      <c r="L898" s="6">
        <f>IFERROR(VLOOKUP(LEFT(VerticalTable[[#This Row],[业务机构名称]],2)&amp;VerticalTable[[#This Row],[会计月]],[2]直营店月费用!$D$346:$T$495,8,0),0)</f>
        <v>0</v>
      </c>
      <c r="M898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98" s="6">
        <f>IFERROR(VLOOKUP(LEFT(VerticalTable[[#This Row],[业务机构名称]],2)&amp;VerticalTable[[#This Row],[会计月]],[2]直营店月费用!$D$346:$T$495,17,0),0)</f>
        <v>0</v>
      </c>
      <c r="O898" s="6">
        <f>IFERROR(VLOOKUP(LEFT(VerticalTable[[#This Row],[业务机构名称]],2)&amp;VerticalTable[[#This Row],[会计月]],[2]直营店月费用!$D$346:$T$495,15,0),0)</f>
        <v>0</v>
      </c>
      <c r="P898" s="6">
        <f>VerticalTable[[#This Row],[毛利额]]-SUM(VerticalTable[[#This Row],[月租]:[员工工资]])</f>
        <v>29211.11</v>
      </c>
    </row>
    <row r="899" spans="1:16" ht="17.25">
      <c r="A899" s="3">
        <v>1007</v>
      </c>
      <c r="B899" s="3" t="s">
        <v>26</v>
      </c>
      <c r="C899" s="4" t="s">
        <v>17</v>
      </c>
      <c r="D899" s="3">
        <v>2023</v>
      </c>
      <c r="E899" s="4" t="s">
        <v>51</v>
      </c>
      <c r="F899" s="4" t="str">
        <f t="shared" si="14"/>
        <v>平安2310</v>
      </c>
      <c r="G899" s="5">
        <f>IFERROR(VerticalTable[[#This Row],[毛利额]]/VerticalTable[[#This Row],[实收]],"")</f>
        <v>0.34736426036676549</v>
      </c>
      <c r="H899" s="6">
        <f>SUMIF('[1]2023db'!$E:$E,F899,'[1]2023db'!$M:$M)</f>
        <v>70990.320000000007</v>
      </c>
      <c r="I899" s="6">
        <f>SUMIF('[1]2023db'!$E:$E,F899,'[1]2023db'!$R:$R)</f>
        <v>24659.5</v>
      </c>
      <c r="J899" s="6">
        <f>SUMIF('[1]2023db'!$E:$E,[1]!表1_35[[#This Row],[列1]]&amp;"F",'[1]2023db'!$M:$M)</f>
        <v>0</v>
      </c>
      <c r="K899" s="6">
        <f>SUMIF('[1]2023db'!$E:$E,[1]!表1_35[[#This Row],[列1]]&amp;"F",'[1]2023db'!$R:$R)</f>
        <v>0</v>
      </c>
      <c r="L899" s="6">
        <f>IFERROR(VLOOKUP(LEFT(VerticalTable[[#This Row],[业务机构名称]],2)&amp;VerticalTable[[#This Row],[会计月]],[2]直营店月费用!$D$346:$T$495,8,0),0)</f>
        <v>1917</v>
      </c>
      <c r="M899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899" s="6">
        <f>IFERROR(VLOOKUP(LEFT(VerticalTable[[#This Row],[业务机构名称]],2)&amp;VerticalTable[[#This Row],[会计月]],[2]直营店月费用!$D$346:$T$495,17,0),0)</f>
        <v>385.42000000000007</v>
      </c>
      <c r="O899" s="6">
        <f>IFERROR(VLOOKUP(LEFT(VerticalTable[[#This Row],[业务机构名称]],2)&amp;VerticalTable[[#This Row],[会计月]],[2]直营店月费用!$D$346:$T$495,15,0),0)</f>
        <v>0</v>
      </c>
      <c r="P899" s="6">
        <f>VerticalTable[[#This Row],[毛利额]]-SUM(VerticalTable[[#This Row],[月租]:[员工工资]])</f>
        <v>22357.08</v>
      </c>
    </row>
    <row r="900" spans="1:16" ht="17.25">
      <c r="A900" s="3">
        <v>1008</v>
      </c>
      <c r="B900" s="3" t="s">
        <v>27</v>
      </c>
      <c r="C900" s="4" t="s">
        <v>17</v>
      </c>
      <c r="D900" s="3">
        <v>2023</v>
      </c>
      <c r="E900" s="4" t="s">
        <v>51</v>
      </c>
      <c r="F900" s="4" t="str">
        <f t="shared" si="14"/>
        <v>平价2310</v>
      </c>
      <c r="G900" s="5">
        <f>IFERROR(VerticalTable[[#This Row],[毛利额]]/VerticalTable[[#This Row],[实收]],"")</f>
        <v>0.38872566690606497</v>
      </c>
      <c r="H900" s="6">
        <f>SUMIF('[1]2023db'!$E:$E,F900,'[1]2023db'!$M:$M)</f>
        <v>194125.54000000004</v>
      </c>
      <c r="I900" s="6">
        <f>SUMIF('[1]2023db'!$E:$E,F900,'[1]2023db'!$R:$R)</f>
        <v>75461.58</v>
      </c>
      <c r="J900" s="6">
        <f>SUMIF('[1]2023db'!$E:$E,[1]!表1_35[[#This Row],[列1]]&amp;"F",'[1]2023db'!$M:$M)</f>
        <v>0</v>
      </c>
      <c r="K900" s="6">
        <f>SUMIF('[1]2023db'!$E:$E,[1]!表1_35[[#This Row],[列1]]&amp;"F",'[1]2023db'!$R:$R)</f>
        <v>0</v>
      </c>
      <c r="L900" s="6">
        <f>IFERROR(VLOOKUP(LEFT(VerticalTable[[#This Row],[业务机构名称]],2)&amp;VerticalTable[[#This Row],[会计月]],[2]直营店月费用!$D$346:$T$495,8,0),0)</f>
        <v>4500</v>
      </c>
      <c r="M900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00" s="6">
        <f>IFERROR(VLOOKUP(LEFT(VerticalTable[[#This Row],[业务机构名称]],2)&amp;VerticalTable[[#This Row],[会计月]],[2]直营店月费用!$D$346:$T$495,17,0),0)</f>
        <v>333.02000000000044</v>
      </c>
      <c r="O900" s="6">
        <f>IFERROR(VLOOKUP(LEFT(VerticalTable[[#This Row],[业务机构名称]],2)&amp;VerticalTable[[#This Row],[会计月]],[2]直营店月费用!$D$346:$T$495,15,0),0)</f>
        <v>0</v>
      </c>
      <c r="P900" s="6">
        <f>VerticalTable[[#This Row],[毛利额]]-SUM(VerticalTable[[#This Row],[月租]:[员工工资]])</f>
        <v>70628.56</v>
      </c>
    </row>
    <row r="901" spans="1:16" ht="17.25">
      <c r="A901" s="3">
        <v>1010</v>
      </c>
      <c r="B901" s="3" t="s">
        <v>29</v>
      </c>
      <c r="C901" s="4" t="s">
        <v>17</v>
      </c>
      <c r="D901" s="3">
        <v>2023</v>
      </c>
      <c r="E901" s="4" t="s">
        <v>51</v>
      </c>
      <c r="F901" s="4" t="str">
        <f t="shared" si="14"/>
        <v>同仁2310</v>
      </c>
      <c r="G901" s="5">
        <f>IFERROR(VerticalTable[[#This Row],[毛利额]]/VerticalTable[[#This Row],[实收]],"")</f>
        <v>0.32225081347782636</v>
      </c>
      <c r="H901" s="6">
        <f>SUMIF('[1]2023db'!$E:$E,F901,'[1]2023db'!$M:$M)</f>
        <v>46129.100000000006</v>
      </c>
      <c r="I901" s="6">
        <f>SUMIF('[1]2023db'!$E:$E,F901,'[1]2023db'!$R:$R)</f>
        <v>14865.140000000001</v>
      </c>
      <c r="J901" s="6">
        <f>SUMIF('[1]2023db'!$E:$E,[1]!表1_35[[#This Row],[列1]]&amp;"F",'[1]2023db'!$M:$M)</f>
        <v>0</v>
      </c>
      <c r="K901" s="6">
        <f>SUMIF('[1]2023db'!$E:$E,[1]!表1_35[[#This Row],[列1]]&amp;"F",'[1]2023db'!$R:$R)</f>
        <v>0</v>
      </c>
      <c r="L901" s="6">
        <f>IFERROR(VLOOKUP(LEFT(VerticalTable[[#This Row],[业务机构名称]],2)&amp;VerticalTable[[#This Row],[会计月]],[2]直营店月费用!$D$346:$T$495,8,0),0)</f>
        <v>7500</v>
      </c>
      <c r="M901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01" s="6">
        <f>IFERROR(VLOOKUP(LEFT(VerticalTable[[#This Row],[业务机构名称]],2)&amp;VerticalTable[[#This Row],[会计月]],[2]直营店月费用!$D$346:$T$495,17,0),0)</f>
        <v>173.48999999999978</v>
      </c>
      <c r="O901" s="6">
        <f>IFERROR(VLOOKUP(LEFT(VerticalTable[[#This Row],[业务机构名称]],2)&amp;VerticalTable[[#This Row],[会计月]],[2]直营店月费用!$D$346:$T$495,15,0),0)</f>
        <v>0</v>
      </c>
      <c r="P901" s="6">
        <f>VerticalTable[[#This Row],[毛利额]]-SUM(VerticalTable[[#This Row],[月租]:[员工工资]])</f>
        <v>7191.6500000000015</v>
      </c>
    </row>
    <row r="902" spans="1:16" ht="17.25">
      <c r="A902" s="3">
        <v>1011</v>
      </c>
      <c r="B902" s="3" t="s">
        <v>30</v>
      </c>
      <c r="C902" s="4" t="s">
        <v>17</v>
      </c>
      <c r="D902" s="3">
        <v>2023</v>
      </c>
      <c r="E902" s="4" t="s">
        <v>51</v>
      </c>
      <c r="F902" s="4" t="str">
        <f t="shared" si="14"/>
        <v>万合2310</v>
      </c>
      <c r="G902" s="5">
        <f>IFERROR(VerticalTable[[#This Row],[毛利额]]/VerticalTable[[#This Row],[实收]],"")</f>
        <v>0.2065159296096549</v>
      </c>
      <c r="H902" s="6">
        <f>SUMIF('[1]2023db'!$E:$E,F902,'[1]2023db'!$M:$M)</f>
        <v>415266.61</v>
      </c>
      <c r="I902" s="6">
        <f>SUMIF('[1]2023db'!$E:$E,F902,'[1]2023db'!$R:$R)</f>
        <v>85759.170000000013</v>
      </c>
      <c r="J902" s="6">
        <f>SUMIF('[1]2023db'!$E:$E,[1]!表1_35[[#This Row],[列1]]&amp;"F",'[1]2023db'!$M:$M)</f>
        <v>0</v>
      </c>
      <c r="K902" s="6">
        <f>SUMIF('[1]2023db'!$E:$E,[1]!表1_35[[#This Row],[列1]]&amp;"F",'[1]2023db'!$R:$R)</f>
        <v>0</v>
      </c>
      <c r="L902" s="6">
        <f>IFERROR(VLOOKUP(LEFT(VerticalTable[[#This Row],[业务机构名称]],2)&amp;VerticalTable[[#This Row],[会计月]],[2]直营店月费用!$D$346:$T$495,8,0),0)</f>
        <v>10000</v>
      </c>
      <c r="M902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02" s="6">
        <f>IFERROR(VLOOKUP(LEFT(VerticalTable[[#This Row],[业务机构名称]],2)&amp;VerticalTable[[#This Row],[会计月]],[2]直营店月费用!$D$346:$T$495,17,0),0)</f>
        <v>1348.2299999999996</v>
      </c>
      <c r="O902" s="6">
        <f>IFERROR(VLOOKUP(LEFT(VerticalTable[[#This Row],[业务机构名称]],2)&amp;VerticalTable[[#This Row],[会计月]],[2]直营店月费用!$D$346:$T$495,15,0),0)</f>
        <v>0</v>
      </c>
      <c r="P902" s="6">
        <f>VerticalTable[[#This Row],[毛利额]]-SUM(VerticalTable[[#This Row],[月租]:[员工工资]])</f>
        <v>74410.940000000017</v>
      </c>
    </row>
    <row r="903" spans="1:16" ht="17.25">
      <c r="A903" s="3">
        <v>1012</v>
      </c>
      <c r="B903" s="3" t="s">
        <v>31</v>
      </c>
      <c r="C903" s="4" t="s">
        <v>17</v>
      </c>
      <c r="D903" s="3">
        <v>2023</v>
      </c>
      <c r="E903" s="4" t="s">
        <v>51</v>
      </c>
      <c r="F903" s="4" t="str">
        <f t="shared" si="14"/>
        <v>为民2310</v>
      </c>
      <c r="G903" s="5">
        <f>IFERROR(VerticalTable[[#This Row],[毛利额]]/VerticalTable[[#This Row],[实收]],"")</f>
        <v>0.37257302218281546</v>
      </c>
      <c r="H903" s="6">
        <f>SUMIF('[1]2023db'!$E:$E,F903,'[1]2023db'!$M:$M)</f>
        <v>71471.09</v>
      </c>
      <c r="I903" s="6">
        <f>SUMIF('[1]2023db'!$E:$E,F903,'[1]2023db'!$R:$R)</f>
        <v>26628.2</v>
      </c>
      <c r="J903" s="6">
        <f>SUMIF('[1]2023db'!$E:$E,[1]!表1_35[[#This Row],[列1]]&amp;"F",'[1]2023db'!$M:$M)</f>
        <v>0</v>
      </c>
      <c r="K903" s="6">
        <f>SUMIF('[1]2023db'!$E:$E,[1]!表1_35[[#This Row],[列1]]&amp;"F",'[1]2023db'!$R:$R)</f>
        <v>0</v>
      </c>
      <c r="L903" s="6">
        <f>IFERROR(VLOOKUP(LEFT(VerticalTable[[#This Row],[业务机构名称]],2)&amp;VerticalTable[[#This Row],[会计月]],[2]直营店月费用!$D$346:$T$495,8,0),0)</f>
        <v>2750</v>
      </c>
      <c r="M903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03" s="6">
        <f>IFERROR(VLOOKUP(LEFT(VerticalTable[[#This Row],[业务机构名称]],2)&amp;VerticalTable[[#This Row],[会计月]],[2]直营店月费用!$D$346:$T$495,17,0),0)</f>
        <v>190.26000000000022</v>
      </c>
      <c r="O903" s="6">
        <f>IFERROR(VLOOKUP(LEFT(VerticalTable[[#This Row],[业务机构名称]],2)&amp;VerticalTable[[#This Row],[会计月]],[2]直营店月费用!$D$346:$T$495,15,0),0)</f>
        <v>0</v>
      </c>
      <c r="P903" s="6">
        <f>VerticalTable[[#This Row],[毛利额]]-SUM(VerticalTable[[#This Row],[月租]:[员工工资]])</f>
        <v>23687.940000000002</v>
      </c>
    </row>
    <row r="904" spans="1:16" ht="17.25">
      <c r="A904" s="3">
        <v>1013</v>
      </c>
      <c r="B904" s="4" t="s">
        <v>56</v>
      </c>
      <c r="C904" s="4" t="s">
        <v>20</v>
      </c>
      <c r="D904" s="3">
        <v>2023</v>
      </c>
      <c r="E904" s="4" t="s">
        <v>51</v>
      </c>
      <c r="F904" s="4" t="str">
        <f t="shared" si="14"/>
        <v>心脑2310</v>
      </c>
      <c r="G904" s="5">
        <f>IFERROR(VerticalTable[[#This Row],[毛利额]]/VerticalTable[[#This Row],[实收]],"")</f>
        <v>0.376731571815276</v>
      </c>
      <c r="H904" s="6">
        <f>SUMIF('[1]2023db'!$E:$E,F904,'[1]2023db'!$M:$M)</f>
        <v>64356.990000000005</v>
      </c>
      <c r="I904" s="6">
        <f>SUMIF('[1]2023db'!$E:$E,F904,'[1]2023db'!$R:$R)</f>
        <v>24245.31</v>
      </c>
      <c r="J904" s="6">
        <f>SUMIF('[1]2023db'!$E:$E,[1]!表1_35[[#This Row],[列1]]&amp;"F",'[1]2023db'!$M:$M)</f>
        <v>0</v>
      </c>
      <c r="K904" s="6">
        <f>SUMIF('[1]2023db'!$E:$E,[1]!表1_35[[#This Row],[列1]]&amp;"F",'[1]2023db'!$R:$R)</f>
        <v>0</v>
      </c>
      <c r="L904" s="6">
        <f>IFERROR(VLOOKUP(LEFT(VerticalTable[[#This Row],[业务机构名称]],2)&amp;VerticalTable[[#This Row],[会计月]],[2]直营店月费用!$D$346:$T$495,8,0),0)</f>
        <v>0</v>
      </c>
      <c r="M904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04" s="6">
        <f>IFERROR(VLOOKUP(LEFT(VerticalTable[[#This Row],[业务机构名称]],2)&amp;VerticalTable[[#This Row],[会计月]],[2]直营店月费用!$D$346:$T$495,17,0),0)</f>
        <v>0</v>
      </c>
      <c r="O904" s="6">
        <f>IFERROR(VLOOKUP(LEFT(VerticalTable[[#This Row],[业务机构名称]],2)&amp;VerticalTable[[#This Row],[会计月]],[2]直营店月费用!$D$346:$T$495,15,0),0)</f>
        <v>0</v>
      </c>
      <c r="P904" s="6">
        <f>VerticalTable[[#This Row],[毛利额]]-SUM(VerticalTable[[#This Row],[月租]:[员工工资]])</f>
        <v>24245.31</v>
      </c>
    </row>
    <row r="905" spans="1:16" ht="17.25">
      <c r="A905" s="3">
        <v>1014</v>
      </c>
      <c r="B905" s="3" t="s">
        <v>32</v>
      </c>
      <c r="C905" s="4" t="s">
        <v>17</v>
      </c>
      <c r="D905" s="3">
        <v>2023</v>
      </c>
      <c r="E905" s="4" t="s">
        <v>51</v>
      </c>
      <c r="F905" s="4" t="str">
        <f t="shared" si="14"/>
        <v>新特2310</v>
      </c>
      <c r="G905" s="5">
        <f>IFERROR(VerticalTable[[#This Row],[毛利额]]/VerticalTable[[#This Row],[实收]],"")</f>
        <v>0.4020687499938948</v>
      </c>
      <c r="H905" s="6">
        <f>SUMIF('[1]2023db'!$E:$E,F905,'[1]2023db'!$M:$M)</f>
        <v>133084.23000000001</v>
      </c>
      <c r="I905" s="6">
        <f>SUMIF('[1]2023db'!$E:$E,F905,'[1]2023db'!$R:$R)</f>
        <v>53509.01</v>
      </c>
      <c r="J905" s="6">
        <f>SUMIF('[1]2023db'!$E:$E,[1]!表1_35[[#This Row],[列1]]&amp;"F",'[1]2023db'!$M:$M)</f>
        <v>0</v>
      </c>
      <c r="K905" s="6">
        <f>SUMIF('[1]2023db'!$E:$E,[1]!表1_35[[#This Row],[列1]]&amp;"F",'[1]2023db'!$R:$R)</f>
        <v>0</v>
      </c>
      <c r="L905" s="6">
        <f>IFERROR(VLOOKUP(LEFT(VerticalTable[[#This Row],[业务机构名称]],2)&amp;VerticalTable[[#This Row],[会计月]],[2]直营店月费用!$D$346:$T$495,8,0),0)</f>
        <v>0</v>
      </c>
      <c r="M905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05" s="6">
        <f>IFERROR(VLOOKUP(LEFT(VerticalTable[[#This Row],[业务机构名称]],2)&amp;VerticalTable[[#This Row],[会计月]],[2]直营店月费用!$D$346:$T$495,17,0),0)</f>
        <v>452.86</v>
      </c>
      <c r="O905" s="6">
        <f>IFERROR(VLOOKUP(LEFT(VerticalTable[[#This Row],[业务机构名称]],2)&amp;VerticalTable[[#This Row],[会计月]],[2]直营店月费用!$D$346:$T$495,15,0),0)</f>
        <v>0</v>
      </c>
      <c r="P905" s="6">
        <f>VerticalTable[[#This Row],[毛利额]]-SUM(VerticalTable[[#This Row],[月租]:[员工工资]])</f>
        <v>53056.15</v>
      </c>
    </row>
    <row r="906" spans="1:16" ht="17.25">
      <c r="A906" s="3">
        <v>1015</v>
      </c>
      <c r="B906" s="3" t="s">
        <v>33</v>
      </c>
      <c r="C906" s="4" t="s">
        <v>17</v>
      </c>
      <c r="D906" s="3">
        <v>2023</v>
      </c>
      <c r="E906" s="4" t="s">
        <v>51</v>
      </c>
      <c r="F906" s="4" t="str">
        <f t="shared" si="14"/>
        <v>春天2310</v>
      </c>
      <c r="G906" s="5">
        <f>IFERROR(VerticalTable[[#This Row],[毛利额]]/VerticalTable[[#This Row],[实收]],"")</f>
        <v>0.40373263173016299</v>
      </c>
      <c r="H906" s="6">
        <f>SUMIF('[1]2023db'!$E:$E,F906,'[1]2023db'!$M:$M)</f>
        <v>90216.239999999991</v>
      </c>
      <c r="I906" s="6">
        <f>SUMIF('[1]2023db'!$E:$E,F906,'[1]2023db'!$R:$R)</f>
        <v>36423.24</v>
      </c>
      <c r="J906" s="6">
        <f>SUMIF('[1]2023db'!$E:$E,[1]!表1_35[[#This Row],[列1]]&amp;"F",'[1]2023db'!$M:$M)</f>
        <v>0</v>
      </c>
      <c r="K906" s="6">
        <f>SUMIF('[1]2023db'!$E:$E,[1]!表1_35[[#This Row],[列1]]&amp;"F",'[1]2023db'!$R:$R)</f>
        <v>0</v>
      </c>
      <c r="L906" s="6">
        <f>IFERROR(VLOOKUP(LEFT(VerticalTable[[#This Row],[业务机构名称]],2)&amp;VerticalTable[[#This Row],[会计月]],[2]直营店月费用!$D$346:$T$495,8,0),0)</f>
        <v>2333</v>
      </c>
      <c r="M906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06" s="6">
        <f>IFERROR(VLOOKUP(LEFT(VerticalTable[[#This Row],[业务机构名称]],2)&amp;VerticalTable[[#This Row],[会计月]],[2]直营店月费用!$D$346:$T$495,17,0),0)</f>
        <v>225.69999999999982</v>
      </c>
      <c r="O906" s="6">
        <f>IFERROR(VLOOKUP(LEFT(VerticalTable[[#This Row],[业务机构名称]],2)&amp;VerticalTable[[#This Row],[会计月]],[2]直营店月费用!$D$346:$T$495,15,0),0)</f>
        <v>0</v>
      </c>
      <c r="P906" s="6">
        <f>VerticalTable[[#This Row],[毛利额]]-SUM(VerticalTable[[#This Row],[月租]:[员工工资]])</f>
        <v>33864.54</v>
      </c>
    </row>
    <row r="907" spans="1:16" ht="17.25">
      <c r="A907" s="3">
        <v>1016</v>
      </c>
      <c r="B907" s="3" t="s">
        <v>34</v>
      </c>
      <c r="C907" s="4" t="s">
        <v>17</v>
      </c>
      <c r="D907" s="3">
        <v>2023</v>
      </c>
      <c r="E907" s="4" t="s">
        <v>51</v>
      </c>
      <c r="F907" s="4" t="str">
        <f t="shared" si="14"/>
        <v>春雨2310</v>
      </c>
      <c r="G907" s="5">
        <f>IFERROR(VerticalTable[[#This Row],[毛利额]]/VerticalTable[[#This Row],[实收]],"")</f>
        <v>0.36159157976847367</v>
      </c>
      <c r="H907" s="6">
        <f>SUMIF('[1]2023db'!$E:$E,F907,'[1]2023db'!$M:$M)</f>
        <v>70559.58</v>
      </c>
      <c r="I907" s="6">
        <f>SUMIF('[1]2023db'!$E:$E,F907,'[1]2023db'!$R:$R)</f>
        <v>25513.75</v>
      </c>
      <c r="J907" s="6">
        <f>SUMIF('[1]2023db'!$E:$E,[1]!表1_35[[#This Row],[列1]]&amp;"F",'[1]2023db'!$M:$M)</f>
        <v>0</v>
      </c>
      <c r="K907" s="6">
        <f>SUMIF('[1]2023db'!$E:$E,[1]!表1_35[[#This Row],[列1]]&amp;"F",'[1]2023db'!$R:$R)</f>
        <v>0</v>
      </c>
      <c r="L907" s="6">
        <f>IFERROR(VLOOKUP(LEFT(VerticalTable[[#This Row],[业务机构名称]],2)&amp;VerticalTable[[#This Row],[会计月]],[2]直营店月费用!$D$346:$T$495,8,0),0)</f>
        <v>2500</v>
      </c>
      <c r="M907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07" s="6">
        <f>IFERROR(VLOOKUP(LEFT(VerticalTable[[#This Row],[业务机构名称]],2)&amp;VerticalTable[[#This Row],[会计月]],[2]直营店月费用!$D$346:$T$495,17,0),0)</f>
        <v>181.01999999999998</v>
      </c>
      <c r="O907" s="6">
        <f>IFERROR(VLOOKUP(LEFT(VerticalTable[[#This Row],[业务机构名称]],2)&amp;VerticalTable[[#This Row],[会计月]],[2]直营店月费用!$D$346:$T$495,15,0),0)</f>
        <v>0</v>
      </c>
      <c r="P907" s="6">
        <f>VerticalTable[[#This Row],[毛利额]]-SUM(VerticalTable[[#This Row],[月租]:[员工工资]])</f>
        <v>22832.73</v>
      </c>
    </row>
    <row r="908" spans="1:16" ht="17.25">
      <c r="A908" s="3">
        <v>1017</v>
      </c>
      <c r="B908" s="3" t="s">
        <v>35</v>
      </c>
      <c r="C908" s="4" t="s">
        <v>17</v>
      </c>
      <c r="D908" s="3">
        <v>2023</v>
      </c>
      <c r="E908" s="4" t="s">
        <v>51</v>
      </c>
      <c r="F908" s="4" t="str">
        <f t="shared" si="14"/>
        <v>阳光2310</v>
      </c>
      <c r="G908" s="5">
        <f>IFERROR(VerticalTable[[#This Row],[毛利额]]/VerticalTable[[#This Row],[实收]],"")</f>
        <v>0.34497954061940905</v>
      </c>
      <c r="H908" s="6">
        <f>SUMIF('[1]2023db'!$E:$E,F908,'[1]2023db'!$M:$M)</f>
        <v>91263.76</v>
      </c>
      <c r="I908" s="6">
        <f>SUMIF('[1]2023db'!$E:$E,F908,'[1]2023db'!$R:$R)</f>
        <v>31484.129999999997</v>
      </c>
      <c r="J908" s="6">
        <f>SUMIF('[1]2023db'!$E:$E,[1]!表1_35[[#This Row],[列1]]&amp;"F",'[1]2023db'!$M:$M)</f>
        <v>0</v>
      </c>
      <c r="K908" s="6">
        <f>SUMIF('[1]2023db'!$E:$E,[1]!表1_35[[#This Row],[列1]]&amp;"F",'[1]2023db'!$R:$R)</f>
        <v>0</v>
      </c>
      <c r="L908" s="6">
        <f>IFERROR(VLOOKUP(LEFT(VerticalTable[[#This Row],[业务机构名称]],2)&amp;VerticalTable[[#This Row],[会计月]],[2]直营店月费用!$D$346:$T$495,8,0),0)</f>
        <v>2750</v>
      </c>
      <c r="M908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08" s="6">
        <f>IFERROR(VLOOKUP(LEFT(VerticalTable[[#This Row],[业务机构名称]],2)&amp;VerticalTable[[#This Row],[会计月]],[2]直营店月费用!$D$346:$T$495,17,0),0)</f>
        <v>192.07999999999993</v>
      </c>
      <c r="O908" s="6">
        <f>IFERROR(VLOOKUP(LEFT(VerticalTable[[#This Row],[业务机构名称]],2)&amp;VerticalTable[[#This Row],[会计月]],[2]直营店月费用!$D$346:$T$495,15,0),0)</f>
        <v>0</v>
      </c>
      <c r="P908" s="6">
        <f>VerticalTable[[#This Row],[毛利额]]-SUM(VerticalTable[[#This Row],[月租]:[员工工资]])</f>
        <v>28542.049999999996</v>
      </c>
    </row>
    <row r="909" spans="1:16" ht="17.25">
      <c r="A909" s="3">
        <v>1018</v>
      </c>
      <c r="B909" s="3" t="s">
        <v>36</v>
      </c>
      <c r="C909" s="4" t="s">
        <v>17</v>
      </c>
      <c r="D909" s="3">
        <v>2023</v>
      </c>
      <c r="E909" s="4" t="s">
        <v>51</v>
      </c>
      <c r="F909" s="4" t="str">
        <f t="shared" si="14"/>
        <v>安康2310</v>
      </c>
      <c r="G909" s="5">
        <f>IFERROR(VerticalTable[[#This Row],[毛利额]]/VerticalTable[[#This Row],[实收]],"")</f>
        <v>0.37148606783225807</v>
      </c>
      <c r="H909" s="6">
        <f>SUMIF('[1]2023db'!$E:$E,F909,'[1]2023db'!$M:$M)</f>
        <v>74295.33</v>
      </c>
      <c r="I909" s="6">
        <f>SUMIF('[1]2023db'!$E:$E,F909,'[1]2023db'!$R:$R)</f>
        <v>27599.68</v>
      </c>
      <c r="J909" s="6">
        <f>SUMIF('[1]2023db'!$E:$E,[1]!表1_35[[#This Row],[列1]]&amp;"F",'[1]2023db'!$M:$M)</f>
        <v>0</v>
      </c>
      <c r="K909" s="6">
        <f>SUMIF('[1]2023db'!$E:$E,[1]!表1_35[[#This Row],[列1]]&amp;"F",'[1]2023db'!$R:$R)</f>
        <v>0</v>
      </c>
      <c r="L909" s="6">
        <f>IFERROR(VLOOKUP(LEFT(VerticalTable[[#This Row],[业务机构名称]],2)&amp;VerticalTable[[#This Row],[会计月]],[2]直营店月费用!$D$346:$T$495,8,0),0)</f>
        <v>5000</v>
      </c>
      <c r="M909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09" s="6">
        <f>IFERROR(VLOOKUP(LEFT(VerticalTable[[#This Row],[业务机构名称]],2)&amp;VerticalTable[[#This Row],[会计月]],[2]直营店月费用!$D$346:$T$495,17,0),0)</f>
        <v>206.27999999999975</v>
      </c>
      <c r="O909" s="6">
        <f>IFERROR(VLOOKUP(LEFT(VerticalTable[[#This Row],[业务机构名称]],2)&amp;VerticalTable[[#This Row],[会计月]],[2]直营店月费用!$D$346:$T$495,15,0),0)</f>
        <v>0</v>
      </c>
      <c r="P909" s="6">
        <f>VerticalTable[[#This Row],[毛利额]]-SUM(VerticalTable[[#This Row],[月租]:[员工工资]])</f>
        <v>22393.4</v>
      </c>
    </row>
    <row r="910" spans="1:16" ht="17.25">
      <c r="A910" s="3">
        <v>1019</v>
      </c>
      <c r="B910" s="3" t="s">
        <v>37</v>
      </c>
      <c r="C910" s="4" t="s">
        <v>17</v>
      </c>
      <c r="D910" s="3">
        <v>2023</v>
      </c>
      <c r="E910" s="4" t="s">
        <v>51</v>
      </c>
      <c r="F910" s="4" t="str">
        <f t="shared" si="14"/>
        <v>仁心2310</v>
      </c>
      <c r="G910" s="5">
        <f>IFERROR(VerticalTable[[#This Row],[毛利额]]/VerticalTable[[#This Row],[实收]],"")</f>
        <v>0.35244096037151651</v>
      </c>
      <c r="H910" s="6">
        <f>SUMIF('[1]2023db'!$E:$E,F910,'[1]2023db'!$M:$M)</f>
        <v>68321.06</v>
      </c>
      <c r="I910" s="6">
        <f>SUMIF('[1]2023db'!$E:$E,F910,'[1]2023db'!$R:$R)</f>
        <v>24079.14</v>
      </c>
      <c r="J910" s="6">
        <f>SUMIF('[1]2023db'!$E:$E,[1]!表1_35[[#This Row],[列1]]&amp;"F",'[1]2023db'!$M:$M)</f>
        <v>0</v>
      </c>
      <c r="K910" s="6">
        <f>SUMIF('[1]2023db'!$E:$E,[1]!表1_35[[#This Row],[列1]]&amp;"F",'[1]2023db'!$R:$R)</f>
        <v>0</v>
      </c>
      <c r="L910" s="6">
        <f>IFERROR(VLOOKUP(LEFT(VerticalTable[[#This Row],[业务机构名称]],2)&amp;VerticalTable[[#This Row],[会计月]],[2]直营店月费用!$D$346:$T$495,8,0),0)</f>
        <v>1917</v>
      </c>
      <c r="M910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10" s="6">
        <f>IFERROR(VLOOKUP(LEFT(VerticalTable[[#This Row],[业务机构名称]],2)&amp;VerticalTable[[#This Row],[会计月]],[2]直营店月费用!$D$346:$T$495,17,0),0)</f>
        <v>186.78999999999996</v>
      </c>
      <c r="O910" s="6">
        <f>IFERROR(VLOOKUP(LEFT(VerticalTable[[#This Row],[业务机构名称]],2)&amp;VerticalTable[[#This Row],[会计月]],[2]直营店月费用!$D$346:$T$495,15,0),0)</f>
        <v>0</v>
      </c>
      <c r="P910" s="6">
        <f>VerticalTable[[#This Row],[毛利额]]-SUM(VerticalTable[[#This Row],[月租]:[员工工资]])</f>
        <v>21975.35</v>
      </c>
    </row>
    <row r="911" spans="1:16" ht="17.25">
      <c r="A911" s="3">
        <v>1021</v>
      </c>
      <c r="B911" s="4" t="s">
        <v>53</v>
      </c>
      <c r="C911" s="4" t="s">
        <v>17</v>
      </c>
      <c r="D911" s="3">
        <v>2023</v>
      </c>
      <c r="E911" s="4" t="s">
        <v>51</v>
      </c>
      <c r="F911" s="4" t="str">
        <f t="shared" si="14"/>
        <v>康佳2310</v>
      </c>
      <c r="G911" s="5">
        <f>IFERROR(VerticalTable[[#This Row],[毛利额]]/VerticalTable[[#This Row],[实收]],"")</f>
        <v>0.34400340012442482</v>
      </c>
      <c r="H911" s="6">
        <f>SUMIF('[1]2023db'!$E:$E,F911,'[1]2023db'!$M:$M)</f>
        <v>40586.75</v>
      </c>
      <c r="I911" s="6">
        <f>SUMIF('[1]2023db'!$E:$E,F911,'[1]2023db'!$R:$R)</f>
        <v>13961.98</v>
      </c>
      <c r="J911" s="6">
        <f>SUMIF('[1]2023db'!$E:$E,[1]!表1_35[[#This Row],[列1]]&amp;"F",'[1]2023db'!$M:$M)</f>
        <v>0</v>
      </c>
      <c r="K911" s="6">
        <f>SUMIF('[1]2023db'!$E:$E,[1]!表1_35[[#This Row],[列1]]&amp;"F",'[1]2023db'!$R:$R)</f>
        <v>0</v>
      </c>
      <c r="L911" s="6">
        <f>IFERROR(VLOOKUP(LEFT(VerticalTable[[#This Row],[业务机构名称]],2)&amp;VerticalTable[[#This Row],[会计月]],[2]直营店月费用!$D$346:$T$495,8,0),0)</f>
        <v>2083</v>
      </c>
      <c r="M911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11" s="6">
        <f>IFERROR(VLOOKUP(LEFT(VerticalTable[[#This Row],[业务机构名称]],2)&amp;VerticalTable[[#This Row],[会计月]],[2]直营店月费用!$D$346:$T$495,17,0),0)</f>
        <v>135.84999999999991</v>
      </c>
      <c r="O911" s="6">
        <f>IFERROR(VLOOKUP(LEFT(VerticalTable[[#This Row],[业务机构名称]],2)&amp;VerticalTable[[#This Row],[会计月]],[2]直营店月费用!$D$346:$T$495,15,0),0)</f>
        <v>0</v>
      </c>
      <c r="P911" s="6">
        <f>VerticalTable[[#This Row],[毛利额]]-SUM(VerticalTable[[#This Row],[月租]:[员工工资]])</f>
        <v>11743.13</v>
      </c>
    </row>
    <row r="912" spans="1:16" ht="17.25">
      <c r="A912" s="3">
        <v>1022</v>
      </c>
      <c r="B912" s="4" t="s">
        <v>57</v>
      </c>
      <c r="C912" s="4" t="s">
        <v>17</v>
      </c>
      <c r="D912" s="3">
        <v>2023</v>
      </c>
      <c r="E912" s="4" t="s">
        <v>51</v>
      </c>
      <c r="F912" s="4" t="str">
        <f t="shared" si="14"/>
        <v>豪盛2310</v>
      </c>
      <c r="G912" s="5">
        <f>IFERROR(VerticalTable[[#This Row],[毛利额]]/VerticalTable[[#This Row],[实收]],"")</f>
        <v>0.37896040223945532</v>
      </c>
      <c r="H912" s="6">
        <f>SUMIF('[1]2023db'!$E:$E,F912,'[1]2023db'!$M:$M)</f>
        <v>45912.95</v>
      </c>
      <c r="I912" s="6">
        <f>SUMIF('[1]2023db'!$E:$E,F912,'[1]2023db'!$R:$R)</f>
        <v>17399.189999999999</v>
      </c>
      <c r="J912" s="6">
        <f>SUMIF('[1]2023db'!$E:$E,[1]!表1_35[[#This Row],[列1]]&amp;"F",'[1]2023db'!$M:$M)</f>
        <v>0</v>
      </c>
      <c r="K912" s="6">
        <f>SUMIF('[1]2023db'!$E:$E,[1]!表1_35[[#This Row],[列1]]&amp;"F",'[1]2023db'!$R:$R)</f>
        <v>0</v>
      </c>
      <c r="L912" s="6">
        <f>IFERROR(VLOOKUP(LEFT(VerticalTable[[#This Row],[业务机构名称]],2)&amp;VerticalTable[[#This Row],[会计月]],[2]直营店月费用!$D$346:$T$495,8,0),0)</f>
        <v>1833</v>
      </c>
      <c r="M912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12" s="6">
        <f>IFERROR(VLOOKUP(LEFT(VerticalTable[[#This Row],[业务机构名称]],2)&amp;VerticalTable[[#This Row],[会计月]],[2]直营店月费用!$D$346:$T$495,17,0),0)</f>
        <v>175.55999999999995</v>
      </c>
      <c r="O912" s="6">
        <f>IFERROR(VLOOKUP(LEFT(VerticalTable[[#This Row],[业务机构名称]],2)&amp;VerticalTable[[#This Row],[会计月]],[2]直营店月费用!$D$346:$T$495,15,0),0)</f>
        <v>0</v>
      </c>
      <c r="P912" s="6">
        <f>VerticalTable[[#This Row],[毛利额]]-SUM(VerticalTable[[#This Row],[月租]:[员工工资]])</f>
        <v>15390.63</v>
      </c>
    </row>
    <row r="913" spans="1:16" ht="17.25">
      <c r="A913" s="3">
        <v>1023</v>
      </c>
      <c r="B913" s="4" t="s">
        <v>58</v>
      </c>
      <c r="C913" s="4" t="s">
        <v>17</v>
      </c>
      <c r="D913" s="3">
        <v>2023</v>
      </c>
      <c r="E913" s="4" t="s">
        <v>51</v>
      </c>
      <c r="F913" s="4" t="str">
        <f t="shared" si="14"/>
        <v>二十2310</v>
      </c>
      <c r="G913" s="5">
        <f>IFERROR(VerticalTable[[#This Row],[毛利额]]/VerticalTable[[#This Row],[实收]],"")</f>
        <v>0.42783778360386854</v>
      </c>
      <c r="H913" s="6">
        <f>SUMIF('[1]2023db'!$E:$E,F913,'[1]2023db'!$M:$M)</f>
        <v>36677.919999999998</v>
      </c>
      <c r="I913" s="6">
        <f>SUMIF('[1]2023db'!$E:$E,F913,'[1]2023db'!$R:$R)</f>
        <v>15692.2</v>
      </c>
      <c r="J913" s="6">
        <f>SUMIF('[1]2023db'!$E:$E,[1]!表1_35[[#This Row],[列1]]&amp;"F",'[1]2023db'!$M:$M)</f>
        <v>0</v>
      </c>
      <c r="K913" s="6">
        <f>SUMIF('[1]2023db'!$E:$E,[1]!表1_35[[#This Row],[列1]]&amp;"F",'[1]2023db'!$R:$R)</f>
        <v>0</v>
      </c>
      <c r="L913" s="6">
        <f>IFERROR(VLOOKUP(LEFT(VerticalTable[[#This Row],[业务机构名称]],2)&amp;VerticalTable[[#This Row],[会计月]],[2]直营店月费用!$D$346:$T$495,8,0),0)</f>
        <v>0</v>
      </c>
      <c r="M913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13" s="6">
        <f>IFERROR(VLOOKUP(LEFT(VerticalTable[[#This Row],[业务机构名称]],2)&amp;VerticalTable[[#This Row],[会计月]],[2]直营店月费用!$D$346:$T$495,17,0),0)</f>
        <v>171.5</v>
      </c>
      <c r="O913" s="6">
        <f>IFERROR(VLOOKUP(LEFT(VerticalTable[[#This Row],[业务机构名称]],2)&amp;VerticalTable[[#This Row],[会计月]],[2]直营店月费用!$D$346:$T$495,15,0),0)</f>
        <v>0</v>
      </c>
      <c r="P913" s="6">
        <f>VerticalTable[[#This Row],[毛利额]]-SUM(VerticalTable[[#This Row],[月租]:[员工工资]])</f>
        <v>15520.7</v>
      </c>
    </row>
    <row r="914" spans="1:16" ht="17.25">
      <c r="A914" s="3">
        <v>1001</v>
      </c>
      <c r="B914" s="3" t="s">
        <v>16</v>
      </c>
      <c r="C914" s="4" t="s">
        <v>17</v>
      </c>
      <c r="D914" s="3">
        <v>2023</v>
      </c>
      <c r="E914" s="4" t="s">
        <v>52</v>
      </c>
      <c r="F914" s="4" t="str">
        <f t="shared" si="14"/>
        <v>爱心2311</v>
      </c>
      <c r="G914" s="5" t="str">
        <f>IFERROR(VerticalTable[[#This Row],[毛利额]]/VerticalTable[[#This Row],[实收]],"")</f>
        <v/>
      </c>
      <c r="H914" s="6">
        <f>SUMIF('[1]2023db'!$E:$E,F914,'[1]2023db'!$M:$M)</f>
        <v>0</v>
      </c>
      <c r="I914" s="6">
        <f>SUMIF('[1]2023db'!$E:$E,F914,'[1]2023db'!$R:$R)</f>
        <v>0</v>
      </c>
      <c r="J914" s="6">
        <f>SUMIF('[1]2023db'!$E:$E,[1]!表1_35[[#This Row],[列1]]&amp;"F",'[1]2023db'!$M:$M)</f>
        <v>0</v>
      </c>
      <c r="K914" s="6">
        <f>SUMIF('[1]2023db'!$E:$E,[1]!表1_35[[#This Row],[列1]]&amp;"F",'[1]2023db'!$R:$R)</f>
        <v>0</v>
      </c>
      <c r="L914" s="6">
        <f>IFERROR(VLOOKUP(LEFT(VerticalTable[[#This Row],[业务机构名称]],2)&amp;VerticalTable[[#This Row],[会计月]],[2]直营店月费用!$D$346:$T$495,8,0),0)</f>
        <v>0</v>
      </c>
      <c r="M914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14" s="6">
        <f>IFERROR(VLOOKUP(LEFT(VerticalTable[[#This Row],[业务机构名称]],2)&amp;VerticalTable[[#This Row],[会计月]],[2]直营店月费用!$D$346:$T$495,17,0),0)</f>
        <v>0</v>
      </c>
      <c r="O914" s="6">
        <f>IFERROR(VLOOKUP(LEFT(VerticalTable[[#This Row],[业务机构名称]],2)&amp;VerticalTable[[#This Row],[会计月]],[2]直营店月费用!$D$346:$T$495,15,0),0)</f>
        <v>0</v>
      </c>
      <c r="P914" s="6">
        <f>VerticalTable[[#This Row],[毛利额]]-SUM(VerticalTable[[#This Row],[月租]:[员工工资]])</f>
        <v>0</v>
      </c>
    </row>
    <row r="915" spans="1:16" ht="17.25">
      <c r="A915" s="3">
        <v>1002</v>
      </c>
      <c r="B915" s="4" t="s">
        <v>19</v>
      </c>
      <c r="C915" s="4" t="s">
        <v>20</v>
      </c>
      <c r="D915" s="3">
        <v>2023</v>
      </c>
      <c r="E915" s="4" t="s">
        <v>52</v>
      </c>
      <c r="F915" s="4" t="str">
        <f t="shared" si="14"/>
        <v>百姓2311</v>
      </c>
      <c r="G915" s="5" t="str">
        <f>IFERROR(VerticalTable[[#This Row],[毛利额]]/VerticalTable[[#This Row],[实收]],"")</f>
        <v/>
      </c>
      <c r="H915" s="6">
        <f>SUMIF('[1]2023db'!$E:$E,F915,'[1]2023db'!$M:$M)</f>
        <v>0</v>
      </c>
      <c r="I915" s="6">
        <f>SUMIF('[1]2023db'!$E:$E,F915,'[1]2023db'!$R:$R)</f>
        <v>0</v>
      </c>
      <c r="J915" s="6">
        <f>SUMIF('[1]2023db'!$E:$E,[1]!表1_35[[#This Row],[列1]]&amp;"F",'[1]2023db'!$M:$M)</f>
        <v>0</v>
      </c>
      <c r="K915" s="6">
        <f>SUMIF('[1]2023db'!$E:$E,[1]!表1_35[[#This Row],[列1]]&amp;"F",'[1]2023db'!$R:$R)</f>
        <v>0</v>
      </c>
      <c r="L915" s="6">
        <f>IFERROR(VLOOKUP(LEFT(VerticalTable[[#This Row],[业务机构名称]],2)&amp;VerticalTable[[#This Row],[会计月]],[2]直营店月费用!$D$346:$T$495,8,0),0)</f>
        <v>0</v>
      </c>
      <c r="M915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15" s="6">
        <f>IFERROR(VLOOKUP(LEFT(VerticalTable[[#This Row],[业务机构名称]],2)&amp;VerticalTable[[#This Row],[会计月]],[2]直营店月费用!$D$346:$T$495,17,0),0)</f>
        <v>0</v>
      </c>
      <c r="O915" s="6">
        <f>IFERROR(VLOOKUP(LEFT(VerticalTable[[#This Row],[业务机构名称]],2)&amp;VerticalTable[[#This Row],[会计月]],[2]直营店月费用!$D$346:$T$495,15,0),0)</f>
        <v>0</v>
      </c>
      <c r="P915" s="6">
        <f>VerticalTable[[#This Row],[毛利额]]-SUM(VerticalTable[[#This Row],[月租]:[员工工资]])</f>
        <v>0</v>
      </c>
    </row>
    <row r="916" spans="1:16" ht="17.25">
      <c r="A916" s="3">
        <v>1003</v>
      </c>
      <c r="B916" s="4" t="s">
        <v>22</v>
      </c>
      <c r="C916" s="4" t="s">
        <v>20</v>
      </c>
      <c r="D916" s="3">
        <v>2023</v>
      </c>
      <c r="E916" s="4" t="s">
        <v>52</v>
      </c>
      <c r="F916" s="4" t="str">
        <f t="shared" si="14"/>
        <v>博康2311</v>
      </c>
      <c r="G916" s="5" t="str">
        <f>IFERROR(VerticalTable[[#This Row],[毛利额]]/VerticalTable[[#This Row],[实收]],"")</f>
        <v/>
      </c>
      <c r="H916" s="6">
        <f>SUMIF('[1]2023db'!$E:$E,F916,'[1]2023db'!$M:$M)</f>
        <v>0</v>
      </c>
      <c r="I916" s="6">
        <f>SUMIF('[1]2023db'!$E:$E,F916,'[1]2023db'!$R:$R)</f>
        <v>0</v>
      </c>
      <c r="J916" s="6">
        <f>SUMIF('[1]2023db'!$E:$E,[1]!表1_35[[#This Row],[列1]]&amp;"F",'[1]2023db'!$M:$M)</f>
        <v>0</v>
      </c>
      <c r="K916" s="6">
        <f>SUMIF('[1]2023db'!$E:$E,[1]!表1_35[[#This Row],[列1]]&amp;"F",'[1]2023db'!$R:$R)</f>
        <v>0</v>
      </c>
      <c r="L916" s="6">
        <f>IFERROR(VLOOKUP(LEFT(VerticalTable[[#This Row],[业务机构名称]],2)&amp;VerticalTable[[#This Row],[会计月]],[2]直营店月费用!$D$346:$T$495,8,0),0)</f>
        <v>0</v>
      </c>
      <c r="M916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16" s="6">
        <f>IFERROR(VLOOKUP(LEFT(VerticalTable[[#This Row],[业务机构名称]],2)&amp;VerticalTable[[#This Row],[会计月]],[2]直营店月费用!$D$346:$T$495,17,0),0)</f>
        <v>0</v>
      </c>
      <c r="O916" s="6">
        <f>IFERROR(VLOOKUP(LEFT(VerticalTable[[#This Row],[业务机构名称]],2)&amp;VerticalTable[[#This Row],[会计月]],[2]直营店月费用!$D$346:$T$495,15,0),0)</f>
        <v>0</v>
      </c>
      <c r="P916" s="6">
        <f>VerticalTable[[#This Row],[毛利额]]-SUM(VerticalTable[[#This Row],[月租]:[员工工资]])</f>
        <v>0</v>
      </c>
    </row>
    <row r="917" spans="1:16" ht="17.25" customHeight="1">
      <c r="A917" s="3">
        <v>1004</v>
      </c>
      <c r="B917" s="4" t="s">
        <v>23</v>
      </c>
      <c r="C917" s="4" t="s">
        <v>20</v>
      </c>
      <c r="D917" s="3">
        <v>2023</v>
      </c>
      <c r="E917" s="4" t="s">
        <v>52</v>
      </c>
      <c r="F917" s="4" t="str">
        <f t="shared" si="14"/>
        <v>华瑞2311</v>
      </c>
      <c r="G917" s="5" t="str">
        <f>IFERROR(VerticalTable[[#This Row],[毛利额]]/VerticalTable[[#This Row],[实收]],"")</f>
        <v/>
      </c>
      <c r="H917" s="6">
        <f>SUMIF('[1]2023db'!$E:$E,F917,'[1]2023db'!$M:$M)</f>
        <v>0</v>
      </c>
      <c r="I917" s="6">
        <f>SUMIF('[1]2023db'!$E:$E,F917,'[1]2023db'!$R:$R)</f>
        <v>0</v>
      </c>
      <c r="J917" s="6">
        <f>SUMIF('[1]2023db'!$E:$E,[1]!表1_35[[#This Row],[列1]]&amp;"F",'[1]2023db'!$M:$M)</f>
        <v>0</v>
      </c>
      <c r="K917" s="6">
        <f>SUMIF('[1]2023db'!$E:$E,[1]!表1_35[[#This Row],[列1]]&amp;"F",'[1]2023db'!$R:$R)</f>
        <v>0</v>
      </c>
      <c r="L917" s="6">
        <f>IFERROR(VLOOKUP(LEFT(VerticalTable[[#This Row],[业务机构名称]],2)&amp;VerticalTable[[#This Row],[会计月]],[2]直营店月费用!$D$346:$T$495,8,0),0)</f>
        <v>0</v>
      </c>
      <c r="M917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17" s="6">
        <f>IFERROR(VLOOKUP(LEFT(VerticalTable[[#This Row],[业务机构名称]],2)&amp;VerticalTable[[#This Row],[会计月]],[2]直营店月费用!$D$346:$T$495,17,0),0)</f>
        <v>0</v>
      </c>
      <c r="O917" s="6">
        <f>IFERROR(VLOOKUP(LEFT(VerticalTable[[#This Row],[业务机构名称]],2)&amp;VerticalTable[[#This Row],[会计月]],[2]直营店月费用!$D$346:$T$495,15,0),0)</f>
        <v>0</v>
      </c>
      <c r="P917" s="6">
        <f>VerticalTable[[#This Row],[毛利额]]-SUM(VerticalTable[[#This Row],[月租]:[员工工资]])</f>
        <v>0</v>
      </c>
    </row>
    <row r="918" spans="1:16" ht="17.25" customHeight="1">
      <c r="A918" s="3">
        <v>1005</v>
      </c>
      <c r="B918" s="4" t="s">
        <v>24</v>
      </c>
      <c r="C918" s="4" t="s">
        <v>20</v>
      </c>
      <c r="D918" s="3">
        <v>2023</v>
      </c>
      <c r="E918" s="4" t="s">
        <v>52</v>
      </c>
      <c r="F918" s="4" t="str">
        <f t="shared" si="14"/>
        <v>华宇2311</v>
      </c>
      <c r="G918" s="5" t="str">
        <f>IFERROR(VerticalTable[[#This Row],[毛利额]]/VerticalTable[[#This Row],[实收]],"")</f>
        <v/>
      </c>
      <c r="H918" s="6">
        <f>SUMIF('[1]2023db'!$E:$E,F918,'[1]2023db'!$M:$M)</f>
        <v>0</v>
      </c>
      <c r="I918" s="6">
        <f>SUMIF('[1]2023db'!$E:$E,F918,'[1]2023db'!$R:$R)</f>
        <v>0</v>
      </c>
      <c r="J918" s="6">
        <f>SUMIF('[1]2023db'!$E:$E,[1]!表1_35[[#This Row],[列1]]&amp;"F",'[1]2023db'!$M:$M)</f>
        <v>0</v>
      </c>
      <c r="K918" s="6">
        <f>SUMIF('[1]2023db'!$E:$E,[1]!表1_35[[#This Row],[列1]]&amp;"F",'[1]2023db'!$R:$R)</f>
        <v>0</v>
      </c>
      <c r="L918" s="6">
        <f>IFERROR(VLOOKUP(LEFT(VerticalTable[[#This Row],[业务机构名称]],2)&amp;VerticalTable[[#This Row],[会计月]],[2]直营店月费用!$D$346:$T$495,8,0),0)</f>
        <v>0</v>
      </c>
      <c r="M918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18" s="6">
        <f>IFERROR(VLOOKUP(LEFT(VerticalTable[[#This Row],[业务机构名称]],2)&amp;VerticalTable[[#This Row],[会计月]],[2]直营店月费用!$D$346:$T$495,17,0),0)</f>
        <v>0</v>
      </c>
      <c r="O918" s="6">
        <f>IFERROR(VLOOKUP(LEFT(VerticalTable[[#This Row],[业务机构名称]],2)&amp;VerticalTable[[#This Row],[会计月]],[2]直营店月费用!$D$346:$T$495,15,0),0)</f>
        <v>0</v>
      </c>
      <c r="P918" s="6">
        <f>VerticalTable[[#This Row],[毛利额]]-SUM(VerticalTable[[#This Row],[月租]:[员工工资]])</f>
        <v>0</v>
      </c>
    </row>
    <row r="919" spans="1:16" ht="17.25">
      <c r="A919" s="3">
        <v>1006</v>
      </c>
      <c r="B919" s="4" t="s">
        <v>25</v>
      </c>
      <c r="C919" s="4" t="s">
        <v>20</v>
      </c>
      <c r="D919" s="3">
        <v>2023</v>
      </c>
      <c r="E919" s="4" t="s">
        <v>52</v>
      </c>
      <c r="F919" s="4" t="str">
        <f t="shared" si="14"/>
        <v>华雨2311</v>
      </c>
      <c r="G919" s="5" t="str">
        <f>IFERROR(VerticalTable[[#This Row],[毛利额]]/VerticalTable[[#This Row],[实收]],"")</f>
        <v/>
      </c>
      <c r="H919" s="6">
        <f>SUMIF('[1]2023db'!$E:$E,F919,'[1]2023db'!$M:$M)</f>
        <v>0</v>
      </c>
      <c r="I919" s="6">
        <f>SUMIF('[1]2023db'!$E:$E,F919,'[1]2023db'!$R:$R)</f>
        <v>0</v>
      </c>
      <c r="J919" s="6">
        <f>SUMIF('[1]2023db'!$E:$E,[1]!表1_35[[#This Row],[列1]]&amp;"F",'[1]2023db'!$M:$M)</f>
        <v>0</v>
      </c>
      <c r="K919" s="6">
        <f>SUMIF('[1]2023db'!$E:$E,[1]!表1_35[[#This Row],[列1]]&amp;"F",'[1]2023db'!$R:$R)</f>
        <v>0</v>
      </c>
      <c r="L919" s="6">
        <f>IFERROR(VLOOKUP(LEFT(VerticalTable[[#This Row],[业务机构名称]],2)&amp;VerticalTable[[#This Row],[会计月]],[2]直营店月费用!$D$346:$T$495,8,0),0)</f>
        <v>0</v>
      </c>
      <c r="M919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19" s="6">
        <f>IFERROR(VLOOKUP(LEFT(VerticalTable[[#This Row],[业务机构名称]],2)&amp;VerticalTable[[#This Row],[会计月]],[2]直营店月费用!$D$346:$T$495,17,0),0)</f>
        <v>0</v>
      </c>
      <c r="O919" s="6">
        <f>IFERROR(VLOOKUP(LEFT(VerticalTable[[#This Row],[业务机构名称]],2)&amp;VerticalTable[[#This Row],[会计月]],[2]直营店月费用!$D$346:$T$495,15,0),0)</f>
        <v>0</v>
      </c>
      <c r="P919" s="6">
        <f>VerticalTable[[#This Row],[毛利额]]-SUM(VerticalTable[[#This Row],[月租]:[员工工资]])</f>
        <v>0</v>
      </c>
    </row>
    <row r="920" spans="1:16" ht="17.25">
      <c r="A920" s="3">
        <v>1007</v>
      </c>
      <c r="B920" s="3" t="s">
        <v>26</v>
      </c>
      <c r="C920" s="4" t="s">
        <v>17</v>
      </c>
      <c r="D920" s="3">
        <v>2023</v>
      </c>
      <c r="E920" s="4" t="s">
        <v>52</v>
      </c>
      <c r="F920" s="4" t="str">
        <f t="shared" si="14"/>
        <v>平安2311</v>
      </c>
      <c r="G920" s="5" t="str">
        <f>IFERROR(VerticalTable[[#This Row],[毛利额]]/VerticalTable[[#This Row],[实收]],"")</f>
        <v/>
      </c>
      <c r="H920" s="6">
        <f>SUMIF('[1]2023db'!$E:$E,F920,'[1]2023db'!$M:$M)</f>
        <v>0</v>
      </c>
      <c r="I920" s="6">
        <f>SUMIF('[1]2023db'!$E:$E,F920,'[1]2023db'!$R:$R)</f>
        <v>0</v>
      </c>
      <c r="J920" s="6">
        <f>SUMIF('[1]2023db'!$E:$E,[1]!表1_35[[#This Row],[列1]]&amp;"F",'[1]2023db'!$M:$M)</f>
        <v>0</v>
      </c>
      <c r="K920" s="6">
        <f>SUMIF('[1]2023db'!$E:$E,[1]!表1_35[[#This Row],[列1]]&amp;"F",'[1]2023db'!$R:$R)</f>
        <v>0</v>
      </c>
      <c r="L920" s="6">
        <f>IFERROR(VLOOKUP(LEFT(VerticalTable[[#This Row],[业务机构名称]],2)&amp;VerticalTable[[#This Row],[会计月]],[2]直营店月费用!$D$346:$T$495,8,0),0)</f>
        <v>0</v>
      </c>
      <c r="M920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20" s="6">
        <f>IFERROR(VLOOKUP(LEFT(VerticalTable[[#This Row],[业务机构名称]],2)&amp;VerticalTable[[#This Row],[会计月]],[2]直营店月费用!$D$346:$T$495,17,0),0)</f>
        <v>0</v>
      </c>
      <c r="O920" s="6">
        <f>IFERROR(VLOOKUP(LEFT(VerticalTable[[#This Row],[业务机构名称]],2)&amp;VerticalTable[[#This Row],[会计月]],[2]直营店月费用!$D$346:$T$495,15,0),0)</f>
        <v>0</v>
      </c>
      <c r="P920" s="6">
        <f>VerticalTable[[#This Row],[毛利额]]-SUM(VerticalTable[[#This Row],[月租]:[员工工资]])</f>
        <v>0</v>
      </c>
    </row>
    <row r="921" spans="1:16" ht="17.25">
      <c r="A921" s="3">
        <v>1008</v>
      </c>
      <c r="B921" s="3" t="s">
        <v>27</v>
      </c>
      <c r="C921" s="4" t="s">
        <v>17</v>
      </c>
      <c r="D921" s="3">
        <v>2023</v>
      </c>
      <c r="E921" s="4" t="s">
        <v>52</v>
      </c>
      <c r="F921" s="4" t="str">
        <f t="shared" si="14"/>
        <v>平价2311</v>
      </c>
      <c r="G921" s="5" t="str">
        <f>IFERROR(VerticalTable[[#This Row],[毛利额]]/VerticalTable[[#This Row],[实收]],"")</f>
        <v/>
      </c>
      <c r="H921" s="6">
        <f>SUMIF('[1]2023db'!$E:$E,F921,'[1]2023db'!$M:$M)</f>
        <v>0</v>
      </c>
      <c r="I921" s="6">
        <f>SUMIF('[1]2023db'!$E:$E,F921,'[1]2023db'!$R:$R)</f>
        <v>0</v>
      </c>
      <c r="J921" s="6">
        <f>SUMIF('[1]2023db'!$E:$E,[1]!表1_35[[#This Row],[列1]]&amp;"F",'[1]2023db'!$M:$M)</f>
        <v>0</v>
      </c>
      <c r="K921" s="6">
        <f>SUMIF('[1]2023db'!$E:$E,[1]!表1_35[[#This Row],[列1]]&amp;"F",'[1]2023db'!$R:$R)</f>
        <v>0</v>
      </c>
      <c r="L921" s="6">
        <f>IFERROR(VLOOKUP(LEFT(VerticalTable[[#This Row],[业务机构名称]],2)&amp;VerticalTable[[#This Row],[会计月]],[2]直营店月费用!$D$346:$T$495,8,0),0)</f>
        <v>0</v>
      </c>
      <c r="M921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21" s="6">
        <f>IFERROR(VLOOKUP(LEFT(VerticalTable[[#This Row],[业务机构名称]],2)&amp;VerticalTable[[#This Row],[会计月]],[2]直营店月费用!$D$346:$T$495,17,0),0)</f>
        <v>0</v>
      </c>
      <c r="O921" s="6">
        <f>IFERROR(VLOOKUP(LEFT(VerticalTable[[#This Row],[业务机构名称]],2)&amp;VerticalTable[[#This Row],[会计月]],[2]直营店月费用!$D$346:$T$495,15,0),0)</f>
        <v>0</v>
      </c>
      <c r="P921" s="6">
        <f>VerticalTable[[#This Row],[毛利额]]-SUM(VerticalTable[[#This Row],[月租]:[员工工资]])</f>
        <v>0</v>
      </c>
    </row>
    <row r="922" spans="1:16" ht="17.25">
      <c r="A922" s="3">
        <v>1010</v>
      </c>
      <c r="B922" s="3" t="s">
        <v>29</v>
      </c>
      <c r="C922" s="4" t="s">
        <v>17</v>
      </c>
      <c r="D922" s="3">
        <v>2023</v>
      </c>
      <c r="E922" s="4" t="s">
        <v>52</v>
      </c>
      <c r="F922" s="4" t="str">
        <f t="shared" si="14"/>
        <v>同仁2311</v>
      </c>
      <c r="G922" s="5" t="str">
        <f>IFERROR(VerticalTable[[#This Row],[毛利额]]/VerticalTable[[#This Row],[实收]],"")</f>
        <v/>
      </c>
      <c r="H922" s="6">
        <f>SUMIF('[1]2023db'!$E:$E,F922,'[1]2023db'!$M:$M)</f>
        <v>0</v>
      </c>
      <c r="I922" s="6">
        <f>SUMIF('[1]2023db'!$E:$E,F922,'[1]2023db'!$R:$R)</f>
        <v>0</v>
      </c>
      <c r="J922" s="6">
        <f>SUMIF('[1]2023db'!$E:$E,[1]!表1_35[[#This Row],[列1]]&amp;"F",'[1]2023db'!$M:$M)</f>
        <v>0</v>
      </c>
      <c r="K922" s="6">
        <f>SUMIF('[1]2023db'!$E:$E,[1]!表1_35[[#This Row],[列1]]&amp;"F",'[1]2023db'!$R:$R)</f>
        <v>0</v>
      </c>
      <c r="L922" s="6">
        <f>IFERROR(VLOOKUP(LEFT(VerticalTable[[#This Row],[业务机构名称]],2)&amp;VerticalTable[[#This Row],[会计月]],[2]直营店月费用!$D$346:$T$495,8,0),0)</f>
        <v>0</v>
      </c>
      <c r="M922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22" s="6">
        <f>IFERROR(VLOOKUP(LEFT(VerticalTable[[#This Row],[业务机构名称]],2)&amp;VerticalTable[[#This Row],[会计月]],[2]直营店月费用!$D$346:$T$495,17,0),0)</f>
        <v>0</v>
      </c>
      <c r="O922" s="6">
        <f>IFERROR(VLOOKUP(LEFT(VerticalTable[[#This Row],[业务机构名称]],2)&amp;VerticalTable[[#This Row],[会计月]],[2]直营店月费用!$D$346:$T$495,15,0),0)</f>
        <v>0</v>
      </c>
      <c r="P922" s="6">
        <f>VerticalTable[[#This Row],[毛利额]]-SUM(VerticalTable[[#This Row],[月租]:[员工工资]])</f>
        <v>0</v>
      </c>
    </row>
    <row r="923" spans="1:16" ht="17.25">
      <c r="A923" s="3">
        <v>1011</v>
      </c>
      <c r="B923" s="3" t="s">
        <v>30</v>
      </c>
      <c r="C923" s="4" t="s">
        <v>17</v>
      </c>
      <c r="D923" s="3">
        <v>2023</v>
      </c>
      <c r="E923" s="4" t="s">
        <v>52</v>
      </c>
      <c r="F923" s="4" t="str">
        <f t="shared" si="14"/>
        <v>万合2311</v>
      </c>
      <c r="G923" s="5" t="str">
        <f>IFERROR(VerticalTable[[#This Row],[毛利额]]/VerticalTable[[#This Row],[实收]],"")</f>
        <v/>
      </c>
      <c r="H923" s="6">
        <f>SUMIF('[1]2023db'!$E:$E,F923,'[1]2023db'!$M:$M)</f>
        <v>0</v>
      </c>
      <c r="I923" s="6">
        <f>SUMIF('[1]2023db'!$E:$E,F923,'[1]2023db'!$R:$R)</f>
        <v>0</v>
      </c>
      <c r="J923" s="6">
        <f>SUMIF('[1]2023db'!$E:$E,[1]!表1_35[[#This Row],[列1]]&amp;"F",'[1]2023db'!$M:$M)</f>
        <v>0</v>
      </c>
      <c r="K923" s="6">
        <f>SUMIF('[1]2023db'!$E:$E,[1]!表1_35[[#This Row],[列1]]&amp;"F",'[1]2023db'!$R:$R)</f>
        <v>0</v>
      </c>
      <c r="L923" s="6">
        <f>IFERROR(VLOOKUP(LEFT(VerticalTable[[#This Row],[业务机构名称]],2)&amp;VerticalTable[[#This Row],[会计月]],[2]直营店月费用!$D$346:$T$495,8,0),0)</f>
        <v>0</v>
      </c>
      <c r="M923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23" s="6">
        <f>IFERROR(VLOOKUP(LEFT(VerticalTable[[#This Row],[业务机构名称]],2)&amp;VerticalTable[[#This Row],[会计月]],[2]直营店月费用!$D$346:$T$495,17,0),0)</f>
        <v>0</v>
      </c>
      <c r="O923" s="6">
        <f>IFERROR(VLOOKUP(LEFT(VerticalTable[[#This Row],[业务机构名称]],2)&amp;VerticalTable[[#This Row],[会计月]],[2]直营店月费用!$D$346:$T$495,15,0),0)</f>
        <v>0</v>
      </c>
      <c r="P923" s="6">
        <f>VerticalTable[[#This Row],[毛利额]]-SUM(VerticalTable[[#This Row],[月租]:[员工工资]])</f>
        <v>0</v>
      </c>
    </row>
    <row r="924" spans="1:16" ht="17.25">
      <c r="A924" s="3">
        <v>1012</v>
      </c>
      <c r="B924" s="3" t="s">
        <v>31</v>
      </c>
      <c r="C924" s="4" t="s">
        <v>17</v>
      </c>
      <c r="D924" s="3">
        <v>2023</v>
      </c>
      <c r="E924" s="4" t="s">
        <v>52</v>
      </c>
      <c r="F924" s="4" t="str">
        <f t="shared" si="14"/>
        <v>为民2311</v>
      </c>
      <c r="G924" s="5" t="str">
        <f>IFERROR(VerticalTable[[#This Row],[毛利额]]/VerticalTable[[#This Row],[实收]],"")</f>
        <v/>
      </c>
      <c r="H924" s="6">
        <f>SUMIF('[1]2023db'!$E:$E,F924,'[1]2023db'!$M:$M)</f>
        <v>0</v>
      </c>
      <c r="I924" s="6">
        <f>SUMIF('[1]2023db'!$E:$E,F924,'[1]2023db'!$R:$R)</f>
        <v>0</v>
      </c>
      <c r="J924" s="6">
        <f>SUMIF('[1]2023db'!$E:$E,[1]!表1_35[[#This Row],[列1]]&amp;"F",'[1]2023db'!$M:$M)</f>
        <v>0</v>
      </c>
      <c r="K924" s="6">
        <f>SUMIF('[1]2023db'!$E:$E,[1]!表1_35[[#This Row],[列1]]&amp;"F",'[1]2023db'!$R:$R)</f>
        <v>0</v>
      </c>
      <c r="L924" s="6">
        <f>IFERROR(VLOOKUP(LEFT(VerticalTable[[#This Row],[业务机构名称]],2)&amp;VerticalTable[[#This Row],[会计月]],[2]直营店月费用!$D$346:$T$495,8,0),0)</f>
        <v>0</v>
      </c>
      <c r="M924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24" s="6">
        <f>IFERROR(VLOOKUP(LEFT(VerticalTable[[#This Row],[业务机构名称]],2)&amp;VerticalTable[[#This Row],[会计月]],[2]直营店月费用!$D$346:$T$495,17,0),0)</f>
        <v>0</v>
      </c>
      <c r="O924" s="6">
        <f>IFERROR(VLOOKUP(LEFT(VerticalTable[[#This Row],[业务机构名称]],2)&amp;VerticalTable[[#This Row],[会计月]],[2]直营店月费用!$D$346:$T$495,15,0),0)</f>
        <v>0</v>
      </c>
      <c r="P924" s="6">
        <f>VerticalTable[[#This Row],[毛利额]]-SUM(VerticalTable[[#This Row],[月租]:[员工工资]])</f>
        <v>0</v>
      </c>
    </row>
    <row r="925" spans="1:16" ht="17.25">
      <c r="A925" s="3">
        <v>1013</v>
      </c>
      <c r="B925" s="4" t="s">
        <v>56</v>
      </c>
      <c r="C925" s="4" t="s">
        <v>20</v>
      </c>
      <c r="D925" s="3">
        <v>2023</v>
      </c>
      <c r="E925" s="4" t="s">
        <v>52</v>
      </c>
      <c r="F925" s="4" t="str">
        <f t="shared" si="14"/>
        <v>心脑2311</v>
      </c>
      <c r="G925" s="5" t="str">
        <f>IFERROR(VerticalTable[[#This Row],[毛利额]]/VerticalTable[[#This Row],[实收]],"")</f>
        <v/>
      </c>
      <c r="H925" s="6">
        <f>SUMIF('[1]2023db'!$E:$E,F925,'[1]2023db'!$M:$M)</f>
        <v>0</v>
      </c>
      <c r="I925" s="6">
        <f>SUMIF('[1]2023db'!$E:$E,F925,'[1]2023db'!$R:$R)</f>
        <v>0</v>
      </c>
      <c r="J925" s="6">
        <f>SUMIF('[1]2023db'!$E:$E,[1]!表1_35[[#This Row],[列1]]&amp;"F",'[1]2023db'!$M:$M)</f>
        <v>0</v>
      </c>
      <c r="K925" s="6">
        <f>SUMIF('[1]2023db'!$E:$E,[1]!表1_35[[#This Row],[列1]]&amp;"F",'[1]2023db'!$R:$R)</f>
        <v>0</v>
      </c>
      <c r="L925" s="6">
        <f>IFERROR(VLOOKUP(LEFT(VerticalTable[[#This Row],[业务机构名称]],2)&amp;VerticalTable[[#This Row],[会计月]],[2]直营店月费用!$D$346:$T$495,8,0),0)</f>
        <v>0</v>
      </c>
      <c r="M925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25" s="6">
        <f>IFERROR(VLOOKUP(LEFT(VerticalTable[[#This Row],[业务机构名称]],2)&amp;VerticalTable[[#This Row],[会计月]],[2]直营店月费用!$D$346:$T$495,17,0),0)</f>
        <v>0</v>
      </c>
      <c r="O925" s="6">
        <f>IFERROR(VLOOKUP(LEFT(VerticalTable[[#This Row],[业务机构名称]],2)&amp;VerticalTable[[#This Row],[会计月]],[2]直营店月费用!$D$346:$T$495,15,0),0)</f>
        <v>0</v>
      </c>
      <c r="P925" s="6">
        <f>VerticalTable[[#This Row],[毛利额]]-SUM(VerticalTable[[#This Row],[月租]:[员工工资]])</f>
        <v>0</v>
      </c>
    </row>
    <row r="926" spans="1:16" ht="17.25">
      <c r="A926" s="3">
        <v>1014</v>
      </c>
      <c r="B926" s="3" t="s">
        <v>32</v>
      </c>
      <c r="C926" s="4" t="s">
        <v>17</v>
      </c>
      <c r="D926" s="3">
        <v>2023</v>
      </c>
      <c r="E926" s="4" t="s">
        <v>52</v>
      </c>
      <c r="F926" s="4" t="str">
        <f t="shared" si="14"/>
        <v>新特2311</v>
      </c>
      <c r="G926" s="5" t="str">
        <f>IFERROR(VerticalTable[[#This Row],[毛利额]]/VerticalTable[[#This Row],[实收]],"")</f>
        <v/>
      </c>
      <c r="H926" s="6">
        <f>SUMIF('[1]2023db'!$E:$E,F926,'[1]2023db'!$M:$M)</f>
        <v>0</v>
      </c>
      <c r="I926" s="6">
        <f>SUMIF('[1]2023db'!$E:$E,F926,'[1]2023db'!$R:$R)</f>
        <v>0</v>
      </c>
      <c r="J926" s="6">
        <f>SUMIF('[1]2023db'!$E:$E,[1]!表1_35[[#This Row],[列1]]&amp;"F",'[1]2023db'!$M:$M)</f>
        <v>0</v>
      </c>
      <c r="K926" s="6">
        <f>SUMIF('[1]2023db'!$E:$E,[1]!表1_35[[#This Row],[列1]]&amp;"F",'[1]2023db'!$R:$R)</f>
        <v>0</v>
      </c>
      <c r="L926" s="6">
        <f>IFERROR(VLOOKUP(LEFT(VerticalTable[[#This Row],[业务机构名称]],2)&amp;VerticalTable[[#This Row],[会计月]],[2]直营店月费用!$D$346:$T$495,8,0),0)</f>
        <v>0</v>
      </c>
      <c r="M926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26" s="6">
        <f>IFERROR(VLOOKUP(LEFT(VerticalTable[[#This Row],[业务机构名称]],2)&amp;VerticalTable[[#This Row],[会计月]],[2]直营店月费用!$D$346:$T$495,17,0),0)</f>
        <v>0</v>
      </c>
      <c r="O926" s="6">
        <f>IFERROR(VLOOKUP(LEFT(VerticalTable[[#This Row],[业务机构名称]],2)&amp;VerticalTable[[#This Row],[会计月]],[2]直营店月费用!$D$346:$T$495,15,0),0)</f>
        <v>0</v>
      </c>
      <c r="P926" s="6">
        <f>VerticalTable[[#This Row],[毛利额]]-SUM(VerticalTable[[#This Row],[月租]:[员工工资]])</f>
        <v>0</v>
      </c>
    </row>
    <row r="927" spans="1:16" ht="17.25">
      <c r="A927" s="3">
        <v>1015</v>
      </c>
      <c r="B927" s="3" t="s">
        <v>33</v>
      </c>
      <c r="C927" s="4" t="s">
        <v>17</v>
      </c>
      <c r="D927" s="3">
        <v>2023</v>
      </c>
      <c r="E927" s="4" t="s">
        <v>52</v>
      </c>
      <c r="F927" s="4" t="str">
        <f t="shared" si="14"/>
        <v>春天2311</v>
      </c>
      <c r="G927" s="5" t="str">
        <f>IFERROR(VerticalTable[[#This Row],[毛利额]]/VerticalTable[[#This Row],[实收]],"")</f>
        <v/>
      </c>
      <c r="H927" s="6">
        <f>SUMIF('[1]2023db'!$E:$E,F927,'[1]2023db'!$M:$M)</f>
        <v>0</v>
      </c>
      <c r="I927" s="6">
        <f>SUMIF('[1]2023db'!$E:$E,F927,'[1]2023db'!$R:$R)</f>
        <v>0</v>
      </c>
      <c r="J927" s="6">
        <f>SUMIF('[1]2023db'!$E:$E,[1]!表1_35[[#This Row],[列1]]&amp;"F",'[1]2023db'!$M:$M)</f>
        <v>0</v>
      </c>
      <c r="K927" s="6">
        <f>SUMIF('[1]2023db'!$E:$E,[1]!表1_35[[#This Row],[列1]]&amp;"F",'[1]2023db'!$R:$R)</f>
        <v>0</v>
      </c>
      <c r="L927" s="6">
        <f>IFERROR(VLOOKUP(LEFT(VerticalTable[[#This Row],[业务机构名称]],2)&amp;VerticalTable[[#This Row],[会计月]],[2]直营店月费用!$D$346:$T$495,8,0),0)</f>
        <v>0</v>
      </c>
      <c r="M927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27" s="6">
        <f>IFERROR(VLOOKUP(LEFT(VerticalTable[[#This Row],[业务机构名称]],2)&amp;VerticalTable[[#This Row],[会计月]],[2]直营店月费用!$D$346:$T$495,17,0),0)</f>
        <v>0</v>
      </c>
      <c r="O927" s="6">
        <f>IFERROR(VLOOKUP(LEFT(VerticalTable[[#This Row],[业务机构名称]],2)&amp;VerticalTable[[#This Row],[会计月]],[2]直营店月费用!$D$346:$T$495,15,0),0)</f>
        <v>0</v>
      </c>
      <c r="P927" s="6">
        <f>VerticalTable[[#This Row],[毛利额]]-SUM(VerticalTable[[#This Row],[月租]:[员工工资]])</f>
        <v>0</v>
      </c>
    </row>
    <row r="928" spans="1:16" ht="17.25">
      <c r="A928" s="3">
        <v>1016</v>
      </c>
      <c r="B928" s="3" t="s">
        <v>34</v>
      </c>
      <c r="C928" s="4" t="s">
        <v>17</v>
      </c>
      <c r="D928" s="3">
        <v>2023</v>
      </c>
      <c r="E928" s="4" t="s">
        <v>52</v>
      </c>
      <c r="F928" s="4" t="str">
        <f t="shared" si="14"/>
        <v>春雨2311</v>
      </c>
      <c r="G928" s="5" t="str">
        <f>IFERROR(VerticalTable[[#This Row],[毛利额]]/VerticalTable[[#This Row],[实收]],"")</f>
        <v/>
      </c>
      <c r="H928" s="6">
        <f>SUMIF('[1]2023db'!$E:$E,F928,'[1]2023db'!$M:$M)</f>
        <v>0</v>
      </c>
      <c r="I928" s="6">
        <f>SUMIF('[1]2023db'!$E:$E,F928,'[1]2023db'!$R:$R)</f>
        <v>0</v>
      </c>
      <c r="J928" s="6">
        <f>SUMIF('[1]2023db'!$E:$E,[1]!表1_35[[#This Row],[列1]]&amp;"F",'[1]2023db'!$M:$M)</f>
        <v>0</v>
      </c>
      <c r="K928" s="6">
        <f>SUMIF('[1]2023db'!$E:$E,[1]!表1_35[[#This Row],[列1]]&amp;"F",'[1]2023db'!$R:$R)</f>
        <v>0</v>
      </c>
      <c r="L928" s="6">
        <f>IFERROR(VLOOKUP(LEFT(VerticalTable[[#This Row],[业务机构名称]],2)&amp;VerticalTable[[#This Row],[会计月]],[2]直营店月费用!$D$346:$T$495,8,0),0)</f>
        <v>0</v>
      </c>
      <c r="M928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28" s="6">
        <f>IFERROR(VLOOKUP(LEFT(VerticalTable[[#This Row],[业务机构名称]],2)&amp;VerticalTable[[#This Row],[会计月]],[2]直营店月费用!$D$346:$T$495,17,0),0)</f>
        <v>0</v>
      </c>
      <c r="O928" s="6">
        <f>IFERROR(VLOOKUP(LEFT(VerticalTable[[#This Row],[业务机构名称]],2)&amp;VerticalTable[[#This Row],[会计月]],[2]直营店月费用!$D$346:$T$495,15,0),0)</f>
        <v>0</v>
      </c>
      <c r="P928" s="6">
        <f>VerticalTable[[#This Row],[毛利额]]-SUM(VerticalTable[[#This Row],[月租]:[员工工资]])</f>
        <v>0</v>
      </c>
    </row>
    <row r="929" spans="1:16" ht="17.25">
      <c r="A929" s="3">
        <v>1017</v>
      </c>
      <c r="B929" s="3" t="s">
        <v>35</v>
      </c>
      <c r="C929" s="4" t="s">
        <v>17</v>
      </c>
      <c r="D929" s="3">
        <v>2023</v>
      </c>
      <c r="E929" s="4" t="s">
        <v>52</v>
      </c>
      <c r="F929" s="4" t="str">
        <f t="shared" si="14"/>
        <v>阳光2311</v>
      </c>
      <c r="G929" s="5" t="str">
        <f>IFERROR(VerticalTable[[#This Row],[毛利额]]/VerticalTable[[#This Row],[实收]],"")</f>
        <v/>
      </c>
      <c r="H929" s="6">
        <f>SUMIF('[1]2023db'!$E:$E,F929,'[1]2023db'!$M:$M)</f>
        <v>0</v>
      </c>
      <c r="I929" s="6">
        <f>SUMIF('[1]2023db'!$E:$E,F929,'[1]2023db'!$R:$R)</f>
        <v>0</v>
      </c>
      <c r="J929" s="6">
        <f>SUMIF('[1]2023db'!$E:$E,[1]!表1_35[[#This Row],[列1]]&amp;"F",'[1]2023db'!$M:$M)</f>
        <v>0</v>
      </c>
      <c r="K929" s="6">
        <f>SUMIF('[1]2023db'!$E:$E,[1]!表1_35[[#This Row],[列1]]&amp;"F",'[1]2023db'!$R:$R)</f>
        <v>0</v>
      </c>
      <c r="L929" s="6">
        <f>IFERROR(VLOOKUP(LEFT(VerticalTable[[#This Row],[业务机构名称]],2)&amp;VerticalTable[[#This Row],[会计月]],[2]直营店月费用!$D$346:$T$495,8,0),0)</f>
        <v>0</v>
      </c>
      <c r="M929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29" s="6">
        <f>IFERROR(VLOOKUP(LEFT(VerticalTable[[#This Row],[业务机构名称]],2)&amp;VerticalTable[[#This Row],[会计月]],[2]直营店月费用!$D$346:$T$495,17,0),0)</f>
        <v>0</v>
      </c>
      <c r="O929" s="6">
        <f>IFERROR(VLOOKUP(LEFT(VerticalTable[[#This Row],[业务机构名称]],2)&amp;VerticalTable[[#This Row],[会计月]],[2]直营店月费用!$D$346:$T$495,15,0),0)</f>
        <v>0</v>
      </c>
      <c r="P929" s="6">
        <f>VerticalTable[[#This Row],[毛利额]]-SUM(VerticalTable[[#This Row],[月租]:[员工工资]])</f>
        <v>0</v>
      </c>
    </row>
    <row r="930" spans="1:16" ht="17.25">
      <c r="A930" s="3">
        <v>1018</v>
      </c>
      <c r="B930" s="3" t="s">
        <v>36</v>
      </c>
      <c r="C930" s="4" t="s">
        <v>17</v>
      </c>
      <c r="D930" s="3">
        <v>2023</v>
      </c>
      <c r="E930" s="4" t="s">
        <v>52</v>
      </c>
      <c r="F930" s="4" t="str">
        <f t="shared" si="14"/>
        <v>安康2311</v>
      </c>
      <c r="G930" s="5" t="str">
        <f>IFERROR(VerticalTable[[#This Row],[毛利额]]/VerticalTable[[#This Row],[实收]],"")</f>
        <v/>
      </c>
      <c r="H930" s="6">
        <f>SUMIF('[1]2023db'!$E:$E,F930,'[1]2023db'!$M:$M)</f>
        <v>0</v>
      </c>
      <c r="I930" s="6">
        <f>SUMIF('[1]2023db'!$E:$E,F930,'[1]2023db'!$R:$R)</f>
        <v>0</v>
      </c>
      <c r="J930" s="6">
        <f>SUMIF('[1]2023db'!$E:$E,[1]!表1_35[[#This Row],[列1]]&amp;"F",'[1]2023db'!$M:$M)</f>
        <v>0</v>
      </c>
      <c r="K930" s="6">
        <f>SUMIF('[1]2023db'!$E:$E,[1]!表1_35[[#This Row],[列1]]&amp;"F",'[1]2023db'!$R:$R)</f>
        <v>0</v>
      </c>
      <c r="L930" s="6">
        <f>IFERROR(VLOOKUP(LEFT(VerticalTable[[#This Row],[业务机构名称]],2)&amp;VerticalTable[[#This Row],[会计月]],[2]直营店月费用!$D$346:$T$495,8,0),0)</f>
        <v>0</v>
      </c>
      <c r="M930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30" s="6">
        <f>IFERROR(VLOOKUP(LEFT(VerticalTable[[#This Row],[业务机构名称]],2)&amp;VerticalTable[[#This Row],[会计月]],[2]直营店月费用!$D$346:$T$495,17,0),0)</f>
        <v>0</v>
      </c>
      <c r="O930" s="6">
        <f>IFERROR(VLOOKUP(LEFT(VerticalTable[[#This Row],[业务机构名称]],2)&amp;VerticalTable[[#This Row],[会计月]],[2]直营店月费用!$D$346:$T$495,15,0),0)</f>
        <v>0</v>
      </c>
      <c r="P930" s="6">
        <f>VerticalTable[[#This Row],[毛利额]]-SUM(VerticalTable[[#This Row],[月租]:[员工工资]])</f>
        <v>0</v>
      </c>
    </row>
    <row r="931" spans="1:16" ht="17.25">
      <c r="A931" s="3">
        <v>1019</v>
      </c>
      <c r="B931" s="3" t="s">
        <v>37</v>
      </c>
      <c r="C931" s="4" t="s">
        <v>17</v>
      </c>
      <c r="D931" s="3">
        <v>2023</v>
      </c>
      <c r="E931" s="4" t="s">
        <v>52</v>
      </c>
      <c r="F931" s="4" t="str">
        <f t="shared" si="14"/>
        <v>仁心2311</v>
      </c>
      <c r="G931" s="5" t="str">
        <f>IFERROR(VerticalTable[[#This Row],[毛利额]]/VerticalTable[[#This Row],[实收]],"")</f>
        <v/>
      </c>
      <c r="H931" s="6">
        <f>SUMIF('[1]2023db'!$E:$E,F931,'[1]2023db'!$M:$M)</f>
        <v>0</v>
      </c>
      <c r="I931" s="6">
        <f>SUMIF('[1]2023db'!$E:$E,F931,'[1]2023db'!$R:$R)</f>
        <v>0</v>
      </c>
      <c r="J931" s="6">
        <f>SUMIF('[1]2023db'!$E:$E,[1]!表1_35[[#This Row],[列1]]&amp;"F",'[1]2023db'!$M:$M)</f>
        <v>0</v>
      </c>
      <c r="K931" s="6">
        <f>SUMIF('[1]2023db'!$E:$E,[1]!表1_35[[#This Row],[列1]]&amp;"F",'[1]2023db'!$R:$R)</f>
        <v>0</v>
      </c>
      <c r="L931" s="6">
        <f>IFERROR(VLOOKUP(LEFT(VerticalTable[[#This Row],[业务机构名称]],2)&amp;VerticalTable[[#This Row],[会计月]],[2]直营店月费用!$D$346:$T$495,8,0),0)</f>
        <v>0</v>
      </c>
      <c r="M931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31" s="6">
        <f>IFERROR(VLOOKUP(LEFT(VerticalTable[[#This Row],[业务机构名称]],2)&amp;VerticalTable[[#This Row],[会计月]],[2]直营店月费用!$D$346:$T$495,17,0),0)</f>
        <v>0</v>
      </c>
      <c r="O931" s="6">
        <f>IFERROR(VLOOKUP(LEFT(VerticalTable[[#This Row],[业务机构名称]],2)&amp;VerticalTable[[#This Row],[会计月]],[2]直营店月费用!$D$346:$T$495,15,0),0)</f>
        <v>0</v>
      </c>
      <c r="P931" s="6">
        <f>VerticalTable[[#This Row],[毛利额]]-SUM(VerticalTable[[#This Row],[月租]:[员工工资]])</f>
        <v>0</v>
      </c>
    </row>
    <row r="932" spans="1:16" ht="17.25">
      <c r="A932" s="3">
        <v>1021</v>
      </c>
      <c r="B932" s="4" t="s">
        <v>53</v>
      </c>
      <c r="C932" s="4" t="s">
        <v>17</v>
      </c>
      <c r="D932" s="3">
        <v>2023</v>
      </c>
      <c r="E932" s="4" t="s">
        <v>52</v>
      </c>
      <c r="F932" s="4" t="str">
        <f t="shared" si="14"/>
        <v>康佳2311</v>
      </c>
      <c r="G932" s="5" t="str">
        <f>IFERROR(VerticalTable[[#This Row],[毛利额]]/VerticalTable[[#This Row],[实收]],"")</f>
        <v/>
      </c>
      <c r="H932" s="6">
        <f>SUMIF('[1]2023db'!$E:$E,F932,'[1]2023db'!$M:$M)</f>
        <v>0</v>
      </c>
      <c r="I932" s="6">
        <f>SUMIF('[1]2023db'!$E:$E,F932,'[1]2023db'!$R:$R)</f>
        <v>0</v>
      </c>
      <c r="J932" s="6">
        <f>SUMIF('[1]2023db'!$E:$E,[1]!表1_35[[#This Row],[列1]]&amp;"F",'[1]2023db'!$M:$M)</f>
        <v>0</v>
      </c>
      <c r="K932" s="6">
        <f>SUMIF('[1]2023db'!$E:$E,[1]!表1_35[[#This Row],[列1]]&amp;"F",'[1]2023db'!$R:$R)</f>
        <v>0</v>
      </c>
      <c r="L932" s="6">
        <f>IFERROR(VLOOKUP(LEFT(VerticalTable[[#This Row],[业务机构名称]],2)&amp;VerticalTable[[#This Row],[会计月]],[2]直营店月费用!$D$346:$T$495,8,0),0)</f>
        <v>0</v>
      </c>
      <c r="M932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32" s="6">
        <f>IFERROR(VLOOKUP(LEFT(VerticalTable[[#This Row],[业务机构名称]],2)&amp;VerticalTable[[#This Row],[会计月]],[2]直营店月费用!$D$346:$T$495,17,0),0)</f>
        <v>0</v>
      </c>
      <c r="O932" s="6">
        <f>IFERROR(VLOOKUP(LEFT(VerticalTable[[#This Row],[业务机构名称]],2)&amp;VerticalTable[[#This Row],[会计月]],[2]直营店月费用!$D$346:$T$495,15,0),0)</f>
        <v>0</v>
      </c>
      <c r="P932" s="6">
        <f>VerticalTable[[#This Row],[毛利额]]-SUM(VerticalTable[[#This Row],[月租]:[员工工资]])</f>
        <v>0</v>
      </c>
    </row>
    <row r="933" spans="1:16" ht="17.25">
      <c r="A933" s="3">
        <v>1022</v>
      </c>
      <c r="B933" s="4" t="s">
        <v>57</v>
      </c>
      <c r="C933" s="4" t="s">
        <v>17</v>
      </c>
      <c r="D933" s="3">
        <v>2023</v>
      </c>
      <c r="E933" s="4" t="s">
        <v>52</v>
      </c>
      <c r="F933" s="4" t="str">
        <f t="shared" si="14"/>
        <v>豪盛2311</v>
      </c>
      <c r="G933" s="5" t="str">
        <f>IFERROR(VerticalTable[[#This Row],[毛利额]]/VerticalTable[[#This Row],[实收]],"")</f>
        <v/>
      </c>
      <c r="H933" s="6">
        <f>SUMIF('[1]2023db'!$E:$E,F933,'[1]2023db'!$M:$M)</f>
        <v>0</v>
      </c>
      <c r="I933" s="6">
        <f>SUMIF('[1]2023db'!$E:$E,F933,'[1]2023db'!$R:$R)</f>
        <v>0</v>
      </c>
      <c r="J933" s="6">
        <f>SUMIF('[1]2023db'!$E:$E,[1]!表1_35[[#This Row],[列1]]&amp;"F",'[1]2023db'!$M:$M)</f>
        <v>0</v>
      </c>
      <c r="K933" s="6">
        <f>SUMIF('[1]2023db'!$E:$E,[1]!表1_35[[#This Row],[列1]]&amp;"F",'[1]2023db'!$R:$R)</f>
        <v>0</v>
      </c>
      <c r="L933" s="6">
        <f>IFERROR(VLOOKUP(LEFT(VerticalTable[[#This Row],[业务机构名称]],2)&amp;VerticalTable[[#This Row],[会计月]],[2]直营店月费用!$D$346:$T$495,8,0),0)</f>
        <v>0</v>
      </c>
      <c r="M933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33" s="6">
        <f>IFERROR(VLOOKUP(LEFT(VerticalTable[[#This Row],[业务机构名称]],2)&amp;VerticalTable[[#This Row],[会计月]],[2]直营店月费用!$D$346:$T$495,17,0),0)</f>
        <v>0</v>
      </c>
      <c r="O933" s="6">
        <f>IFERROR(VLOOKUP(LEFT(VerticalTable[[#This Row],[业务机构名称]],2)&amp;VerticalTable[[#This Row],[会计月]],[2]直营店月费用!$D$346:$T$495,15,0),0)</f>
        <v>0</v>
      </c>
      <c r="P933" s="6">
        <f>VerticalTable[[#This Row],[毛利额]]-SUM(VerticalTable[[#This Row],[月租]:[员工工资]])</f>
        <v>0</v>
      </c>
    </row>
    <row r="934" spans="1:16" ht="17.25">
      <c r="A934" s="3">
        <v>1023</v>
      </c>
      <c r="B934" s="4" t="s">
        <v>58</v>
      </c>
      <c r="C934" s="4" t="s">
        <v>17</v>
      </c>
      <c r="D934" s="3">
        <v>2023</v>
      </c>
      <c r="E934" s="4" t="s">
        <v>52</v>
      </c>
      <c r="F934" s="4" t="str">
        <f t="shared" si="14"/>
        <v>二十2311</v>
      </c>
      <c r="G934" s="5" t="str">
        <f>IFERROR(VerticalTable[[#This Row],[毛利额]]/VerticalTable[[#This Row],[实收]],"")</f>
        <v/>
      </c>
      <c r="H934" s="6">
        <f>SUMIF('[1]2023db'!$E:$E,F934,'[1]2023db'!$M:$M)</f>
        <v>0</v>
      </c>
      <c r="I934" s="6">
        <f>SUMIF('[1]2023db'!$E:$E,F934,'[1]2023db'!$R:$R)</f>
        <v>0</v>
      </c>
      <c r="J934" s="6">
        <f>SUMIF('[1]2023db'!$E:$E,[1]!表1_35[[#This Row],[列1]]&amp;"F",'[1]2023db'!$M:$M)</f>
        <v>0</v>
      </c>
      <c r="K934" s="6">
        <f>SUMIF('[1]2023db'!$E:$E,[1]!表1_35[[#This Row],[列1]]&amp;"F",'[1]2023db'!$R:$R)</f>
        <v>0</v>
      </c>
      <c r="L934" s="6">
        <f>IFERROR(VLOOKUP(LEFT(VerticalTable[[#This Row],[业务机构名称]],2)&amp;VerticalTable[[#This Row],[会计月]],[2]直营店月费用!$D$346:$T$495,8,0),0)</f>
        <v>0</v>
      </c>
      <c r="M934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34" s="6">
        <f>IFERROR(VLOOKUP(LEFT(VerticalTable[[#This Row],[业务机构名称]],2)&amp;VerticalTable[[#This Row],[会计月]],[2]直营店月费用!$D$346:$T$495,17,0),0)</f>
        <v>0</v>
      </c>
      <c r="O934" s="6">
        <f>IFERROR(VLOOKUP(LEFT(VerticalTable[[#This Row],[业务机构名称]],2)&amp;VerticalTable[[#This Row],[会计月]],[2]直营店月费用!$D$346:$T$495,15,0),0)</f>
        <v>0</v>
      </c>
      <c r="P934" s="6">
        <f>VerticalTable[[#This Row],[毛利额]]-SUM(VerticalTable[[#This Row],[月租]:[员工工资]])</f>
        <v>0</v>
      </c>
    </row>
    <row r="935" spans="1:16" ht="17.25">
      <c r="A935" s="3">
        <v>1001</v>
      </c>
      <c r="B935" s="4" t="s">
        <v>16</v>
      </c>
      <c r="C935" s="4" t="s">
        <v>17</v>
      </c>
      <c r="D935" s="3">
        <v>2023</v>
      </c>
      <c r="E935" s="4" t="s">
        <v>54</v>
      </c>
      <c r="F935" s="4" t="str">
        <f t="shared" si="14"/>
        <v>爱心2312</v>
      </c>
      <c r="G935" s="5" t="str">
        <f>IFERROR(VerticalTable[[#This Row],[毛利额]]/VerticalTable[[#This Row],[实收]],"")</f>
        <v/>
      </c>
      <c r="H935" s="6">
        <f>SUMIF('[1]2023db'!$E:$E,F935,'[1]2023db'!$M:$M)</f>
        <v>0</v>
      </c>
      <c r="I935" s="6">
        <f>SUMIF('[1]2023db'!$E:$E,F935,'[1]2023db'!$R:$R)</f>
        <v>0</v>
      </c>
      <c r="J935" s="6">
        <f>SUMIF('[1]2023db'!$E:$E,[1]!表1_35[[#This Row],[列1]]&amp;"F",'[1]2023db'!$M:$M)</f>
        <v>0</v>
      </c>
      <c r="K935" s="6">
        <f>SUMIF('[1]2023db'!$E:$E,[1]!表1_35[[#This Row],[列1]]&amp;"F",'[1]2023db'!$R:$R)</f>
        <v>0</v>
      </c>
      <c r="L935" s="6">
        <f>IFERROR(VLOOKUP(LEFT(VerticalTable[[#This Row],[业务机构名称]],2)&amp;VerticalTable[[#This Row],[会计月]],[2]直营店月费用!$D$346:$T$495,8,0),0)</f>
        <v>0</v>
      </c>
      <c r="M935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35" s="6">
        <f>IFERROR(VLOOKUP(LEFT(VerticalTable[[#This Row],[业务机构名称]],2)&amp;VerticalTable[[#This Row],[会计月]],[2]直营店月费用!$D$346:$T$495,17,0),0)</f>
        <v>0</v>
      </c>
      <c r="O935" s="6">
        <f>IFERROR(VLOOKUP(LEFT(VerticalTable[[#This Row],[业务机构名称]],2)&amp;VerticalTable[[#This Row],[会计月]],[2]直营店月费用!$D$346:$T$495,15,0),0)</f>
        <v>0</v>
      </c>
      <c r="P935" s="6">
        <f>VerticalTable[[#This Row],[毛利额]]-SUM(VerticalTable[[#This Row],[月租]:[员工工资]])</f>
        <v>0</v>
      </c>
    </row>
    <row r="936" spans="1:16" ht="17.25">
      <c r="A936" s="3">
        <v>1002</v>
      </c>
      <c r="B936" s="4" t="s">
        <v>19</v>
      </c>
      <c r="C936" s="4" t="s">
        <v>20</v>
      </c>
      <c r="D936" s="3">
        <v>2023</v>
      </c>
      <c r="E936" s="4" t="s">
        <v>54</v>
      </c>
      <c r="F936" s="4" t="str">
        <f t="shared" si="14"/>
        <v>百姓2312</v>
      </c>
      <c r="G936" s="5" t="str">
        <f>IFERROR(VerticalTable[[#This Row],[毛利额]]/VerticalTable[[#This Row],[实收]],"")</f>
        <v/>
      </c>
      <c r="H936" s="6">
        <f>SUMIF('[1]2023db'!$E:$E,F936,'[1]2023db'!$M:$M)</f>
        <v>0</v>
      </c>
      <c r="I936" s="6">
        <f>SUMIF('[1]2023db'!$E:$E,F936,'[1]2023db'!$R:$R)</f>
        <v>0</v>
      </c>
      <c r="J936" s="6">
        <f>SUMIF('[1]2023db'!$E:$E,[1]!表1_35[[#This Row],[列1]]&amp;"F",'[1]2023db'!$M:$M)</f>
        <v>0</v>
      </c>
      <c r="K936" s="6">
        <f>SUMIF('[1]2023db'!$E:$E,[1]!表1_35[[#This Row],[列1]]&amp;"F",'[1]2023db'!$R:$R)</f>
        <v>0</v>
      </c>
      <c r="L936" s="6">
        <f>IFERROR(VLOOKUP(LEFT(VerticalTable[[#This Row],[业务机构名称]],2)&amp;VerticalTable[[#This Row],[会计月]],[2]直营店月费用!$D$346:$T$495,8,0),0)</f>
        <v>0</v>
      </c>
      <c r="M936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36" s="6">
        <f>IFERROR(VLOOKUP(LEFT(VerticalTable[[#This Row],[业务机构名称]],2)&amp;VerticalTable[[#This Row],[会计月]],[2]直营店月费用!$D$346:$T$495,17,0),0)</f>
        <v>0</v>
      </c>
      <c r="O936" s="6">
        <f>IFERROR(VLOOKUP(LEFT(VerticalTable[[#This Row],[业务机构名称]],2)&amp;VerticalTable[[#This Row],[会计月]],[2]直营店月费用!$D$346:$T$495,15,0),0)</f>
        <v>0</v>
      </c>
      <c r="P936" s="6">
        <f>VerticalTable[[#This Row],[毛利额]]-SUM(VerticalTable[[#This Row],[月租]:[员工工资]])</f>
        <v>0</v>
      </c>
    </row>
    <row r="937" spans="1:16" ht="17.25">
      <c r="A937" s="3">
        <v>1003</v>
      </c>
      <c r="B937" s="4" t="s">
        <v>22</v>
      </c>
      <c r="C937" s="4" t="s">
        <v>20</v>
      </c>
      <c r="D937" s="3">
        <v>2023</v>
      </c>
      <c r="E937" s="4" t="s">
        <v>54</v>
      </c>
      <c r="F937" s="4" t="str">
        <f t="shared" si="14"/>
        <v>博康2312</v>
      </c>
      <c r="G937" s="5" t="str">
        <f>IFERROR(VerticalTable[[#This Row],[毛利额]]/VerticalTable[[#This Row],[实收]],"")</f>
        <v/>
      </c>
      <c r="H937" s="6">
        <f>SUMIF('[1]2023db'!$E:$E,F937,'[1]2023db'!$M:$M)</f>
        <v>0</v>
      </c>
      <c r="I937" s="6">
        <f>SUMIF('[1]2023db'!$E:$E,F937,'[1]2023db'!$R:$R)</f>
        <v>0</v>
      </c>
      <c r="J937" s="6">
        <f>SUMIF('[1]2023db'!$E:$E,[1]!表1_35[[#This Row],[列1]]&amp;"F",'[1]2023db'!$M:$M)</f>
        <v>0</v>
      </c>
      <c r="K937" s="6">
        <f>SUMIF('[1]2023db'!$E:$E,[1]!表1_35[[#This Row],[列1]]&amp;"F",'[1]2023db'!$R:$R)</f>
        <v>0</v>
      </c>
      <c r="L937" s="6">
        <f>IFERROR(VLOOKUP(LEFT(VerticalTable[[#This Row],[业务机构名称]],2)&amp;VerticalTable[[#This Row],[会计月]],[2]直营店月费用!$D$346:$T$495,8,0),0)</f>
        <v>0</v>
      </c>
      <c r="M937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37" s="6">
        <f>IFERROR(VLOOKUP(LEFT(VerticalTable[[#This Row],[业务机构名称]],2)&amp;VerticalTable[[#This Row],[会计月]],[2]直营店月费用!$D$346:$T$495,17,0),0)</f>
        <v>0</v>
      </c>
      <c r="O937" s="6">
        <f>IFERROR(VLOOKUP(LEFT(VerticalTable[[#This Row],[业务机构名称]],2)&amp;VerticalTable[[#This Row],[会计月]],[2]直营店月费用!$D$346:$T$495,15,0),0)</f>
        <v>0</v>
      </c>
      <c r="P937" s="6">
        <f>VerticalTable[[#This Row],[毛利额]]-SUM(VerticalTable[[#This Row],[月租]:[员工工资]])</f>
        <v>0</v>
      </c>
    </row>
    <row r="938" spans="1:16" ht="17.25">
      <c r="A938" s="3">
        <v>1004</v>
      </c>
      <c r="B938" s="4" t="s">
        <v>23</v>
      </c>
      <c r="C938" s="4" t="s">
        <v>20</v>
      </c>
      <c r="D938" s="3">
        <v>2023</v>
      </c>
      <c r="E938" s="4" t="s">
        <v>54</v>
      </c>
      <c r="F938" s="4" t="str">
        <f t="shared" si="14"/>
        <v>华瑞2312</v>
      </c>
      <c r="G938" s="5" t="str">
        <f>IFERROR(VerticalTable[[#This Row],[毛利额]]/VerticalTable[[#This Row],[实收]],"")</f>
        <v/>
      </c>
      <c r="H938" s="6">
        <f>SUMIF('[1]2023db'!$E:$E,F938,'[1]2023db'!$M:$M)</f>
        <v>0</v>
      </c>
      <c r="I938" s="6">
        <f>SUMIF('[1]2023db'!$E:$E,F938,'[1]2023db'!$R:$R)</f>
        <v>0</v>
      </c>
      <c r="J938" s="6">
        <f>SUMIF('[1]2023db'!$E:$E,[1]!表1_35[[#This Row],[列1]]&amp;"F",'[1]2023db'!$M:$M)</f>
        <v>0</v>
      </c>
      <c r="K938" s="6">
        <f>SUMIF('[1]2023db'!$E:$E,[1]!表1_35[[#This Row],[列1]]&amp;"F",'[1]2023db'!$R:$R)</f>
        <v>0</v>
      </c>
      <c r="L938" s="6">
        <f>IFERROR(VLOOKUP(LEFT(VerticalTable[[#This Row],[业务机构名称]],2)&amp;VerticalTable[[#This Row],[会计月]],[2]直营店月费用!$D$346:$T$495,8,0),0)</f>
        <v>0</v>
      </c>
      <c r="M938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38" s="6">
        <f>IFERROR(VLOOKUP(LEFT(VerticalTable[[#This Row],[业务机构名称]],2)&amp;VerticalTable[[#This Row],[会计月]],[2]直营店月费用!$D$346:$T$495,17,0),0)</f>
        <v>0</v>
      </c>
      <c r="O938" s="6">
        <f>IFERROR(VLOOKUP(LEFT(VerticalTable[[#This Row],[业务机构名称]],2)&amp;VerticalTable[[#This Row],[会计月]],[2]直营店月费用!$D$346:$T$495,15,0),0)</f>
        <v>0</v>
      </c>
      <c r="P938" s="6">
        <f>VerticalTable[[#This Row],[毛利额]]-SUM(VerticalTable[[#This Row],[月租]:[员工工资]])</f>
        <v>0</v>
      </c>
    </row>
    <row r="939" spans="1:16" ht="17.25">
      <c r="A939" s="3">
        <v>1005</v>
      </c>
      <c r="B939" s="4" t="s">
        <v>24</v>
      </c>
      <c r="C939" s="4" t="s">
        <v>20</v>
      </c>
      <c r="D939" s="3">
        <v>2023</v>
      </c>
      <c r="E939" s="4" t="s">
        <v>54</v>
      </c>
      <c r="F939" s="4" t="str">
        <f t="shared" si="14"/>
        <v>华宇2312</v>
      </c>
      <c r="G939" s="5" t="str">
        <f>IFERROR(VerticalTable[[#This Row],[毛利额]]/VerticalTable[[#This Row],[实收]],"")</f>
        <v/>
      </c>
      <c r="H939" s="6">
        <f>SUMIF('[1]2023db'!$E:$E,F939,'[1]2023db'!$M:$M)</f>
        <v>0</v>
      </c>
      <c r="I939" s="6">
        <f>SUMIF('[1]2023db'!$E:$E,F939,'[1]2023db'!$R:$R)</f>
        <v>0</v>
      </c>
      <c r="J939" s="6">
        <f>SUMIF('[1]2023db'!$E:$E,[1]!表1_35[[#This Row],[列1]]&amp;"F",'[1]2023db'!$M:$M)</f>
        <v>0</v>
      </c>
      <c r="K939" s="6">
        <f>SUMIF('[1]2023db'!$E:$E,[1]!表1_35[[#This Row],[列1]]&amp;"F",'[1]2023db'!$R:$R)</f>
        <v>0</v>
      </c>
      <c r="L939" s="6">
        <f>IFERROR(VLOOKUP(LEFT(VerticalTable[[#This Row],[业务机构名称]],2)&amp;VerticalTable[[#This Row],[会计月]],[2]直营店月费用!$D$346:$T$495,8,0),0)</f>
        <v>0</v>
      </c>
      <c r="M939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39" s="6">
        <f>IFERROR(VLOOKUP(LEFT(VerticalTable[[#This Row],[业务机构名称]],2)&amp;VerticalTable[[#This Row],[会计月]],[2]直营店月费用!$D$346:$T$495,17,0),0)</f>
        <v>0</v>
      </c>
      <c r="O939" s="6">
        <f>IFERROR(VLOOKUP(LEFT(VerticalTable[[#This Row],[业务机构名称]],2)&amp;VerticalTable[[#This Row],[会计月]],[2]直营店月费用!$D$346:$T$495,15,0),0)</f>
        <v>0</v>
      </c>
      <c r="P939" s="6">
        <f>VerticalTable[[#This Row],[毛利额]]-SUM(VerticalTable[[#This Row],[月租]:[员工工资]])</f>
        <v>0</v>
      </c>
    </row>
    <row r="940" spans="1:16" ht="17.25">
      <c r="A940" s="3">
        <v>1006</v>
      </c>
      <c r="B940" s="4" t="s">
        <v>25</v>
      </c>
      <c r="C940" s="4" t="s">
        <v>20</v>
      </c>
      <c r="D940" s="3">
        <v>2023</v>
      </c>
      <c r="E940" s="4" t="s">
        <v>54</v>
      </c>
      <c r="F940" s="4" t="str">
        <f t="shared" si="14"/>
        <v>华雨2312</v>
      </c>
      <c r="G940" s="5" t="str">
        <f>IFERROR(VerticalTable[[#This Row],[毛利额]]/VerticalTable[[#This Row],[实收]],"")</f>
        <v/>
      </c>
      <c r="H940" s="6">
        <f>SUMIF('[1]2023db'!$E:$E,F940,'[1]2023db'!$M:$M)</f>
        <v>0</v>
      </c>
      <c r="I940" s="6">
        <f>SUMIF('[1]2023db'!$E:$E,F940,'[1]2023db'!$R:$R)</f>
        <v>0</v>
      </c>
      <c r="J940" s="6">
        <f>SUMIF('[1]2023db'!$E:$E,[1]!表1_35[[#This Row],[列1]]&amp;"F",'[1]2023db'!$M:$M)</f>
        <v>0</v>
      </c>
      <c r="K940" s="6">
        <f>SUMIF('[1]2023db'!$E:$E,[1]!表1_35[[#This Row],[列1]]&amp;"F",'[1]2023db'!$R:$R)</f>
        <v>0</v>
      </c>
      <c r="L940" s="6">
        <f>IFERROR(VLOOKUP(LEFT(VerticalTable[[#This Row],[业务机构名称]],2)&amp;VerticalTable[[#This Row],[会计月]],[2]直营店月费用!$D$346:$T$495,8,0),0)</f>
        <v>0</v>
      </c>
      <c r="M940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40" s="6">
        <f>IFERROR(VLOOKUP(LEFT(VerticalTable[[#This Row],[业务机构名称]],2)&amp;VerticalTable[[#This Row],[会计月]],[2]直营店月费用!$D$346:$T$495,17,0),0)</f>
        <v>0</v>
      </c>
      <c r="O940" s="6">
        <f>IFERROR(VLOOKUP(LEFT(VerticalTable[[#This Row],[业务机构名称]],2)&amp;VerticalTable[[#This Row],[会计月]],[2]直营店月费用!$D$346:$T$495,15,0),0)</f>
        <v>0</v>
      </c>
      <c r="P940" s="6">
        <f>VerticalTable[[#This Row],[毛利额]]-SUM(VerticalTable[[#This Row],[月租]:[员工工资]])</f>
        <v>0</v>
      </c>
    </row>
    <row r="941" spans="1:16" ht="17.25">
      <c r="A941" s="3">
        <v>1007</v>
      </c>
      <c r="B941" s="4" t="s">
        <v>26</v>
      </c>
      <c r="C941" s="4" t="s">
        <v>17</v>
      </c>
      <c r="D941" s="3">
        <v>2023</v>
      </c>
      <c r="E941" s="4" t="s">
        <v>54</v>
      </c>
      <c r="F941" s="4" t="str">
        <f t="shared" si="14"/>
        <v>平安2312</v>
      </c>
      <c r="G941" s="5" t="str">
        <f>IFERROR(VerticalTable[[#This Row],[毛利额]]/VerticalTable[[#This Row],[实收]],"")</f>
        <v/>
      </c>
      <c r="H941" s="6">
        <f>SUMIF('[1]2023db'!$E:$E,F941,'[1]2023db'!$M:$M)</f>
        <v>0</v>
      </c>
      <c r="I941" s="6">
        <f>SUMIF('[1]2023db'!$E:$E,F941,'[1]2023db'!$R:$R)</f>
        <v>0</v>
      </c>
      <c r="J941" s="6">
        <f>SUMIF('[1]2023db'!$E:$E,[1]!表1_35[[#This Row],[列1]]&amp;"F",'[1]2023db'!$M:$M)</f>
        <v>0</v>
      </c>
      <c r="K941" s="6">
        <f>SUMIF('[1]2023db'!$E:$E,[1]!表1_35[[#This Row],[列1]]&amp;"F",'[1]2023db'!$R:$R)</f>
        <v>0</v>
      </c>
      <c r="L941" s="6">
        <f>IFERROR(VLOOKUP(LEFT(VerticalTable[[#This Row],[业务机构名称]],2)&amp;VerticalTable[[#This Row],[会计月]],[2]直营店月费用!$D$346:$T$495,8,0),0)</f>
        <v>0</v>
      </c>
      <c r="M941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41" s="6">
        <f>IFERROR(VLOOKUP(LEFT(VerticalTable[[#This Row],[业务机构名称]],2)&amp;VerticalTable[[#This Row],[会计月]],[2]直营店月费用!$D$346:$T$495,17,0),0)</f>
        <v>0</v>
      </c>
      <c r="O941" s="6">
        <f>IFERROR(VLOOKUP(LEFT(VerticalTable[[#This Row],[业务机构名称]],2)&amp;VerticalTable[[#This Row],[会计月]],[2]直营店月费用!$D$346:$T$495,15,0),0)</f>
        <v>0</v>
      </c>
      <c r="P941" s="6">
        <f>VerticalTable[[#This Row],[毛利额]]-SUM(VerticalTable[[#This Row],[月租]:[员工工资]])</f>
        <v>0</v>
      </c>
    </row>
    <row r="942" spans="1:16" ht="17.25">
      <c r="A942" s="3">
        <v>1008</v>
      </c>
      <c r="B942" s="4" t="s">
        <v>27</v>
      </c>
      <c r="C942" s="4" t="s">
        <v>17</v>
      </c>
      <c r="D942" s="3">
        <v>2023</v>
      </c>
      <c r="E942" s="4" t="s">
        <v>54</v>
      </c>
      <c r="F942" s="4" t="str">
        <f t="shared" si="14"/>
        <v>平价2312</v>
      </c>
      <c r="G942" s="5" t="str">
        <f>IFERROR(VerticalTable[[#This Row],[毛利额]]/VerticalTable[[#This Row],[实收]],"")</f>
        <v/>
      </c>
      <c r="H942" s="6">
        <f>SUMIF('[1]2023db'!$E:$E,F942,'[1]2023db'!$M:$M)</f>
        <v>0</v>
      </c>
      <c r="I942" s="6">
        <f>SUMIF('[1]2023db'!$E:$E,F942,'[1]2023db'!$R:$R)</f>
        <v>0</v>
      </c>
      <c r="J942" s="6">
        <f>SUMIF('[1]2023db'!$E:$E,[1]!表1_35[[#This Row],[列1]]&amp;"F",'[1]2023db'!$M:$M)</f>
        <v>0</v>
      </c>
      <c r="K942" s="6">
        <f>SUMIF('[1]2023db'!$E:$E,[1]!表1_35[[#This Row],[列1]]&amp;"F",'[1]2023db'!$R:$R)</f>
        <v>0</v>
      </c>
      <c r="L942" s="6">
        <f>IFERROR(VLOOKUP(LEFT(VerticalTable[[#This Row],[业务机构名称]],2)&amp;VerticalTable[[#This Row],[会计月]],[2]直营店月费用!$D$346:$T$495,8,0),0)</f>
        <v>0</v>
      </c>
      <c r="M942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42" s="6">
        <f>IFERROR(VLOOKUP(LEFT(VerticalTable[[#This Row],[业务机构名称]],2)&amp;VerticalTable[[#This Row],[会计月]],[2]直营店月费用!$D$346:$T$495,17,0),0)</f>
        <v>0</v>
      </c>
      <c r="O942" s="6">
        <f>IFERROR(VLOOKUP(LEFT(VerticalTable[[#This Row],[业务机构名称]],2)&amp;VerticalTable[[#This Row],[会计月]],[2]直营店月费用!$D$346:$T$495,15,0),0)</f>
        <v>0</v>
      </c>
      <c r="P942" s="6">
        <f>VerticalTable[[#This Row],[毛利额]]-SUM(VerticalTable[[#This Row],[月租]:[员工工资]])</f>
        <v>0</v>
      </c>
    </row>
    <row r="943" spans="1:16" ht="17.25">
      <c r="A943" s="3">
        <v>1010</v>
      </c>
      <c r="B943" s="4" t="s">
        <v>29</v>
      </c>
      <c r="C943" s="4" t="s">
        <v>17</v>
      </c>
      <c r="D943" s="3">
        <v>2023</v>
      </c>
      <c r="E943" s="4" t="s">
        <v>54</v>
      </c>
      <c r="F943" s="4" t="str">
        <f t="shared" si="14"/>
        <v>同仁2312</v>
      </c>
      <c r="G943" s="5" t="str">
        <f>IFERROR(VerticalTable[[#This Row],[毛利额]]/VerticalTable[[#This Row],[实收]],"")</f>
        <v/>
      </c>
      <c r="H943" s="6">
        <f>SUMIF('[1]2023db'!$E:$E,F943,'[1]2023db'!$M:$M)</f>
        <v>0</v>
      </c>
      <c r="I943" s="6">
        <f>SUMIF('[1]2023db'!$E:$E,F943,'[1]2023db'!$R:$R)</f>
        <v>0</v>
      </c>
      <c r="J943" s="6">
        <f>SUMIF('[1]2023db'!$E:$E,[1]!表1_35[[#This Row],[列1]]&amp;"F",'[1]2023db'!$M:$M)</f>
        <v>0</v>
      </c>
      <c r="K943" s="6">
        <f>SUMIF('[1]2023db'!$E:$E,[1]!表1_35[[#This Row],[列1]]&amp;"F",'[1]2023db'!$R:$R)</f>
        <v>0</v>
      </c>
      <c r="L943" s="6">
        <f>IFERROR(VLOOKUP(LEFT(VerticalTable[[#This Row],[业务机构名称]],2)&amp;VerticalTable[[#This Row],[会计月]],[2]直营店月费用!$D$346:$T$495,8,0),0)</f>
        <v>0</v>
      </c>
      <c r="M943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43" s="6">
        <f>IFERROR(VLOOKUP(LEFT(VerticalTable[[#This Row],[业务机构名称]],2)&amp;VerticalTable[[#This Row],[会计月]],[2]直营店月费用!$D$346:$T$495,17,0),0)</f>
        <v>0</v>
      </c>
      <c r="O943" s="6">
        <f>IFERROR(VLOOKUP(LEFT(VerticalTable[[#This Row],[业务机构名称]],2)&amp;VerticalTable[[#This Row],[会计月]],[2]直营店月费用!$D$346:$T$495,15,0),0)</f>
        <v>0</v>
      </c>
      <c r="P943" s="6">
        <f>VerticalTable[[#This Row],[毛利额]]-SUM(VerticalTable[[#This Row],[月租]:[员工工资]])</f>
        <v>0</v>
      </c>
    </row>
    <row r="944" spans="1:16" ht="17.25">
      <c r="A944" s="3">
        <v>1011</v>
      </c>
      <c r="B944" s="4" t="s">
        <v>30</v>
      </c>
      <c r="C944" s="4" t="s">
        <v>17</v>
      </c>
      <c r="D944" s="3">
        <v>2023</v>
      </c>
      <c r="E944" s="4" t="s">
        <v>54</v>
      </c>
      <c r="F944" s="4" t="str">
        <f t="shared" si="14"/>
        <v>万合2312</v>
      </c>
      <c r="G944" s="5" t="str">
        <f>IFERROR(VerticalTable[[#This Row],[毛利额]]/VerticalTable[[#This Row],[实收]],"")</f>
        <v/>
      </c>
      <c r="H944" s="6">
        <f>SUMIF('[1]2023db'!$E:$E,F944,'[1]2023db'!$M:$M)</f>
        <v>0</v>
      </c>
      <c r="I944" s="6">
        <f>SUMIF('[1]2023db'!$E:$E,F944,'[1]2023db'!$R:$R)</f>
        <v>0</v>
      </c>
      <c r="J944" s="6">
        <f>SUMIF('[1]2023db'!$E:$E,[1]!表1_35[[#This Row],[列1]]&amp;"F",'[1]2023db'!$M:$M)</f>
        <v>0</v>
      </c>
      <c r="K944" s="6">
        <f>SUMIF('[1]2023db'!$E:$E,[1]!表1_35[[#This Row],[列1]]&amp;"F",'[1]2023db'!$R:$R)</f>
        <v>0</v>
      </c>
      <c r="L944" s="6">
        <f>IFERROR(VLOOKUP(LEFT(VerticalTable[[#This Row],[业务机构名称]],2)&amp;VerticalTable[[#This Row],[会计月]],[2]直营店月费用!$D$346:$T$495,8,0),0)</f>
        <v>0</v>
      </c>
      <c r="M944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44" s="6">
        <f>IFERROR(VLOOKUP(LEFT(VerticalTable[[#This Row],[业务机构名称]],2)&amp;VerticalTable[[#This Row],[会计月]],[2]直营店月费用!$D$346:$T$495,17,0),0)</f>
        <v>0</v>
      </c>
      <c r="O944" s="6">
        <f>IFERROR(VLOOKUP(LEFT(VerticalTable[[#This Row],[业务机构名称]],2)&amp;VerticalTable[[#This Row],[会计月]],[2]直营店月费用!$D$346:$T$495,15,0),0)</f>
        <v>0</v>
      </c>
      <c r="P944" s="6">
        <f>VerticalTable[[#This Row],[毛利额]]-SUM(VerticalTable[[#This Row],[月租]:[员工工资]])</f>
        <v>0</v>
      </c>
    </row>
    <row r="945" spans="1:16" ht="17.25">
      <c r="A945" s="3">
        <v>1012</v>
      </c>
      <c r="B945" s="4" t="s">
        <v>31</v>
      </c>
      <c r="C945" s="4" t="s">
        <v>17</v>
      </c>
      <c r="D945" s="3">
        <v>2023</v>
      </c>
      <c r="E945" s="4" t="s">
        <v>54</v>
      </c>
      <c r="F945" s="4" t="str">
        <f t="shared" si="14"/>
        <v>为民2312</v>
      </c>
      <c r="G945" s="5" t="str">
        <f>IFERROR(VerticalTable[[#This Row],[毛利额]]/VerticalTable[[#This Row],[实收]],"")</f>
        <v/>
      </c>
      <c r="H945" s="6">
        <f>SUMIF('[1]2023db'!$E:$E,F945,'[1]2023db'!$M:$M)</f>
        <v>0</v>
      </c>
      <c r="I945" s="6">
        <f>SUMIF('[1]2023db'!$E:$E,F945,'[1]2023db'!$R:$R)</f>
        <v>0</v>
      </c>
      <c r="J945" s="6">
        <f>SUMIF('[1]2023db'!$E:$E,[1]!表1_35[[#This Row],[列1]]&amp;"F",'[1]2023db'!$M:$M)</f>
        <v>0</v>
      </c>
      <c r="K945" s="6">
        <f>SUMIF('[1]2023db'!$E:$E,[1]!表1_35[[#This Row],[列1]]&amp;"F",'[1]2023db'!$R:$R)</f>
        <v>0</v>
      </c>
      <c r="L945" s="6">
        <f>IFERROR(VLOOKUP(LEFT(VerticalTable[[#This Row],[业务机构名称]],2)&amp;VerticalTable[[#This Row],[会计月]],[2]直营店月费用!$D$346:$T$495,8,0),0)</f>
        <v>0</v>
      </c>
      <c r="M945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45" s="6">
        <f>IFERROR(VLOOKUP(LEFT(VerticalTable[[#This Row],[业务机构名称]],2)&amp;VerticalTable[[#This Row],[会计月]],[2]直营店月费用!$D$346:$T$495,17,0),0)</f>
        <v>0</v>
      </c>
      <c r="O945" s="6">
        <f>IFERROR(VLOOKUP(LEFT(VerticalTable[[#This Row],[业务机构名称]],2)&amp;VerticalTable[[#This Row],[会计月]],[2]直营店月费用!$D$346:$T$495,15,0),0)</f>
        <v>0</v>
      </c>
      <c r="P945" s="6">
        <f>VerticalTable[[#This Row],[毛利额]]-SUM(VerticalTable[[#This Row],[月租]:[员工工资]])</f>
        <v>0</v>
      </c>
    </row>
    <row r="946" spans="1:16" ht="17.25">
      <c r="A946" s="3">
        <v>1013</v>
      </c>
      <c r="B946" s="4" t="s">
        <v>56</v>
      </c>
      <c r="C946" s="4" t="s">
        <v>20</v>
      </c>
      <c r="D946" s="3">
        <v>2023</v>
      </c>
      <c r="E946" s="4" t="s">
        <v>54</v>
      </c>
      <c r="F946" s="4" t="str">
        <f t="shared" si="14"/>
        <v>心脑2312</v>
      </c>
      <c r="G946" s="5" t="str">
        <f>IFERROR(VerticalTable[[#This Row],[毛利额]]/VerticalTable[[#This Row],[实收]],"")</f>
        <v/>
      </c>
      <c r="H946" s="6">
        <f>SUMIF('[1]2023db'!$E:$E,F946,'[1]2023db'!$M:$M)</f>
        <v>0</v>
      </c>
      <c r="I946" s="6">
        <f>SUMIF('[1]2023db'!$E:$E,F946,'[1]2023db'!$R:$R)</f>
        <v>0</v>
      </c>
      <c r="J946" s="6">
        <f>SUMIF('[1]2023db'!$E:$E,[1]!表1_35[[#This Row],[列1]]&amp;"F",'[1]2023db'!$M:$M)</f>
        <v>0</v>
      </c>
      <c r="K946" s="6">
        <f>SUMIF('[1]2023db'!$E:$E,[1]!表1_35[[#This Row],[列1]]&amp;"F",'[1]2023db'!$R:$R)</f>
        <v>0</v>
      </c>
      <c r="L946" s="6">
        <f>IFERROR(VLOOKUP(LEFT(VerticalTable[[#This Row],[业务机构名称]],2)&amp;VerticalTable[[#This Row],[会计月]],[2]直营店月费用!$D$346:$T$495,8,0),0)</f>
        <v>0</v>
      </c>
      <c r="M946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46" s="6">
        <f>IFERROR(VLOOKUP(LEFT(VerticalTable[[#This Row],[业务机构名称]],2)&amp;VerticalTable[[#This Row],[会计月]],[2]直营店月费用!$D$346:$T$495,17,0),0)</f>
        <v>0</v>
      </c>
      <c r="O946" s="6">
        <f>IFERROR(VLOOKUP(LEFT(VerticalTable[[#This Row],[业务机构名称]],2)&amp;VerticalTable[[#This Row],[会计月]],[2]直营店月费用!$D$346:$T$495,15,0),0)</f>
        <v>0</v>
      </c>
      <c r="P946" s="6">
        <f>VerticalTable[[#This Row],[毛利额]]-SUM(VerticalTable[[#This Row],[月租]:[员工工资]])</f>
        <v>0</v>
      </c>
    </row>
    <row r="947" spans="1:16" ht="17.25">
      <c r="A947" s="3">
        <v>1014</v>
      </c>
      <c r="B947" s="4" t="s">
        <v>32</v>
      </c>
      <c r="C947" s="4" t="s">
        <v>17</v>
      </c>
      <c r="D947" s="3">
        <v>2023</v>
      </c>
      <c r="E947" s="4" t="s">
        <v>54</v>
      </c>
      <c r="F947" s="4" t="str">
        <f t="shared" si="14"/>
        <v>新特2312</v>
      </c>
      <c r="G947" s="5" t="str">
        <f>IFERROR(VerticalTable[[#This Row],[毛利额]]/VerticalTable[[#This Row],[实收]],"")</f>
        <v/>
      </c>
      <c r="H947" s="6">
        <f>SUMIF('[1]2023db'!$E:$E,F947,'[1]2023db'!$M:$M)</f>
        <v>0</v>
      </c>
      <c r="I947" s="6">
        <f>SUMIF('[1]2023db'!$E:$E,F947,'[1]2023db'!$R:$R)</f>
        <v>0</v>
      </c>
      <c r="J947" s="6">
        <f>SUMIF('[1]2023db'!$E:$E,[1]!表1_35[[#This Row],[列1]]&amp;"F",'[1]2023db'!$M:$M)</f>
        <v>0</v>
      </c>
      <c r="K947" s="6">
        <f>SUMIF('[1]2023db'!$E:$E,[1]!表1_35[[#This Row],[列1]]&amp;"F",'[1]2023db'!$R:$R)</f>
        <v>0</v>
      </c>
      <c r="L947" s="6">
        <f>IFERROR(VLOOKUP(LEFT(VerticalTable[[#This Row],[业务机构名称]],2)&amp;VerticalTable[[#This Row],[会计月]],[2]直营店月费用!$D$346:$T$495,8,0),0)</f>
        <v>0</v>
      </c>
      <c r="M947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47" s="6">
        <f>IFERROR(VLOOKUP(LEFT(VerticalTable[[#This Row],[业务机构名称]],2)&amp;VerticalTable[[#This Row],[会计月]],[2]直营店月费用!$D$346:$T$495,17,0),0)</f>
        <v>0</v>
      </c>
      <c r="O947" s="6">
        <f>IFERROR(VLOOKUP(LEFT(VerticalTable[[#This Row],[业务机构名称]],2)&amp;VerticalTable[[#This Row],[会计月]],[2]直营店月费用!$D$346:$T$495,15,0),0)</f>
        <v>0</v>
      </c>
      <c r="P947" s="6">
        <f>VerticalTable[[#This Row],[毛利额]]-SUM(VerticalTable[[#This Row],[月租]:[员工工资]])</f>
        <v>0</v>
      </c>
    </row>
    <row r="948" spans="1:16" ht="17.25">
      <c r="A948" s="3">
        <v>1015</v>
      </c>
      <c r="B948" s="4" t="s">
        <v>33</v>
      </c>
      <c r="C948" s="4" t="s">
        <v>17</v>
      </c>
      <c r="D948" s="3">
        <v>2023</v>
      </c>
      <c r="E948" s="4" t="s">
        <v>54</v>
      </c>
      <c r="F948" s="4" t="str">
        <f t="shared" si="14"/>
        <v>春天2312</v>
      </c>
      <c r="G948" s="5" t="str">
        <f>IFERROR(VerticalTable[[#This Row],[毛利额]]/VerticalTable[[#This Row],[实收]],"")</f>
        <v/>
      </c>
      <c r="H948" s="6">
        <f>SUMIF('[1]2023db'!$E:$E,F948,'[1]2023db'!$M:$M)</f>
        <v>0</v>
      </c>
      <c r="I948" s="6">
        <f>SUMIF('[1]2023db'!$E:$E,F948,'[1]2023db'!$R:$R)</f>
        <v>0</v>
      </c>
      <c r="J948" s="6">
        <f>SUMIF('[1]2023db'!$E:$E,[1]!表1_35[[#This Row],[列1]]&amp;"F",'[1]2023db'!$M:$M)</f>
        <v>0</v>
      </c>
      <c r="K948" s="6">
        <f>SUMIF('[1]2023db'!$E:$E,[1]!表1_35[[#This Row],[列1]]&amp;"F",'[1]2023db'!$R:$R)</f>
        <v>0</v>
      </c>
      <c r="L948" s="6">
        <f>IFERROR(VLOOKUP(LEFT(VerticalTable[[#This Row],[业务机构名称]],2)&amp;VerticalTable[[#This Row],[会计月]],[2]直营店月费用!$D$346:$T$495,8,0),0)</f>
        <v>0</v>
      </c>
      <c r="M948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48" s="6">
        <f>IFERROR(VLOOKUP(LEFT(VerticalTable[[#This Row],[业务机构名称]],2)&amp;VerticalTable[[#This Row],[会计月]],[2]直营店月费用!$D$346:$T$495,17,0),0)</f>
        <v>0</v>
      </c>
      <c r="O948" s="6">
        <f>IFERROR(VLOOKUP(LEFT(VerticalTable[[#This Row],[业务机构名称]],2)&amp;VerticalTable[[#This Row],[会计月]],[2]直营店月费用!$D$346:$T$495,15,0),0)</f>
        <v>0</v>
      </c>
      <c r="P948" s="6">
        <f>VerticalTable[[#This Row],[毛利额]]-SUM(VerticalTable[[#This Row],[月租]:[员工工资]])</f>
        <v>0</v>
      </c>
    </row>
    <row r="949" spans="1:16" ht="17.25">
      <c r="A949" s="3">
        <v>1016</v>
      </c>
      <c r="B949" s="4" t="s">
        <v>34</v>
      </c>
      <c r="C949" s="4" t="s">
        <v>17</v>
      </c>
      <c r="D949" s="3">
        <v>2023</v>
      </c>
      <c r="E949" s="4" t="s">
        <v>54</v>
      </c>
      <c r="F949" s="4" t="str">
        <f t="shared" si="14"/>
        <v>春雨2312</v>
      </c>
      <c r="G949" s="5" t="str">
        <f>IFERROR(VerticalTable[[#This Row],[毛利额]]/VerticalTable[[#This Row],[实收]],"")</f>
        <v/>
      </c>
      <c r="H949" s="6">
        <f>SUMIF('[1]2023db'!$E:$E,F949,'[1]2023db'!$M:$M)</f>
        <v>0</v>
      </c>
      <c r="I949" s="6">
        <f>SUMIF('[1]2023db'!$E:$E,F949,'[1]2023db'!$R:$R)</f>
        <v>0</v>
      </c>
      <c r="J949" s="6">
        <f>SUMIF('[1]2023db'!$E:$E,[1]!表1_35[[#This Row],[列1]]&amp;"F",'[1]2023db'!$M:$M)</f>
        <v>0</v>
      </c>
      <c r="K949" s="6">
        <f>SUMIF('[1]2023db'!$E:$E,[1]!表1_35[[#This Row],[列1]]&amp;"F",'[1]2023db'!$R:$R)</f>
        <v>0</v>
      </c>
      <c r="L949" s="6">
        <f>IFERROR(VLOOKUP(LEFT(VerticalTable[[#This Row],[业务机构名称]],2)&amp;VerticalTable[[#This Row],[会计月]],[2]直营店月费用!$D$346:$T$495,8,0),0)</f>
        <v>0</v>
      </c>
      <c r="M949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49" s="6">
        <f>IFERROR(VLOOKUP(LEFT(VerticalTable[[#This Row],[业务机构名称]],2)&amp;VerticalTable[[#This Row],[会计月]],[2]直营店月费用!$D$346:$T$495,17,0),0)</f>
        <v>0</v>
      </c>
      <c r="O949" s="6">
        <f>IFERROR(VLOOKUP(LEFT(VerticalTable[[#This Row],[业务机构名称]],2)&amp;VerticalTable[[#This Row],[会计月]],[2]直营店月费用!$D$346:$T$495,15,0),0)</f>
        <v>0</v>
      </c>
      <c r="P949" s="6">
        <f>VerticalTable[[#This Row],[毛利额]]-SUM(VerticalTable[[#This Row],[月租]:[员工工资]])</f>
        <v>0</v>
      </c>
    </row>
    <row r="950" spans="1:16" ht="17.25">
      <c r="A950" s="3">
        <v>1017</v>
      </c>
      <c r="B950" s="4" t="s">
        <v>35</v>
      </c>
      <c r="C950" s="4" t="s">
        <v>17</v>
      </c>
      <c r="D950" s="3">
        <v>2023</v>
      </c>
      <c r="E950" s="4" t="s">
        <v>54</v>
      </c>
      <c r="F950" s="4" t="str">
        <f t="shared" si="14"/>
        <v>阳光2312</v>
      </c>
      <c r="G950" s="5" t="str">
        <f>IFERROR(VerticalTable[[#This Row],[毛利额]]/VerticalTable[[#This Row],[实收]],"")</f>
        <v/>
      </c>
      <c r="H950" s="6">
        <f>SUMIF('[1]2023db'!$E:$E,F950,'[1]2023db'!$M:$M)</f>
        <v>0</v>
      </c>
      <c r="I950" s="6">
        <f>SUMIF('[1]2023db'!$E:$E,F950,'[1]2023db'!$R:$R)</f>
        <v>0</v>
      </c>
      <c r="J950" s="6">
        <f>SUMIF('[1]2023db'!$E:$E,[1]!表1_35[[#This Row],[列1]]&amp;"F",'[1]2023db'!$M:$M)</f>
        <v>0</v>
      </c>
      <c r="K950" s="6">
        <f>SUMIF('[1]2023db'!$E:$E,[1]!表1_35[[#This Row],[列1]]&amp;"F",'[1]2023db'!$R:$R)</f>
        <v>0</v>
      </c>
      <c r="L950" s="6">
        <f>IFERROR(VLOOKUP(LEFT(VerticalTable[[#This Row],[业务机构名称]],2)&amp;VerticalTable[[#This Row],[会计月]],[2]直营店月费用!$D$346:$T$495,8,0),0)</f>
        <v>0</v>
      </c>
      <c r="M950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50" s="6">
        <f>IFERROR(VLOOKUP(LEFT(VerticalTable[[#This Row],[业务机构名称]],2)&amp;VerticalTable[[#This Row],[会计月]],[2]直营店月费用!$D$346:$T$495,17,0),0)</f>
        <v>0</v>
      </c>
      <c r="O950" s="6">
        <f>IFERROR(VLOOKUP(LEFT(VerticalTable[[#This Row],[业务机构名称]],2)&amp;VerticalTable[[#This Row],[会计月]],[2]直营店月费用!$D$346:$T$495,15,0),0)</f>
        <v>0</v>
      </c>
      <c r="P950" s="6">
        <f>VerticalTable[[#This Row],[毛利额]]-SUM(VerticalTable[[#This Row],[月租]:[员工工资]])</f>
        <v>0</v>
      </c>
    </row>
    <row r="951" spans="1:16" ht="17.25">
      <c r="A951" s="3">
        <v>1018</v>
      </c>
      <c r="B951" s="4" t="s">
        <v>36</v>
      </c>
      <c r="C951" s="4" t="s">
        <v>17</v>
      </c>
      <c r="D951" s="3">
        <v>2023</v>
      </c>
      <c r="E951" s="4" t="s">
        <v>54</v>
      </c>
      <c r="F951" s="4" t="str">
        <f t="shared" si="14"/>
        <v>安康2312</v>
      </c>
      <c r="G951" s="5" t="str">
        <f>IFERROR(VerticalTable[[#This Row],[毛利额]]/VerticalTable[[#This Row],[实收]],"")</f>
        <v/>
      </c>
      <c r="H951" s="6">
        <f>SUMIF('[1]2023db'!$E:$E,F951,'[1]2023db'!$M:$M)</f>
        <v>0</v>
      </c>
      <c r="I951" s="6">
        <f>SUMIF('[1]2023db'!$E:$E,F951,'[1]2023db'!$R:$R)</f>
        <v>0</v>
      </c>
      <c r="J951" s="6">
        <f>SUMIF('[1]2023db'!$E:$E,[1]!表1_35[[#This Row],[列1]]&amp;"F",'[1]2023db'!$M:$M)</f>
        <v>0</v>
      </c>
      <c r="K951" s="6">
        <f>SUMIF('[1]2023db'!$E:$E,[1]!表1_35[[#This Row],[列1]]&amp;"F",'[1]2023db'!$R:$R)</f>
        <v>0</v>
      </c>
      <c r="L951" s="6">
        <f>IFERROR(VLOOKUP(LEFT(VerticalTable[[#This Row],[业务机构名称]],2)&amp;VerticalTable[[#This Row],[会计月]],[2]直营店月费用!$D$346:$T$495,8,0),0)</f>
        <v>0</v>
      </c>
      <c r="M951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51" s="6">
        <f>IFERROR(VLOOKUP(LEFT(VerticalTable[[#This Row],[业务机构名称]],2)&amp;VerticalTable[[#This Row],[会计月]],[2]直营店月费用!$D$346:$T$495,17,0),0)</f>
        <v>0</v>
      </c>
      <c r="O951" s="6">
        <f>IFERROR(VLOOKUP(LEFT(VerticalTable[[#This Row],[业务机构名称]],2)&amp;VerticalTable[[#This Row],[会计月]],[2]直营店月费用!$D$346:$T$495,15,0),0)</f>
        <v>0</v>
      </c>
      <c r="P951" s="6">
        <f>VerticalTable[[#This Row],[毛利额]]-SUM(VerticalTable[[#This Row],[月租]:[员工工资]])</f>
        <v>0</v>
      </c>
    </row>
    <row r="952" spans="1:16" ht="17.25">
      <c r="A952" s="3">
        <v>1019</v>
      </c>
      <c r="B952" s="4" t="s">
        <v>37</v>
      </c>
      <c r="C952" s="4" t="s">
        <v>17</v>
      </c>
      <c r="D952" s="3">
        <v>2023</v>
      </c>
      <c r="E952" s="4" t="s">
        <v>54</v>
      </c>
      <c r="F952" s="4" t="str">
        <f t="shared" si="14"/>
        <v>仁心2312</v>
      </c>
      <c r="G952" s="5" t="str">
        <f>IFERROR(VerticalTable[[#This Row],[毛利额]]/VerticalTable[[#This Row],[实收]],"")</f>
        <v/>
      </c>
      <c r="H952" s="6">
        <f>SUMIF('[1]2023db'!$E:$E,F952,'[1]2023db'!$M:$M)</f>
        <v>0</v>
      </c>
      <c r="I952" s="6">
        <f>SUMIF('[1]2023db'!$E:$E,F952,'[1]2023db'!$R:$R)</f>
        <v>0</v>
      </c>
      <c r="J952" s="6">
        <f>SUMIF('[1]2023db'!$E:$E,[1]!表1_35[[#This Row],[列1]]&amp;"F",'[1]2023db'!$M:$M)</f>
        <v>0</v>
      </c>
      <c r="K952" s="6">
        <f>SUMIF('[1]2023db'!$E:$E,[1]!表1_35[[#This Row],[列1]]&amp;"F",'[1]2023db'!$R:$R)</f>
        <v>0</v>
      </c>
      <c r="L952" s="6">
        <f>IFERROR(VLOOKUP(LEFT(VerticalTable[[#This Row],[业务机构名称]],2)&amp;VerticalTable[[#This Row],[会计月]],[2]直营店月费用!$D$346:$T$495,8,0),0)</f>
        <v>0</v>
      </c>
      <c r="M952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52" s="6">
        <f>IFERROR(VLOOKUP(LEFT(VerticalTable[[#This Row],[业务机构名称]],2)&amp;VerticalTable[[#This Row],[会计月]],[2]直营店月费用!$D$346:$T$495,17,0),0)</f>
        <v>0</v>
      </c>
      <c r="O952" s="6">
        <f>IFERROR(VLOOKUP(LEFT(VerticalTable[[#This Row],[业务机构名称]],2)&amp;VerticalTable[[#This Row],[会计月]],[2]直营店月费用!$D$346:$T$495,15,0),0)</f>
        <v>0</v>
      </c>
      <c r="P952" s="6">
        <f>VerticalTable[[#This Row],[毛利额]]-SUM(VerticalTable[[#This Row],[月租]:[员工工资]])</f>
        <v>0</v>
      </c>
    </row>
    <row r="953" spans="1:16" ht="17.25">
      <c r="A953" s="3">
        <v>1021</v>
      </c>
      <c r="B953" s="4" t="s">
        <v>53</v>
      </c>
      <c r="C953" s="4" t="s">
        <v>17</v>
      </c>
      <c r="D953" s="3">
        <v>2023</v>
      </c>
      <c r="E953" s="4" t="s">
        <v>54</v>
      </c>
      <c r="F953" s="4" t="str">
        <f t="shared" si="14"/>
        <v>康佳2312</v>
      </c>
      <c r="G953" s="5" t="str">
        <f>IFERROR(VerticalTable[[#This Row],[毛利额]]/VerticalTable[[#This Row],[实收]],"")</f>
        <v/>
      </c>
      <c r="H953" s="6">
        <f>SUMIF('[1]2023db'!$E:$E,F953,'[1]2023db'!$M:$M)</f>
        <v>0</v>
      </c>
      <c r="I953" s="6">
        <f>SUMIF('[1]2023db'!$E:$E,F953,'[1]2023db'!$R:$R)</f>
        <v>0</v>
      </c>
      <c r="J953" s="6">
        <f>SUMIF('[1]2023db'!$E:$E,[1]!表1_35[[#This Row],[列1]]&amp;"F",'[1]2023db'!$M:$M)</f>
        <v>0</v>
      </c>
      <c r="K953" s="6">
        <f>SUMIF('[1]2023db'!$E:$E,[1]!表1_35[[#This Row],[列1]]&amp;"F",'[1]2023db'!$R:$R)</f>
        <v>0</v>
      </c>
      <c r="L953" s="6">
        <f>IFERROR(VLOOKUP(LEFT(VerticalTable[[#This Row],[业务机构名称]],2)&amp;VerticalTable[[#This Row],[会计月]],[2]直营店月费用!$D$346:$T$495,8,0),0)</f>
        <v>0</v>
      </c>
      <c r="M953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53" s="6">
        <f>IFERROR(VLOOKUP(LEFT(VerticalTable[[#This Row],[业务机构名称]],2)&amp;VerticalTable[[#This Row],[会计月]],[2]直营店月费用!$D$346:$T$495,17,0),0)</f>
        <v>0</v>
      </c>
      <c r="O953" s="6">
        <f>IFERROR(VLOOKUP(LEFT(VerticalTable[[#This Row],[业务机构名称]],2)&amp;VerticalTable[[#This Row],[会计月]],[2]直营店月费用!$D$346:$T$495,15,0),0)</f>
        <v>0</v>
      </c>
      <c r="P953" s="6">
        <f>VerticalTable[[#This Row],[毛利额]]-SUM(VerticalTable[[#This Row],[月租]:[员工工资]])</f>
        <v>0</v>
      </c>
    </row>
    <row r="954" spans="1:16" ht="17.25">
      <c r="A954" s="3">
        <v>1022</v>
      </c>
      <c r="B954" s="4" t="s">
        <v>57</v>
      </c>
      <c r="C954" s="4" t="s">
        <v>17</v>
      </c>
      <c r="D954" s="3">
        <v>2023</v>
      </c>
      <c r="E954" s="4" t="s">
        <v>54</v>
      </c>
      <c r="F954" s="4" t="str">
        <f t="shared" si="14"/>
        <v>豪盛2312</v>
      </c>
      <c r="G954" s="5" t="str">
        <f>IFERROR(VerticalTable[[#This Row],[毛利额]]/VerticalTable[[#This Row],[实收]],"")</f>
        <v/>
      </c>
      <c r="H954" s="6">
        <f>SUMIF('[1]2023db'!$E:$E,F954,'[1]2023db'!$M:$M)</f>
        <v>0</v>
      </c>
      <c r="I954" s="6">
        <f>SUMIF('[1]2023db'!$E:$E,F954,'[1]2023db'!$R:$R)</f>
        <v>0</v>
      </c>
      <c r="J954" s="6">
        <f>SUMIF('[1]2023db'!$E:$E,[1]!表1_35[[#This Row],[列1]]&amp;"F",'[1]2023db'!$M:$M)</f>
        <v>0</v>
      </c>
      <c r="K954" s="6">
        <f>SUMIF('[1]2023db'!$E:$E,[1]!表1_35[[#This Row],[列1]]&amp;"F",'[1]2023db'!$R:$R)</f>
        <v>0</v>
      </c>
      <c r="L954" s="6">
        <f>IFERROR(VLOOKUP(LEFT(VerticalTable[[#This Row],[业务机构名称]],2)&amp;VerticalTable[[#This Row],[会计月]],[2]直营店月费用!$D$346:$T$495,8,0),0)</f>
        <v>0</v>
      </c>
      <c r="M954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54" s="6">
        <f>IFERROR(VLOOKUP(LEFT(VerticalTable[[#This Row],[业务机构名称]],2)&amp;VerticalTable[[#This Row],[会计月]],[2]直营店月费用!$D$346:$T$495,17,0),0)</f>
        <v>0</v>
      </c>
      <c r="O954" s="6">
        <f>IFERROR(VLOOKUP(LEFT(VerticalTable[[#This Row],[业务机构名称]],2)&amp;VerticalTable[[#This Row],[会计月]],[2]直营店月费用!$D$346:$T$495,15,0),0)</f>
        <v>0</v>
      </c>
      <c r="P954" s="6">
        <f>VerticalTable[[#This Row],[毛利额]]-SUM(VerticalTable[[#This Row],[月租]:[员工工资]])</f>
        <v>0</v>
      </c>
    </row>
    <row r="955" spans="1:16" ht="17.25">
      <c r="A955" s="3">
        <v>1023</v>
      </c>
      <c r="B955" s="4" t="s">
        <v>58</v>
      </c>
      <c r="C955" s="4" t="s">
        <v>17</v>
      </c>
      <c r="D955" s="3">
        <v>2023</v>
      </c>
      <c r="E955" s="4" t="s">
        <v>54</v>
      </c>
      <c r="F955" s="4" t="str">
        <f t="shared" si="14"/>
        <v>二十2312</v>
      </c>
      <c r="G955" s="5" t="str">
        <f>IFERROR(VerticalTable[[#This Row],[毛利额]]/VerticalTable[[#This Row],[实收]],"")</f>
        <v/>
      </c>
      <c r="H955" s="6">
        <f>SUMIF('[1]2023db'!$E:$E,F955,'[1]2023db'!$M:$M)</f>
        <v>0</v>
      </c>
      <c r="I955" s="6">
        <f>SUMIF('[1]2023db'!$E:$E,F955,'[1]2023db'!$R:$R)</f>
        <v>0</v>
      </c>
      <c r="J955" s="6">
        <f>SUMIF('[1]2023db'!$E:$E,[1]!表1_35[[#This Row],[列1]]&amp;"F",'[1]2023db'!$M:$M)</f>
        <v>0</v>
      </c>
      <c r="K955" s="6">
        <f>SUMIF('[1]2023db'!$E:$E,[1]!表1_35[[#This Row],[列1]]&amp;"F",'[1]2023db'!$R:$R)</f>
        <v>0</v>
      </c>
      <c r="L955" s="6">
        <f>IFERROR(VLOOKUP(LEFT(VerticalTable[[#This Row],[业务机构名称]],2)&amp;VerticalTable[[#This Row],[会计月]],[2]直营店月费用!$D$346:$T$495,8,0),0)</f>
        <v>0</v>
      </c>
      <c r="M955" s="6">
        <f>IFERROR(VLOOKUP(LEFT(VerticalTable[[#This Row],[业务机构名称]],2)&amp;VerticalTable[[#This Row],[会计月]],[2]直营店月费用!$D$346:$T$495,5,0),0)+IFERROR(VLOOKUP([1]!表1_35[[#This Row],[列1]],[2]直营店月费用!$D$346:$T$495,7,0),0)</f>
        <v>0</v>
      </c>
      <c r="N955" s="6">
        <f>IFERROR(VLOOKUP(LEFT(VerticalTable[[#This Row],[业务机构名称]],2)&amp;VerticalTable[[#This Row],[会计月]],[2]直营店月费用!$D$346:$T$495,17,0),0)</f>
        <v>0</v>
      </c>
      <c r="O955" s="6">
        <f>IFERROR(VLOOKUP(LEFT(VerticalTable[[#This Row],[业务机构名称]],2)&amp;VerticalTable[[#This Row],[会计月]],[2]直营店月费用!$D$346:$T$495,15,0),0)</f>
        <v>0</v>
      </c>
      <c r="P955" s="6">
        <f>VerticalTable[[#This Row],[毛利额]]-SUM(VerticalTable[[#This Row],[月租]:[员工工资]])</f>
        <v>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Jianan Wang</dc:creator>
  <cp:lastModifiedBy>Jianan Wang</cp:lastModifiedBy>
  <dcterms:created xsi:type="dcterms:W3CDTF">2023-12-11T00:32:10Z</dcterms:created>
  <dcterms:modified xsi:type="dcterms:W3CDTF">2023-12-11T03:07:45Z</dcterms:modified>
</cp:coreProperties>
</file>