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92CDFE1B360BE352/文档/DATA ANALYSYS/"/>
    </mc:Choice>
  </mc:AlternateContent>
  <xr:revisionPtr revIDLastSave="5453" documentId="8_{FDC6EAE5-2055-46A6-9FCB-506BACE05C8C}" xr6:coauthVersionLast="47" xr6:coauthVersionMax="47" xr10:uidLastSave="{895B8B06-2510-4ADC-93B3-CE7233F65F5F}"/>
  <bookViews>
    <workbookView xWindow="-108" yWindow="-108" windowWidth="23256" windowHeight="12456" activeTab="4" xr2:uid="{785616B5-318A-486D-BA03-8E1BC0FC7CA9}"/>
  </bookViews>
  <sheets>
    <sheet name="Data" sheetId="1" r:id="rId1"/>
    <sheet name="control" sheetId="3" r:id="rId2"/>
    <sheet name="resources" sheetId="4" r:id="rId3"/>
    <sheet name="processing" sheetId="2" r:id="rId4"/>
    <sheet name="Dashboard" sheetId="5" r:id="rId5"/>
  </sheets>
  <definedNames>
    <definedName name="Profit_Withdrawal">Data!$A$2:$DO$38</definedName>
    <definedName name="Slicer_Name_Month">#N/A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4" i="2" l="1"/>
  <c r="P34" i="2"/>
  <c r="Q34" i="2"/>
  <c r="N34" i="2"/>
  <c r="K36" i="2"/>
  <c r="M36" i="2"/>
  <c r="K37" i="2"/>
  <c r="M37" i="2"/>
  <c r="K38" i="2"/>
  <c r="M38" i="2"/>
  <c r="K39" i="2"/>
  <c r="M39" i="2"/>
  <c r="K40" i="2"/>
  <c r="M40" i="2"/>
  <c r="K41" i="2"/>
  <c r="M41" i="2"/>
  <c r="K42" i="2"/>
  <c r="M42" i="2"/>
  <c r="K43" i="2"/>
  <c r="M43" i="2"/>
  <c r="K44" i="2"/>
  <c r="M44" i="2"/>
  <c r="K45" i="2"/>
  <c r="M45" i="2"/>
  <c r="K46" i="2"/>
  <c r="M46" i="2"/>
  <c r="K35" i="2"/>
  <c r="M35" i="2"/>
  <c r="H14" i="2"/>
  <c r="H15" i="2"/>
  <c r="H16" i="2"/>
  <c r="H17" i="2"/>
  <c r="H18" i="2"/>
  <c r="H19" i="2"/>
  <c r="H20" i="2"/>
  <c r="H21" i="2"/>
  <c r="H22" i="2"/>
  <c r="H23" i="2"/>
  <c r="H24" i="2"/>
  <c r="H13" i="2"/>
  <c r="D8" i="2"/>
  <c r="G8" i="2" s="1"/>
  <c r="G4" i="2"/>
  <c r="D4" i="2"/>
  <c r="A4" i="2"/>
  <c r="B1" i="2"/>
  <c r="C17" i="2" s="1" a="1"/>
  <c r="C17" i="2" s="1"/>
  <c r="J2" i="2"/>
  <c r="D22" i="2"/>
  <c r="B6" i="2"/>
  <c r="H5" i="2"/>
  <c r="D17" i="2"/>
  <c r="H6" i="2"/>
  <c r="D18" i="2"/>
  <c r="E5" i="2"/>
  <c r="B9" i="2"/>
  <c r="B8" i="2"/>
  <c r="H7" i="2"/>
  <c r="D21" i="2"/>
  <c r="D24" i="2"/>
  <c r="D25" i="2"/>
  <c r="D20" i="2"/>
  <c r="D27" i="2"/>
  <c r="D28" i="2"/>
  <c r="E6" i="2"/>
  <c r="B7" i="2"/>
  <c r="D19" i="2"/>
  <c r="B5" i="2"/>
  <c r="D23" i="2"/>
  <c r="D26" i="2"/>
  <c r="E7" i="2"/>
  <c r="K2" i="2" l="1"/>
  <c r="J3" i="2"/>
  <c r="K3" i="2" s="1"/>
  <c r="N2" i="2" s="1"/>
  <c r="I136" i="2" a="1"/>
  <c r="I136" i="2" s="1"/>
  <c r="D136" i="2" a="1"/>
  <c r="D136" i="2" s="1"/>
  <c r="C136" i="2" a="1"/>
  <c r="C136" i="2" s="1"/>
  <c r="P136" i="2" a="1"/>
  <c r="P136" i="2" s="1"/>
  <c r="J136" i="2" a="1"/>
  <c r="J136" i="2" s="1"/>
  <c r="F136" i="2" a="1"/>
  <c r="F136" i="2" s="1"/>
  <c r="H136" i="2" a="1"/>
  <c r="H136" i="2" s="1"/>
  <c r="K136" i="2" a="1"/>
  <c r="K136" i="2" s="1"/>
  <c r="O136" i="2" a="1"/>
  <c r="O136" i="2" s="1"/>
  <c r="G136" i="2" a="1"/>
  <c r="G136" i="2" s="1"/>
  <c r="B136" i="2" a="1"/>
  <c r="B136" i="2" s="1"/>
  <c r="M136" i="2" a="1"/>
  <c r="M136" i="2" s="1"/>
  <c r="N136" i="2" a="1"/>
  <c r="N136" i="2" s="1"/>
  <c r="E136" i="2" a="1"/>
  <c r="E136" i="2" s="1"/>
  <c r="L136" i="2" a="1"/>
  <c r="L136" i="2" s="1"/>
  <c r="C128" i="2" a="1"/>
  <c r="C128" i="2" s="1"/>
  <c r="J128" i="2" a="1"/>
  <c r="J128" i="2" s="1"/>
  <c r="E128" i="2" a="1"/>
  <c r="E128" i="2" s="1"/>
  <c r="L128" i="2" a="1"/>
  <c r="L128" i="2" s="1"/>
  <c r="D128" i="2" a="1"/>
  <c r="D128" i="2" s="1"/>
  <c r="K128" i="2" a="1"/>
  <c r="K128" i="2" s="1"/>
  <c r="B128" i="2" a="1"/>
  <c r="B128" i="2" s="1"/>
  <c r="F128" i="2" a="1"/>
  <c r="F128" i="2" s="1"/>
  <c r="O128" i="2" a="1"/>
  <c r="O128" i="2" s="1"/>
  <c r="P128" i="2" a="1"/>
  <c r="P128" i="2" s="1"/>
  <c r="M128" i="2" a="1"/>
  <c r="M128" i="2" s="1"/>
  <c r="N128" i="2" a="1"/>
  <c r="N128" i="2" s="1"/>
  <c r="G128" i="2" a="1"/>
  <c r="G128" i="2" s="1"/>
  <c r="H128" i="2" a="1"/>
  <c r="H128" i="2" s="1"/>
  <c r="I128" i="2" a="1"/>
  <c r="I128" i="2" s="1"/>
  <c r="F132" i="2" a="1"/>
  <c r="F132" i="2" s="1"/>
  <c r="N132" i="2" a="1"/>
  <c r="N132" i="2" s="1"/>
  <c r="H132" i="2" a="1"/>
  <c r="H132" i="2" s="1"/>
  <c r="O132" i="2" a="1"/>
  <c r="O132" i="2" s="1"/>
  <c r="M132" i="2" a="1"/>
  <c r="M132" i="2" s="1"/>
  <c r="B132" i="2" a="1"/>
  <c r="B132" i="2" s="1"/>
  <c r="G132" i="2" a="1"/>
  <c r="G132" i="2" s="1"/>
  <c r="K132" i="2" a="1"/>
  <c r="K132" i="2" s="1"/>
  <c r="D132" i="2" a="1"/>
  <c r="D132" i="2" s="1"/>
  <c r="P132" i="2" a="1"/>
  <c r="P132" i="2" s="1"/>
  <c r="E132" i="2" a="1"/>
  <c r="E132" i="2" s="1"/>
  <c r="C132" i="2" a="1"/>
  <c r="C132" i="2" s="1"/>
  <c r="L132" i="2" a="1"/>
  <c r="L132" i="2" s="1"/>
  <c r="I132" i="2" a="1"/>
  <c r="I132" i="2" s="1"/>
  <c r="J132" i="2" a="1"/>
  <c r="J132" i="2" s="1"/>
  <c r="G131" i="2" a="1"/>
  <c r="G131" i="2" s="1"/>
  <c r="H131" i="2" a="1"/>
  <c r="H131" i="2" s="1"/>
  <c r="I131" i="2" a="1"/>
  <c r="I131" i="2" s="1"/>
  <c r="P131" i="2" a="1"/>
  <c r="P131" i="2" s="1"/>
  <c r="N131" i="2" a="1"/>
  <c r="N131" i="2" s="1"/>
  <c r="O131" i="2" a="1"/>
  <c r="O131" i="2" s="1"/>
  <c r="D131" i="2" a="1"/>
  <c r="D131" i="2" s="1"/>
  <c r="M131" i="2" a="1"/>
  <c r="M131" i="2" s="1"/>
  <c r="F131" i="2" a="1"/>
  <c r="F131" i="2" s="1"/>
  <c r="J131" i="2" a="1"/>
  <c r="J131" i="2" s="1"/>
  <c r="E131" i="2" a="1"/>
  <c r="E131" i="2" s="1"/>
  <c r="C131" i="2" a="1"/>
  <c r="C131" i="2" s="1"/>
  <c r="B131" i="2" a="1"/>
  <c r="B131" i="2" s="1"/>
  <c r="K131" i="2" a="1"/>
  <c r="K131" i="2" s="1"/>
  <c r="L131" i="2" a="1"/>
  <c r="L131" i="2" s="1"/>
  <c r="D127" i="2" a="1"/>
  <c r="D127" i="2" s="1"/>
  <c r="L127" i="2" a="1"/>
  <c r="L127" i="2" s="1"/>
  <c r="F127" i="2" a="1"/>
  <c r="F127" i="2" s="1"/>
  <c r="M127" i="2" a="1"/>
  <c r="M127" i="2" s="1"/>
  <c r="K127" i="2" a="1"/>
  <c r="K127" i="2" s="1"/>
  <c r="E127" i="2" a="1"/>
  <c r="E127" i="2" s="1"/>
  <c r="H127" i="2" a="1"/>
  <c r="H127" i="2" s="1"/>
  <c r="C127" i="2" a="1"/>
  <c r="C127" i="2" s="1"/>
  <c r="O127" i="2" a="1"/>
  <c r="O127" i="2" s="1"/>
  <c r="B127" i="2" a="1"/>
  <c r="B127" i="2" s="1"/>
  <c r="G127" i="2" a="1"/>
  <c r="G127" i="2" s="1"/>
  <c r="P127" i="2" a="1"/>
  <c r="P127" i="2" s="1"/>
  <c r="I127" i="2" a="1"/>
  <c r="I127" i="2" s="1"/>
  <c r="N127" i="2" a="1"/>
  <c r="N127" i="2" s="1"/>
  <c r="J127" i="2" a="1"/>
  <c r="J127" i="2" s="1"/>
  <c r="J135" i="2" a="1"/>
  <c r="J135" i="2" s="1"/>
  <c r="K135" i="2" a="1"/>
  <c r="K135" i="2" s="1"/>
  <c r="E135" i="2" a="1"/>
  <c r="E135" i="2" s="1"/>
  <c r="D135" i="2" a="1"/>
  <c r="D135" i="2" s="1"/>
  <c r="I135" i="2" a="1"/>
  <c r="I135" i="2" s="1"/>
  <c r="B135" i="2" a="1"/>
  <c r="B135" i="2" s="1"/>
  <c r="M135" i="2" a="1"/>
  <c r="M135" i="2" s="1"/>
  <c r="C135" i="2" a="1"/>
  <c r="C135" i="2" s="1"/>
  <c r="N135" i="2" a="1"/>
  <c r="N135" i="2" s="1"/>
  <c r="L135" i="2" a="1"/>
  <c r="L135" i="2" s="1"/>
  <c r="H135" i="2" a="1"/>
  <c r="H135" i="2" s="1"/>
  <c r="O135" i="2" a="1"/>
  <c r="O135" i="2" s="1"/>
  <c r="P135" i="2" a="1"/>
  <c r="P135" i="2" s="1"/>
  <c r="F135" i="2" a="1"/>
  <c r="F135" i="2" s="1"/>
  <c r="G135" i="2" a="1"/>
  <c r="G135" i="2" s="1"/>
  <c r="E133" i="2" a="1"/>
  <c r="E133" i="2" s="1"/>
  <c r="L133" i="2" a="1"/>
  <c r="L133" i="2" s="1"/>
  <c r="M133" i="2" a="1"/>
  <c r="M133" i="2" s="1"/>
  <c r="G133" i="2" a="1"/>
  <c r="G133" i="2" s="1"/>
  <c r="F133" i="2" a="1"/>
  <c r="F133" i="2" s="1"/>
  <c r="B133" i="2" a="1"/>
  <c r="B133" i="2" s="1"/>
  <c r="K133" i="2" a="1"/>
  <c r="K133" i="2" s="1"/>
  <c r="C133" i="2" a="1"/>
  <c r="C133" i="2" s="1"/>
  <c r="N133" i="2" a="1"/>
  <c r="N133" i="2" s="1"/>
  <c r="I133" i="2" a="1"/>
  <c r="I133" i="2" s="1"/>
  <c r="J133" i="2" a="1"/>
  <c r="J133" i="2" s="1"/>
  <c r="P133" i="2" a="1"/>
  <c r="P133" i="2" s="1"/>
  <c r="D133" i="2" a="1"/>
  <c r="D133" i="2" s="1"/>
  <c r="H133" i="2" a="1"/>
  <c r="H133" i="2" s="1"/>
  <c r="O133" i="2" a="1"/>
  <c r="O133" i="2" s="1"/>
  <c r="I129" i="2" a="1"/>
  <c r="I129" i="2" s="1"/>
  <c r="J129" i="2" a="1"/>
  <c r="J129" i="2" s="1"/>
  <c r="K129" i="2" a="1"/>
  <c r="K129" i="2" s="1"/>
  <c r="C129" i="2" a="1"/>
  <c r="C129" i="2" s="1"/>
  <c r="P129" i="2" a="1"/>
  <c r="P129" i="2" s="1"/>
  <c r="D129" i="2" a="1"/>
  <c r="D129" i="2" s="1"/>
  <c r="H129" i="2" a="1"/>
  <c r="H129" i="2" s="1"/>
  <c r="M129" i="2" a="1"/>
  <c r="M129" i="2" s="1"/>
  <c r="N129" i="2" a="1"/>
  <c r="N129" i="2" s="1"/>
  <c r="B129" i="2" a="1"/>
  <c r="B129" i="2" s="1"/>
  <c r="L129" i="2" a="1"/>
  <c r="L129" i="2" s="1"/>
  <c r="G129" i="2" a="1"/>
  <c r="G129" i="2" s="1"/>
  <c r="E129" i="2" a="1"/>
  <c r="E129" i="2" s="1"/>
  <c r="F129" i="2" a="1"/>
  <c r="F129" i="2" s="1"/>
  <c r="O129" i="2" a="1"/>
  <c r="O129" i="2" s="1"/>
  <c r="F125" i="2" a="1"/>
  <c r="F125" i="2" s="1"/>
  <c r="C91" i="2" a="1"/>
  <c r="C91" i="2" s="1"/>
  <c r="H125" i="2" a="1"/>
  <c r="H125" i="2" s="1"/>
  <c r="M125" i="2" a="1"/>
  <c r="M125" i="2" s="1"/>
  <c r="G125" i="2" a="1"/>
  <c r="G125" i="2" s="1"/>
  <c r="N125" i="2" a="1"/>
  <c r="N125" i="2" s="1"/>
  <c r="I125" i="2" a="1"/>
  <c r="I125" i="2" s="1"/>
  <c r="B125" i="2" a="1"/>
  <c r="B125" i="2" s="1"/>
  <c r="L125" i="2" a="1"/>
  <c r="L125" i="2" s="1"/>
  <c r="C125" i="2" a="1"/>
  <c r="C125" i="2" s="1"/>
  <c r="O125" i="2" a="1"/>
  <c r="O125" i="2" s="1"/>
  <c r="J125" i="2" a="1"/>
  <c r="J125" i="2" s="1"/>
  <c r="K125" i="2" a="1"/>
  <c r="K125" i="2" s="1"/>
  <c r="P125" i="2" a="1"/>
  <c r="P125" i="2" s="1"/>
  <c r="D125" i="2" a="1"/>
  <c r="D125" i="2" s="1"/>
  <c r="E125" i="2" a="1"/>
  <c r="E125" i="2" s="1"/>
  <c r="E126" i="2" a="1"/>
  <c r="E126" i="2" s="1"/>
  <c r="G126" i="2" a="1"/>
  <c r="G126" i="2" s="1"/>
  <c r="N126" i="2" a="1"/>
  <c r="N126" i="2" s="1"/>
  <c r="L126" i="2" a="1"/>
  <c r="L126" i="2" s="1"/>
  <c r="F126" i="2" a="1"/>
  <c r="F126" i="2" s="1"/>
  <c r="M126" i="2" a="1"/>
  <c r="M126" i="2" s="1"/>
  <c r="B126" i="2" a="1"/>
  <c r="B126" i="2" s="1"/>
  <c r="J126" i="2" a="1"/>
  <c r="J126" i="2" s="1"/>
  <c r="H126" i="2" a="1"/>
  <c r="H126" i="2" s="1"/>
  <c r="I126" i="2" a="1"/>
  <c r="I126" i="2" s="1"/>
  <c r="K126" i="2" a="1"/>
  <c r="K126" i="2" s="1"/>
  <c r="O126" i="2" a="1"/>
  <c r="O126" i="2" s="1"/>
  <c r="P126" i="2" a="1"/>
  <c r="P126" i="2" s="1"/>
  <c r="D126" i="2" a="1"/>
  <c r="D126" i="2" s="1"/>
  <c r="C126" i="2" a="1"/>
  <c r="C126" i="2" s="1"/>
  <c r="H130" i="2" a="1"/>
  <c r="H130" i="2" s="1"/>
  <c r="C130" i="2" a="1"/>
  <c r="C130" i="2" s="1"/>
  <c r="P130" i="2" a="1"/>
  <c r="P130" i="2" s="1"/>
  <c r="J130" i="2" a="1"/>
  <c r="J130" i="2" s="1"/>
  <c r="O130" i="2" a="1"/>
  <c r="O130" i="2" s="1"/>
  <c r="I130" i="2" a="1"/>
  <c r="I130" i="2" s="1"/>
  <c r="F130" i="2" a="1"/>
  <c r="F130" i="2" s="1"/>
  <c r="K130" i="2" a="1"/>
  <c r="K130" i="2" s="1"/>
  <c r="L130" i="2" a="1"/>
  <c r="L130" i="2" s="1"/>
  <c r="G130" i="2" a="1"/>
  <c r="G130" i="2" s="1"/>
  <c r="E130" i="2" a="1"/>
  <c r="E130" i="2" s="1"/>
  <c r="M130" i="2" a="1"/>
  <c r="M130" i="2" s="1"/>
  <c r="N130" i="2" a="1"/>
  <c r="N130" i="2" s="1"/>
  <c r="D130" i="2" a="1"/>
  <c r="D130" i="2" s="1"/>
  <c r="B130" i="2" a="1"/>
  <c r="B130" i="2" s="1"/>
  <c r="K134" i="2" a="1"/>
  <c r="K134" i="2" s="1"/>
  <c r="L134" i="2" a="1"/>
  <c r="L134" i="2" s="1"/>
  <c r="F134" i="2" a="1"/>
  <c r="F134" i="2" s="1"/>
  <c r="E134" i="2" a="1"/>
  <c r="E134" i="2" s="1"/>
  <c r="C134" i="2" a="1"/>
  <c r="C134" i="2" s="1"/>
  <c r="N134" i="2" a="1"/>
  <c r="N134" i="2" s="1"/>
  <c r="H134" i="2" a="1"/>
  <c r="H134" i="2" s="1"/>
  <c r="D134" i="2" a="1"/>
  <c r="D134" i="2" s="1"/>
  <c r="O134" i="2" a="1"/>
  <c r="O134" i="2" s="1"/>
  <c r="G134" i="2" a="1"/>
  <c r="G134" i="2" s="1"/>
  <c r="P134" i="2" a="1"/>
  <c r="P134" i="2" s="1"/>
  <c r="B134" i="2" a="1"/>
  <c r="B134" i="2" s="1"/>
  <c r="M134" i="2" a="1"/>
  <c r="M134" i="2" s="1"/>
  <c r="I134" i="2" a="1"/>
  <c r="I134" i="2" s="1"/>
  <c r="J134" i="2" a="1"/>
  <c r="J134" i="2" s="1"/>
  <c r="AI102" i="2" a="1"/>
  <c r="AI102" i="2" s="1"/>
  <c r="H102" i="2" a="1"/>
  <c r="H102" i="2" s="1"/>
  <c r="AP102" i="2" a="1"/>
  <c r="AP102" i="2" s="1"/>
  <c r="AB102" i="2" a="1"/>
  <c r="AB102" i="2" s="1"/>
  <c r="I102" i="2" a="1"/>
  <c r="I102" i="2" s="1"/>
  <c r="P102" i="2" a="1"/>
  <c r="P102" i="2" s="1"/>
  <c r="W102" i="2" a="1"/>
  <c r="W102" i="2" s="1"/>
  <c r="AJ102" i="2" a="1"/>
  <c r="AJ102" i="2" s="1"/>
  <c r="AC102" i="2" a="1"/>
  <c r="AC102" i="2" s="1"/>
  <c r="AQ102" i="2" a="1"/>
  <c r="AQ102" i="2" s="1"/>
  <c r="J102" i="2" a="1"/>
  <c r="J102" i="2" s="1"/>
  <c r="Q102" i="2" a="1"/>
  <c r="Q102" i="2" s="1"/>
  <c r="AH102" i="2" a="1"/>
  <c r="AH102" i="2" s="1"/>
  <c r="AG102" i="2" a="1"/>
  <c r="AG102" i="2" s="1"/>
  <c r="X102" i="2" a="1"/>
  <c r="X102" i="2" s="1"/>
  <c r="N102" i="2" a="1"/>
  <c r="N102" i="2" s="1"/>
  <c r="Z102" i="2" a="1"/>
  <c r="Z102" i="2" s="1"/>
  <c r="F102" i="2" a="1"/>
  <c r="F102" i="2" s="1"/>
  <c r="Y102" i="2" a="1"/>
  <c r="Y102" i="2" s="1"/>
  <c r="E102" i="2" a="1"/>
  <c r="E102" i="2" s="1"/>
  <c r="O102" i="2" a="1"/>
  <c r="O102" i="2" s="1"/>
  <c r="R102" i="2" a="1"/>
  <c r="R102" i="2" s="1"/>
  <c r="AK102" i="2" a="1"/>
  <c r="AK102" i="2" s="1"/>
  <c r="AL102" i="2" a="1"/>
  <c r="AL102" i="2" s="1"/>
  <c r="G102" i="2" a="1"/>
  <c r="G102" i="2" s="1"/>
  <c r="S102" i="2" a="1"/>
  <c r="S102" i="2" s="1"/>
  <c r="AA102" i="2" a="1"/>
  <c r="AA102" i="2" s="1"/>
  <c r="K102" i="2" a="1"/>
  <c r="K102" i="2" s="1"/>
  <c r="C102" i="2" a="1"/>
  <c r="C102" i="2" s="1"/>
  <c r="T102" i="2" a="1"/>
  <c r="T102" i="2" s="1"/>
  <c r="U102" i="2" a="1"/>
  <c r="U102" i="2" s="1"/>
  <c r="AE102" i="2" a="1"/>
  <c r="AE102" i="2" s="1"/>
  <c r="AM102" i="2" a="1"/>
  <c r="AM102" i="2" s="1"/>
  <c r="AN102" i="2" a="1"/>
  <c r="AN102" i="2" s="1"/>
  <c r="AO102" i="2" a="1"/>
  <c r="AO102" i="2" s="1"/>
  <c r="V102" i="2" a="1"/>
  <c r="V102" i="2" s="1"/>
  <c r="L102" i="2" a="1"/>
  <c r="L102" i="2" s="1"/>
  <c r="AF102" i="2" a="1"/>
  <c r="AF102" i="2" s="1"/>
  <c r="M102" i="2" a="1"/>
  <c r="M102" i="2" s="1"/>
  <c r="D102" i="2" a="1"/>
  <c r="D102" i="2" s="1"/>
  <c r="AR102" i="2" a="1"/>
  <c r="AR102" i="2" s="1"/>
  <c r="AD102" i="2" a="1"/>
  <c r="AD102" i="2" s="1"/>
  <c r="AL94" i="2" a="1"/>
  <c r="AL94" i="2" s="1"/>
  <c r="AR94" i="2" a="1"/>
  <c r="AR94" i="2" s="1"/>
  <c r="AA94" i="2" a="1"/>
  <c r="AA94" i="2" s="1"/>
  <c r="F94" i="2" a="1"/>
  <c r="F94" i="2" s="1"/>
  <c r="L94" i="2" a="1"/>
  <c r="L94" i="2" s="1"/>
  <c r="R94" i="2" a="1"/>
  <c r="R94" i="2" s="1"/>
  <c r="AM94" i="2" a="1"/>
  <c r="AM94" i="2" s="1"/>
  <c r="AB94" i="2" a="1"/>
  <c r="AB94" i="2" s="1"/>
  <c r="AN94" i="2" a="1"/>
  <c r="AN94" i="2" s="1"/>
  <c r="AC94" i="2" a="1"/>
  <c r="AC94" i="2" s="1"/>
  <c r="X94" i="2" a="1"/>
  <c r="X94" i="2" s="1"/>
  <c r="G94" i="2" a="1"/>
  <c r="G94" i="2" s="1"/>
  <c r="M94" i="2" a="1"/>
  <c r="M94" i="2" s="1"/>
  <c r="S94" i="2" a="1"/>
  <c r="S94" i="2" s="1"/>
  <c r="AH94" i="2" a="1"/>
  <c r="AH94" i="2" s="1"/>
  <c r="AK94" i="2" a="1"/>
  <c r="AK94" i="2" s="1"/>
  <c r="Z94" i="2" a="1"/>
  <c r="Z94" i="2" s="1"/>
  <c r="D94" i="2" a="1"/>
  <c r="D94" i="2" s="1"/>
  <c r="C94" i="2" a="1"/>
  <c r="C94" i="2" s="1"/>
  <c r="AO94" i="2" a="1"/>
  <c r="AO94" i="2" s="1"/>
  <c r="E94" i="2" a="1"/>
  <c r="E94" i="2" s="1"/>
  <c r="O94" i="2" a="1"/>
  <c r="O94" i="2" s="1"/>
  <c r="W94" i="2" a="1"/>
  <c r="W94" i="2" s="1"/>
  <c r="AD94" i="2" a="1"/>
  <c r="AD94" i="2" s="1"/>
  <c r="H94" i="2" a="1"/>
  <c r="H94" i="2" s="1"/>
  <c r="P94" i="2" a="1"/>
  <c r="P94" i="2" s="1"/>
  <c r="AP94" i="2" a="1"/>
  <c r="AP94" i="2" s="1"/>
  <c r="AE94" i="2" a="1"/>
  <c r="AE94" i="2" s="1"/>
  <c r="I94" i="2" a="1"/>
  <c r="I94" i="2" s="1"/>
  <c r="Q94" i="2" a="1"/>
  <c r="Q94" i="2" s="1"/>
  <c r="T94" i="2" a="1"/>
  <c r="T94" i="2" s="1"/>
  <c r="Y94" i="2" a="1"/>
  <c r="Y94" i="2" s="1"/>
  <c r="AQ94" i="2" a="1"/>
  <c r="AQ94" i="2" s="1"/>
  <c r="AG94" i="2" a="1"/>
  <c r="AG94" i="2" s="1"/>
  <c r="AF94" i="2" a="1"/>
  <c r="AF94" i="2" s="1"/>
  <c r="J94" i="2" a="1"/>
  <c r="J94" i="2" s="1"/>
  <c r="K94" i="2" a="1"/>
  <c r="K94" i="2" s="1"/>
  <c r="AI94" i="2" a="1"/>
  <c r="AI94" i="2" s="1"/>
  <c r="U94" i="2" a="1"/>
  <c r="U94" i="2" s="1"/>
  <c r="AJ94" i="2" a="1"/>
  <c r="AJ94" i="2" s="1"/>
  <c r="V94" i="2" a="1"/>
  <c r="V94" i="2" s="1"/>
  <c r="N94" i="2" a="1"/>
  <c r="N94" i="2" s="1"/>
  <c r="AE98" i="2" a="1"/>
  <c r="AE98" i="2" s="1"/>
  <c r="H98" i="2" a="1"/>
  <c r="H98" i="2" s="1"/>
  <c r="W98" i="2" a="1"/>
  <c r="W98" i="2" s="1"/>
  <c r="AN98" i="2" a="1"/>
  <c r="AN98" i="2" s="1"/>
  <c r="Y98" i="2" a="1"/>
  <c r="Y98" i="2" s="1"/>
  <c r="I98" i="2" a="1"/>
  <c r="I98" i="2" s="1"/>
  <c r="P98" i="2" a="1"/>
  <c r="P98" i="2" s="1"/>
  <c r="C98" i="2" a="1"/>
  <c r="C98" i="2" s="1"/>
  <c r="AH98" i="2" a="1"/>
  <c r="AH98" i="2" s="1"/>
  <c r="AF98" i="2" a="1"/>
  <c r="AF98" i="2" s="1"/>
  <c r="Q98" i="2" a="1"/>
  <c r="Q98" i="2" s="1"/>
  <c r="AI98" i="2" a="1"/>
  <c r="AI98" i="2" s="1"/>
  <c r="AO98" i="2" a="1"/>
  <c r="AO98" i="2" s="1"/>
  <c r="Z98" i="2" a="1"/>
  <c r="Z98" i="2" s="1"/>
  <c r="J98" i="2" a="1"/>
  <c r="J98" i="2" s="1"/>
  <c r="AD98" i="2" a="1"/>
  <c r="AD98" i="2" s="1"/>
  <c r="G98" i="2" a="1"/>
  <c r="G98" i="2" s="1"/>
  <c r="S98" i="2" a="1"/>
  <c r="S98" i="2" s="1"/>
  <c r="AM98" i="2" a="1"/>
  <c r="AM98" i="2" s="1"/>
  <c r="U98" i="2" a="1"/>
  <c r="U98" i="2" s="1"/>
  <c r="AP98" i="2" a="1"/>
  <c r="AP98" i="2" s="1"/>
  <c r="AG98" i="2" a="1"/>
  <c r="AG98" i="2" s="1"/>
  <c r="K98" i="2" a="1"/>
  <c r="K98" i="2" s="1"/>
  <c r="T98" i="2" a="1"/>
  <c r="T98" i="2" s="1"/>
  <c r="AQ98" i="2" a="1"/>
  <c r="AQ98" i="2" s="1"/>
  <c r="L98" i="2" a="1"/>
  <c r="L98" i="2" s="1"/>
  <c r="AJ98" i="2" a="1"/>
  <c r="AJ98" i="2" s="1"/>
  <c r="AA98" i="2" a="1"/>
  <c r="AA98" i="2" s="1"/>
  <c r="N98" i="2" a="1"/>
  <c r="N98" i="2" s="1"/>
  <c r="AC98" i="2" a="1"/>
  <c r="AC98" i="2" s="1"/>
  <c r="AR98" i="2" a="1"/>
  <c r="AR98" i="2" s="1"/>
  <c r="X98" i="2" a="1"/>
  <c r="X98" i="2" s="1"/>
  <c r="O98" i="2" a="1"/>
  <c r="O98" i="2" s="1"/>
  <c r="E98" i="2" a="1"/>
  <c r="E98" i="2" s="1"/>
  <c r="F98" i="2" a="1"/>
  <c r="F98" i="2" s="1"/>
  <c r="M98" i="2" a="1"/>
  <c r="M98" i="2" s="1"/>
  <c r="AK98" i="2" a="1"/>
  <c r="AK98" i="2" s="1"/>
  <c r="AB98" i="2" a="1"/>
  <c r="AB98" i="2" s="1"/>
  <c r="R98" i="2" a="1"/>
  <c r="R98" i="2" s="1"/>
  <c r="AL98" i="2" a="1"/>
  <c r="AL98" i="2" s="1"/>
  <c r="D98" i="2" a="1"/>
  <c r="D98" i="2" s="1"/>
  <c r="V98" i="2" a="1"/>
  <c r="V98" i="2" s="1"/>
  <c r="AR97" i="2" a="1"/>
  <c r="AR97" i="2" s="1"/>
  <c r="AA97" i="2" a="1"/>
  <c r="AA97" i="2" s="1"/>
  <c r="G97" i="2" a="1"/>
  <c r="G97" i="2" s="1"/>
  <c r="N97" i="2" a="1"/>
  <c r="N97" i="2" s="1"/>
  <c r="U97" i="2" a="1"/>
  <c r="U97" i="2" s="1"/>
  <c r="AL97" i="2" a="1"/>
  <c r="AL97" i="2" s="1"/>
  <c r="AB97" i="2" a="1"/>
  <c r="AB97" i="2" s="1"/>
  <c r="H97" i="2" a="1"/>
  <c r="H97" i="2" s="1"/>
  <c r="O97" i="2" a="1"/>
  <c r="O97" i="2" s="1"/>
  <c r="V97" i="2" a="1"/>
  <c r="V97" i="2" s="1"/>
  <c r="AM97" i="2" a="1"/>
  <c r="AM97" i="2" s="1"/>
  <c r="W97" i="2" a="1"/>
  <c r="W97" i="2" s="1"/>
  <c r="AN97" i="2" a="1"/>
  <c r="AN97" i="2" s="1"/>
  <c r="AD97" i="2" a="1"/>
  <c r="AD97" i="2" s="1"/>
  <c r="AP97" i="2" a="1"/>
  <c r="AP97" i="2" s="1"/>
  <c r="AO97" i="2" a="1"/>
  <c r="AO97" i="2" s="1"/>
  <c r="F97" i="2" a="1"/>
  <c r="F97" i="2" s="1"/>
  <c r="R97" i="2" a="1"/>
  <c r="R97" i="2" s="1"/>
  <c r="AE97" i="2" a="1"/>
  <c r="AE97" i="2" s="1"/>
  <c r="I97" i="2" a="1"/>
  <c r="I97" i="2" s="1"/>
  <c r="S97" i="2" a="1"/>
  <c r="S97" i="2" s="1"/>
  <c r="AF97" i="2" a="1"/>
  <c r="AF97" i="2" s="1"/>
  <c r="J97" i="2" a="1"/>
  <c r="J97" i="2" s="1"/>
  <c r="T97" i="2" a="1"/>
  <c r="T97" i="2" s="1"/>
  <c r="AH97" i="2" a="1"/>
  <c r="AH97" i="2" s="1"/>
  <c r="AQ97" i="2" a="1"/>
  <c r="AQ97" i="2" s="1"/>
  <c r="AG97" i="2" a="1"/>
  <c r="AG97" i="2" s="1"/>
  <c r="P97" i="2" a="1"/>
  <c r="P97" i="2" s="1"/>
  <c r="C97" i="2" a="1"/>
  <c r="C97" i="2" s="1"/>
  <c r="Y97" i="2" a="1"/>
  <c r="Y97" i="2" s="1"/>
  <c r="X97" i="2" a="1"/>
  <c r="X97" i="2" s="1"/>
  <c r="E97" i="2" a="1"/>
  <c r="E97" i="2" s="1"/>
  <c r="AK97" i="2" a="1"/>
  <c r="AK97" i="2" s="1"/>
  <c r="AC97" i="2" a="1"/>
  <c r="AC97" i="2" s="1"/>
  <c r="M97" i="2" a="1"/>
  <c r="M97" i="2" s="1"/>
  <c r="Q97" i="2" a="1"/>
  <c r="Q97" i="2" s="1"/>
  <c r="L97" i="2" a="1"/>
  <c r="L97" i="2" s="1"/>
  <c r="AI97" i="2" a="1"/>
  <c r="AI97" i="2" s="1"/>
  <c r="D97" i="2" a="1"/>
  <c r="D97" i="2" s="1"/>
  <c r="K97" i="2" a="1"/>
  <c r="K97" i="2" s="1"/>
  <c r="AJ97" i="2" a="1"/>
  <c r="AJ97" i="2" s="1"/>
  <c r="Z97" i="2" a="1"/>
  <c r="Z97" i="2" s="1"/>
  <c r="AK93" i="2" a="1"/>
  <c r="AK93" i="2" s="1"/>
  <c r="AQ93" i="2" a="1"/>
  <c r="AQ93" i="2" s="1"/>
  <c r="G93" i="2" a="1"/>
  <c r="G93" i="2" s="1"/>
  <c r="M93" i="2" a="1"/>
  <c r="M93" i="2" s="1"/>
  <c r="S93" i="2" a="1"/>
  <c r="S93" i="2" s="1"/>
  <c r="AD93" i="2" a="1"/>
  <c r="AD93" i="2" s="1"/>
  <c r="X93" i="2" a="1"/>
  <c r="X93" i="2" s="1"/>
  <c r="AL93" i="2" a="1"/>
  <c r="AL93" i="2" s="1"/>
  <c r="AR93" i="2" a="1"/>
  <c r="AR93" i="2" s="1"/>
  <c r="H93" i="2" a="1"/>
  <c r="H93" i="2" s="1"/>
  <c r="N93" i="2" a="1"/>
  <c r="N93" i="2" s="1"/>
  <c r="T93" i="2" a="1"/>
  <c r="T93" i="2" s="1"/>
  <c r="AE93" i="2" a="1"/>
  <c r="AE93" i="2" s="1"/>
  <c r="AM93" i="2" a="1"/>
  <c r="AM93" i="2" s="1"/>
  <c r="AJ93" i="2" a="1"/>
  <c r="AJ93" i="2" s="1"/>
  <c r="F93" i="2" a="1"/>
  <c r="F93" i="2" s="1"/>
  <c r="P93" i="2" a="1"/>
  <c r="P93" i="2" s="1"/>
  <c r="AB93" i="2" a="1"/>
  <c r="AB93" i="2" s="1"/>
  <c r="AA93" i="2" a="1"/>
  <c r="AA93" i="2" s="1"/>
  <c r="AN93" i="2" a="1"/>
  <c r="AN93" i="2" s="1"/>
  <c r="I93" i="2" a="1"/>
  <c r="I93" i="2" s="1"/>
  <c r="Q93" i="2" a="1"/>
  <c r="Q93" i="2" s="1"/>
  <c r="AO93" i="2" a="1"/>
  <c r="AO93" i="2" s="1"/>
  <c r="J93" i="2" a="1"/>
  <c r="J93" i="2" s="1"/>
  <c r="R93" i="2" a="1"/>
  <c r="R93" i="2" s="1"/>
  <c r="AC93" i="2" a="1"/>
  <c r="AC93" i="2" s="1"/>
  <c r="W93" i="2" a="1"/>
  <c r="W93" i="2" s="1"/>
  <c r="K93" i="2" a="1"/>
  <c r="K93" i="2" s="1"/>
  <c r="Z93" i="2" a="1"/>
  <c r="Z93" i="2" s="1"/>
  <c r="AG93" i="2" a="1"/>
  <c r="AG93" i="2" s="1"/>
  <c r="D93" i="2" a="1"/>
  <c r="D93" i="2" s="1"/>
  <c r="V93" i="2" a="1"/>
  <c r="V93" i="2" s="1"/>
  <c r="AP93" i="2" a="1"/>
  <c r="AP93" i="2" s="1"/>
  <c r="E93" i="2" a="1"/>
  <c r="E93" i="2" s="1"/>
  <c r="AH93" i="2" a="1"/>
  <c r="AH93" i="2" s="1"/>
  <c r="AI93" i="2" a="1"/>
  <c r="AI93" i="2" s="1"/>
  <c r="Y93" i="2" a="1"/>
  <c r="Y93" i="2" s="1"/>
  <c r="O93" i="2" a="1"/>
  <c r="O93" i="2" s="1"/>
  <c r="C93" i="2" a="1"/>
  <c r="C93" i="2" s="1"/>
  <c r="L93" i="2" a="1"/>
  <c r="L93" i="2" s="1"/>
  <c r="AF93" i="2" a="1"/>
  <c r="AF93" i="2" s="1"/>
  <c r="U93" i="2" a="1"/>
  <c r="U93" i="2" s="1"/>
  <c r="AD101" i="2" a="1"/>
  <c r="AD101" i="2" s="1"/>
  <c r="U101" i="2" a="1"/>
  <c r="U101" i="2" s="1"/>
  <c r="AN101" i="2" a="1"/>
  <c r="AN101" i="2" s="1"/>
  <c r="G101" i="2" a="1"/>
  <c r="G101" i="2" s="1"/>
  <c r="N101" i="2" a="1"/>
  <c r="N101" i="2" s="1"/>
  <c r="AH101" i="2" a="1"/>
  <c r="AH101" i="2" s="1"/>
  <c r="AE101" i="2" a="1"/>
  <c r="AE101" i="2" s="1"/>
  <c r="O101" i="2" a="1"/>
  <c r="O101" i="2" s="1"/>
  <c r="V101" i="2" a="1"/>
  <c r="V101" i="2" s="1"/>
  <c r="AO101" i="2" a="1"/>
  <c r="AO101" i="2" s="1"/>
  <c r="Y101" i="2" a="1"/>
  <c r="Y101" i="2" s="1"/>
  <c r="AF101" i="2" a="1"/>
  <c r="AF101" i="2" s="1"/>
  <c r="H101" i="2" a="1"/>
  <c r="H101" i="2" s="1"/>
  <c r="W101" i="2" a="1"/>
  <c r="W101" i="2" s="1"/>
  <c r="AJ101" i="2" a="1"/>
  <c r="AJ101" i="2" s="1"/>
  <c r="E101" i="2" a="1"/>
  <c r="E101" i="2" s="1"/>
  <c r="M101" i="2" a="1"/>
  <c r="M101" i="2" s="1"/>
  <c r="AK101" i="2" a="1"/>
  <c r="AK101" i="2" s="1"/>
  <c r="Z101" i="2" a="1"/>
  <c r="Z101" i="2" s="1"/>
  <c r="D101" i="2" a="1"/>
  <c r="D101" i="2" s="1"/>
  <c r="P101" i="2" a="1"/>
  <c r="P101" i="2" s="1"/>
  <c r="Q101" i="2" a="1"/>
  <c r="Q101" i="2" s="1"/>
  <c r="AL101" i="2" a="1"/>
  <c r="AL101" i="2" s="1"/>
  <c r="AA101" i="2" a="1"/>
  <c r="AA101" i="2" s="1"/>
  <c r="AM101" i="2" a="1"/>
  <c r="AM101" i="2" s="1"/>
  <c r="AP101" i="2" a="1"/>
  <c r="AP101" i="2" s="1"/>
  <c r="K101" i="2" a="1"/>
  <c r="K101" i="2" s="1"/>
  <c r="R101" i="2" a="1"/>
  <c r="R101" i="2" s="1"/>
  <c r="AB101" i="2" a="1"/>
  <c r="AB101" i="2" s="1"/>
  <c r="F101" i="2" a="1"/>
  <c r="F101" i="2" s="1"/>
  <c r="I101" i="2" a="1"/>
  <c r="I101" i="2" s="1"/>
  <c r="AG101" i="2" a="1"/>
  <c r="AG101" i="2" s="1"/>
  <c r="C101" i="2" a="1"/>
  <c r="C101" i="2" s="1"/>
  <c r="S101" i="2" a="1"/>
  <c r="S101" i="2" s="1"/>
  <c r="T101" i="2" a="1"/>
  <c r="T101" i="2" s="1"/>
  <c r="AI101" i="2" a="1"/>
  <c r="AI101" i="2" s="1"/>
  <c r="AQ101" i="2" a="1"/>
  <c r="AQ101" i="2" s="1"/>
  <c r="L101" i="2" a="1"/>
  <c r="L101" i="2" s="1"/>
  <c r="X101" i="2" a="1"/>
  <c r="X101" i="2" s="1"/>
  <c r="AR101" i="2" a="1"/>
  <c r="AR101" i="2" s="1"/>
  <c r="AC101" i="2" a="1"/>
  <c r="AC101" i="2" s="1"/>
  <c r="J101" i="2" a="1"/>
  <c r="J101" i="2" s="1"/>
  <c r="AI99" i="2" a="1"/>
  <c r="AI99" i="2" s="1"/>
  <c r="X99" i="2" a="1"/>
  <c r="X99" i="2" s="1"/>
  <c r="J99" i="2" a="1"/>
  <c r="J99" i="2" s="1"/>
  <c r="Q99" i="2" a="1"/>
  <c r="Q99" i="2" s="1"/>
  <c r="AP99" i="2" a="1"/>
  <c r="AP99" i="2" s="1"/>
  <c r="AC99" i="2" a="1"/>
  <c r="AC99" i="2" s="1"/>
  <c r="AJ99" i="2" a="1"/>
  <c r="AJ99" i="2" s="1"/>
  <c r="AQ99" i="2" a="1"/>
  <c r="AQ99" i="2" s="1"/>
  <c r="D99" i="2" a="1"/>
  <c r="D99" i="2" s="1"/>
  <c r="K99" i="2" a="1"/>
  <c r="K99" i="2" s="1"/>
  <c r="R99" i="2" a="1"/>
  <c r="R99" i="2" s="1"/>
  <c r="C99" i="2" a="1"/>
  <c r="C99" i="2" s="1"/>
  <c r="AK99" i="2" a="1"/>
  <c r="AK99" i="2" s="1"/>
  <c r="AD99" i="2" a="1"/>
  <c r="AD99" i="2" s="1"/>
  <c r="S99" i="2" a="1"/>
  <c r="S99" i="2" s="1"/>
  <c r="AF99" i="2" a="1"/>
  <c r="AF99" i="2" s="1"/>
  <c r="I99" i="2" a="1"/>
  <c r="I99" i="2" s="1"/>
  <c r="U99" i="2" a="1"/>
  <c r="U99" i="2" s="1"/>
  <c r="AN99" i="2" a="1"/>
  <c r="AN99" i="2" s="1"/>
  <c r="M99" i="2" a="1"/>
  <c r="M99" i="2" s="1"/>
  <c r="AM99" i="2" a="1"/>
  <c r="AM99" i="2" s="1"/>
  <c r="AG99" i="2" a="1"/>
  <c r="AG99" i="2" s="1"/>
  <c r="L99" i="2" a="1"/>
  <c r="L99" i="2" s="1"/>
  <c r="V99" i="2" a="1"/>
  <c r="V99" i="2" s="1"/>
  <c r="Y99" i="2" a="1"/>
  <c r="Y99" i="2" s="1"/>
  <c r="W99" i="2" a="1"/>
  <c r="W99" i="2" s="1"/>
  <c r="AO99" i="2" a="1"/>
  <c r="AO99" i="2" s="1"/>
  <c r="Z99" i="2" a="1"/>
  <c r="Z99" i="2" s="1"/>
  <c r="O99" i="2" a="1"/>
  <c r="O99" i="2" s="1"/>
  <c r="E99" i="2" a="1"/>
  <c r="E99" i="2" s="1"/>
  <c r="F99" i="2" a="1"/>
  <c r="F99" i="2" s="1"/>
  <c r="AL99" i="2" a="1"/>
  <c r="AL99" i="2" s="1"/>
  <c r="AA99" i="2" a="1"/>
  <c r="AA99" i="2" s="1"/>
  <c r="AB99" i="2" a="1"/>
  <c r="AB99" i="2" s="1"/>
  <c r="G99" i="2" a="1"/>
  <c r="G99" i="2" s="1"/>
  <c r="AE99" i="2" a="1"/>
  <c r="AE99" i="2" s="1"/>
  <c r="AR99" i="2" a="1"/>
  <c r="AR99" i="2" s="1"/>
  <c r="P99" i="2" a="1"/>
  <c r="P99" i="2" s="1"/>
  <c r="T99" i="2" a="1"/>
  <c r="T99" i="2" s="1"/>
  <c r="H99" i="2" a="1"/>
  <c r="H99" i="2" s="1"/>
  <c r="AH99" i="2" a="1"/>
  <c r="AH99" i="2" s="1"/>
  <c r="N99" i="2" a="1"/>
  <c r="N99" i="2" s="1"/>
  <c r="AN95" i="2" a="1"/>
  <c r="AN95" i="2" s="1"/>
  <c r="AF95" i="2" a="1"/>
  <c r="AF95" i="2" s="1"/>
  <c r="K95" i="2" a="1"/>
  <c r="K95" i="2" s="1"/>
  <c r="R95" i="2" a="1"/>
  <c r="R95" i="2" s="1"/>
  <c r="Y95" i="2" a="1"/>
  <c r="Y95" i="2" s="1"/>
  <c r="D95" i="2" a="1"/>
  <c r="D95" i="2" s="1"/>
  <c r="AH95" i="2" a="1"/>
  <c r="AH95" i="2" s="1"/>
  <c r="AO95" i="2" a="1"/>
  <c r="AO95" i="2" s="1"/>
  <c r="Z95" i="2" a="1"/>
  <c r="Z95" i="2" s="1"/>
  <c r="AG95" i="2" a="1"/>
  <c r="AG95" i="2" s="1"/>
  <c r="E95" i="2" a="1"/>
  <c r="E95" i="2" s="1"/>
  <c r="L95" i="2" a="1"/>
  <c r="L95" i="2" s="1"/>
  <c r="S95" i="2" a="1"/>
  <c r="S95" i="2" s="1"/>
  <c r="AI95" i="2" a="1"/>
  <c r="AI95" i="2" s="1"/>
  <c r="AP95" i="2" a="1"/>
  <c r="AP95" i="2" s="1"/>
  <c r="AK95" i="2" a="1"/>
  <c r="AK95" i="2" s="1"/>
  <c r="AM95" i="2" a="1"/>
  <c r="AM95" i="2" s="1"/>
  <c r="AB95" i="2" a="1"/>
  <c r="AB95" i="2" s="1"/>
  <c r="N95" i="2" a="1"/>
  <c r="N95" i="2" s="1"/>
  <c r="O95" i="2" a="1"/>
  <c r="O95" i="2" s="1"/>
  <c r="AD95" i="2" a="1"/>
  <c r="AD95" i="2" s="1"/>
  <c r="X95" i="2" a="1"/>
  <c r="X95" i="2" s="1"/>
  <c r="P95" i="2" a="1"/>
  <c r="P95" i="2" s="1"/>
  <c r="AC95" i="2" a="1"/>
  <c r="AC95" i="2" s="1"/>
  <c r="F95" i="2" a="1"/>
  <c r="F95" i="2" s="1"/>
  <c r="C95" i="2" a="1"/>
  <c r="C95" i="2" s="1"/>
  <c r="AQ95" i="2" a="1"/>
  <c r="AQ95" i="2" s="1"/>
  <c r="G95" i="2" a="1"/>
  <c r="G95" i="2" s="1"/>
  <c r="Q95" i="2" a="1"/>
  <c r="Q95" i="2" s="1"/>
  <c r="AR95" i="2" a="1"/>
  <c r="AR95" i="2" s="1"/>
  <c r="AE95" i="2" a="1"/>
  <c r="AE95" i="2" s="1"/>
  <c r="U95" i="2" a="1"/>
  <c r="U95" i="2" s="1"/>
  <c r="I95" i="2" a="1"/>
  <c r="I95" i="2" s="1"/>
  <c r="J95" i="2" a="1"/>
  <c r="J95" i="2" s="1"/>
  <c r="M95" i="2" a="1"/>
  <c r="M95" i="2" s="1"/>
  <c r="H95" i="2" a="1"/>
  <c r="H95" i="2" s="1"/>
  <c r="AJ95" i="2" a="1"/>
  <c r="AJ95" i="2" s="1"/>
  <c r="AA95" i="2" a="1"/>
  <c r="AA95" i="2" s="1"/>
  <c r="AL95" i="2" a="1"/>
  <c r="AL95" i="2" s="1"/>
  <c r="V95" i="2" a="1"/>
  <c r="V95" i="2" s="1"/>
  <c r="W95" i="2" a="1"/>
  <c r="W95" i="2" s="1"/>
  <c r="T95" i="2" a="1"/>
  <c r="T95" i="2" s="1"/>
  <c r="AI91" i="2" a="1"/>
  <c r="AI91" i="2" s="1"/>
  <c r="AO91" i="2" a="1"/>
  <c r="AO91" i="2" s="1"/>
  <c r="AB91" i="2" a="1"/>
  <c r="AB91" i="2" s="1"/>
  <c r="E91" i="2" a="1"/>
  <c r="E91" i="2" s="1"/>
  <c r="K91" i="2" a="1"/>
  <c r="K91" i="2" s="1"/>
  <c r="Q91" i="2" a="1"/>
  <c r="Q91" i="2" s="1"/>
  <c r="W91" i="2" a="1"/>
  <c r="W91" i="2" s="1"/>
  <c r="AJ91" i="2" a="1"/>
  <c r="AJ91" i="2" s="1"/>
  <c r="AP91" i="2" a="1"/>
  <c r="AP91" i="2" s="1"/>
  <c r="AC91" i="2" a="1"/>
  <c r="AC91" i="2" s="1"/>
  <c r="F91" i="2" a="1"/>
  <c r="F91" i="2" s="1"/>
  <c r="L91" i="2" a="1"/>
  <c r="L91" i="2" s="1"/>
  <c r="R91" i="2" a="1"/>
  <c r="R91" i="2" s="1"/>
  <c r="AK91" i="2" a="1"/>
  <c r="AK91" i="2" s="1"/>
  <c r="AQ91" i="2" a="1"/>
  <c r="AQ91" i="2" s="1"/>
  <c r="AH91" i="2" a="1"/>
  <c r="AH91" i="2" s="1"/>
  <c r="J91" i="2" a="1"/>
  <c r="J91" i="2" s="1"/>
  <c r="T91" i="2" a="1"/>
  <c r="T91" i="2" s="1"/>
  <c r="AL91" i="2" a="1"/>
  <c r="AL91" i="2" s="1"/>
  <c r="Y91" i="2" a="1"/>
  <c r="Y91" i="2" s="1"/>
  <c r="Z91" i="2" a="1"/>
  <c r="Z91" i="2" s="1"/>
  <c r="X91" i="2" a="1"/>
  <c r="X91" i="2" s="1"/>
  <c r="M91" i="2" a="1"/>
  <c r="M91" i="2" s="1"/>
  <c r="U91" i="2" a="1"/>
  <c r="U91" i="2" s="1"/>
  <c r="AM91" i="2" a="1"/>
  <c r="AM91" i="2" s="1"/>
  <c r="AA91" i="2" a="1"/>
  <c r="AA91" i="2" s="1"/>
  <c r="D91" i="2" a="1"/>
  <c r="D91" i="2" s="1"/>
  <c r="N91" i="2" a="1"/>
  <c r="N91" i="2" s="1"/>
  <c r="V91" i="2" a="1"/>
  <c r="V91" i="2" s="1"/>
  <c r="AN91" i="2" a="1"/>
  <c r="AN91" i="2" s="1"/>
  <c r="I91" i="2" a="1"/>
  <c r="I91" i="2" s="1"/>
  <c r="S91" i="2" a="1"/>
  <c r="S91" i="2" s="1"/>
  <c r="AE91" i="2" a="1"/>
  <c r="AE91" i="2" s="1"/>
  <c r="H91" i="2" a="1"/>
  <c r="H91" i="2" s="1"/>
  <c r="AR91" i="2" a="1"/>
  <c r="AR91" i="2" s="1"/>
  <c r="AF91" i="2" a="1"/>
  <c r="AF91" i="2" s="1"/>
  <c r="O91" i="2" a="1"/>
  <c r="O91" i="2" s="1"/>
  <c r="AG91" i="2" a="1"/>
  <c r="AG91" i="2" s="1"/>
  <c r="P91" i="2" a="1"/>
  <c r="P91" i="2" s="1"/>
  <c r="G91" i="2" a="1"/>
  <c r="G91" i="2" s="1"/>
  <c r="AD91" i="2" a="1"/>
  <c r="AD91" i="2" s="1"/>
  <c r="AJ92" i="2" a="1"/>
  <c r="AJ92" i="2" s="1"/>
  <c r="AP92" i="2" a="1"/>
  <c r="AP92" i="2" s="1"/>
  <c r="AF92" i="2" a="1"/>
  <c r="AF92" i="2" s="1"/>
  <c r="X92" i="2" a="1"/>
  <c r="X92" i="2" s="1"/>
  <c r="I92" i="2" a="1"/>
  <c r="I92" i="2" s="1"/>
  <c r="O92" i="2" a="1"/>
  <c r="O92" i="2" s="1"/>
  <c r="U92" i="2" a="1"/>
  <c r="U92" i="2" s="1"/>
  <c r="Z92" i="2" a="1"/>
  <c r="Z92" i="2" s="1"/>
  <c r="AK92" i="2" a="1"/>
  <c r="AK92" i="2" s="1"/>
  <c r="AQ92" i="2" a="1"/>
  <c r="AQ92" i="2" s="1"/>
  <c r="AG92" i="2" a="1"/>
  <c r="AG92" i="2" s="1"/>
  <c r="D92" i="2" a="1"/>
  <c r="D92" i="2" s="1"/>
  <c r="J92" i="2" a="1"/>
  <c r="J92" i="2" s="1"/>
  <c r="P92" i="2" a="1"/>
  <c r="P92" i="2" s="1"/>
  <c r="V92" i="2" a="1"/>
  <c r="V92" i="2" s="1"/>
  <c r="AA92" i="2" a="1"/>
  <c r="AA92" i="2" s="1"/>
  <c r="C92" i="2" a="1"/>
  <c r="C92" i="2" s="1"/>
  <c r="AL92" i="2" a="1"/>
  <c r="AL92" i="2" s="1"/>
  <c r="AR92" i="2" a="1"/>
  <c r="AR92" i="2" s="1"/>
  <c r="AI92" i="2" a="1"/>
  <c r="AI92" i="2" s="1"/>
  <c r="H92" i="2" a="1"/>
  <c r="H92" i="2" s="1"/>
  <c r="R92" i="2" a="1"/>
  <c r="R92" i="2" s="1"/>
  <c r="Y92" i="2" a="1"/>
  <c r="Y92" i="2" s="1"/>
  <c r="K92" i="2" a="1"/>
  <c r="K92" i="2" s="1"/>
  <c r="S92" i="2" a="1"/>
  <c r="S92" i="2" s="1"/>
  <c r="AM92" i="2" a="1"/>
  <c r="AM92" i="2" s="1"/>
  <c r="AB92" i="2" a="1"/>
  <c r="AB92" i="2" s="1"/>
  <c r="AN92" i="2" a="1"/>
  <c r="AN92" i="2" s="1"/>
  <c r="AC92" i="2" a="1"/>
  <c r="AC92" i="2" s="1"/>
  <c r="L92" i="2" a="1"/>
  <c r="L92" i="2" s="1"/>
  <c r="T92" i="2" a="1"/>
  <c r="T92" i="2" s="1"/>
  <c r="AD92" i="2" a="1"/>
  <c r="AD92" i="2" s="1"/>
  <c r="F92" i="2" a="1"/>
  <c r="F92" i="2" s="1"/>
  <c r="AH92" i="2" a="1"/>
  <c r="AH92" i="2" s="1"/>
  <c r="G92" i="2" a="1"/>
  <c r="G92" i="2" s="1"/>
  <c r="AO92" i="2" a="1"/>
  <c r="AO92" i="2" s="1"/>
  <c r="M92" i="2" a="1"/>
  <c r="M92" i="2" s="1"/>
  <c r="Q92" i="2" a="1"/>
  <c r="Q92" i="2" s="1"/>
  <c r="AE92" i="2" a="1"/>
  <c r="AE92" i="2" s="1"/>
  <c r="N92" i="2" a="1"/>
  <c r="N92" i="2" s="1"/>
  <c r="E92" i="2" a="1"/>
  <c r="E92" i="2" s="1"/>
  <c r="W92" i="2" a="1"/>
  <c r="W92" i="2" s="1"/>
  <c r="AP96" i="2" a="1"/>
  <c r="AP96" i="2" s="1"/>
  <c r="E96" i="2" a="1"/>
  <c r="E96" i="2" s="1"/>
  <c r="L96" i="2" a="1"/>
  <c r="L96" i="2" s="1"/>
  <c r="AJ96" i="2" a="1"/>
  <c r="AJ96" i="2" s="1"/>
  <c r="AD96" i="2" a="1"/>
  <c r="AD96" i="2" s="1"/>
  <c r="M96" i="2" a="1"/>
  <c r="M96" i="2" s="1"/>
  <c r="T96" i="2" a="1"/>
  <c r="T96" i="2" s="1"/>
  <c r="AQ96" i="2" a="1"/>
  <c r="AQ96" i="2" s="1"/>
  <c r="F96" i="2" a="1"/>
  <c r="F96" i="2" s="1"/>
  <c r="U96" i="2" a="1"/>
  <c r="U96" i="2" s="1"/>
  <c r="AK96" i="2" a="1"/>
  <c r="AK96" i="2" s="1"/>
  <c r="AE96" i="2" a="1"/>
  <c r="AE96" i="2" s="1"/>
  <c r="G96" i="2" a="1"/>
  <c r="G96" i="2" s="1"/>
  <c r="N96" i="2" a="1"/>
  <c r="N96" i="2" s="1"/>
  <c r="AR96" i="2" a="1"/>
  <c r="AR96" i="2" s="1"/>
  <c r="AN96" i="2" a="1"/>
  <c r="AN96" i="2" s="1"/>
  <c r="AB96" i="2" a="1"/>
  <c r="AB96" i="2" s="1"/>
  <c r="D96" i="2" a="1"/>
  <c r="D96" i="2" s="1"/>
  <c r="P96" i="2" a="1"/>
  <c r="P96" i="2" s="1"/>
  <c r="AF96" i="2" a="1"/>
  <c r="AF96" i="2" s="1"/>
  <c r="AC96" i="2" a="1"/>
  <c r="AC96" i="2" s="1"/>
  <c r="AO96" i="2" a="1"/>
  <c r="AO96" i="2" s="1"/>
  <c r="Q96" i="2" a="1"/>
  <c r="Q96" i="2" s="1"/>
  <c r="H96" i="2" a="1"/>
  <c r="H96" i="2" s="1"/>
  <c r="C96" i="2" a="1"/>
  <c r="C96" i="2" s="1"/>
  <c r="I96" i="2" a="1"/>
  <c r="I96" i="2" s="1"/>
  <c r="R96" i="2" a="1"/>
  <c r="R96" i="2" s="1"/>
  <c r="AG96" i="2" a="1"/>
  <c r="AG96" i="2" s="1"/>
  <c r="X96" i="2" a="1"/>
  <c r="X96" i="2" s="1"/>
  <c r="S96" i="2" a="1"/>
  <c r="S96" i="2" s="1"/>
  <c r="W96" i="2" a="1"/>
  <c r="W96" i="2" s="1"/>
  <c r="AH96" i="2" a="1"/>
  <c r="AH96" i="2" s="1"/>
  <c r="AI96" i="2" a="1"/>
  <c r="AI96" i="2" s="1"/>
  <c r="Z96" i="2" a="1"/>
  <c r="Z96" i="2" s="1"/>
  <c r="V96" i="2" a="1"/>
  <c r="V96" i="2" s="1"/>
  <c r="J96" i="2" a="1"/>
  <c r="J96" i="2" s="1"/>
  <c r="AL96" i="2" a="1"/>
  <c r="AL96" i="2" s="1"/>
  <c r="AA96" i="2" a="1"/>
  <c r="AA96" i="2" s="1"/>
  <c r="K96" i="2" a="1"/>
  <c r="K96" i="2" s="1"/>
  <c r="O96" i="2" a="1"/>
  <c r="O96" i="2" s="1"/>
  <c r="AM96" i="2" a="1"/>
  <c r="AM96" i="2" s="1"/>
  <c r="Y96" i="2" a="1"/>
  <c r="Y96" i="2" s="1"/>
  <c r="AK100" i="2" a="1"/>
  <c r="AK100" i="2" s="1"/>
  <c r="AR100" i="2" a="1"/>
  <c r="AR100" i="2" s="1"/>
  <c r="Z100" i="2" a="1"/>
  <c r="Z100" i="2" s="1"/>
  <c r="D100" i="2" a="1"/>
  <c r="D100" i="2" s="1"/>
  <c r="L100" i="2" a="1"/>
  <c r="L100" i="2" s="1"/>
  <c r="AL100" i="2" a="1"/>
  <c r="AL100" i="2" s="1"/>
  <c r="AG100" i="2" a="1"/>
  <c r="AG100" i="2" s="1"/>
  <c r="E100" i="2" a="1"/>
  <c r="E100" i="2" s="1"/>
  <c r="M100" i="2" a="1"/>
  <c r="M100" i="2" s="1"/>
  <c r="T100" i="2" a="1"/>
  <c r="T100" i="2" s="1"/>
  <c r="AA100" i="2" a="1"/>
  <c r="AA100" i="2" s="1"/>
  <c r="X100" i="2" a="1"/>
  <c r="X100" i="2" s="1"/>
  <c r="AM100" i="2" a="1"/>
  <c r="AM100" i="2" s="1"/>
  <c r="F100" i="2" a="1"/>
  <c r="F100" i="2" s="1"/>
  <c r="N100" i="2" a="1"/>
  <c r="N100" i="2" s="1"/>
  <c r="U100" i="2" a="1"/>
  <c r="U100" i="2" s="1"/>
  <c r="AJ100" i="2" a="1"/>
  <c r="AJ100" i="2" s="1"/>
  <c r="K100" i="2" a="1"/>
  <c r="K100" i="2" s="1"/>
  <c r="W100" i="2" a="1"/>
  <c r="W100" i="2" s="1"/>
  <c r="AF100" i="2" a="1"/>
  <c r="AF100" i="2" s="1"/>
  <c r="O100" i="2" a="1"/>
  <c r="O100" i="2" s="1"/>
  <c r="AN100" i="2" a="1"/>
  <c r="AN100" i="2" s="1"/>
  <c r="Y100" i="2" a="1"/>
  <c r="Y100" i="2" s="1"/>
  <c r="AO100" i="2" a="1"/>
  <c r="AO100" i="2" s="1"/>
  <c r="AC100" i="2" a="1"/>
  <c r="AC100" i="2" s="1"/>
  <c r="J100" i="2" a="1"/>
  <c r="J100" i="2" s="1"/>
  <c r="S100" i="2" a="1"/>
  <c r="S100" i="2" s="1"/>
  <c r="AP100" i="2" a="1"/>
  <c r="AP100" i="2" s="1"/>
  <c r="AQ100" i="2" a="1"/>
  <c r="AQ100" i="2" s="1"/>
  <c r="I100" i="2" a="1"/>
  <c r="I100" i="2" s="1"/>
  <c r="AH100" i="2" a="1"/>
  <c r="AH100" i="2" s="1"/>
  <c r="P100" i="2" a="1"/>
  <c r="P100" i="2" s="1"/>
  <c r="C100" i="2" a="1"/>
  <c r="C100" i="2" s="1"/>
  <c r="H100" i="2" a="1"/>
  <c r="H100" i="2" s="1"/>
  <c r="AD100" i="2" a="1"/>
  <c r="AD100" i="2" s="1"/>
  <c r="Q100" i="2" a="1"/>
  <c r="Q100" i="2" s="1"/>
  <c r="AI100" i="2" a="1"/>
  <c r="AI100" i="2" s="1"/>
  <c r="G100" i="2" a="1"/>
  <c r="G100" i="2" s="1"/>
  <c r="AE100" i="2" a="1"/>
  <c r="AE100" i="2" s="1"/>
  <c r="R100" i="2" a="1"/>
  <c r="R100" i="2" s="1"/>
  <c r="V100" i="2" a="1"/>
  <c r="V100" i="2" s="1"/>
  <c r="AB100" i="2" a="1"/>
  <c r="AB100" i="2" s="1"/>
  <c r="B74" i="2" a="1"/>
  <c r="B74" i="2" s="1"/>
  <c r="G80" i="2" a="1"/>
  <c r="G80" i="2" s="1"/>
  <c r="H80" i="2" a="1"/>
  <c r="H80" i="2" s="1"/>
  <c r="C80" i="2" a="1"/>
  <c r="C80" i="2" s="1"/>
  <c r="D80" i="2" a="1"/>
  <c r="D80" i="2" s="1"/>
  <c r="E80" i="2" a="1"/>
  <c r="E80" i="2" s="1"/>
  <c r="F80" i="2" a="1"/>
  <c r="F80" i="2" s="1"/>
  <c r="I80" i="2" a="1"/>
  <c r="I80" i="2" s="1"/>
  <c r="B80" i="2" a="1"/>
  <c r="B80" i="2" s="1"/>
  <c r="J80" i="2" a="1"/>
  <c r="J80" i="2" s="1"/>
  <c r="K80" i="2" a="1"/>
  <c r="K80" i="2" s="1"/>
  <c r="D78" i="2" a="1"/>
  <c r="D78" i="2" s="1"/>
  <c r="K78" i="2" a="1"/>
  <c r="K78" i="2" s="1"/>
  <c r="E78" i="2" a="1"/>
  <c r="E78" i="2" s="1"/>
  <c r="H78" i="2" a="1"/>
  <c r="H78" i="2" s="1"/>
  <c r="I78" i="2" a="1"/>
  <c r="I78" i="2" s="1"/>
  <c r="J78" i="2" a="1"/>
  <c r="J78" i="2" s="1"/>
  <c r="B78" i="2" a="1"/>
  <c r="B78" i="2" s="1"/>
  <c r="C78" i="2" a="1"/>
  <c r="C78" i="2" s="1"/>
  <c r="F78" i="2" a="1"/>
  <c r="F78" i="2" s="1"/>
  <c r="G78" i="2" a="1"/>
  <c r="G78" i="2" s="1"/>
  <c r="K75" i="2" a="1"/>
  <c r="K75" i="2" s="1"/>
  <c r="E75" i="2" a="1"/>
  <c r="E75" i="2" s="1"/>
  <c r="F75" i="2" a="1"/>
  <c r="F75" i="2" s="1"/>
  <c r="G75" i="2" a="1"/>
  <c r="G75" i="2" s="1"/>
  <c r="D75" i="2" a="1"/>
  <c r="D75" i="2" s="1"/>
  <c r="H75" i="2" a="1"/>
  <c r="H75" i="2" s="1"/>
  <c r="B75" i="2" a="1"/>
  <c r="B75" i="2" s="1"/>
  <c r="I75" i="2" a="1"/>
  <c r="I75" i="2" s="1"/>
  <c r="J75" i="2" a="1"/>
  <c r="J75" i="2" s="1"/>
  <c r="C75" i="2" a="1"/>
  <c r="C75" i="2" s="1"/>
  <c r="I79" i="2" a="1"/>
  <c r="I79" i="2" s="1"/>
  <c r="C79" i="2" a="1"/>
  <c r="C79" i="2" s="1"/>
  <c r="J79" i="2" a="1"/>
  <c r="J79" i="2" s="1"/>
  <c r="K79" i="2" a="1"/>
  <c r="K79" i="2" s="1"/>
  <c r="D79" i="2" a="1"/>
  <c r="D79" i="2" s="1"/>
  <c r="B79" i="2" a="1"/>
  <c r="B79" i="2" s="1"/>
  <c r="E79" i="2" a="1"/>
  <c r="E79" i="2" s="1"/>
  <c r="G79" i="2" a="1"/>
  <c r="G79" i="2" s="1"/>
  <c r="H79" i="2" a="1"/>
  <c r="H79" i="2" s="1"/>
  <c r="F79" i="2" a="1"/>
  <c r="F79" i="2" s="1"/>
  <c r="E85" i="2" a="1"/>
  <c r="E85" i="2" s="1"/>
  <c r="F85" i="2" a="1"/>
  <c r="F85" i="2" s="1"/>
  <c r="B85" i="2" a="1"/>
  <c r="B85" i="2" s="1"/>
  <c r="J85" i="2" a="1"/>
  <c r="J85" i="2" s="1"/>
  <c r="C85" i="2" a="1"/>
  <c r="C85" i="2" s="1"/>
  <c r="D85" i="2" a="1"/>
  <c r="D85" i="2" s="1"/>
  <c r="K85" i="2" a="1"/>
  <c r="K85" i="2" s="1"/>
  <c r="H85" i="2" a="1"/>
  <c r="H85" i="2" s="1"/>
  <c r="I85" i="2" a="1"/>
  <c r="I85" i="2" s="1"/>
  <c r="G85" i="2" a="1"/>
  <c r="G85" i="2" s="1"/>
  <c r="F77" i="2" a="1"/>
  <c r="F77" i="2" s="1"/>
  <c r="G77" i="2" a="1"/>
  <c r="G77" i="2" s="1"/>
  <c r="B77" i="2" a="1"/>
  <c r="B77" i="2" s="1"/>
  <c r="H77" i="2" a="1"/>
  <c r="H77" i="2" s="1"/>
  <c r="I77" i="2" a="1"/>
  <c r="I77" i="2" s="1"/>
  <c r="J77" i="2" a="1"/>
  <c r="J77" i="2" s="1"/>
  <c r="K77" i="2" a="1"/>
  <c r="K77" i="2" s="1"/>
  <c r="D77" i="2" a="1"/>
  <c r="D77" i="2" s="1"/>
  <c r="E77" i="2" a="1"/>
  <c r="E77" i="2" s="1"/>
  <c r="C77" i="2" a="1"/>
  <c r="C77" i="2" s="1"/>
  <c r="E81" i="2" a="1"/>
  <c r="E81" i="2" s="1"/>
  <c r="F81" i="2" a="1"/>
  <c r="F81" i="2" s="1"/>
  <c r="G81" i="2" a="1"/>
  <c r="G81" i="2" s="1"/>
  <c r="C81" i="2" a="1"/>
  <c r="C81" i="2" s="1"/>
  <c r="D81" i="2" a="1"/>
  <c r="D81" i="2" s="1"/>
  <c r="H81" i="2" a="1"/>
  <c r="H81" i="2" s="1"/>
  <c r="I81" i="2" a="1"/>
  <c r="I81" i="2" s="1"/>
  <c r="B81" i="2" a="1"/>
  <c r="B81" i="2" s="1"/>
  <c r="J81" i="2" a="1"/>
  <c r="J81" i="2" s="1"/>
  <c r="K81" i="2" a="1"/>
  <c r="K81" i="2" s="1"/>
  <c r="H84" i="2" a="1"/>
  <c r="H84" i="2" s="1"/>
  <c r="B84" i="2" a="1"/>
  <c r="B84" i="2" s="1"/>
  <c r="I84" i="2" a="1"/>
  <c r="I84" i="2" s="1"/>
  <c r="K84" i="2" a="1"/>
  <c r="K84" i="2" s="1"/>
  <c r="C84" i="2" a="1"/>
  <c r="C84" i="2" s="1"/>
  <c r="J84" i="2" a="1"/>
  <c r="J84" i="2" s="1"/>
  <c r="D84" i="2" a="1"/>
  <c r="D84" i="2" s="1"/>
  <c r="E84" i="2" a="1"/>
  <c r="E84" i="2" s="1"/>
  <c r="F84" i="2" a="1"/>
  <c r="F84" i="2" s="1"/>
  <c r="G84" i="2" a="1"/>
  <c r="G84" i="2" s="1"/>
  <c r="H76" i="2" a="1"/>
  <c r="H76" i="2" s="1"/>
  <c r="B76" i="2" a="1"/>
  <c r="B76" i="2" s="1"/>
  <c r="I76" i="2" a="1"/>
  <c r="I76" i="2" s="1"/>
  <c r="C76" i="2" a="1"/>
  <c r="C76" i="2" s="1"/>
  <c r="J76" i="2" a="1"/>
  <c r="J76" i="2" s="1"/>
  <c r="F76" i="2" a="1"/>
  <c r="F76" i="2" s="1"/>
  <c r="G76" i="2" a="1"/>
  <c r="G76" i="2" s="1"/>
  <c r="K76" i="2" a="1"/>
  <c r="K76" i="2" s="1"/>
  <c r="D76" i="2" a="1"/>
  <c r="D76" i="2" s="1"/>
  <c r="E76" i="2" a="1"/>
  <c r="E76" i="2" s="1"/>
  <c r="B83" i="2" a="1"/>
  <c r="B83" i="2" s="1"/>
  <c r="I83" i="2" a="1"/>
  <c r="I83" i="2" s="1"/>
  <c r="J83" i="2" a="1"/>
  <c r="J83" i="2" s="1"/>
  <c r="C83" i="2" a="1"/>
  <c r="C83" i="2" s="1"/>
  <c r="K83" i="2" a="1"/>
  <c r="K83" i="2" s="1"/>
  <c r="H83" i="2" a="1"/>
  <c r="H83" i="2" s="1"/>
  <c r="G83" i="2" a="1"/>
  <c r="G83" i="2" s="1"/>
  <c r="D83" i="2" a="1"/>
  <c r="D83" i="2" s="1"/>
  <c r="E83" i="2" a="1"/>
  <c r="E83" i="2" s="1"/>
  <c r="F83" i="2" a="1"/>
  <c r="F83" i="2" s="1"/>
  <c r="D82" i="2" a="1"/>
  <c r="D82" i="2" s="1"/>
  <c r="K82" i="2" a="1"/>
  <c r="K82" i="2" s="1"/>
  <c r="E82" i="2" a="1"/>
  <c r="E82" i="2" s="1"/>
  <c r="G82" i="2" a="1"/>
  <c r="G82" i="2" s="1"/>
  <c r="H82" i="2" a="1"/>
  <c r="H82" i="2" s="1"/>
  <c r="I82" i="2" a="1"/>
  <c r="I82" i="2" s="1"/>
  <c r="F82" i="2" a="1"/>
  <c r="F82" i="2" s="1"/>
  <c r="J82" i="2" a="1"/>
  <c r="J82" i="2" s="1"/>
  <c r="B82" i="2" a="1"/>
  <c r="B82" i="2" s="1"/>
  <c r="C82" i="2" a="1"/>
  <c r="C82" i="2" s="1"/>
  <c r="G74" i="2" a="1"/>
  <c r="G74" i="2" s="1"/>
  <c r="H74" i="2" a="1"/>
  <c r="H74" i="2" s="1"/>
  <c r="I74" i="2" a="1"/>
  <c r="I74" i="2" s="1"/>
  <c r="E74" i="2" a="1"/>
  <c r="E74" i="2" s="1"/>
  <c r="B52" i="2" a="1"/>
  <c r="B52" i="2" s="1"/>
  <c r="F74" i="2" a="1"/>
  <c r="F74" i="2" s="1"/>
  <c r="J74" i="2" a="1"/>
  <c r="J74" i="2" s="1"/>
  <c r="D74" i="2" a="1"/>
  <c r="D74" i="2" s="1"/>
  <c r="C74" i="2" a="1"/>
  <c r="C74" i="2" s="1"/>
  <c r="K74" i="2" a="1"/>
  <c r="K74" i="2" s="1"/>
  <c r="Q57" i="2" a="1"/>
  <c r="Q57" i="2" s="1"/>
  <c r="AD57" i="2" a="1"/>
  <c r="AD57" i="2" s="1"/>
  <c r="B57" i="2" a="1"/>
  <c r="B57" i="2" s="1"/>
  <c r="L57" i="2" a="1"/>
  <c r="L57" i="2" s="1"/>
  <c r="Y57" i="2" a="1"/>
  <c r="Y57" i="2" s="1"/>
  <c r="C57" i="2" a="1"/>
  <c r="C57" i="2" s="1"/>
  <c r="AA57" i="2" a="1"/>
  <c r="AA57" i="2" s="1"/>
  <c r="S57" i="2" a="1"/>
  <c r="S57" i="2" s="1"/>
  <c r="E57" i="2" a="1"/>
  <c r="E57" i="2" s="1"/>
  <c r="M57" i="2" a="1"/>
  <c r="M57" i="2" s="1"/>
  <c r="Z57" i="2" a="1"/>
  <c r="Z57" i="2" s="1"/>
  <c r="T57" i="2" a="1"/>
  <c r="T57" i="2" s="1"/>
  <c r="AC57" i="2" a="1"/>
  <c r="AC57" i="2" s="1"/>
  <c r="R57" i="2" a="1"/>
  <c r="R57" i="2" s="1"/>
  <c r="I57" i="2" a="1"/>
  <c r="I57" i="2" s="1"/>
  <c r="U57" i="2" a="1"/>
  <c r="U57" i="2" s="1"/>
  <c r="V57" i="2" a="1"/>
  <c r="V57" i="2" s="1"/>
  <c r="F57" i="2" a="1"/>
  <c r="F57" i="2" s="1"/>
  <c r="W57" i="2" a="1"/>
  <c r="W57" i="2" s="1"/>
  <c r="J57" i="2" a="1"/>
  <c r="J57" i="2" s="1"/>
  <c r="X57" i="2" a="1"/>
  <c r="X57" i="2" s="1"/>
  <c r="K57" i="2" a="1"/>
  <c r="K57" i="2" s="1"/>
  <c r="D57" i="2" a="1"/>
  <c r="D57" i="2" s="1"/>
  <c r="N57" i="2" a="1"/>
  <c r="N57" i="2" s="1"/>
  <c r="AB57" i="2" a="1"/>
  <c r="AB57" i="2" s="1"/>
  <c r="O57" i="2" a="1"/>
  <c r="O57" i="2" s="1"/>
  <c r="P57" i="2" a="1"/>
  <c r="P57" i="2" s="1"/>
  <c r="AE57" i="2" a="1"/>
  <c r="AE57" i="2" s="1"/>
  <c r="G57" i="2" a="1"/>
  <c r="G57" i="2" s="1"/>
  <c r="H57" i="2" a="1"/>
  <c r="H57" i="2" s="1"/>
  <c r="N54" i="2" a="1"/>
  <c r="N54" i="2" s="1"/>
  <c r="AA54" i="2" a="1"/>
  <c r="AA54" i="2" s="1"/>
  <c r="I54" i="2" a="1"/>
  <c r="I54" i="2" s="1"/>
  <c r="V54" i="2" a="1"/>
  <c r="V54" i="2" s="1"/>
  <c r="E54" i="2" a="1"/>
  <c r="E54" i="2" s="1"/>
  <c r="P54" i="2" a="1"/>
  <c r="P54" i="2" s="1"/>
  <c r="AC54" i="2" a="1"/>
  <c r="AC54" i="2" s="1"/>
  <c r="J54" i="2" a="1"/>
  <c r="J54" i="2" s="1"/>
  <c r="W54" i="2" a="1"/>
  <c r="W54" i="2" s="1"/>
  <c r="AD54" i="2" a="1"/>
  <c r="AD54" i="2" s="1"/>
  <c r="F54" i="2" a="1"/>
  <c r="F54" i="2" s="1"/>
  <c r="Q54" i="2" a="1"/>
  <c r="Q54" i="2" s="1"/>
  <c r="X54" i="2" a="1"/>
  <c r="X54" i="2" s="1"/>
  <c r="D54" i="2" a="1"/>
  <c r="D54" i="2" s="1"/>
  <c r="T54" i="2" a="1"/>
  <c r="T54" i="2" s="1"/>
  <c r="K54" i="2" a="1"/>
  <c r="K54" i="2" s="1"/>
  <c r="U54" i="2" a="1"/>
  <c r="U54" i="2" s="1"/>
  <c r="M54" i="2" a="1"/>
  <c r="M54" i="2" s="1"/>
  <c r="AB54" i="2" a="1"/>
  <c r="AB54" i="2" s="1"/>
  <c r="C54" i="2" a="1"/>
  <c r="C54" i="2" s="1"/>
  <c r="H54" i="2" a="1"/>
  <c r="H54" i="2" s="1"/>
  <c r="O54" i="2" a="1"/>
  <c r="O54" i="2" s="1"/>
  <c r="AE54" i="2" a="1"/>
  <c r="AE54" i="2" s="1"/>
  <c r="R54" i="2" a="1"/>
  <c r="R54" i="2" s="1"/>
  <c r="B54" i="2" a="1"/>
  <c r="B54" i="2" s="1"/>
  <c r="S54" i="2" a="1"/>
  <c r="S54" i="2" s="1"/>
  <c r="G54" i="2" a="1"/>
  <c r="G54" i="2" s="1"/>
  <c r="Y54" i="2" a="1"/>
  <c r="Y54" i="2" s="1"/>
  <c r="L54" i="2" a="1"/>
  <c r="L54" i="2" s="1"/>
  <c r="Z54" i="2" a="1"/>
  <c r="Z54" i="2" s="1"/>
  <c r="T60" i="2" a="1"/>
  <c r="T60" i="2" s="1"/>
  <c r="O60" i="2" a="1"/>
  <c r="O60" i="2" s="1"/>
  <c r="AB60" i="2" a="1"/>
  <c r="AB60" i="2" s="1"/>
  <c r="AD60" i="2" a="1"/>
  <c r="AD60" i="2" s="1"/>
  <c r="I60" i="2" a="1"/>
  <c r="I60" i="2" s="1"/>
  <c r="V60" i="2" a="1"/>
  <c r="V60" i="2" s="1"/>
  <c r="J60" i="2" a="1"/>
  <c r="J60" i="2" s="1"/>
  <c r="P60" i="2" a="1"/>
  <c r="P60" i="2" s="1"/>
  <c r="AC60" i="2" a="1"/>
  <c r="AC60" i="2" s="1"/>
  <c r="W60" i="2" a="1"/>
  <c r="W60" i="2" s="1"/>
  <c r="Q60" i="2" a="1"/>
  <c r="Q60" i="2" s="1"/>
  <c r="AA60" i="2" a="1"/>
  <c r="AA60" i="2" s="1"/>
  <c r="E60" i="2" a="1"/>
  <c r="E60" i="2" s="1"/>
  <c r="R60" i="2" a="1"/>
  <c r="R60" i="2" s="1"/>
  <c r="S60" i="2" a="1"/>
  <c r="S60" i="2" s="1"/>
  <c r="G60" i="2" a="1"/>
  <c r="G60" i="2" s="1"/>
  <c r="H60" i="2" a="1"/>
  <c r="H60" i="2" s="1"/>
  <c r="C60" i="2" a="1"/>
  <c r="C60" i="2" s="1"/>
  <c r="B60" i="2" a="1"/>
  <c r="B60" i="2" s="1"/>
  <c r="M60" i="2" a="1"/>
  <c r="M60" i="2" s="1"/>
  <c r="N60" i="2" a="1"/>
  <c r="N60" i="2" s="1"/>
  <c r="U60" i="2" a="1"/>
  <c r="U60" i="2" s="1"/>
  <c r="X60" i="2" a="1"/>
  <c r="X60" i="2" s="1"/>
  <c r="K60" i="2" a="1"/>
  <c r="K60" i="2" s="1"/>
  <c r="L60" i="2" a="1"/>
  <c r="L60" i="2" s="1"/>
  <c r="Y60" i="2" a="1"/>
  <c r="Y60" i="2" s="1"/>
  <c r="Z60" i="2" a="1"/>
  <c r="Z60" i="2" s="1"/>
  <c r="D60" i="2" a="1"/>
  <c r="D60" i="2" s="1"/>
  <c r="AE60" i="2" a="1"/>
  <c r="AE60" i="2" s="1"/>
  <c r="F60" i="2" a="1"/>
  <c r="F60" i="2" s="1"/>
  <c r="J63" i="2" a="1"/>
  <c r="J63" i="2" s="1"/>
  <c r="W63" i="2" a="1"/>
  <c r="W63" i="2" s="1"/>
  <c r="B63" i="2" a="1"/>
  <c r="B63" i="2" s="1"/>
  <c r="R63" i="2" a="1"/>
  <c r="R63" i="2" s="1"/>
  <c r="AE63" i="2" a="1"/>
  <c r="AE63" i="2" s="1"/>
  <c r="G63" i="2" a="1"/>
  <c r="G63" i="2" s="1"/>
  <c r="M63" i="2" a="1"/>
  <c r="M63" i="2" s="1"/>
  <c r="L63" i="2" a="1"/>
  <c r="L63" i="2" s="1"/>
  <c r="Y63" i="2" a="1"/>
  <c r="Y63" i="2" s="1"/>
  <c r="S63" i="2" a="1"/>
  <c r="S63" i="2" s="1"/>
  <c r="H63" i="2" a="1"/>
  <c r="H63" i="2" s="1"/>
  <c r="N63" i="2" a="1"/>
  <c r="N63" i="2" s="1"/>
  <c r="O63" i="2" a="1"/>
  <c r="O63" i="2" s="1"/>
  <c r="X63" i="2" a="1"/>
  <c r="X63" i="2" s="1"/>
  <c r="C63" i="2" a="1"/>
  <c r="C63" i="2" s="1"/>
  <c r="P63" i="2" a="1"/>
  <c r="P63" i="2" s="1"/>
  <c r="AB63" i="2" a="1"/>
  <c r="AB63" i="2" s="1"/>
  <c r="D63" i="2" a="1"/>
  <c r="D63" i="2" s="1"/>
  <c r="Q63" i="2" a="1"/>
  <c r="Q63" i="2" s="1"/>
  <c r="AC63" i="2" a="1"/>
  <c r="AC63" i="2" s="1"/>
  <c r="E63" i="2" a="1"/>
  <c r="E63" i="2" s="1"/>
  <c r="AD63" i="2" a="1"/>
  <c r="AD63" i="2" s="1"/>
  <c r="F63" i="2" a="1"/>
  <c r="F63" i="2" s="1"/>
  <c r="T63" i="2" a="1"/>
  <c r="T63" i="2" s="1"/>
  <c r="U63" i="2" a="1"/>
  <c r="U63" i="2" s="1"/>
  <c r="I63" i="2" a="1"/>
  <c r="I63" i="2" s="1"/>
  <c r="V63" i="2" a="1"/>
  <c r="V63" i="2" s="1"/>
  <c r="K63" i="2" a="1"/>
  <c r="K63" i="2" s="1"/>
  <c r="Z63" i="2" a="1"/>
  <c r="Z63" i="2" s="1"/>
  <c r="AA63" i="2" a="1"/>
  <c r="AA63" i="2" s="1"/>
  <c r="J59" i="2" a="1"/>
  <c r="J59" i="2" s="1"/>
  <c r="Q59" i="2" a="1"/>
  <c r="Q59" i="2" s="1"/>
  <c r="AD59" i="2" a="1"/>
  <c r="AD59" i="2" s="1"/>
  <c r="F59" i="2" a="1"/>
  <c r="F59" i="2" s="1"/>
  <c r="L59" i="2" a="1"/>
  <c r="L59" i="2" s="1"/>
  <c r="Y59" i="2" a="1"/>
  <c r="Y59" i="2" s="1"/>
  <c r="S59" i="2" a="1"/>
  <c r="S59" i="2" s="1"/>
  <c r="H59" i="2" a="1"/>
  <c r="H59" i="2" s="1"/>
  <c r="B59" i="2" a="1"/>
  <c r="B59" i="2" s="1"/>
  <c r="M59" i="2" a="1"/>
  <c r="M59" i="2" s="1"/>
  <c r="Z59" i="2" a="1"/>
  <c r="Z59" i="2" s="1"/>
  <c r="T59" i="2" a="1"/>
  <c r="T59" i="2" s="1"/>
  <c r="P59" i="2" a="1"/>
  <c r="P59" i="2" s="1"/>
  <c r="AB59" i="2" a="1"/>
  <c r="AB59" i="2" s="1"/>
  <c r="AC59" i="2" a="1"/>
  <c r="AC59" i="2" s="1"/>
  <c r="O59" i="2" a="1"/>
  <c r="O59" i="2" s="1"/>
  <c r="K59" i="2" a="1"/>
  <c r="K59" i="2" s="1"/>
  <c r="R59" i="2" a="1"/>
  <c r="R59" i="2" s="1"/>
  <c r="AE59" i="2" a="1"/>
  <c r="AE59" i="2" s="1"/>
  <c r="D59" i="2" a="1"/>
  <c r="D59" i="2" s="1"/>
  <c r="U59" i="2" a="1"/>
  <c r="U59" i="2" s="1"/>
  <c r="E59" i="2" a="1"/>
  <c r="E59" i="2" s="1"/>
  <c r="I59" i="2" a="1"/>
  <c r="I59" i="2" s="1"/>
  <c r="V59" i="2" a="1"/>
  <c r="V59" i="2" s="1"/>
  <c r="W59" i="2" a="1"/>
  <c r="W59" i="2" s="1"/>
  <c r="G59" i="2" a="1"/>
  <c r="G59" i="2" s="1"/>
  <c r="X59" i="2" a="1"/>
  <c r="X59" i="2" s="1"/>
  <c r="C59" i="2" a="1"/>
  <c r="C59" i="2" s="1"/>
  <c r="N59" i="2" a="1"/>
  <c r="N59" i="2" s="1"/>
  <c r="AA59" i="2" a="1"/>
  <c r="AA59" i="2" s="1"/>
  <c r="T58" i="2" a="1"/>
  <c r="T58" i="2" s="1"/>
  <c r="D58" i="2" a="1"/>
  <c r="D58" i="2" s="1"/>
  <c r="O58" i="2" a="1"/>
  <c r="O58" i="2" s="1"/>
  <c r="V58" i="2" a="1"/>
  <c r="V58" i="2" s="1"/>
  <c r="F58" i="2" a="1"/>
  <c r="F58" i="2" s="1"/>
  <c r="I58" i="2" a="1"/>
  <c r="I58" i="2" s="1"/>
  <c r="P58" i="2" a="1"/>
  <c r="P58" i="2" s="1"/>
  <c r="AC58" i="2" a="1"/>
  <c r="AC58" i="2" s="1"/>
  <c r="Q58" i="2" a="1"/>
  <c r="Q58" i="2" s="1"/>
  <c r="J58" i="2" a="1"/>
  <c r="J58" i="2" s="1"/>
  <c r="W58" i="2" a="1"/>
  <c r="W58" i="2" s="1"/>
  <c r="G58" i="2" a="1"/>
  <c r="G58" i="2" s="1"/>
  <c r="C58" i="2" a="1"/>
  <c r="C58" i="2" s="1"/>
  <c r="AD58" i="2" a="1"/>
  <c r="AD58" i="2" s="1"/>
  <c r="R58" i="2" a="1"/>
  <c r="R58" i="2" s="1"/>
  <c r="AB58" i="2" a="1"/>
  <c r="AB58" i="2" s="1"/>
  <c r="E58" i="2" a="1"/>
  <c r="E58" i="2" s="1"/>
  <c r="B58" i="2" a="1"/>
  <c r="B58" i="2" s="1"/>
  <c r="L58" i="2" a="1"/>
  <c r="L58" i="2" s="1"/>
  <c r="Y58" i="2" a="1"/>
  <c r="Y58" i="2" s="1"/>
  <c r="H58" i="2" a="1"/>
  <c r="H58" i="2" s="1"/>
  <c r="M58" i="2" a="1"/>
  <c r="M58" i="2" s="1"/>
  <c r="Z58" i="2" a="1"/>
  <c r="Z58" i="2" s="1"/>
  <c r="N58" i="2" a="1"/>
  <c r="N58" i="2" s="1"/>
  <c r="AA58" i="2" a="1"/>
  <c r="AA58" i="2" s="1"/>
  <c r="AE58" i="2" a="1"/>
  <c r="AE58" i="2" s="1"/>
  <c r="S58" i="2" a="1"/>
  <c r="S58" i="2" s="1"/>
  <c r="K58" i="2" a="1"/>
  <c r="K58" i="2" s="1"/>
  <c r="U58" i="2" a="1"/>
  <c r="U58" i="2" s="1"/>
  <c r="X58" i="2" a="1"/>
  <c r="X58" i="2" s="1"/>
  <c r="M62" i="2" a="1"/>
  <c r="M62" i="2" s="1"/>
  <c r="T62" i="2" a="1"/>
  <c r="T62" i="2" s="1"/>
  <c r="D62" i="2" a="1"/>
  <c r="D62" i="2" s="1"/>
  <c r="C62" i="2" a="1"/>
  <c r="C62" i="2" s="1"/>
  <c r="O62" i="2" a="1"/>
  <c r="O62" i="2" s="1"/>
  <c r="AB62" i="2" a="1"/>
  <c r="AB62" i="2" s="1"/>
  <c r="I62" i="2" a="1"/>
  <c r="I62" i="2" s="1"/>
  <c r="V62" i="2" a="1"/>
  <c r="V62" i="2" s="1"/>
  <c r="F62" i="2" a="1"/>
  <c r="F62" i="2" s="1"/>
  <c r="P62" i="2" a="1"/>
  <c r="P62" i="2" s="1"/>
  <c r="AC62" i="2" a="1"/>
  <c r="AC62" i="2" s="1"/>
  <c r="J62" i="2" a="1"/>
  <c r="J62" i="2" s="1"/>
  <c r="Y62" i="2" a="1"/>
  <c r="Y62" i="2" s="1"/>
  <c r="Q62" i="2" a="1"/>
  <c r="Q62" i="2" s="1"/>
  <c r="Z62" i="2" a="1"/>
  <c r="Z62" i="2" s="1"/>
  <c r="E62" i="2" a="1"/>
  <c r="E62" i="2" s="1"/>
  <c r="L62" i="2" a="1"/>
  <c r="L62" i="2" s="1"/>
  <c r="AA62" i="2" a="1"/>
  <c r="AA62" i="2" s="1"/>
  <c r="N62" i="2" a="1"/>
  <c r="N62" i="2" s="1"/>
  <c r="W62" i="2" a="1"/>
  <c r="W62" i="2" s="1"/>
  <c r="AD62" i="2" a="1"/>
  <c r="AD62" i="2" s="1"/>
  <c r="B62" i="2" a="1"/>
  <c r="B62" i="2" s="1"/>
  <c r="R62" i="2" a="1"/>
  <c r="R62" i="2" s="1"/>
  <c r="AE62" i="2" a="1"/>
  <c r="AE62" i="2" s="1"/>
  <c r="S62" i="2" a="1"/>
  <c r="S62" i="2" s="1"/>
  <c r="U62" i="2" a="1"/>
  <c r="U62" i="2" s="1"/>
  <c r="H62" i="2" a="1"/>
  <c r="H62" i="2" s="1"/>
  <c r="K62" i="2" a="1"/>
  <c r="K62" i="2" s="1"/>
  <c r="X62" i="2" a="1"/>
  <c r="X62" i="2" s="1"/>
  <c r="G62" i="2" a="1"/>
  <c r="G62" i="2" s="1"/>
  <c r="J61" i="2" a="1"/>
  <c r="J61" i="2" s="1"/>
  <c r="W61" i="2" a="1"/>
  <c r="W61" i="2" s="1"/>
  <c r="R61" i="2" a="1"/>
  <c r="R61" i="2" s="1"/>
  <c r="Y61" i="2" a="1"/>
  <c r="Y61" i="2" s="1"/>
  <c r="D61" i="2" a="1"/>
  <c r="D61" i="2" s="1"/>
  <c r="L61" i="2" a="1"/>
  <c r="L61" i="2" s="1"/>
  <c r="S61" i="2" a="1"/>
  <c r="S61" i="2" s="1"/>
  <c r="M61" i="2" a="1"/>
  <c r="M61" i="2" s="1"/>
  <c r="Z61" i="2" a="1"/>
  <c r="Z61" i="2" s="1"/>
  <c r="E61" i="2" a="1"/>
  <c r="E61" i="2" s="1"/>
  <c r="T61" i="2" a="1"/>
  <c r="T61" i="2" s="1"/>
  <c r="B61" i="2" a="1"/>
  <c r="B61" i="2" s="1"/>
  <c r="P61" i="2" a="1"/>
  <c r="P61" i="2" s="1"/>
  <c r="AB61" i="2" a="1"/>
  <c r="AB61" i="2" s="1"/>
  <c r="I61" i="2" a="1"/>
  <c r="I61" i="2" s="1"/>
  <c r="V61" i="2" a="1"/>
  <c r="V61" i="2" s="1"/>
  <c r="K61" i="2" a="1"/>
  <c r="K61" i="2" s="1"/>
  <c r="X61" i="2" a="1"/>
  <c r="X61" i="2" s="1"/>
  <c r="C61" i="2" a="1"/>
  <c r="C61" i="2" s="1"/>
  <c r="N61" i="2" a="1"/>
  <c r="N61" i="2" s="1"/>
  <c r="AA61" i="2" a="1"/>
  <c r="AA61" i="2" s="1"/>
  <c r="F61" i="2" a="1"/>
  <c r="F61" i="2" s="1"/>
  <c r="O61" i="2" a="1"/>
  <c r="O61" i="2" s="1"/>
  <c r="AC61" i="2" a="1"/>
  <c r="AC61" i="2" s="1"/>
  <c r="G61" i="2" a="1"/>
  <c r="G61" i="2" s="1"/>
  <c r="Q61" i="2" a="1"/>
  <c r="Q61" i="2" s="1"/>
  <c r="AD61" i="2" a="1"/>
  <c r="AD61" i="2" s="1"/>
  <c r="H61" i="2" a="1"/>
  <c r="H61" i="2" s="1"/>
  <c r="AE61" i="2" a="1"/>
  <c r="AE61" i="2" s="1"/>
  <c r="U61" i="2" a="1"/>
  <c r="U61" i="2" s="1"/>
  <c r="N52" i="2" a="1"/>
  <c r="N52" i="2" s="1"/>
  <c r="AA52" i="2" a="1"/>
  <c r="AA52" i="2" s="1"/>
  <c r="I52" i="2" a="1"/>
  <c r="I52" i="2" s="1"/>
  <c r="P52" i="2" a="1"/>
  <c r="P52" i="2" s="1"/>
  <c r="AC52" i="2" a="1"/>
  <c r="AC52" i="2" s="1"/>
  <c r="J52" i="2" a="1"/>
  <c r="J52" i="2" s="1"/>
  <c r="W52" i="2" a="1"/>
  <c r="W52" i="2" s="1"/>
  <c r="K52" i="2" a="1"/>
  <c r="K52" i="2" s="1"/>
  <c r="Q52" i="2" a="1"/>
  <c r="Q52" i="2" s="1"/>
  <c r="AD52" i="2" a="1"/>
  <c r="AD52" i="2" s="1"/>
  <c r="D52" i="2" a="1"/>
  <c r="D52" i="2" s="1"/>
  <c r="X52" i="2" a="1"/>
  <c r="X52" i="2" s="1"/>
  <c r="D29" i="2"/>
  <c r="T52" i="2" a="1"/>
  <c r="T52" i="2" s="1"/>
  <c r="U52" i="2" a="1"/>
  <c r="U52" i="2" s="1"/>
  <c r="F52" i="2" a="1"/>
  <c r="F52" i="2" s="1"/>
  <c r="L52" i="2" a="1"/>
  <c r="L52" i="2" s="1"/>
  <c r="V52" i="2" a="1"/>
  <c r="V52" i="2" s="1"/>
  <c r="AB52" i="2" a="1"/>
  <c r="AB52" i="2" s="1"/>
  <c r="O52" i="2" a="1"/>
  <c r="O52" i="2" s="1"/>
  <c r="AE52" i="2" a="1"/>
  <c r="AE52" i="2" s="1"/>
  <c r="Y52" i="2" a="1"/>
  <c r="Y52" i="2" s="1"/>
  <c r="H52" i="2" a="1"/>
  <c r="H52" i="2" s="1"/>
  <c r="R52" i="2" a="1"/>
  <c r="R52" i="2" s="1"/>
  <c r="S52" i="2" a="1"/>
  <c r="S52" i="2" s="1"/>
  <c r="E52" i="2" a="1"/>
  <c r="E52" i="2" s="1"/>
  <c r="C52" i="2" a="1"/>
  <c r="C52" i="2" s="1"/>
  <c r="G52" i="2" a="1"/>
  <c r="G52" i="2" s="1"/>
  <c r="M52" i="2" a="1"/>
  <c r="M52" i="2" s="1"/>
  <c r="Z52" i="2" a="1"/>
  <c r="Z52" i="2" s="1"/>
  <c r="N56" i="2" a="1"/>
  <c r="N56" i="2" s="1"/>
  <c r="AA56" i="2" a="1"/>
  <c r="AA56" i="2" s="1"/>
  <c r="G56" i="2" a="1"/>
  <c r="G56" i="2" s="1"/>
  <c r="I56" i="2" a="1"/>
  <c r="I56" i="2" s="1"/>
  <c r="V56" i="2" a="1"/>
  <c r="V56" i="2" s="1"/>
  <c r="P56" i="2" a="1"/>
  <c r="P56" i="2" s="1"/>
  <c r="AC56" i="2" a="1"/>
  <c r="AC56" i="2" s="1"/>
  <c r="Q56" i="2" a="1"/>
  <c r="Q56" i="2" s="1"/>
  <c r="J56" i="2" a="1"/>
  <c r="J56" i="2" s="1"/>
  <c r="W56" i="2" a="1"/>
  <c r="W56" i="2" s="1"/>
  <c r="AD56" i="2" a="1"/>
  <c r="AD56" i="2" s="1"/>
  <c r="S56" i="2" a="1"/>
  <c r="S56" i="2" s="1"/>
  <c r="AE56" i="2" a="1"/>
  <c r="AE56" i="2" s="1"/>
  <c r="D56" i="2" a="1"/>
  <c r="D56" i="2" s="1"/>
  <c r="T56" i="2" a="1"/>
  <c r="T56" i="2" s="1"/>
  <c r="L56" i="2" a="1"/>
  <c r="L56" i="2" s="1"/>
  <c r="Z56" i="2" a="1"/>
  <c r="Z56" i="2" s="1"/>
  <c r="M56" i="2" a="1"/>
  <c r="M56" i="2" s="1"/>
  <c r="X56" i="2" a="1"/>
  <c r="X56" i="2" s="1"/>
  <c r="AB56" i="2" a="1"/>
  <c r="AB56" i="2" s="1"/>
  <c r="E56" i="2" a="1"/>
  <c r="E56" i="2" s="1"/>
  <c r="O56" i="2" a="1"/>
  <c r="O56" i="2" s="1"/>
  <c r="F56" i="2" a="1"/>
  <c r="F56" i="2" s="1"/>
  <c r="H56" i="2" a="1"/>
  <c r="H56" i="2" s="1"/>
  <c r="R56" i="2" a="1"/>
  <c r="R56" i="2" s="1"/>
  <c r="U56" i="2" a="1"/>
  <c r="U56" i="2" s="1"/>
  <c r="Y56" i="2" a="1"/>
  <c r="Y56" i="2" s="1"/>
  <c r="C56" i="2" a="1"/>
  <c r="C56" i="2" s="1"/>
  <c r="B56" i="2" a="1"/>
  <c r="B56" i="2" s="1"/>
  <c r="K56" i="2" a="1"/>
  <c r="K56" i="2" s="1"/>
  <c r="K53" i="2" a="1"/>
  <c r="K53" i="2" s="1"/>
  <c r="X53" i="2" a="1"/>
  <c r="X53" i="2" s="1"/>
  <c r="S53" i="2" a="1"/>
  <c r="S53" i="2" s="1"/>
  <c r="D53" i="2" a="1"/>
  <c r="D53" i="2" s="1"/>
  <c r="M53" i="2" a="1"/>
  <c r="M53" i="2" s="1"/>
  <c r="Z53" i="2" a="1"/>
  <c r="Z53" i="2" s="1"/>
  <c r="B53" i="2" a="1"/>
  <c r="B53" i="2" s="1"/>
  <c r="T53" i="2" a="1"/>
  <c r="T53" i="2" s="1"/>
  <c r="E53" i="2" a="1"/>
  <c r="E53" i="2" s="1"/>
  <c r="N53" i="2" a="1"/>
  <c r="N53" i="2" s="1"/>
  <c r="AA53" i="2" a="1"/>
  <c r="AA53" i="2" s="1"/>
  <c r="I53" i="2" a="1"/>
  <c r="I53" i="2" s="1"/>
  <c r="U53" i="2" a="1"/>
  <c r="U53" i="2" s="1"/>
  <c r="AE53" i="2" a="1"/>
  <c r="AE53" i="2" s="1"/>
  <c r="C53" i="2" a="1"/>
  <c r="C53" i="2" s="1"/>
  <c r="J53" i="2" a="1"/>
  <c r="J53" i="2" s="1"/>
  <c r="V53" i="2" a="1"/>
  <c r="V53" i="2" s="1"/>
  <c r="F53" i="2" a="1"/>
  <c r="F53" i="2" s="1"/>
  <c r="W53" i="2" a="1"/>
  <c r="W53" i="2" s="1"/>
  <c r="G53" i="2" a="1"/>
  <c r="G53" i="2" s="1"/>
  <c r="AD53" i="2" a="1"/>
  <c r="AD53" i="2" s="1"/>
  <c r="Y53" i="2" a="1"/>
  <c r="Y53" i="2" s="1"/>
  <c r="H53" i="2" a="1"/>
  <c r="H53" i="2" s="1"/>
  <c r="L53" i="2" a="1"/>
  <c r="L53" i="2" s="1"/>
  <c r="AB53" i="2" a="1"/>
  <c r="AB53" i="2" s="1"/>
  <c r="O53" i="2" a="1"/>
  <c r="O53" i="2" s="1"/>
  <c r="AC53" i="2" a="1"/>
  <c r="AC53" i="2" s="1"/>
  <c r="P53" i="2" a="1"/>
  <c r="P53" i="2" s="1"/>
  <c r="Q53" i="2" a="1"/>
  <c r="Q53" i="2" s="1"/>
  <c r="R53" i="2" a="1"/>
  <c r="R53" i="2" s="1"/>
  <c r="Q55" i="2" a="1"/>
  <c r="Q55" i="2" s="1"/>
  <c r="AD55" i="2" a="1"/>
  <c r="AD55" i="2" s="1"/>
  <c r="C55" i="2" a="1"/>
  <c r="C55" i="2" s="1"/>
  <c r="L55" i="2" a="1"/>
  <c r="L55" i="2" s="1"/>
  <c r="S55" i="2" a="1"/>
  <c r="S55" i="2" s="1"/>
  <c r="F55" i="2" a="1"/>
  <c r="F55" i="2" s="1"/>
  <c r="AA55" i="2" a="1"/>
  <c r="AA55" i="2" s="1"/>
  <c r="M55" i="2" a="1"/>
  <c r="M55" i="2" s="1"/>
  <c r="Z55" i="2" a="1"/>
  <c r="Z55" i="2" s="1"/>
  <c r="T55" i="2" a="1"/>
  <c r="T55" i="2" s="1"/>
  <c r="G55" i="2" a="1"/>
  <c r="G55" i="2" s="1"/>
  <c r="N55" i="2" a="1"/>
  <c r="N55" i="2" s="1"/>
  <c r="R55" i="2" a="1"/>
  <c r="R55" i="2" s="1"/>
  <c r="I55" i="2" a="1"/>
  <c r="I55" i="2" s="1"/>
  <c r="U55" i="2" a="1"/>
  <c r="U55" i="2" s="1"/>
  <c r="AE55" i="2" a="1"/>
  <c r="AE55" i="2" s="1"/>
  <c r="V55" i="2" a="1"/>
  <c r="V55" i="2" s="1"/>
  <c r="H55" i="2" a="1"/>
  <c r="H55" i="2" s="1"/>
  <c r="W55" i="2" a="1"/>
  <c r="W55" i="2" s="1"/>
  <c r="J55" i="2" a="1"/>
  <c r="J55" i="2" s="1"/>
  <c r="X55" i="2" a="1"/>
  <c r="X55" i="2" s="1"/>
  <c r="K55" i="2" a="1"/>
  <c r="K55" i="2" s="1"/>
  <c r="Y55" i="2" a="1"/>
  <c r="Y55" i="2" s="1"/>
  <c r="AB55" i="2" a="1"/>
  <c r="AB55" i="2" s="1"/>
  <c r="B55" i="2" a="1"/>
  <c r="B55" i="2" s="1"/>
  <c r="O55" i="2" a="1"/>
  <c r="O55" i="2" s="1"/>
  <c r="AC55" i="2" a="1"/>
  <c r="AC55" i="2" s="1"/>
  <c r="D55" i="2" a="1"/>
  <c r="D55" i="2" s="1"/>
  <c r="E55" i="2" a="1"/>
  <c r="E55" i="2" s="1"/>
  <c r="P55" i="2" a="1"/>
  <c r="P55" i="2" s="1"/>
  <c r="I13" i="2" a="1"/>
  <c r="I13" i="2" s="1"/>
  <c r="J13" i="2" s="1"/>
  <c r="E18" i="2"/>
  <c r="E17" i="2"/>
  <c r="L35" i="2" a="1"/>
  <c r="L35" i="2" s="1"/>
  <c r="R35" i="2" a="1"/>
  <c r="Q36" i="2" s="1"/>
  <c r="L14" i="2" a="1"/>
  <c r="L14" i="2" s="1"/>
  <c r="O14" i="2" s="1"/>
  <c r="J35" i="2" a="1"/>
  <c r="J35" i="2" s="1"/>
  <c r="G13" i="2" a="1"/>
  <c r="G13" i="2" s="1"/>
  <c r="B10" i="2"/>
  <c r="E8" i="2"/>
  <c r="H8" i="2"/>
  <c r="M2" i="2" l="1"/>
  <c r="J137" i="2"/>
  <c r="E117" i="2" s="1" a="1"/>
  <c r="E117" i="2" s="1"/>
  <c r="E121" i="2" s="1"/>
  <c r="E137" i="2"/>
  <c r="C116" i="2" s="1" a="1"/>
  <c r="C116" i="2" s="1"/>
  <c r="M137" i="2"/>
  <c r="E118" i="2" s="1" a="1"/>
  <c r="E118" i="2" s="1"/>
  <c r="E120" i="2" s="1"/>
  <c r="D137" i="2"/>
  <c r="E115" i="2" s="1" a="1"/>
  <c r="E115" i="2" s="1"/>
  <c r="E123" i="2" s="1"/>
  <c r="H137" i="2"/>
  <c r="C117" i="2" s="1" a="1"/>
  <c r="C117" i="2" s="1"/>
  <c r="C137" i="2"/>
  <c r="D115" i="2" s="1" a="1"/>
  <c r="D115" i="2" s="1"/>
  <c r="N137" i="2"/>
  <c r="C119" i="2" s="1" a="1"/>
  <c r="C119" i="2" s="1"/>
  <c r="G119" i="2" s="1"/>
  <c r="G137" i="2"/>
  <c r="E116" i="2" s="1" a="1"/>
  <c r="E116" i="2" s="1"/>
  <c r="E122" i="2" s="1"/>
  <c r="P137" i="2"/>
  <c r="E119" i="2" s="1" a="1"/>
  <c r="E119" i="2" s="1"/>
  <c r="O137" i="2"/>
  <c r="D119" i="2" s="1" a="1"/>
  <c r="D119" i="2" s="1"/>
  <c r="F119" i="2" s="1"/>
  <c r="L137" i="2"/>
  <c r="D118" i="2" s="1" a="1"/>
  <c r="D118" i="2" s="1"/>
  <c r="B137" i="2"/>
  <c r="C115" i="2" s="1" a="1"/>
  <c r="C115" i="2" s="1"/>
  <c r="I137" i="2"/>
  <c r="D117" i="2" s="1" a="1"/>
  <c r="D117" i="2" s="1"/>
  <c r="N103" i="2"/>
  <c r="K137" i="2"/>
  <c r="C118" i="2" s="1" a="1"/>
  <c r="C118" i="2" s="1"/>
  <c r="F137" i="2"/>
  <c r="D116" i="2" s="1" a="1"/>
  <c r="D116" i="2" s="1"/>
  <c r="AI103" i="2"/>
  <c r="M103" i="2"/>
  <c r="AR103" i="2"/>
  <c r="H103" i="2"/>
  <c r="L103" i="2"/>
  <c r="AO103" i="2"/>
  <c r="R103" i="2"/>
  <c r="F103" i="2"/>
  <c r="AB103" i="2"/>
  <c r="Y103" i="2"/>
  <c r="X103" i="2"/>
  <c r="V103" i="2"/>
  <c r="J103" i="2"/>
  <c r="AQ103" i="2"/>
  <c r="D103" i="2"/>
  <c r="C103" i="2"/>
  <c r="AD103" i="2"/>
  <c r="T103" i="2"/>
  <c r="U103" i="2"/>
  <c r="AC103" i="2"/>
  <c r="Q103" i="2"/>
  <c r="I103" i="2"/>
  <c r="W103" i="2"/>
  <c r="AE103" i="2"/>
  <c r="E103" i="2"/>
  <c r="AN103" i="2"/>
  <c r="AK103" i="2"/>
  <c r="AF103" i="2"/>
  <c r="AG103" i="2"/>
  <c r="G103" i="2"/>
  <c r="P103" i="2"/>
  <c r="AP103" i="2"/>
  <c r="B86" i="2"/>
  <c r="B88" i="2" s="1"/>
  <c r="AH103" i="2"/>
  <c r="Z103" i="2"/>
  <c r="AJ103" i="2"/>
  <c r="S103" i="2"/>
  <c r="AL103" i="2"/>
  <c r="K103" i="2"/>
  <c r="C86" i="2"/>
  <c r="C88" i="2" s="1"/>
  <c r="AA103" i="2"/>
  <c r="O103" i="2"/>
  <c r="AM103" i="2"/>
  <c r="J14" i="2"/>
  <c r="D86" i="2"/>
  <c r="D88" i="2" s="1"/>
  <c r="J86" i="2"/>
  <c r="J88" i="2" s="1"/>
  <c r="F86" i="2"/>
  <c r="F88" i="2" s="1"/>
  <c r="I86" i="2"/>
  <c r="I88" i="2" s="1"/>
  <c r="G86" i="2"/>
  <c r="G88" i="2" s="1"/>
  <c r="B64" i="2"/>
  <c r="E86" i="2"/>
  <c r="E88" i="2" s="1"/>
  <c r="H86" i="2"/>
  <c r="H88" i="2" s="1"/>
  <c r="R64" i="2"/>
  <c r="K86" i="2"/>
  <c r="K88" i="2" s="1"/>
  <c r="X64" i="2"/>
  <c r="D64" i="2"/>
  <c r="Y64" i="2"/>
  <c r="Q64" i="2"/>
  <c r="Z64" i="2"/>
  <c r="J64" i="2"/>
  <c r="G64" i="2"/>
  <c r="L64" i="2"/>
  <c r="AC64" i="2"/>
  <c r="F64" i="2"/>
  <c r="P64" i="2"/>
  <c r="O64" i="2"/>
  <c r="V64" i="2"/>
  <c r="I64" i="2"/>
  <c r="H64" i="2"/>
  <c r="AD64" i="2"/>
  <c r="K64" i="2"/>
  <c r="AB64" i="2"/>
  <c r="M64" i="2"/>
  <c r="C64" i="2"/>
  <c r="U64" i="2"/>
  <c r="E64" i="2"/>
  <c r="T64" i="2"/>
  <c r="AA64" i="2"/>
  <c r="AE64" i="2"/>
  <c r="W64" i="2"/>
  <c r="S64" i="2"/>
  <c r="N64" i="2"/>
  <c r="J23" i="2"/>
  <c r="S35" i="2"/>
  <c r="J20" i="2"/>
  <c r="S40" i="2"/>
  <c r="J16" i="2"/>
  <c r="O15" i="2"/>
  <c r="M14" i="2" s="1"/>
  <c r="N14" i="2" s="1"/>
  <c r="S36" i="2"/>
  <c r="J15" i="2"/>
  <c r="S37" i="2"/>
  <c r="S38" i="2"/>
  <c r="J18" i="2"/>
  <c r="J19" i="2"/>
  <c r="J24" i="2"/>
  <c r="S46" i="2"/>
  <c r="J22" i="2"/>
  <c r="J21" i="2"/>
  <c r="J17" i="2"/>
  <c r="S39" i="2"/>
  <c r="S43" i="2"/>
  <c r="S44" i="2"/>
  <c r="S45" i="2"/>
  <c r="S41" i="2"/>
  <c r="S42" i="2"/>
  <c r="O19" i="2"/>
  <c r="E22" i="2"/>
  <c r="O17" i="2"/>
  <c r="E19" i="2"/>
  <c r="O20" i="2"/>
  <c r="O25" i="2"/>
  <c r="O37" i="2"/>
  <c r="N41" i="2"/>
  <c r="O18" i="2"/>
  <c r="Q39" i="2"/>
  <c r="P42" i="2"/>
  <c r="N43" i="2"/>
  <c r="N40" i="2"/>
  <c r="E23" i="2"/>
  <c r="O16" i="2"/>
  <c r="N37" i="2"/>
  <c r="P38" i="2"/>
  <c r="P45" i="2"/>
  <c r="P44" i="2"/>
  <c r="E24" i="2"/>
  <c r="P43" i="2"/>
  <c r="N38" i="2"/>
  <c r="P41" i="2"/>
  <c r="P40" i="2"/>
  <c r="P39" i="2"/>
  <c r="Q43" i="2"/>
  <c r="P37" i="2"/>
  <c r="P36" i="2"/>
  <c r="O21" i="2"/>
  <c r="N36" i="2"/>
  <c r="N45" i="2"/>
  <c r="N42" i="2"/>
  <c r="N39" i="2"/>
  <c r="O43" i="2"/>
  <c r="O46" i="2"/>
  <c r="O45" i="2"/>
  <c r="O44" i="2"/>
  <c r="O39" i="2"/>
  <c r="O42" i="2"/>
  <c r="O41" i="2"/>
  <c r="O40" i="2"/>
  <c r="O36" i="2"/>
  <c r="Q38" i="2"/>
  <c r="Q45" i="2"/>
  <c r="Q44" i="2"/>
  <c r="Q46" i="2"/>
  <c r="O38" i="2"/>
  <c r="Q42" i="2"/>
  <c r="N44" i="2"/>
  <c r="N46" i="2"/>
  <c r="Q41" i="2"/>
  <c r="Q40" i="2"/>
  <c r="R35" i="2"/>
  <c r="P46" i="2"/>
  <c r="Q37" i="2"/>
  <c r="O24" i="2"/>
  <c r="E25" i="2"/>
  <c r="O22" i="2"/>
  <c r="O23" i="2"/>
  <c r="E26" i="2"/>
  <c r="E21" i="2"/>
  <c r="E20" i="2"/>
  <c r="E27" i="2"/>
  <c r="E28" i="2"/>
  <c r="D120" i="2" l="1"/>
  <c r="F120" i="2" s="1"/>
  <c r="F118" i="2"/>
  <c r="F116" i="2"/>
  <c r="D122" i="2"/>
  <c r="F122" i="2" s="1"/>
  <c r="G118" i="2"/>
  <c r="C120" i="2"/>
  <c r="G120" i="2" s="1"/>
  <c r="D121" i="2"/>
  <c r="F121" i="2" s="1"/>
  <c r="F117" i="2"/>
  <c r="C123" i="2"/>
  <c r="G123" i="2" s="1"/>
  <c r="G115" i="2"/>
  <c r="F115" i="2"/>
  <c r="D123" i="2"/>
  <c r="F123" i="2" s="1"/>
  <c r="C121" i="2"/>
  <c r="G121" i="2" s="1"/>
  <c r="G117" i="2"/>
  <c r="C122" i="2"/>
  <c r="G122" i="2" s="1"/>
  <c r="G116" i="2"/>
  <c r="M15" i="2"/>
  <c r="N15" i="2" s="1"/>
  <c r="J25" i="2"/>
  <c r="Q35" i="2"/>
  <c r="S47" i="2"/>
  <c r="M19" i="2"/>
  <c r="M20" i="2"/>
  <c r="M25" i="2"/>
  <c r="P35" i="2"/>
  <c r="O35" i="2"/>
  <c r="N35" i="2"/>
  <c r="M16" i="2"/>
  <c r="N16" i="2" s="1"/>
  <c r="M17" i="2"/>
  <c r="M18" i="2"/>
  <c r="M21" i="2"/>
  <c r="M22" i="2"/>
  <c r="O11" i="2"/>
  <c r="M24" i="2"/>
  <c r="M23" i="2"/>
  <c r="N17" i="2" l="1"/>
  <c r="N18" i="2"/>
  <c r="N19" i="2"/>
  <c r="N20" i="2"/>
  <c r="N22" i="2"/>
  <c r="N25" i="2"/>
  <c r="N24" i="2"/>
  <c r="N23" i="2"/>
  <c r="N2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<sst xmlns="http://schemas.openxmlformats.org/spreadsheetml/2006/main" count="147" uniqueCount="83">
  <si>
    <t>Weighted Pool
SOLANA</t>
  </si>
  <si>
    <t>Weighted Pool
ARBITRUM</t>
  </si>
  <si>
    <t>Weighted Pool
ETHEREUM</t>
  </si>
  <si>
    <t>Withdrawal Price</t>
  </si>
  <si>
    <t>Best Volatility and Volume</t>
  </si>
  <si>
    <t>Pools</t>
  </si>
  <si>
    <t>Pools with Farming</t>
  </si>
  <si>
    <t>Farming Rewards</t>
  </si>
  <si>
    <t>CROWDFUNDING</t>
  </si>
  <si>
    <t>CRYPTOBUBBLES</t>
  </si>
  <si>
    <t>Size</t>
  </si>
  <si>
    <t>COMMISSIONS</t>
  </si>
  <si>
    <t>Year</t>
  </si>
  <si>
    <t>Month</t>
  </si>
  <si>
    <t>Name Month</t>
  </si>
  <si>
    <t>Cash Flow</t>
  </si>
  <si>
    <t>SOL</t>
  </si>
  <si>
    <t>RAY</t>
  </si>
  <si>
    <t>JUP</t>
  </si>
  <si>
    <t>ORCA</t>
  </si>
  <si>
    <t>BONK</t>
  </si>
  <si>
    <t>ARB</t>
  </si>
  <si>
    <t>ETH</t>
  </si>
  <si>
    <t>GMX</t>
  </si>
  <si>
    <t>BTC</t>
  </si>
  <si>
    <t>USDC</t>
  </si>
  <si>
    <t>Fear &amp; Greed Index</t>
  </si>
  <si>
    <t>Max Price</t>
  </si>
  <si>
    <t>Exit</t>
  </si>
  <si>
    <t>Min</t>
  </si>
  <si>
    <t>Max</t>
  </si>
  <si>
    <t>Good Volume</t>
  </si>
  <si>
    <t>Profit Withdrawal</t>
  </si>
  <si>
    <t>https://exceltable.com/en/templates/</t>
  </si>
  <si>
    <t>JAN</t>
  </si>
  <si>
    <t>FEB</t>
  </si>
  <si>
    <t>MAR</t>
  </si>
  <si>
    <t>APR</t>
  </si>
  <si>
    <t>MAY</t>
  </si>
  <si>
    <t>JUN</t>
  </si>
  <si>
    <t>JUL</t>
  </si>
  <si>
    <t>AUG</t>
  </si>
  <si>
    <t>SEP</t>
  </si>
  <si>
    <t>OCT</t>
  </si>
  <si>
    <t>NOV</t>
  </si>
  <si>
    <t>DEC</t>
  </si>
  <si>
    <t>Row Labels</t>
  </si>
  <si>
    <t>Sum of Cash Flow</t>
  </si>
  <si>
    <t>Grand Total</t>
  </si>
  <si>
    <t>https://youtu.be/np3dYP3qtfU</t>
  </si>
  <si>
    <t>YEAR</t>
  </si>
  <si>
    <t>CASH FLOW</t>
  </si>
  <si>
    <t>LABLE</t>
  </si>
  <si>
    <t>WEIGHTED POOLS</t>
  </si>
  <si>
    <t>ETH2</t>
  </si>
  <si>
    <t>Sum of SOL</t>
  </si>
  <si>
    <t>Sum of RAY</t>
  </si>
  <si>
    <t>Sum of JUP</t>
  </si>
  <si>
    <t>Sum of ORCA</t>
  </si>
  <si>
    <t>Sum of BONK</t>
  </si>
  <si>
    <t>Sum of ARB</t>
  </si>
  <si>
    <t>Sum of ETH</t>
  </si>
  <si>
    <t>Sum of GMX</t>
  </si>
  <si>
    <t>Sum of BTC</t>
  </si>
  <si>
    <t>Sum of ETH2</t>
  </si>
  <si>
    <t>Sum of USDC</t>
  </si>
  <si>
    <t>TOTAL</t>
  </si>
  <si>
    <t>X</t>
  </si>
  <si>
    <t>Y</t>
  </si>
  <si>
    <t>INDENT</t>
  </si>
  <si>
    <t>LABEL</t>
  </si>
  <si>
    <t>LINE</t>
  </si>
  <si>
    <t>FILL</t>
  </si>
  <si>
    <t>LINE DOWN</t>
  </si>
  <si>
    <t>GOAL</t>
  </si>
  <si>
    <t>INDENT 1</t>
  </si>
  <si>
    <t>INDENT 2</t>
  </si>
  <si>
    <t>MARK</t>
  </si>
  <si>
    <t>POOLS</t>
  </si>
  <si>
    <t>Pools Classic</t>
  </si>
  <si>
    <t>DISTRIBUTION</t>
  </si>
  <si>
    <t>indent</t>
  </si>
  <si>
    <t>Average of Fear &amp; Greed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</si>
</sst>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0.000%"/>
    <numFmt numFmtId="165" formatCode="0.000000"/>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16142A"/>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
      <left/>
      <right/>
      <top style="medium">
        <color rgb="FFCCCCCC"/>
      </top>
      <bottom/>
      <diagonal/>
    </border>
    <border>
      <left/>
      <right style="medium">
        <color rgb="FFCCCCCC"/>
      </right>
      <top/>
      <bottom/>
      <diagonal/>
    </border>
    <border>
      <left style="medium">
        <color rgb="FFCCCCCC"/>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9" fontId="3" fillId="0" borderId="0" applyFont="0" applyFill="0" applyBorder="0" applyAlignment="0" applyProtection="0"/>
    <xf numFmtId="43" fontId="3" fillId="0" borderId="0" applyFont="0" applyFill="0" applyBorder="0" applyAlignment="0" applyProtection="0"/>
  </cellStyleXfs>
  <cellXfs count="60">
    <xf numFmtId="0" fontId="0" fillId="0" borderId="0" xfId="0"/>
    <xf numFmtId="0" fontId="0" fillId="0" borderId="1" xfId="0" applyBorder="1" applyAlignment="1">
      <alignment wrapText="1"/>
    </xf>
    <xf numFmtId="0" fontId="1" fillId="0" borderId="1" xfId="0" applyFont="1" applyBorder="1" applyAlignment="1">
      <alignment vertical="center" wrapText="1"/>
    </xf>
    <xf numFmtId="0" fontId="0" fillId="0" borderId="1" xfId="0"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9" fontId="0" fillId="0" borderId="1" xfId="0" applyNumberFormat="1" applyBorder="1" applyAlignment="1">
      <alignment horizontal="center" wrapText="1"/>
    </xf>
    <xf numFmtId="0" fontId="0" fillId="0" borderId="1" xfId="0" applyBorder="1" applyAlignment="1">
      <alignment vertical="center"/>
    </xf>
    <xf numFmtId="0" fontId="0" fillId="0" borderId="5" xfId="0" applyBorder="1" applyAlignment="1">
      <alignment wrapText="1"/>
    </xf>
    <xf numFmtId="0" fontId="1" fillId="0" borderId="1" xfId="0" applyFont="1" applyBorder="1" applyAlignment="1">
      <alignment vertical="center"/>
    </xf>
    <xf numFmtId="0" fontId="0" fillId="0" borderId="1" xfId="0" applyBorder="1" applyAlignment="1">
      <alignment horizontal="right" wrapText="1"/>
    </xf>
    <xf numFmtId="0" fontId="0" fillId="2" borderId="1" xfId="0" applyFill="1" applyBorder="1" applyAlignment="1">
      <alignment horizontal="center" wrapText="1"/>
    </xf>
    <xf numFmtId="0" fontId="0" fillId="3" borderId="0" xfId="0" applyFill="1"/>
    <xf numFmtId="0" fontId="0" fillId="0" borderId="0" xfId="0" pivotButton="1"/>
    <xf numFmtId="0" fontId="0" fillId="0" borderId="0" xfId="0" applyAlignment="1">
      <alignment horizontal="left"/>
    </xf>
    <xf numFmtId="0" fontId="0" fillId="0" borderId="1" xfId="0"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horizontal="left" wrapText="1"/>
    </xf>
    <xf numFmtId="0" fontId="1" fillId="0" borderId="6" xfId="0" applyFont="1" applyBorder="1" applyAlignment="1">
      <alignment horizontal="center" wrapText="1"/>
    </xf>
    <xf numFmtId="0" fontId="0" fillId="0" borderId="0" xfId="0" applyAlignment="1">
      <alignment horizontal="right" vertical="center"/>
    </xf>
    <xf numFmtId="0" fontId="0" fillId="0" borderId="1" xfId="0" applyBorder="1" applyAlignment="1">
      <alignment horizontal="right" vertical="center" wrapText="1"/>
    </xf>
    <xf numFmtId="0" fontId="0" fillId="4" borderId="1" xfId="0" applyFill="1" applyBorder="1" applyAlignment="1">
      <alignment horizontal="center" wrapText="1"/>
    </xf>
    <xf numFmtId="9" fontId="0" fillId="4" borderId="1" xfId="0" applyNumberFormat="1" applyFill="1" applyBorder="1" applyAlignment="1">
      <alignment wrapText="1"/>
    </xf>
    <xf numFmtId="0" fontId="0" fillId="0" borderId="9" xfId="0" applyBorder="1" applyAlignment="1">
      <alignment horizontal="center" wrapText="1"/>
    </xf>
    <xf numFmtId="0" fontId="0" fillId="0" borderId="10" xfId="0" applyBorder="1"/>
    <xf numFmtId="0" fontId="0" fillId="0" borderId="0" xfId="0" applyAlignment="1">
      <alignment horizontal="center"/>
    </xf>
    <xf numFmtId="0" fontId="0" fillId="0" borderId="11" xfId="0" applyBorder="1" applyAlignment="1">
      <alignment horizontal="center"/>
    </xf>
    <xf numFmtId="0" fontId="0" fillId="0" borderId="8" xfId="0" applyBorder="1" applyAlignment="1">
      <alignment horizontal="center" wrapText="1"/>
    </xf>
    <xf numFmtId="9" fontId="0" fillId="0" borderId="1" xfId="2" applyFont="1" applyBorder="1" applyAlignment="1">
      <alignment vertical="center" wrapText="1"/>
    </xf>
    <xf numFmtId="9" fontId="0" fillId="5" borderId="1" xfId="2" applyFont="1" applyFill="1" applyBorder="1" applyAlignment="1">
      <alignment vertical="center" wrapText="1"/>
    </xf>
    <xf numFmtId="9" fontId="0" fillId="5" borderId="1" xfId="0" applyNumberFormat="1" applyFill="1" applyBorder="1" applyAlignment="1">
      <alignment wrapText="1"/>
    </xf>
    <xf numFmtId="9" fontId="0" fillId="0" borderId="1" xfId="0" applyNumberFormat="1" applyBorder="1" applyAlignment="1">
      <alignment wrapText="1"/>
    </xf>
    <xf numFmtId="9" fontId="0" fillId="0" borderId="1" xfId="2" applyFont="1" applyBorder="1" applyAlignment="1">
      <alignment wrapText="1"/>
    </xf>
    <xf numFmtId="9" fontId="0" fillId="0" borderId="0" xfId="2" applyFont="1"/>
    <xf numFmtId="43" fontId="0" fillId="0" borderId="1" xfId="3" applyFont="1" applyBorder="1" applyAlignment="1">
      <alignment wrapText="1"/>
    </xf>
    <xf numFmtId="10" fontId="0" fillId="0" borderId="1" xfId="2" applyNumberFormat="1" applyFont="1" applyBorder="1" applyAlignment="1">
      <alignment wrapText="1"/>
    </xf>
    <xf numFmtId="10" fontId="0" fillId="0" borderId="1" xfId="0" applyNumberFormat="1" applyBorder="1" applyAlignment="1">
      <alignment horizontal="center" wrapText="1"/>
    </xf>
    <xf numFmtId="10" fontId="0" fillId="0" borderId="1" xfId="2" applyNumberFormat="1" applyFont="1" applyBorder="1" applyAlignment="1">
      <alignment horizontal="center" wrapText="1"/>
    </xf>
    <xf numFmtId="10" fontId="0" fillId="6" borderId="1" xfId="2" applyNumberFormat="1" applyFont="1" applyFill="1" applyBorder="1" applyAlignment="1">
      <alignment wrapText="1"/>
    </xf>
    <xf numFmtId="9" fontId="0" fillId="6" borderId="1" xfId="2" applyFont="1" applyFill="1" applyBorder="1" applyAlignment="1">
      <alignment wrapText="1"/>
    </xf>
    <xf numFmtId="10" fontId="0" fillId="0" borderId="1" xfId="0" applyNumberFormat="1" applyBorder="1" applyAlignment="1">
      <alignment wrapText="1"/>
    </xf>
    <xf numFmtId="0" fontId="0" fillId="0" borderId="2" xfId="0" applyBorder="1" applyAlignment="1">
      <alignment wrapText="1"/>
    </xf>
    <xf numFmtId="9" fontId="0" fillId="0" borderId="4" xfId="0" applyNumberFormat="1" applyBorder="1" applyAlignment="1">
      <alignment horizontal="center" wrapText="1"/>
    </xf>
    <xf numFmtId="0" fontId="0" fillId="0" borderId="4" xfId="0" applyBorder="1" applyAlignment="1">
      <alignment wrapText="1"/>
    </xf>
    <xf numFmtId="0" fontId="1" fillId="0" borderId="12" xfId="0" applyFont="1" applyBorder="1" applyAlignment="1">
      <alignment vertical="center"/>
    </xf>
    <xf numFmtId="0" fontId="0" fillId="0" borderId="12" xfId="0" applyBorder="1" applyAlignment="1">
      <alignment wrapText="1"/>
    </xf>
    <xf numFmtId="9" fontId="0" fillId="4" borderId="13" xfId="2" applyFont="1" applyFill="1" applyBorder="1" applyAlignment="1">
      <alignment horizontal="center" wrapText="1"/>
    </xf>
    <xf numFmtId="9" fontId="0" fillId="4" borderId="13" xfId="0" applyNumberFormat="1" applyFill="1" applyBorder="1" applyAlignment="1">
      <alignment horizontal="center" wrapText="1"/>
    </xf>
    <xf numFmtId="164" fontId="0" fillId="4" borderId="13" xfId="0" applyNumberFormat="1" applyFill="1" applyBorder="1" applyAlignment="1">
      <alignment horizontal="center" wrapText="1"/>
    </xf>
    <xf numFmtId="0" fontId="0" fillId="4" borderId="13" xfId="0" applyFill="1" applyBorder="1" applyAlignment="1">
      <alignment wrapText="1"/>
    </xf>
    <xf numFmtId="165" fontId="0" fillId="0" borderId="7" xfId="0" applyNumberFormat="1" applyBorder="1" applyAlignment="1">
      <alignment horizontal="center" wrapText="1"/>
    </xf>
    <xf numFmtId="0" fontId="0" fillId="7" borderId="1" xfId="0" applyFill="1" applyBorder="1" applyAlignment="1">
      <alignment wrapText="1"/>
    </xf>
    <xf numFmtId="9" fontId="0" fillId="0" borderId="0" xfId="0" applyNumberFormat="1"/>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2" fillId="0" borderId="2" xfId="1" applyBorder="1" applyAlignment="1">
      <alignment wrapText="1"/>
    </xf>
    <xf numFmtId="0" fontId="2" fillId="0" borderId="3" xfId="1" applyBorder="1" applyAlignment="1">
      <alignment wrapText="1"/>
    </xf>
    <xf numFmtId="0" fontId="2" fillId="0" borderId="4" xfId="1" applyBorder="1" applyAlignment="1">
      <alignment wrapText="1"/>
    </xf>
  </cellXfs>
  <cellStyles count="4">
    <cellStyle name="Comma" xfId="3" builtinId="3"/>
    <cellStyle name="Hyperlink" xfId="1" builtinId="8"/>
    <cellStyle name="Normal" xfId="0" builtinId="0"/>
    <cellStyle name="Percent" xfId="2" builtinId="5"/>
  </cellStyles>
  <dxfs count="6">
    <dxf>
      <font>
        <b/>
        <color theme="1"/>
      </font>
      <border>
        <bottom style="thin">
          <color theme="4"/>
        </bottom>
        <vertical/>
        <horizontal/>
      </border>
    </dxf>
    <dxf>
      <font>
        <color theme="1"/>
      </font>
      <fill>
        <patternFill>
          <bgColor rgb="FF16142A"/>
        </patternFill>
      </fill>
      <border diagonalUp="0" diagonalDown="0">
        <left/>
        <right/>
        <top/>
        <bottom/>
        <vertical/>
        <horizontal/>
      </border>
    </dxf>
    <dxf>
      <font>
        <b/>
        <color theme="1"/>
      </font>
      <border>
        <bottom style="thin">
          <color theme="4"/>
        </bottom>
        <vertical/>
        <horizontal/>
      </border>
    </dxf>
    <dxf>
      <font>
        <color theme="1"/>
      </font>
      <fill>
        <patternFill>
          <bgColor rgb="FF1B3154"/>
        </patternFill>
      </fill>
      <border diagonalUp="0" diagonalDown="0">
        <left/>
        <right/>
        <top/>
        <bottom/>
        <vertical/>
        <horizontal/>
      </border>
    </dxf>
    <dxf>
      <fill>
        <patternFill>
          <bgColor rgb="FF002060"/>
        </patternFill>
      </fill>
    </dxf>
    <dxf>
      <fill>
        <patternFill>
          <bgColor rgb="FF002060"/>
        </patternFill>
      </fill>
    </dxf>
  </dxfs>
  <tableStyles count="4" defaultTableStyle="TableStyleMedium2" defaultPivotStyle="PivotStyleLight16">
    <tableStyle name="Slicer Style 1" pivot="0" table="0" count="1" xr9:uid="{F9FD98D4-6DAD-46C4-8048-258AA0D538CD}">
      <tableStyleElement type="wholeTable" dxfId="5"/>
    </tableStyle>
    <tableStyle name="Slicer Style 2" pivot="0" table="0" count="1" xr9:uid="{B2DFD824-4E2B-41A7-9699-87A6DFD9A89E}">
      <tableStyleElement type="wholeTable" dxfId="4"/>
    </tableStyle>
    <tableStyle name="SlicerStyleLight1 2" pivot="0" table="0" count="10" xr9:uid="{08850D95-A354-4E54-AA71-F33CEAA08DF6}">
      <tableStyleElement type="wholeTable" dxfId="3"/>
      <tableStyleElement type="headerRow" dxfId="2"/>
    </tableStyle>
    <tableStyle name="SlicerStyleLight1 3" pivot="0" table="0" count="10" xr9:uid="{82525287-4249-4258-B092-2BA774CAA891}">
      <tableStyleElement type="wholeTable" dxfId="1"/>
      <tableStyleElement type="headerRow" dxfId="0"/>
    </tableStyle>
  </tableStyles>
  <colors>
    <mruColors>
      <color rgb="FF16142A"/>
      <color rgb="FF04F2EC"/>
      <color rgb="FF6600FF"/>
      <color rgb="FF9900CC"/>
      <color rgb="FF660066"/>
      <color rgb="FFAC00AC"/>
      <color rgb="FFFF0066"/>
      <color rgb="FFCC0000"/>
      <color rgb="FFC000C0"/>
      <color rgb="FFCC00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FFFFFF"/>
          </font>
          <fill>
            <patternFill patternType="solid">
              <fgColor auto="1"/>
              <bgColor rgb="FF16142A"/>
            </patternFill>
          </fill>
          <border diagonalUp="0" diagonalDown="0">
            <left/>
            <right/>
            <top/>
            <bottom/>
            <vertical/>
            <horizontal/>
          </border>
        </dxf>
        <dxf>
          <font>
            <sz val="8"/>
            <color rgb="FFFFFFFF"/>
          </font>
          <fill>
            <patternFill patternType="solid">
              <fgColor auto="1"/>
              <bgColor rgb="FF16142A"/>
            </patternFill>
          </fill>
          <border diagonalUp="0" diagonalDown="0">
            <left/>
            <right/>
            <top/>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8"/>
            <color rgb="FFFFFFFF"/>
          </font>
          <fill>
            <patternFill patternType="solid">
              <fgColor theme="4" tint="0.59999389629810485"/>
              <bgColor rgb="FF16142A"/>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theme="0" tint="-0.499984740745262"/>
          </font>
          <fill>
            <patternFill patternType="solid">
              <fgColor rgb="FFFFFFFF"/>
              <bgColor rgb="FF16142A"/>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gradientFill>
              <stop position="0">
                <color theme="4"/>
              </stop>
              <stop position="1">
                <color rgb="FF3FFFDA"/>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font>
          <fill>
            <patternFill patternType="solid">
              <fgColor rgb="FFFFFFFF"/>
              <bgColor rgb="FF1B3154"/>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9.png"/><Relationship Id="rId2" Type="http://schemas.microsoft.com/office/2011/relationships/chartColorStyle" Target="colors12.xml"/><Relationship Id="rId1" Type="http://schemas.microsoft.com/office/2011/relationships/chartStyle" Target="style12.xml"/><Relationship Id="rId4" Type="http://schemas.openxmlformats.org/officeDocument/2006/relationships/image" Target="../media/image10.png"/></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355551978345254E-2"/>
          <c:y val="0.17715539435452982"/>
          <c:w val="0.91095728452854419"/>
          <c:h val="0.68331554734576183"/>
        </c:manualLayout>
      </c:layout>
      <c:areaChart>
        <c:grouping val="stacked"/>
        <c:varyColors val="0"/>
        <c:ser>
          <c:idx val="0"/>
          <c:order val="0"/>
          <c:spPr>
            <a:gradFill>
              <a:gsLst>
                <a:gs pos="0">
                  <a:srgbClr val="2EAEB2"/>
                </a:gs>
                <a:gs pos="65000">
                  <a:srgbClr val="16142A">
                    <a:alpha val="0"/>
                  </a:srgbClr>
                </a:gs>
              </a:gsLst>
              <a:lin ang="5400000" scaled="0"/>
            </a:gradFill>
            <a:ln>
              <a:noFill/>
            </a:ln>
            <a:effectLst>
              <a:innerShdw blurRad="63500" dist="50800" dir="13500000">
                <a:prstClr val="black">
                  <a:alpha val="50000"/>
                </a:prstClr>
              </a:innerShdw>
            </a:effectLst>
          </c:spPr>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processing!$C$17:$C$28</c:f>
              <c:numCache>
                <c:formatCode>General</c:formatCode>
                <c:ptCount val="12"/>
                <c:pt idx="0">
                  <c:v>54000</c:v>
                </c:pt>
                <c:pt idx="1">
                  <c:v>70000</c:v>
                </c:pt>
                <c:pt idx="2">
                  <c:v>55000</c:v>
                </c:pt>
                <c:pt idx="3">
                  <c:v>44000</c:v>
                </c:pt>
                <c:pt idx="4">
                  <c:v>44000</c:v>
                </c:pt>
                <c:pt idx="5">
                  <c:v>70000</c:v>
                </c:pt>
                <c:pt idx="6">
                  <c:v>87000</c:v>
                </c:pt>
                <c:pt idx="7">
                  <c:v>69000</c:v>
                </c:pt>
                <c:pt idx="8">
                  <c:v>62000</c:v>
                </c:pt>
                <c:pt idx="9">
                  <c:v>53000</c:v>
                </c:pt>
                <c:pt idx="10">
                  <c:v>86000</c:v>
                </c:pt>
                <c:pt idx="11">
                  <c:v>85000</c:v>
                </c:pt>
              </c:numCache>
            </c:numRef>
          </c:val>
          <c:extLst>
            <c:ext xmlns:c16="http://schemas.microsoft.com/office/drawing/2014/chart" uri="{C3380CC4-5D6E-409C-BE32-E72D297353CC}">
              <c16:uniqueId val="{00000000-C80E-4003-BAAA-98B365094E65}"/>
            </c:ext>
          </c:extLst>
        </c:ser>
        <c:dLbls>
          <c:showLegendKey val="0"/>
          <c:showVal val="0"/>
          <c:showCatName val="0"/>
          <c:showSerName val="0"/>
          <c:showPercent val="0"/>
          <c:showBubbleSize val="0"/>
        </c:dLbls>
        <c:axId val="2106479376"/>
        <c:axId val="2106482256"/>
      </c:areaChart>
      <c:lineChart>
        <c:grouping val="standard"/>
        <c:varyColors val="0"/>
        <c:ser>
          <c:idx val="1"/>
          <c:order val="1"/>
          <c:spPr>
            <a:ln w="38100" cap="rnd">
              <a:gradFill>
                <a:gsLst>
                  <a:gs pos="0">
                    <a:schemeClr val="accent1">
                      <a:lumMod val="75000"/>
                    </a:schemeClr>
                  </a:gs>
                  <a:gs pos="100000">
                    <a:srgbClr val="3FFFDA"/>
                  </a:gs>
                </a:gsLst>
                <a:lin ang="0" scaled="0"/>
              </a:gradFill>
              <a:round/>
            </a:ln>
            <a:effectLst>
              <a:outerShdw blurRad="152400" dist="317500" dir="5400000" sx="90000" sy="-19000" rotWithShape="0">
                <a:prstClr val="black">
                  <a:alpha val="15000"/>
                </a:prstClr>
              </a:outerShdw>
            </a:effectLst>
          </c:spPr>
          <c:marker>
            <c:symbol val="none"/>
          </c:marker>
          <c:val>
            <c:numRef>
              <c:f>processing!$C$17:$C$28</c:f>
              <c:numCache>
                <c:formatCode>General</c:formatCode>
                <c:ptCount val="12"/>
                <c:pt idx="0">
                  <c:v>54000</c:v>
                </c:pt>
                <c:pt idx="1">
                  <c:v>70000</c:v>
                </c:pt>
                <c:pt idx="2">
                  <c:v>55000</c:v>
                </c:pt>
                <c:pt idx="3">
                  <c:v>44000</c:v>
                </c:pt>
                <c:pt idx="4">
                  <c:v>44000</c:v>
                </c:pt>
                <c:pt idx="5">
                  <c:v>70000</c:v>
                </c:pt>
                <c:pt idx="6">
                  <c:v>87000</c:v>
                </c:pt>
                <c:pt idx="7">
                  <c:v>69000</c:v>
                </c:pt>
                <c:pt idx="8">
                  <c:v>62000</c:v>
                </c:pt>
                <c:pt idx="9">
                  <c:v>53000</c:v>
                </c:pt>
                <c:pt idx="10">
                  <c:v>86000</c:v>
                </c:pt>
                <c:pt idx="11">
                  <c:v>85000</c:v>
                </c:pt>
              </c:numCache>
            </c:numRef>
          </c:val>
          <c:smooth val="1"/>
          <c:extLst>
            <c:ext xmlns:c16="http://schemas.microsoft.com/office/drawing/2014/chart" uri="{C3380CC4-5D6E-409C-BE32-E72D297353CC}">
              <c16:uniqueId val="{00000001-C80E-4003-BAAA-98B365094E65}"/>
            </c:ext>
          </c:extLst>
        </c:ser>
        <c:dLbls>
          <c:showLegendKey val="0"/>
          <c:showVal val="0"/>
          <c:showCatName val="0"/>
          <c:showSerName val="0"/>
          <c:showPercent val="0"/>
          <c:showBubbleSize val="0"/>
        </c:dLbls>
        <c:marker val="1"/>
        <c:smooth val="0"/>
        <c:axId val="2106479376"/>
        <c:axId val="2106482256"/>
      </c:lineChart>
      <c:scatterChart>
        <c:scatterStyle val="lineMarker"/>
        <c:varyColors val="0"/>
        <c:ser>
          <c:idx val="2"/>
          <c:order val="2"/>
          <c:tx>
            <c:v>MARKS</c:v>
          </c:tx>
          <c:spPr>
            <a:ln w="25400" cap="rnd">
              <a:noFill/>
              <a:round/>
            </a:ln>
            <a:effectLst>
              <a:glow rad="139700">
                <a:schemeClr val="accent5">
                  <a:satMod val="175000"/>
                  <a:alpha val="40000"/>
                </a:schemeClr>
              </a:glow>
            </a:effectLst>
          </c:spPr>
          <c:marker>
            <c:symbol val="circle"/>
            <c:size val="7"/>
            <c:spPr>
              <a:solidFill>
                <a:schemeClr val="bg1"/>
              </a:solidFill>
              <a:ln w="9525">
                <a:solidFill>
                  <a:schemeClr val="accent3"/>
                </a:solidFill>
              </a:ln>
              <a:effectLst>
                <a:glow rad="139700">
                  <a:schemeClr val="accent5">
                    <a:satMod val="175000"/>
                    <a:alpha val="40000"/>
                  </a:schemeClr>
                </a:glow>
              </a:effectLst>
            </c:spPr>
          </c:marker>
          <c:dLbls>
            <c:dLbl>
              <c:idx val="0"/>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0-D4B3-4165-A8BD-84A2325B8DBC}"/>
                </c:ext>
              </c:extLst>
            </c:dLbl>
            <c:dLbl>
              <c:idx val="1"/>
              <c:tx>
                <c:rich>
                  <a:bodyPr/>
                  <a:lstStyle/>
                  <a:p>
                    <a:fld id="{FF1A18F9-CC86-4378-99F3-953E6FF168BA}"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4B3-4165-A8BD-84A2325B8DBC}"/>
                </c:ext>
              </c:extLst>
            </c:dLbl>
            <c:dLbl>
              <c:idx val="2"/>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D4B3-4165-A8BD-84A2325B8DBC}"/>
                </c:ext>
              </c:extLst>
            </c:dLbl>
            <c:dLbl>
              <c:idx val="3"/>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D4B3-4165-A8BD-84A2325B8DBC}"/>
                </c:ext>
              </c:extLst>
            </c:dLbl>
            <c:dLbl>
              <c:idx val="4"/>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D4B3-4165-A8BD-84A2325B8DBC}"/>
                </c:ext>
              </c:extLst>
            </c:dLbl>
            <c:dLbl>
              <c:idx val="5"/>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D4B3-4165-A8BD-84A2325B8DBC}"/>
                </c:ext>
              </c:extLst>
            </c:dLbl>
            <c:dLbl>
              <c:idx val="6"/>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D4B3-4165-A8BD-84A2325B8DBC}"/>
                </c:ext>
              </c:extLst>
            </c:dLbl>
            <c:dLbl>
              <c:idx val="7"/>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D4B3-4165-A8BD-84A2325B8DBC}"/>
                </c:ext>
              </c:extLst>
            </c:dLbl>
            <c:dLbl>
              <c:idx val="8"/>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D4B3-4165-A8BD-84A2325B8DBC}"/>
                </c:ext>
              </c:extLst>
            </c:dLbl>
            <c:dLbl>
              <c:idx val="9"/>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D4B3-4165-A8BD-84A2325B8DBC}"/>
                </c:ext>
              </c:extLst>
            </c:dLbl>
            <c:dLbl>
              <c:idx val="10"/>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4B3-4165-A8BD-84A2325B8DBC}"/>
                </c:ext>
              </c:extLst>
            </c:dLbl>
            <c:dLbl>
              <c:idx val="11"/>
              <c:tx>
                <c:rich>
                  <a:bodyPr/>
                  <a:lstStyle/>
                  <a:p>
                    <a:endParaRPr lang="en-IN"/>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4B3-4165-A8BD-84A2325B8DB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FFFDA"/>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both"/>
            <c:errValType val="stdErr"/>
            <c:noEndCap val="0"/>
            <c:spPr>
              <a:noFill/>
              <a:ln w="9525" cap="flat" cmpd="sng" algn="ctr">
                <a:solidFill>
                  <a:schemeClr val="tx1">
                    <a:lumMod val="65000"/>
                    <a:lumOff val="35000"/>
                  </a:schemeClr>
                </a:solidFill>
                <a:round/>
              </a:ln>
              <a:effectLst/>
            </c:spPr>
          </c:errBars>
          <c:errBars>
            <c:errDir val="y"/>
            <c:errBarType val="both"/>
            <c:errValType val="cust"/>
            <c:noEndCap val="0"/>
            <c:plus>
              <c:numLit>
                <c:formatCode>General</c:formatCode>
                <c:ptCount val="1"/>
                <c:pt idx="0">
                  <c:v>1</c:v>
                </c:pt>
              </c:numLit>
            </c:plus>
            <c:minus>
              <c:numRef>
                <c:f>processing!$D$17:$D$28</c:f>
                <c:numCache>
                  <c:formatCode>General</c:formatCode>
                  <c:ptCount val="12"/>
                  <c:pt idx="0">
                    <c:v>#N/A</c:v>
                  </c:pt>
                  <c:pt idx="1">
                    <c:v>70000</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gradFill>
                  <a:gsLst>
                    <a:gs pos="0">
                      <a:schemeClr val="accent1">
                        <a:lumMod val="5000"/>
                        <a:lumOff val="95000"/>
                      </a:schemeClr>
                    </a:gs>
                    <a:gs pos="52000">
                      <a:srgbClr val="0070C0"/>
                    </a:gs>
                  </a:gsLst>
                  <a:lin ang="5400000" scaled="1"/>
                </a:gradFill>
                <a:round/>
              </a:ln>
              <a:effectLst/>
            </c:spPr>
          </c:errBars>
          <c:yVal>
            <c:numRef>
              <c:f>processing!$D$17:$D$28</c:f>
              <c:numCache>
                <c:formatCode>General</c:formatCode>
                <c:ptCount val="12"/>
                <c:pt idx="0">
                  <c:v>#N/A</c:v>
                </c:pt>
                <c:pt idx="1">
                  <c:v>70000</c:v>
                </c:pt>
                <c:pt idx="2">
                  <c:v>#N/A</c:v>
                </c:pt>
                <c:pt idx="3">
                  <c:v>#N/A</c:v>
                </c:pt>
                <c:pt idx="4">
                  <c:v>#N/A</c:v>
                </c:pt>
                <c:pt idx="5">
                  <c:v>#N/A</c:v>
                </c:pt>
                <c:pt idx="6">
                  <c:v>#N/A</c:v>
                </c:pt>
                <c:pt idx="7">
                  <c:v>#N/A</c:v>
                </c:pt>
                <c:pt idx="8">
                  <c:v>#N/A</c:v>
                </c:pt>
                <c:pt idx="9">
                  <c:v>#N/A</c:v>
                </c:pt>
                <c:pt idx="10">
                  <c:v>#N/A</c:v>
                </c:pt>
                <c:pt idx="11">
                  <c:v>#N/A</c:v>
                </c:pt>
              </c:numCache>
            </c:numRef>
          </c:yVal>
          <c:smooth val="0"/>
          <c:extLst>
            <c:ext xmlns:c15="http://schemas.microsoft.com/office/drawing/2012/chart" uri="{02D57815-91ED-43cb-92C2-25804820EDAC}">
              <c15:datalabelsRange>
                <c15:f>processing!$E$17:$E$28</c15:f>
                <c15:dlblRangeCache>
                  <c:ptCount val="12"/>
                  <c:pt idx="1">
                    <c:v>54K</c:v>
                  </c:pt>
                </c15:dlblRangeCache>
              </c15:datalabelsRange>
            </c:ext>
            <c:ext xmlns:c16="http://schemas.microsoft.com/office/drawing/2014/chart" uri="{C3380CC4-5D6E-409C-BE32-E72D297353CC}">
              <c16:uniqueId val="{00000002-C80E-4003-BAAA-98B365094E65}"/>
            </c:ext>
          </c:extLst>
        </c:ser>
        <c:dLbls>
          <c:showLegendKey val="0"/>
          <c:showVal val="0"/>
          <c:showCatName val="0"/>
          <c:showSerName val="0"/>
          <c:showPercent val="0"/>
          <c:showBubbleSize val="0"/>
        </c:dLbls>
        <c:axId val="2106479376"/>
        <c:axId val="2106482256"/>
      </c:scatterChart>
      <c:catAx>
        <c:axId val="2106479376"/>
        <c:scaling>
          <c:orientation val="minMax"/>
        </c:scaling>
        <c:delete val="1"/>
        <c:axPos val="b"/>
        <c:numFmt formatCode="General" sourceLinked="1"/>
        <c:majorTickMark val="out"/>
        <c:minorTickMark val="none"/>
        <c:tickLblPos val="nextTo"/>
        <c:crossAx val="2106482256"/>
        <c:crosses val="autoZero"/>
        <c:auto val="1"/>
        <c:lblAlgn val="ctr"/>
        <c:lblOffset val="100"/>
        <c:noMultiLvlLbl val="0"/>
      </c:catAx>
      <c:valAx>
        <c:axId val="2106482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479376"/>
        <c:crosses val="autoZero"/>
        <c:crossBetween val="between"/>
      </c:valAx>
      <c:spPr>
        <a:noFill/>
        <a:ln>
          <a:noFill/>
        </a:ln>
        <a:effectLst/>
      </c:spPr>
    </c:plotArea>
    <c:plotVisOnly val="1"/>
    <c:dispBlanksAs val="zero"/>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3000">
                    <a:srgbClr val="F254E7"/>
                  </a:gs>
                  <a:gs pos="0">
                    <a:srgbClr val="FEF4FD"/>
                  </a:gs>
                  <a:gs pos="100000">
                    <a:srgbClr val="B50BA1"/>
                  </a:gs>
                </a:gsLst>
                <a:lin ang="5400000" scaled="1"/>
              </a:gradFill>
              <a:ln w="19050">
                <a:noFill/>
              </a:ln>
              <a:effectLst/>
            </c:spPr>
            <c:extLst>
              <c:ext xmlns:c16="http://schemas.microsoft.com/office/drawing/2014/chart" uri="{C3380CC4-5D6E-409C-BE32-E72D297353CC}">
                <c16:uniqueId val="{00000001-5CCF-4251-8B9E-FC241EC15860}"/>
              </c:ext>
            </c:extLst>
          </c:dPt>
          <c:dPt>
            <c:idx val="1"/>
            <c:bubble3D val="0"/>
            <c:spPr>
              <a:gradFill>
                <a:gsLst>
                  <a:gs pos="49000">
                    <a:srgbClr val="FFC000"/>
                  </a:gs>
                  <a:gs pos="100000">
                    <a:srgbClr val="FFFF00"/>
                  </a:gs>
                </a:gsLst>
                <a:lin ang="5400000" scaled="1"/>
              </a:gradFill>
              <a:ln w="19050">
                <a:noFill/>
              </a:ln>
              <a:effectLst/>
            </c:spPr>
            <c:extLst>
              <c:ext xmlns:c16="http://schemas.microsoft.com/office/drawing/2014/chart" uri="{C3380CC4-5D6E-409C-BE32-E72D297353CC}">
                <c16:uniqueId val="{00000003-5CCF-4251-8B9E-FC241EC15860}"/>
              </c:ext>
            </c:extLst>
          </c:dPt>
          <c:dPt>
            <c:idx val="2"/>
            <c:bubble3D val="0"/>
            <c:spPr>
              <a:gradFill>
                <a:gsLst>
                  <a:gs pos="3000">
                    <a:srgbClr val="FF0000"/>
                  </a:gs>
                  <a:gs pos="100000">
                    <a:schemeClr val="accent2"/>
                  </a:gs>
                </a:gsLst>
                <a:lin ang="5400000" scaled="1"/>
              </a:gradFill>
              <a:ln w="19050">
                <a:noFill/>
              </a:ln>
              <a:effectLst/>
            </c:spPr>
            <c:extLst>
              <c:ext xmlns:c16="http://schemas.microsoft.com/office/drawing/2014/chart" uri="{C3380CC4-5D6E-409C-BE32-E72D297353CC}">
                <c16:uniqueId val="{00000005-5CCF-4251-8B9E-FC241EC15860}"/>
              </c:ext>
            </c:extLst>
          </c:dPt>
          <c:dPt>
            <c:idx val="3"/>
            <c:bubble3D val="0"/>
            <c:spPr>
              <a:gradFill>
                <a:gsLst>
                  <a:gs pos="32000">
                    <a:srgbClr val="0070C0"/>
                  </a:gs>
                  <a:gs pos="100000">
                    <a:srgbClr val="04F2EC"/>
                  </a:gs>
                </a:gsLst>
                <a:lin ang="5400000" scaled="1"/>
              </a:gradFill>
              <a:ln w="19050">
                <a:noFill/>
              </a:ln>
              <a:effectLst/>
            </c:spPr>
            <c:extLst>
              <c:ext xmlns:c16="http://schemas.microsoft.com/office/drawing/2014/chart" uri="{C3380CC4-5D6E-409C-BE32-E72D297353CC}">
                <c16:uniqueId val="{00000007-5CCF-4251-8B9E-FC241EC15860}"/>
              </c:ext>
            </c:extLst>
          </c:dPt>
          <c:dPt>
            <c:idx val="4"/>
            <c:bubble3D val="0"/>
            <c:spPr>
              <a:gradFill>
                <a:gsLst>
                  <a:gs pos="22000">
                    <a:srgbClr val="7030A0"/>
                  </a:gs>
                  <a:gs pos="0">
                    <a:schemeClr val="bg1"/>
                  </a:gs>
                </a:gsLst>
                <a:lin ang="5400000" scaled="1"/>
              </a:gradFill>
              <a:ln w="19050">
                <a:noFill/>
              </a:ln>
              <a:effectLst/>
            </c:spPr>
            <c:extLst>
              <c:ext xmlns:c16="http://schemas.microsoft.com/office/drawing/2014/chart" uri="{C3380CC4-5D6E-409C-BE32-E72D297353CC}">
                <c16:uniqueId val="{00000009-5CCF-4251-8B9E-FC241EC15860}"/>
              </c:ext>
            </c:extLst>
          </c:dPt>
          <c:cat>
            <c:strRef>
              <c:f>processing!$A$5:$A$9</c:f>
              <c:strCache>
                <c:ptCount val="5"/>
                <c:pt idx="0">
                  <c:v>SOL</c:v>
                </c:pt>
                <c:pt idx="1">
                  <c:v>RAY</c:v>
                </c:pt>
                <c:pt idx="2">
                  <c:v>JUP</c:v>
                </c:pt>
                <c:pt idx="3">
                  <c:v>ORCA</c:v>
                </c:pt>
                <c:pt idx="4">
                  <c:v>BONK</c:v>
                </c:pt>
              </c:strCache>
            </c:strRef>
          </c:cat>
          <c:val>
            <c:numRef>
              <c:f>processing!$B$5:$B$9</c:f>
              <c:numCache>
                <c:formatCode>General</c:formatCode>
                <c:ptCount val="5"/>
                <c:pt idx="0">
                  <c:v>3198248</c:v>
                </c:pt>
                <c:pt idx="1">
                  <c:v>3643523</c:v>
                </c:pt>
                <c:pt idx="2">
                  <c:v>604488</c:v>
                </c:pt>
                <c:pt idx="3">
                  <c:v>325369</c:v>
                </c:pt>
                <c:pt idx="4">
                  <c:v>3178874</c:v>
                </c:pt>
              </c:numCache>
            </c:numRef>
          </c:val>
          <c:extLst>
            <c:ext xmlns:c16="http://schemas.microsoft.com/office/drawing/2014/chart" uri="{C3380CC4-5D6E-409C-BE32-E72D297353CC}">
              <c16:uniqueId val="{0000000A-5CCF-4251-8B9E-FC241EC15860}"/>
            </c:ext>
          </c:extLst>
        </c:ser>
        <c:dLbls>
          <c:showLegendKey val="0"/>
          <c:showVal val="0"/>
          <c:showCatName val="0"/>
          <c:showSerName val="0"/>
          <c:showPercent val="0"/>
          <c:showBubbleSize val="0"/>
          <c:showLeaderLines val="1"/>
        </c:dLbls>
        <c:firstSliceAng val="0"/>
        <c:holeSize val="83"/>
      </c:doughnutChart>
      <c:spPr>
        <a:noFill/>
        <a:ln>
          <a:noFill/>
        </a:ln>
        <a:effectLst>
          <a:softEdge rad="0"/>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3000">
                    <a:srgbClr val="00B0F0"/>
                  </a:gs>
                  <a:gs pos="100000">
                    <a:srgbClr val="00B0F0"/>
                  </a:gs>
                </a:gsLst>
                <a:lin ang="5400000" scaled="1"/>
              </a:gradFill>
              <a:ln w="19050">
                <a:noFill/>
              </a:ln>
              <a:effectLst/>
            </c:spPr>
            <c:extLst>
              <c:ext xmlns:c16="http://schemas.microsoft.com/office/drawing/2014/chart" uri="{C3380CC4-5D6E-409C-BE32-E72D297353CC}">
                <c16:uniqueId val="{00000001-E580-4065-AEF4-5E180FD40B05}"/>
              </c:ext>
            </c:extLst>
          </c:dPt>
          <c:dPt>
            <c:idx val="1"/>
            <c:bubble3D val="0"/>
            <c:spPr>
              <a:gradFill>
                <a:gsLst>
                  <a:gs pos="100000">
                    <a:srgbClr val="04F2EC"/>
                  </a:gs>
                  <a:gs pos="100000">
                    <a:srgbClr val="00B0F0"/>
                  </a:gs>
                </a:gsLst>
                <a:lin ang="5400000" scaled="1"/>
              </a:gradFill>
              <a:ln w="19050">
                <a:noFill/>
              </a:ln>
              <a:effectLst/>
            </c:spPr>
            <c:extLst>
              <c:ext xmlns:c16="http://schemas.microsoft.com/office/drawing/2014/chart" uri="{C3380CC4-5D6E-409C-BE32-E72D297353CC}">
                <c16:uniqueId val="{00000003-E580-4065-AEF4-5E180FD40B05}"/>
              </c:ext>
            </c:extLst>
          </c:dPt>
          <c:dPt>
            <c:idx val="2"/>
            <c:bubble3D val="0"/>
            <c:spPr>
              <a:gradFill>
                <a:gsLst>
                  <a:gs pos="100000">
                    <a:srgbClr val="01F587"/>
                  </a:gs>
                  <a:gs pos="100000">
                    <a:srgbClr val="00B0F0"/>
                  </a:gs>
                </a:gsLst>
                <a:lin ang="5400000" scaled="1"/>
              </a:gradFill>
              <a:ln w="19050">
                <a:noFill/>
              </a:ln>
              <a:effectLst/>
            </c:spPr>
            <c:extLst>
              <c:ext xmlns:c16="http://schemas.microsoft.com/office/drawing/2014/chart" uri="{C3380CC4-5D6E-409C-BE32-E72D297353CC}">
                <c16:uniqueId val="{00000005-E580-4065-AEF4-5E180FD40B05}"/>
              </c:ext>
            </c:extLst>
          </c:dPt>
          <c:cat>
            <c:strRef>
              <c:f>processing!$D$5:$D$7</c:f>
              <c:strCache>
                <c:ptCount val="3"/>
                <c:pt idx="0">
                  <c:v>ARB</c:v>
                </c:pt>
                <c:pt idx="1">
                  <c:v>ETH</c:v>
                </c:pt>
                <c:pt idx="2">
                  <c:v>GMX</c:v>
                </c:pt>
              </c:strCache>
            </c:strRef>
          </c:cat>
          <c:val>
            <c:numRef>
              <c:f>processing!$E$5:$E$7</c:f>
              <c:numCache>
                <c:formatCode>General</c:formatCode>
                <c:ptCount val="3"/>
                <c:pt idx="0">
                  <c:v>3157074</c:v>
                </c:pt>
                <c:pt idx="1">
                  <c:v>1432529</c:v>
                </c:pt>
                <c:pt idx="2">
                  <c:v>500728</c:v>
                </c:pt>
              </c:numCache>
            </c:numRef>
          </c:val>
          <c:extLst>
            <c:ext xmlns:c16="http://schemas.microsoft.com/office/drawing/2014/chart" uri="{C3380CC4-5D6E-409C-BE32-E72D297353CC}">
              <c16:uniqueId val="{0000000A-E580-4065-AEF4-5E180FD40B05}"/>
            </c:ext>
          </c:extLst>
        </c:ser>
        <c:dLbls>
          <c:showLegendKey val="0"/>
          <c:showVal val="0"/>
          <c:showCatName val="0"/>
          <c:showSerName val="0"/>
          <c:showPercent val="0"/>
          <c:showBubbleSize val="0"/>
          <c:showLeaderLines val="1"/>
        </c:dLbls>
        <c:firstSliceAng val="0"/>
        <c:holeSize val="83"/>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00000">
                    <a:schemeClr val="accent4">
                      <a:lumMod val="60000"/>
                      <a:lumOff val="40000"/>
                    </a:schemeClr>
                  </a:gs>
                  <a:gs pos="0">
                    <a:schemeClr val="accent4">
                      <a:lumMod val="40000"/>
                      <a:lumOff val="60000"/>
                    </a:schemeClr>
                  </a:gs>
                </a:gsLst>
                <a:lin ang="5400000" scaled="1"/>
              </a:gradFill>
              <a:ln w="19050">
                <a:noFill/>
              </a:ln>
              <a:effectLst/>
            </c:spPr>
            <c:extLst>
              <c:ext xmlns:c16="http://schemas.microsoft.com/office/drawing/2014/chart" uri="{C3380CC4-5D6E-409C-BE32-E72D297353CC}">
                <c16:uniqueId val="{00000001-6072-47BD-83D2-C99BB4716871}"/>
              </c:ext>
            </c:extLst>
          </c:dPt>
          <c:dPt>
            <c:idx val="1"/>
            <c:bubble3D val="0"/>
            <c:spPr>
              <a:gradFill>
                <a:gsLst>
                  <a:gs pos="71000">
                    <a:srgbClr val="6BDCFB"/>
                  </a:gs>
                  <a:gs pos="0">
                    <a:schemeClr val="bg1"/>
                  </a:gs>
                </a:gsLst>
                <a:lin ang="5400000" scaled="1"/>
              </a:gradFill>
              <a:ln w="19050">
                <a:noFill/>
              </a:ln>
              <a:effectLst/>
            </c:spPr>
            <c:extLst>
              <c:ext xmlns:c16="http://schemas.microsoft.com/office/drawing/2014/chart" uri="{C3380CC4-5D6E-409C-BE32-E72D297353CC}">
                <c16:uniqueId val="{00000003-6072-47BD-83D2-C99BB4716871}"/>
              </c:ext>
            </c:extLst>
          </c:dPt>
          <c:dPt>
            <c:idx val="2"/>
            <c:bubble3D val="0"/>
            <c:spPr>
              <a:gradFill>
                <a:gsLst>
                  <a:gs pos="100000">
                    <a:srgbClr val="6BDCFB"/>
                  </a:gs>
                  <a:gs pos="0">
                    <a:srgbClr val="3FFFDA"/>
                  </a:gs>
                </a:gsLst>
                <a:lin ang="5400000" scaled="1"/>
              </a:gradFill>
              <a:ln w="19050">
                <a:noFill/>
              </a:ln>
              <a:effectLst/>
            </c:spPr>
            <c:extLst>
              <c:ext xmlns:c16="http://schemas.microsoft.com/office/drawing/2014/chart" uri="{C3380CC4-5D6E-409C-BE32-E72D297353CC}">
                <c16:uniqueId val="{00000005-6072-47BD-83D2-C99BB4716871}"/>
              </c:ext>
            </c:extLst>
          </c:dPt>
          <c:cat>
            <c:strRef>
              <c:f>processing!$G$5:$G$7</c:f>
              <c:strCache>
                <c:ptCount val="3"/>
                <c:pt idx="0">
                  <c:v>BTC</c:v>
                </c:pt>
                <c:pt idx="1">
                  <c:v>ETH2</c:v>
                </c:pt>
                <c:pt idx="2">
                  <c:v>USDC</c:v>
                </c:pt>
              </c:strCache>
            </c:strRef>
          </c:cat>
          <c:val>
            <c:numRef>
              <c:f>processing!$H$5:$H$7</c:f>
              <c:numCache>
                <c:formatCode>General</c:formatCode>
                <c:ptCount val="3"/>
                <c:pt idx="0">
                  <c:v>3005661</c:v>
                </c:pt>
                <c:pt idx="1">
                  <c:v>856524</c:v>
                </c:pt>
                <c:pt idx="2">
                  <c:v>1879864</c:v>
                </c:pt>
              </c:numCache>
            </c:numRef>
          </c:val>
          <c:extLst>
            <c:ext xmlns:c16="http://schemas.microsoft.com/office/drawing/2014/chart" uri="{C3380CC4-5D6E-409C-BE32-E72D297353CC}">
              <c16:uniqueId val="{0000000A-6072-47BD-83D2-C99BB4716871}"/>
            </c:ext>
          </c:extLst>
        </c:ser>
        <c:dLbls>
          <c:showLegendKey val="0"/>
          <c:showVal val="0"/>
          <c:showCatName val="0"/>
          <c:showSerName val="0"/>
          <c:showPercent val="0"/>
          <c:showBubbleSize val="0"/>
          <c:showLeaderLines val="1"/>
        </c:dLbls>
        <c:firstSliceAng val="0"/>
        <c:holeSize val="83"/>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processing!$G$12</c:f>
              <c:strCache>
                <c:ptCount val="1"/>
                <c:pt idx="0">
                  <c:v>Max Price</c:v>
                </c:pt>
              </c:strCache>
            </c:strRef>
          </c:tx>
          <c:spPr>
            <a:gradFill>
              <a:gsLst>
                <a:gs pos="0">
                  <a:srgbClr val="04F2EC"/>
                </a:gs>
                <a:gs pos="100000">
                  <a:srgbClr val="3333CC"/>
                </a:gs>
                <a:gs pos="60000">
                  <a:srgbClr val="3333CC"/>
                </a:gs>
              </a:gsLst>
              <a:lin ang="5400000" scaled="1"/>
            </a:gradFill>
            <a:ln>
              <a:noFill/>
            </a:ln>
            <a:effectLst/>
          </c:spPr>
          <c:invertIfNegative val="0"/>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processing!$G$13:$G$24</c:f>
              <c:numCache>
                <c:formatCode>General</c:formatCode>
                <c:ptCount val="12"/>
                <c:pt idx="0">
                  <c:v>60</c:v>
                </c:pt>
                <c:pt idx="1">
                  <c:v>68</c:v>
                </c:pt>
                <c:pt idx="2">
                  <c:v>87</c:v>
                </c:pt>
                <c:pt idx="3">
                  <c:v>68</c:v>
                </c:pt>
                <c:pt idx="4">
                  <c:v>60</c:v>
                </c:pt>
                <c:pt idx="5">
                  <c:v>66</c:v>
                </c:pt>
                <c:pt idx="6">
                  <c:v>46</c:v>
                </c:pt>
                <c:pt idx="7">
                  <c:v>73</c:v>
                </c:pt>
                <c:pt idx="8">
                  <c:v>64</c:v>
                </c:pt>
                <c:pt idx="9">
                  <c:v>78</c:v>
                </c:pt>
                <c:pt idx="10">
                  <c:v>92</c:v>
                </c:pt>
                <c:pt idx="11">
                  <c:v>56</c:v>
                </c:pt>
              </c:numCache>
            </c:numRef>
          </c:val>
          <c:extLst>
            <c:ext xmlns:c16="http://schemas.microsoft.com/office/drawing/2014/chart" uri="{C3380CC4-5D6E-409C-BE32-E72D297353CC}">
              <c16:uniqueId val="{00000000-9904-4DC1-ADE0-2968CB7E80D8}"/>
            </c:ext>
          </c:extLst>
        </c:ser>
        <c:ser>
          <c:idx val="1"/>
          <c:order val="1"/>
          <c:tx>
            <c:strRef>
              <c:f>processing!$H$12</c:f>
              <c:strCache>
                <c:ptCount val="1"/>
                <c:pt idx="0">
                  <c:v>INDENT</c:v>
                </c:pt>
              </c:strCache>
            </c:strRef>
          </c:tx>
          <c:spPr>
            <a:blipFill>
              <a:blip xmlns:r="http://schemas.openxmlformats.org/officeDocument/2006/relationships" r:embed="rId3"/>
              <a:stretch>
                <a:fillRect/>
              </a:stretch>
            </a:blipFill>
            <a:ln>
              <a:noFill/>
            </a:ln>
            <a:effectLst/>
          </c:spPr>
          <c:invertIfNegative val="0"/>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processing!$H$13:$H$24</c:f>
              <c:numCache>
                <c:formatCode>General</c:formatCode>
                <c:ptCount val="12"/>
                <c:pt idx="0">
                  <c:v>8</c:v>
                </c:pt>
                <c:pt idx="1">
                  <c:v>8</c:v>
                </c:pt>
                <c:pt idx="2">
                  <c:v>8</c:v>
                </c:pt>
                <c:pt idx="3">
                  <c:v>8</c:v>
                </c:pt>
                <c:pt idx="4">
                  <c:v>8</c:v>
                </c:pt>
                <c:pt idx="5">
                  <c:v>8</c:v>
                </c:pt>
                <c:pt idx="6">
                  <c:v>8</c:v>
                </c:pt>
                <c:pt idx="7">
                  <c:v>8</c:v>
                </c:pt>
                <c:pt idx="8">
                  <c:v>8</c:v>
                </c:pt>
                <c:pt idx="9">
                  <c:v>8</c:v>
                </c:pt>
                <c:pt idx="10">
                  <c:v>8</c:v>
                </c:pt>
                <c:pt idx="11">
                  <c:v>8</c:v>
                </c:pt>
              </c:numCache>
            </c:numRef>
          </c:val>
          <c:extLst>
            <c:ext xmlns:c16="http://schemas.microsoft.com/office/drawing/2014/chart" uri="{C3380CC4-5D6E-409C-BE32-E72D297353CC}">
              <c16:uniqueId val="{00000001-9904-4DC1-ADE0-2968CB7E80D8}"/>
            </c:ext>
          </c:extLst>
        </c:ser>
        <c:dLbls>
          <c:showLegendKey val="0"/>
          <c:showVal val="0"/>
          <c:showCatName val="0"/>
          <c:showSerName val="0"/>
          <c:showPercent val="0"/>
          <c:showBubbleSize val="0"/>
        </c:dLbls>
        <c:gapWidth val="150"/>
        <c:overlap val="100"/>
        <c:axId val="1964118751"/>
        <c:axId val="1964116351"/>
      </c:barChart>
      <c:lineChart>
        <c:grouping val="standard"/>
        <c:varyColors val="0"/>
        <c:ser>
          <c:idx val="2"/>
          <c:order val="2"/>
          <c:tx>
            <c:strRef>
              <c:f>processing!$I$12</c:f>
              <c:strCache>
                <c:ptCount val="1"/>
                <c:pt idx="0">
                  <c:v>Exit</c:v>
                </c:pt>
              </c:strCache>
            </c:strRef>
          </c:tx>
          <c:spPr>
            <a:ln w="22225" cap="rnd">
              <a:solidFill>
                <a:srgbClr val="FFC000"/>
              </a:solidFill>
              <a:round/>
            </a:ln>
            <a:effectLst/>
          </c:spPr>
          <c:marker>
            <c:symbol val="circle"/>
            <c:size val="5"/>
            <c:spPr>
              <a:solidFill>
                <a:schemeClr val="bg1">
                  <a:lumMod val="65000"/>
                </a:schemeClr>
              </a:solidFill>
              <a:ln w="9525">
                <a:noFill/>
              </a:ln>
              <a:effectLst/>
            </c:spPr>
          </c:marker>
          <c:dLbls>
            <c:dLbl>
              <c:idx val="0"/>
              <c:tx>
                <c:rich>
                  <a:bodyPr/>
                  <a:lstStyle/>
                  <a:p>
                    <a:fld id="{9745357E-AF34-4F7D-AF7F-CEF13945B3A9}"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904-4DC1-ADE0-2968CB7E80D8}"/>
                </c:ext>
              </c:extLst>
            </c:dLbl>
            <c:dLbl>
              <c:idx val="1"/>
              <c:tx>
                <c:rich>
                  <a:bodyPr/>
                  <a:lstStyle/>
                  <a:p>
                    <a:fld id="{F46CD526-0290-48D6-9A0E-E836CBB28966}"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904-4DC1-ADE0-2968CB7E80D8}"/>
                </c:ext>
              </c:extLst>
            </c:dLbl>
            <c:dLbl>
              <c:idx val="2"/>
              <c:tx>
                <c:rich>
                  <a:bodyPr/>
                  <a:lstStyle/>
                  <a:p>
                    <a:fld id="{58F4FC2E-158D-4366-AB7E-6CFA84A62C17}"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9904-4DC1-ADE0-2968CB7E80D8}"/>
                </c:ext>
              </c:extLst>
            </c:dLbl>
            <c:dLbl>
              <c:idx val="3"/>
              <c:tx>
                <c:rich>
                  <a:bodyPr/>
                  <a:lstStyle/>
                  <a:p>
                    <a:fld id="{B18DED1C-BCA9-406E-87A7-8A27356AC7A8}"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9904-4DC1-ADE0-2968CB7E80D8}"/>
                </c:ext>
              </c:extLst>
            </c:dLbl>
            <c:dLbl>
              <c:idx val="4"/>
              <c:tx>
                <c:rich>
                  <a:bodyPr/>
                  <a:lstStyle/>
                  <a:p>
                    <a:fld id="{1CA93A6F-1134-4EE9-BAE5-E1FF97B2F957}"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9904-4DC1-ADE0-2968CB7E80D8}"/>
                </c:ext>
              </c:extLst>
            </c:dLbl>
            <c:dLbl>
              <c:idx val="5"/>
              <c:tx>
                <c:rich>
                  <a:bodyPr/>
                  <a:lstStyle/>
                  <a:p>
                    <a:fld id="{FE585597-5BCA-4F4D-B1EC-A4765811B3CA}"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9904-4DC1-ADE0-2968CB7E80D8}"/>
                </c:ext>
              </c:extLst>
            </c:dLbl>
            <c:dLbl>
              <c:idx val="6"/>
              <c:tx>
                <c:rich>
                  <a:bodyPr/>
                  <a:lstStyle/>
                  <a:p>
                    <a:fld id="{2B107DC1-5395-4E2D-857A-A7F9B6F5038C}"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9904-4DC1-ADE0-2968CB7E80D8}"/>
                </c:ext>
              </c:extLst>
            </c:dLbl>
            <c:dLbl>
              <c:idx val="7"/>
              <c:tx>
                <c:rich>
                  <a:bodyPr/>
                  <a:lstStyle/>
                  <a:p>
                    <a:fld id="{7EBC73E3-4AAC-44F1-8A54-35F4EA11DCB1}"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9904-4DC1-ADE0-2968CB7E80D8}"/>
                </c:ext>
              </c:extLst>
            </c:dLbl>
            <c:dLbl>
              <c:idx val="8"/>
              <c:tx>
                <c:rich>
                  <a:bodyPr/>
                  <a:lstStyle/>
                  <a:p>
                    <a:fld id="{A0A93AA2-6D05-4B64-AD93-32A7AB7267A8}"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9904-4DC1-ADE0-2968CB7E80D8}"/>
                </c:ext>
              </c:extLst>
            </c:dLbl>
            <c:dLbl>
              <c:idx val="9"/>
              <c:tx>
                <c:rich>
                  <a:bodyPr/>
                  <a:lstStyle/>
                  <a:p>
                    <a:fld id="{2F2DF424-A490-482D-B907-03A1655961E1}"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9904-4DC1-ADE0-2968CB7E80D8}"/>
                </c:ext>
              </c:extLst>
            </c:dLbl>
            <c:dLbl>
              <c:idx val="10"/>
              <c:tx>
                <c:rich>
                  <a:bodyPr/>
                  <a:lstStyle/>
                  <a:p>
                    <a:fld id="{FED703B4-01EE-48F5-B1B7-BEFDF7AC4648}"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9904-4DC1-ADE0-2968CB7E80D8}"/>
                </c:ext>
              </c:extLst>
            </c:dLbl>
            <c:dLbl>
              <c:idx val="11"/>
              <c:tx>
                <c:rich>
                  <a:bodyPr/>
                  <a:lstStyle/>
                  <a:p>
                    <a:fld id="{2638C506-D7CC-4CD1-BB85-6CC38E0DD69C}"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9904-4DC1-ADE0-2968CB7E80D8}"/>
                </c:ext>
              </c:extLst>
            </c:dLbl>
            <c:spPr>
              <a:solidFill>
                <a:srgbClr val="3333CC">
                  <a:alpha val="60000"/>
                </a:srgbClr>
              </a:solidFill>
              <a:ln w="15875">
                <a:solidFill>
                  <a:schemeClr val="tx1">
                    <a:lumMod val="65000"/>
                    <a:lumOff val="3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FFC00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DataLabelsRange val="1"/>
                <c15:showLeaderLines val="0"/>
              </c:ext>
            </c:extLst>
          </c:dLbls>
          <c:val>
            <c:numRef>
              <c:f>processing!$I$13:$I$24</c:f>
              <c:numCache>
                <c:formatCode>General</c:formatCode>
                <c:ptCount val="12"/>
                <c:pt idx="0">
                  <c:v>26</c:v>
                </c:pt>
                <c:pt idx="1">
                  <c:v>60</c:v>
                </c:pt>
                <c:pt idx="2">
                  <c:v>15</c:v>
                </c:pt>
                <c:pt idx="3">
                  <c:v>42</c:v>
                </c:pt>
                <c:pt idx="4">
                  <c:v>20</c:v>
                </c:pt>
                <c:pt idx="5">
                  <c:v>46</c:v>
                </c:pt>
                <c:pt idx="6">
                  <c:v>30</c:v>
                </c:pt>
                <c:pt idx="7">
                  <c:v>67</c:v>
                </c:pt>
                <c:pt idx="8">
                  <c:v>38</c:v>
                </c:pt>
                <c:pt idx="9">
                  <c:v>70</c:v>
                </c:pt>
                <c:pt idx="10">
                  <c:v>53</c:v>
                </c:pt>
                <c:pt idx="11">
                  <c:v>58</c:v>
                </c:pt>
              </c:numCache>
            </c:numRef>
          </c:val>
          <c:smooth val="0"/>
          <c:extLst>
            <c:ext xmlns:c15="http://schemas.microsoft.com/office/drawing/2012/chart" uri="{02D57815-91ED-43cb-92C2-25804820EDAC}">
              <c15:datalabelsRange>
                <c15:f>processing!$J$13:$J$24</c15:f>
                <c15:dlblRangeCache>
                  <c:ptCount val="12"/>
                  <c:pt idx="1">
                    <c:v>60</c:v>
                  </c:pt>
                </c15:dlblRangeCache>
              </c15:datalabelsRange>
            </c:ext>
            <c:ext xmlns:c16="http://schemas.microsoft.com/office/drawing/2014/chart" uri="{C3380CC4-5D6E-409C-BE32-E72D297353CC}">
              <c16:uniqueId val="{0000000E-9904-4DC1-ADE0-2968CB7E80D8}"/>
            </c:ext>
          </c:extLst>
        </c:ser>
        <c:dLbls>
          <c:showLegendKey val="0"/>
          <c:showVal val="0"/>
          <c:showCatName val="0"/>
          <c:showSerName val="0"/>
          <c:showPercent val="0"/>
          <c:showBubbleSize val="0"/>
        </c:dLbls>
        <c:marker val="1"/>
        <c:smooth val="0"/>
        <c:axId val="1964118751"/>
        <c:axId val="1964116351"/>
      </c:lineChart>
      <c:scatterChart>
        <c:scatterStyle val="lineMarker"/>
        <c:varyColors val="0"/>
        <c:ser>
          <c:idx val="3"/>
          <c:order val="3"/>
          <c:tx>
            <c:strRef>
              <c:f>processing!$J$12</c:f>
              <c:strCache>
                <c:ptCount val="1"/>
                <c:pt idx="0">
                  <c:v>LABEL</c:v>
                </c:pt>
              </c:strCache>
            </c:strRef>
          </c:tx>
          <c:spPr>
            <a:ln w="25400" cap="rnd">
              <a:noFill/>
              <a:round/>
            </a:ln>
            <a:effectLst/>
          </c:spPr>
          <c:marker>
            <c:symbol val="circle"/>
            <c:size val="7"/>
            <c:spPr>
              <a:solidFill>
                <a:schemeClr val="tx1"/>
              </a:solidFill>
              <a:ln w="12700">
                <a:solidFill>
                  <a:schemeClr val="bg1"/>
                </a:solidFill>
              </a:ln>
              <a:effectLst/>
            </c:spPr>
          </c:marker>
          <c:yVal>
            <c:numRef>
              <c:f>processing!$J$13:$J$24</c:f>
              <c:numCache>
                <c:formatCode>General</c:formatCode>
                <c:ptCount val="12"/>
                <c:pt idx="0">
                  <c:v>0</c:v>
                </c:pt>
                <c:pt idx="1">
                  <c:v>60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F-9904-4DC1-ADE0-2968CB7E80D8}"/>
            </c:ext>
          </c:extLst>
        </c:ser>
        <c:dLbls>
          <c:showLegendKey val="0"/>
          <c:showVal val="0"/>
          <c:showCatName val="0"/>
          <c:showSerName val="0"/>
          <c:showPercent val="0"/>
          <c:showBubbleSize val="0"/>
        </c:dLbls>
        <c:axId val="1964118751"/>
        <c:axId val="1964116351"/>
      </c:scatterChart>
      <c:catAx>
        <c:axId val="196411875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116351"/>
        <c:crosses val="autoZero"/>
        <c:auto val="1"/>
        <c:lblAlgn val="ctr"/>
        <c:lblOffset val="100"/>
        <c:noMultiLvlLbl val="0"/>
      </c:catAx>
      <c:valAx>
        <c:axId val="1964116351"/>
        <c:scaling>
          <c:orientation val="minMax"/>
        </c:scaling>
        <c:delete val="1"/>
        <c:axPos val="l"/>
        <c:numFmt formatCode="General" sourceLinked="1"/>
        <c:majorTickMark val="none"/>
        <c:minorTickMark val="none"/>
        <c:tickLblPos val="nextTo"/>
        <c:crossAx val="19641187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3"/>
          <c:order val="1"/>
          <c:tx>
            <c:v>FILL 2</c:v>
          </c:tx>
          <c:spPr>
            <a:pattFill prst="pct25">
              <a:fgClr>
                <a:srgbClr val="05F186"/>
              </a:fgClr>
              <a:bgClr>
                <a:srgbClr val="16142A"/>
              </a:bgClr>
            </a:pattFill>
            <a:ln w="25400">
              <a:noFill/>
            </a:ln>
            <a:effectLst/>
          </c:spPr>
          <c:val>
            <c:numRef>
              <c:f>processing!$M$14:$M$25</c:f>
              <c:numCache>
                <c:formatCode>General</c:formatCode>
                <c:ptCount val="12"/>
                <c:pt idx="0">
                  <c:v>5400</c:v>
                </c:pt>
                <c:pt idx="1">
                  <c:v>5800</c:v>
                </c:pt>
                <c:pt idx="2">
                  <c:v>5500</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1-5AD2-46C0-A992-8ADA6BC78EC1}"/>
            </c:ext>
          </c:extLst>
        </c:ser>
        <c:ser>
          <c:idx val="1"/>
          <c:order val="2"/>
          <c:tx>
            <c:strRef>
              <c:f>processing!$M$13</c:f>
              <c:strCache>
                <c:ptCount val="1"/>
                <c:pt idx="0">
                  <c:v>FILL</c:v>
                </c:pt>
              </c:strCache>
            </c:strRef>
          </c:tx>
          <c:spPr>
            <a:pattFill prst="pct25">
              <a:fgClr>
                <a:srgbClr val="05F186"/>
              </a:fgClr>
              <a:bgClr>
                <a:srgbClr val="16142A"/>
              </a:bgClr>
            </a:pattFill>
            <a:ln>
              <a:noFill/>
            </a:ln>
            <a:effectLst/>
          </c:spPr>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processing!$M$14:$M$25</c:f>
              <c:numCache>
                <c:formatCode>General</c:formatCode>
                <c:ptCount val="12"/>
                <c:pt idx="0">
                  <c:v>5400</c:v>
                </c:pt>
                <c:pt idx="1">
                  <c:v>5800</c:v>
                </c:pt>
                <c:pt idx="2">
                  <c:v>5500</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5AD2-46C0-A992-8ADA6BC78EC1}"/>
            </c:ext>
          </c:extLst>
        </c:ser>
        <c:dLbls>
          <c:showLegendKey val="0"/>
          <c:showVal val="0"/>
          <c:showCatName val="0"/>
          <c:showSerName val="0"/>
          <c:showPercent val="0"/>
          <c:showBubbleSize val="0"/>
        </c:dLbls>
        <c:axId val="1174219648"/>
        <c:axId val="1174220128"/>
      </c:areaChart>
      <c:lineChart>
        <c:grouping val="standard"/>
        <c:varyColors val="0"/>
        <c:ser>
          <c:idx val="0"/>
          <c:order val="0"/>
          <c:tx>
            <c:strRef>
              <c:f>processing!$L$13</c:f>
              <c:strCache>
                <c:ptCount val="1"/>
                <c:pt idx="0">
                  <c:v>LINE</c:v>
                </c:pt>
              </c:strCache>
            </c:strRef>
          </c:tx>
          <c:spPr>
            <a:ln w="38100" cap="rnd">
              <a:gradFill>
                <a:gsLst>
                  <a:gs pos="0">
                    <a:srgbClr val="07DEFC"/>
                  </a:gs>
                  <a:gs pos="74000">
                    <a:srgbClr val="05F186"/>
                  </a:gs>
                </a:gsLst>
                <a:lin ang="0" scaled="0"/>
              </a:gradFill>
              <a:round/>
            </a:ln>
            <a:effectLst/>
          </c:spPr>
          <c:marker>
            <c:symbol val="none"/>
          </c:marker>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processing!$L$14:$L$25</c:f>
              <c:numCache>
                <c:formatCode>General</c:formatCode>
                <c:ptCount val="12"/>
                <c:pt idx="0">
                  <c:v>5400</c:v>
                </c:pt>
                <c:pt idx="1">
                  <c:v>5800</c:v>
                </c:pt>
                <c:pt idx="2">
                  <c:v>5500</c:v>
                </c:pt>
                <c:pt idx="3">
                  <c:v>4200</c:v>
                </c:pt>
                <c:pt idx="4">
                  <c:v>6600</c:v>
                </c:pt>
                <c:pt idx="5">
                  <c:v>7000</c:v>
                </c:pt>
                <c:pt idx="6">
                  <c:v>5000</c:v>
                </c:pt>
                <c:pt idx="7">
                  <c:v>5300</c:v>
                </c:pt>
                <c:pt idx="8">
                  <c:v>8500</c:v>
                </c:pt>
                <c:pt idx="9">
                  <c:v>9000</c:v>
                </c:pt>
                <c:pt idx="10">
                  <c:v>7000</c:v>
                </c:pt>
                <c:pt idx="11">
                  <c:v>9900</c:v>
                </c:pt>
              </c:numCache>
            </c:numRef>
          </c:val>
          <c:smooth val="1"/>
          <c:extLst>
            <c:ext xmlns:c16="http://schemas.microsoft.com/office/drawing/2014/chart" uri="{C3380CC4-5D6E-409C-BE32-E72D297353CC}">
              <c16:uniqueId val="{00000002-5AD2-46C0-A992-8ADA6BC78EC1}"/>
            </c:ext>
          </c:extLst>
        </c:ser>
        <c:ser>
          <c:idx val="2"/>
          <c:order val="3"/>
          <c:tx>
            <c:strRef>
              <c:f>processing!$N$13</c:f>
              <c:strCache>
                <c:ptCount val="1"/>
                <c:pt idx="0">
                  <c:v>LINE DOWN</c:v>
                </c:pt>
              </c:strCache>
            </c:strRef>
          </c:tx>
          <c:spPr>
            <a:ln w="28575" cap="rnd">
              <a:solidFill>
                <a:srgbClr val="04F2EC"/>
              </a:solidFill>
              <a:round/>
            </a:ln>
            <a:effectLst/>
          </c:spPr>
          <c:marker>
            <c:symbol val="none"/>
          </c:marker>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processing!$N$14:$N$25</c:f>
              <c:numCache>
                <c:formatCode>General</c:formatCode>
                <c:ptCount val="12"/>
                <c:pt idx="0">
                  <c:v>0</c:v>
                </c:pt>
                <c:pt idx="1">
                  <c:v>0</c:v>
                </c:pt>
                <c:pt idx="2">
                  <c:v>0</c:v>
                </c:pt>
                <c:pt idx="3">
                  <c:v>#N/A</c:v>
                </c:pt>
                <c:pt idx="4">
                  <c:v>#N/A</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3-5AD2-46C0-A992-8ADA6BC78EC1}"/>
            </c:ext>
          </c:extLst>
        </c:ser>
        <c:dLbls>
          <c:showLegendKey val="0"/>
          <c:showVal val="0"/>
          <c:showCatName val="0"/>
          <c:showSerName val="0"/>
          <c:showPercent val="0"/>
          <c:showBubbleSize val="0"/>
        </c:dLbls>
        <c:marker val="1"/>
        <c:smooth val="0"/>
        <c:axId val="1174219648"/>
        <c:axId val="1174220128"/>
      </c:lineChart>
      <c:catAx>
        <c:axId val="117421964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74220128"/>
        <c:crosses val="autoZero"/>
        <c:auto val="1"/>
        <c:lblAlgn val="ctr"/>
        <c:lblOffset val="100"/>
        <c:noMultiLvlLbl val="0"/>
      </c:catAx>
      <c:valAx>
        <c:axId val="1174220128"/>
        <c:scaling>
          <c:orientation val="minMax"/>
        </c:scaling>
        <c:delete val="1"/>
        <c:axPos val="l"/>
        <c:numFmt formatCode="General" sourceLinked="1"/>
        <c:majorTickMark val="none"/>
        <c:minorTickMark val="none"/>
        <c:tickLblPos val="nextTo"/>
        <c:crossAx val="1174219648"/>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61329126999429E-2"/>
          <c:y val="0.22727519664481477"/>
          <c:w val="0.91227734174600117"/>
          <c:h val="0.58442512988751916"/>
        </c:manualLayout>
      </c:layout>
      <c:barChart>
        <c:barDir val="col"/>
        <c:grouping val="stacked"/>
        <c:varyColors val="0"/>
        <c:ser>
          <c:idx val="0"/>
          <c:order val="1"/>
          <c:tx>
            <c:strRef>
              <c:f>processing!$J$34</c:f>
              <c:strCache>
                <c:ptCount val="1"/>
                <c:pt idx="0">
                  <c:v>Min</c:v>
                </c:pt>
              </c:strCache>
            </c:strRef>
          </c:tx>
          <c:spPr>
            <a:noFill/>
            <a:ln>
              <a:noFill/>
            </a:ln>
            <a:effectLst/>
          </c:spPr>
          <c:invertIfNegative val="0"/>
          <c:dLbls>
            <c:delete val="1"/>
          </c:dLbls>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processing!$J$35:$J$46</c:f>
              <c:numCache>
                <c:formatCode>General</c:formatCode>
                <c:ptCount val="12"/>
                <c:pt idx="0">
                  <c:v>35</c:v>
                </c:pt>
                <c:pt idx="1">
                  <c:v>27</c:v>
                </c:pt>
                <c:pt idx="2">
                  <c:v>91</c:v>
                </c:pt>
                <c:pt idx="3">
                  <c:v>60</c:v>
                </c:pt>
                <c:pt idx="4">
                  <c:v>65</c:v>
                </c:pt>
                <c:pt idx="5">
                  <c:v>42</c:v>
                </c:pt>
                <c:pt idx="6">
                  <c:v>33</c:v>
                </c:pt>
                <c:pt idx="7">
                  <c:v>92</c:v>
                </c:pt>
                <c:pt idx="8">
                  <c:v>44</c:v>
                </c:pt>
                <c:pt idx="9">
                  <c:v>22</c:v>
                </c:pt>
                <c:pt idx="10">
                  <c:v>28</c:v>
                </c:pt>
                <c:pt idx="11">
                  <c:v>31</c:v>
                </c:pt>
              </c:numCache>
            </c:numRef>
          </c:val>
          <c:extLst>
            <c:ext xmlns:c16="http://schemas.microsoft.com/office/drawing/2014/chart" uri="{C3380CC4-5D6E-409C-BE32-E72D297353CC}">
              <c16:uniqueId val="{00000000-5659-4F43-B07B-136C95A32D95}"/>
            </c:ext>
          </c:extLst>
        </c:ser>
        <c:ser>
          <c:idx val="1"/>
          <c:order val="2"/>
          <c:tx>
            <c:strRef>
              <c:f>processing!$K$34</c:f>
              <c:strCache>
                <c:ptCount val="1"/>
                <c:pt idx="0">
                  <c:v>INDENT 1</c:v>
                </c:pt>
              </c:strCache>
            </c:strRef>
          </c:tx>
          <c:spPr>
            <a:blipFill>
              <a:blip xmlns:r="http://schemas.openxmlformats.org/officeDocument/2006/relationships" r:embed="rId3"/>
              <a:stretch>
                <a:fillRect/>
              </a:stretch>
            </a:blipFill>
            <a:ln>
              <a:noFill/>
            </a:ln>
            <a:effectLst/>
          </c:spPr>
          <c:invertIfNegative val="0"/>
          <c:dLbls>
            <c:delete val="1"/>
          </c:dLbls>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processing!$K$35:$K$46</c:f>
              <c:numCache>
                <c:formatCode>General</c:formatCode>
                <c:ptCount val="12"/>
                <c:pt idx="0">
                  <c:v>8</c:v>
                </c:pt>
                <c:pt idx="1">
                  <c:v>8</c:v>
                </c:pt>
                <c:pt idx="2">
                  <c:v>8</c:v>
                </c:pt>
                <c:pt idx="3">
                  <c:v>8</c:v>
                </c:pt>
                <c:pt idx="4">
                  <c:v>8</c:v>
                </c:pt>
                <c:pt idx="5">
                  <c:v>8</c:v>
                </c:pt>
                <c:pt idx="6">
                  <c:v>8</c:v>
                </c:pt>
                <c:pt idx="7">
                  <c:v>8</c:v>
                </c:pt>
                <c:pt idx="8">
                  <c:v>8</c:v>
                </c:pt>
                <c:pt idx="9">
                  <c:v>8</c:v>
                </c:pt>
                <c:pt idx="10">
                  <c:v>8</c:v>
                </c:pt>
                <c:pt idx="11">
                  <c:v>8</c:v>
                </c:pt>
              </c:numCache>
            </c:numRef>
          </c:val>
          <c:extLst>
            <c:ext xmlns:c16="http://schemas.microsoft.com/office/drawing/2014/chart" uri="{C3380CC4-5D6E-409C-BE32-E72D297353CC}">
              <c16:uniqueId val="{00000001-5659-4F43-B07B-136C95A32D95}"/>
            </c:ext>
          </c:extLst>
        </c:ser>
        <c:ser>
          <c:idx val="2"/>
          <c:order val="3"/>
          <c:tx>
            <c:strRef>
              <c:f>processing!$L$34</c:f>
              <c:strCache>
                <c:ptCount val="1"/>
                <c:pt idx="0">
                  <c:v>Max</c:v>
                </c:pt>
              </c:strCache>
            </c:strRef>
          </c:tx>
          <c:spPr>
            <a:solidFill>
              <a:srgbClr val="008080"/>
            </a:solidFill>
            <a:ln>
              <a:noFill/>
            </a:ln>
            <a:effectLst/>
          </c:spPr>
          <c:invertIfNegative val="0"/>
          <c:dLbls>
            <c:delete val="1"/>
          </c:dLbls>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processing!$L$35:$L$46</c:f>
              <c:numCache>
                <c:formatCode>General</c:formatCode>
                <c:ptCount val="12"/>
                <c:pt idx="0">
                  <c:v>28</c:v>
                </c:pt>
                <c:pt idx="1">
                  <c:v>28</c:v>
                </c:pt>
                <c:pt idx="2">
                  <c:v>67</c:v>
                </c:pt>
                <c:pt idx="3">
                  <c:v>59</c:v>
                </c:pt>
                <c:pt idx="4">
                  <c:v>77</c:v>
                </c:pt>
                <c:pt idx="5">
                  <c:v>67</c:v>
                </c:pt>
                <c:pt idx="6">
                  <c:v>94</c:v>
                </c:pt>
                <c:pt idx="7">
                  <c:v>74</c:v>
                </c:pt>
                <c:pt idx="8">
                  <c:v>94</c:v>
                </c:pt>
                <c:pt idx="9">
                  <c:v>76</c:v>
                </c:pt>
                <c:pt idx="10">
                  <c:v>79</c:v>
                </c:pt>
                <c:pt idx="11">
                  <c:v>84</c:v>
                </c:pt>
              </c:numCache>
            </c:numRef>
          </c:val>
          <c:extLst>
            <c:ext xmlns:c16="http://schemas.microsoft.com/office/drawing/2014/chart" uri="{C3380CC4-5D6E-409C-BE32-E72D297353CC}">
              <c16:uniqueId val="{00000002-5659-4F43-B07B-136C95A32D95}"/>
            </c:ext>
          </c:extLst>
        </c:ser>
        <c:ser>
          <c:idx val="3"/>
          <c:order val="4"/>
          <c:tx>
            <c:strRef>
              <c:f>processing!$M$34</c:f>
              <c:strCache>
                <c:ptCount val="1"/>
                <c:pt idx="0">
                  <c:v>INDENT 2</c:v>
                </c:pt>
              </c:strCache>
            </c:strRef>
          </c:tx>
          <c:spPr>
            <a:blipFill>
              <a:blip xmlns:r="http://schemas.openxmlformats.org/officeDocument/2006/relationships" r:embed="rId4"/>
              <a:stretch>
                <a:fillRect/>
              </a:stretch>
            </a:blipFill>
            <a:ln>
              <a:noFill/>
            </a:ln>
            <a:effectLst/>
          </c:spPr>
          <c:invertIfNegative val="0"/>
          <c:dLbls>
            <c:delete val="1"/>
          </c:dLbls>
          <c:cat>
            <c:strRef>
              <c:f>processing!$B$17:$B$28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processing!$M$35:$M$46</c:f>
              <c:numCache>
                <c:formatCode>General</c:formatCode>
                <c:ptCount val="12"/>
                <c:pt idx="0">
                  <c:v>8</c:v>
                </c:pt>
                <c:pt idx="1">
                  <c:v>8</c:v>
                </c:pt>
                <c:pt idx="2">
                  <c:v>8</c:v>
                </c:pt>
                <c:pt idx="3">
                  <c:v>8</c:v>
                </c:pt>
                <c:pt idx="4">
                  <c:v>8</c:v>
                </c:pt>
                <c:pt idx="5">
                  <c:v>8</c:v>
                </c:pt>
                <c:pt idx="6">
                  <c:v>8</c:v>
                </c:pt>
                <c:pt idx="7">
                  <c:v>8</c:v>
                </c:pt>
                <c:pt idx="8">
                  <c:v>8</c:v>
                </c:pt>
                <c:pt idx="9">
                  <c:v>8</c:v>
                </c:pt>
                <c:pt idx="10">
                  <c:v>8</c:v>
                </c:pt>
                <c:pt idx="11">
                  <c:v>8</c:v>
                </c:pt>
              </c:numCache>
            </c:numRef>
          </c:val>
          <c:extLst>
            <c:ext xmlns:c16="http://schemas.microsoft.com/office/drawing/2014/chart" uri="{C3380CC4-5D6E-409C-BE32-E72D297353CC}">
              <c16:uniqueId val="{00000003-5659-4F43-B07B-136C95A32D95}"/>
            </c:ext>
          </c:extLst>
        </c:ser>
        <c:dLbls>
          <c:showLegendKey val="0"/>
          <c:showVal val="1"/>
          <c:showCatName val="0"/>
          <c:showSerName val="0"/>
          <c:showPercent val="0"/>
          <c:showBubbleSize val="0"/>
        </c:dLbls>
        <c:gapWidth val="150"/>
        <c:overlap val="100"/>
        <c:axId val="1319335920"/>
        <c:axId val="1319337360"/>
      </c:barChart>
      <c:barChart>
        <c:barDir val="col"/>
        <c:grouping val="stacked"/>
        <c:varyColors val="0"/>
        <c:ser>
          <c:idx val="4"/>
          <c:order val="5"/>
          <c:tx>
            <c:strRef>
              <c:f>processing!$N$34</c:f>
              <c:strCache>
                <c:ptCount val="1"/>
                <c:pt idx="0">
                  <c:v>MinL2</c:v>
                </c:pt>
              </c:strCache>
            </c:strRef>
          </c:tx>
          <c:spPr>
            <a:noFill/>
            <a:ln>
              <a:noFill/>
            </a:ln>
            <a:effectLst/>
          </c:spPr>
          <c:invertIfNegative val="0"/>
          <c:dLbls>
            <c:delete val="1"/>
          </c:dLbls>
          <c:val>
            <c:numRef>
              <c:f>processing!$N$35:$N$46</c:f>
              <c:numCache>
                <c:formatCode>General</c:formatCode>
                <c:ptCount val="12"/>
                <c:pt idx="0">
                  <c:v>#N/A</c:v>
                </c:pt>
                <c:pt idx="1">
                  <c:v>#N/A</c:v>
                </c:pt>
                <c:pt idx="2">
                  <c:v>91</c:v>
                </c:pt>
                <c:pt idx="3">
                  <c:v>#N/A</c:v>
                </c:pt>
                <c:pt idx="4">
                  <c:v>65</c:v>
                </c:pt>
                <c:pt idx="5">
                  <c:v>42</c:v>
                </c:pt>
                <c:pt idx="6">
                  <c:v>33</c:v>
                </c:pt>
                <c:pt idx="7">
                  <c:v>#N/A</c:v>
                </c:pt>
                <c:pt idx="8">
                  <c:v>44</c:v>
                </c:pt>
                <c:pt idx="9">
                  <c:v>#N/A</c:v>
                </c:pt>
                <c:pt idx="10">
                  <c:v>#N/A</c:v>
                </c:pt>
                <c:pt idx="11">
                  <c:v>31</c:v>
                </c:pt>
              </c:numCache>
            </c:numRef>
          </c:val>
          <c:extLst>
            <c:ext xmlns:c16="http://schemas.microsoft.com/office/drawing/2014/chart" uri="{C3380CC4-5D6E-409C-BE32-E72D297353CC}">
              <c16:uniqueId val="{00000004-5659-4F43-B07B-136C95A32D95}"/>
            </c:ext>
          </c:extLst>
        </c:ser>
        <c:ser>
          <c:idx val="5"/>
          <c:order val="6"/>
          <c:tx>
            <c:strRef>
              <c:f>processing!$O$34</c:f>
              <c:strCache>
                <c:ptCount val="1"/>
                <c:pt idx="0">
                  <c:v>INDENT 1L2</c:v>
                </c:pt>
              </c:strCache>
            </c:strRef>
          </c:tx>
          <c:spPr>
            <a:blipFill>
              <a:blip xmlns:r="http://schemas.openxmlformats.org/officeDocument/2006/relationships" r:embed="rId5"/>
              <a:stretch>
                <a:fillRect/>
              </a:stretch>
            </a:blipFill>
            <a:ln>
              <a:noFill/>
            </a:ln>
            <a:effectLst/>
          </c:spPr>
          <c:invertIfNegative val="0"/>
          <c:dLbls>
            <c:delete val="1"/>
          </c:dLbls>
          <c:val>
            <c:numRef>
              <c:f>processing!$O$35:$O$46</c:f>
              <c:numCache>
                <c:formatCode>General</c:formatCode>
                <c:ptCount val="12"/>
                <c:pt idx="0">
                  <c:v>#N/A</c:v>
                </c:pt>
                <c:pt idx="1">
                  <c:v>#N/A</c:v>
                </c:pt>
                <c:pt idx="2">
                  <c:v>8</c:v>
                </c:pt>
                <c:pt idx="3">
                  <c:v>#N/A</c:v>
                </c:pt>
                <c:pt idx="4">
                  <c:v>8</c:v>
                </c:pt>
                <c:pt idx="5">
                  <c:v>8</c:v>
                </c:pt>
                <c:pt idx="6">
                  <c:v>8</c:v>
                </c:pt>
                <c:pt idx="7">
                  <c:v>#N/A</c:v>
                </c:pt>
                <c:pt idx="8">
                  <c:v>8</c:v>
                </c:pt>
                <c:pt idx="9">
                  <c:v>#N/A</c:v>
                </c:pt>
                <c:pt idx="10">
                  <c:v>#N/A</c:v>
                </c:pt>
                <c:pt idx="11">
                  <c:v>8</c:v>
                </c:pt>
              </c:numCache>
            </c:numRef>
          </c:val>
          <c:extLst>
            <c:ext xmlns:c16="http://schemas.microsoft.com/office/drawing/2014/chart" uri="{C3380CC4-5D6E-409C-BE32-E72D297353CC}">
              <c16:uniqueId val="{00000005-5659-4F43-B07B-136C95A32D95}"/>
            </c:ext>
          </c:extLst>
        </c:ser>
        <c:ser>
          <c:idx val="6"/>
          <c:order val="7"/>
          <c:tx>
            <c:strRef>
              <c:f>processing!$P$34</c:f>
              <c:strCache>
                <c:ptCount val="1"/>
                <c:pt idx="0">
                  <c:v>MaxL2</c:v>
                </c:pt>
              </c:strCache>
            </c:strRef>
          </c:tx>
          <c:spPr>
            <a:solidFill>
              <a:srgbClr val="00CC99"/>
            </a:solidFill>
            <a:ln>
              <a:noFill/>
            </a:ln>
            <a:effectLst/>
          </c:spPr>
          <c:invertIfNegative val="0"/>
          <c:dLbls>
            <c:delete val="1"/>
          </c:dLbls>
          <c:val>
            <c:numRef>
              <c:f>processing!$P$35:$P$46</c:f>
              <c:numCache>
                <c:formatCode>General</c:formatCode>
                <c:ptCount val="12"/>
                <c:pt idx="0">
                  <c:v>#N/A</c:v>
                </c:pt>
                <c:pt idx="1">
                  <c:v>#N/A</c:v>
                </c:pt>
                <c:pt idx="2">
                  <c:v>67</c:v>
                </c:pt>
                <c:pt idx="3">
                  <c:v>#N/A</c:v>
                </c:pt>
                <c:pt idx="4">
                  <c:v>77</c:v>
                </c:pt>
                <c:pt idx="5">
                  <c:v>67</c:v>
                </c:pt>
                <c:pt idx="6">
                  <c:v>94</c:v>
                </c:pt>
                <c:pt idx="7">
                  <c:v>#N/A</c:v>
                </c:pt>
                <c:pt idx="8">
                  <c:v>94</c:v>
                </c:pt>
                <c:pt idx="9">
                  <c:v>#N/A</c:v>
                </c:pt>
                <c:pt idx="10">
                  <c:v>#N/A</c:v>
                </c:pt>
                <c:pt idx="11">
                  <c:v>84</c:v>
                </c:pt>
              </c:numCache>
            </c:numRef>
          </c:val>
          <c:extLst>
            <c:ext xmlns:c16="http://schemas.microsoft.com/office/drawing/2014/chart" uri="{C3380CC4-5D6E-409C-BE32-E72D297353CC}">
              <c16:uniqueId val="{00000006-5659-4F43-B07B-136C95A32D95}"/>
            </c:ext>
          </c:extLst>
        </c:ser>
        <c:ser>
          <c:idx val="7"/>
          <c:order val="8"/>
          <c:tx>
            <c:strRef>
              <c:f>processing!$Q$34</c:f>
              <c:strCache>
                <c:ptCount val="1"/>
                <c:pt idx="0">
                  <c:v>INDENT 2L2</c:v>
                </c:pt>
              </c:strCache>
            </c:strRef>
          </c:tx>
          <c:spPr>
            <a:blipFill>
              <a:blip xmlns:r="http://schemas.openxmlformats.org/officeDocument/2006/relationships" r:embed="rId6"/>
              <a:stretch>
                <a:fillRect/>
              </a:stretch>
            </a:blipFill>
            <a:ln>
              <a:noFill/>
            </a:ln>
            <a:effectLst/>
          </c:spPr>
          <c:invertIfNegative val="0"/>
          <c:dLbls>
            <c:delete val="1"/>
          </c:dLbls>
          <c:val>
            <c:numRef>
              <c:f>processing!$Q$35:$Q$46</c:f>
              <c:numCache>
                <c:formatCode>General</c:formatCode>
                <c:ptCount val="12"/>
                <c:pt idx="0">
                  <c:v>#N/A</c:v>
                </c:pt>
                <c:pt idx="1">
                  <c:v>#N/A</c:v>
                </c:pt>
                <c:pt idx="2">
                  <c:v>8</c:v>
                </c:pt>
                <c:pt idx="3">
                  <c:v>#N/A</c:v>
                </c:pt>
                <c:pt idx="4">
                  <c:v>8</c:v>
                </c:pt>
                <c:pt idx="5">
                  <c:v>8</c:v>
                </c:pt>
                <c:pt idx="6">
                  <c:v>8</c:v>
                </c:pt>
                <c:pt idx="7">
                  <c:v>#N/A</c:v>
                </c:pt>
                <c:pt idx="8">
                  <c:v>8</c:v>
                </c:pt>
                <c:pt idx="9">
                  <c:v>#N/A</c:v>
                </c:pt>
                <c:pt idx="10">
                  <c:v>#N/A</c:v>
                </c:pt>
                <c:pt idx="11">
                  <c:v>8</c:v>
                </c:pt>
              </c:numCache>
            </c:numRef>
          </c:val>
          <c:extLst>
            <c:ext xmlns:c16="http://schemas.microsoft.com/office/drawing/2014/chart" uri="{C3380CC4-5D6E-409C-BE32-E72D297353CC}">
              <c16:uniqueId val="{00000007-5659-4F43-B07B-136C95A32D95}"/>
            </c:ext>
          </c:extLst>
        </c:ser>
        <c:dLbls>
          <c:showLegendKey val="0"/>
          <c:showVal val="1"/>
          <c:showCatName val="0"/>
          <c:showSerName val="0"/>
          <c:showPercent val="0"/>
          <c:showBubbleSize val="0"/>
        </c:dLbls>
        <c:gapWidth val="150"/>
        <c:overlap val="100"/>
        <c:axId val="1243380624"/>
        <c:axId val="1243372464"/>
      </c:barChart>
      <c:scatterChart>
        <c:scatterStyle val="lineMarker"/>
        <c:varyColors val="0"/>
        <c:ser>
          <c:idx val="8"/>
          <c:order val="0"/>
          <c:tx>
            <c:strRef>
              <c:f>processing!$S$34</c:f>
              <c:strCache>
                <c:ptCount val="1"/>
                <c:pt idx="0">
                  <c:v>MARK</c:v>
                </c:pt>
              </c:strCache>
            </c:strRef>
          </c:tx>
          <c:spPr>
            <a:ln w="25400" cap="rnd">
              <a:noFill/>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9999"/>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0"/>
            <c:plus>
              <c:numLit>
                <c:formatCode>General</c:formatCode>
                <c:ptCount val="1"/>
                <c:pt idx="0">
                  <c:v>1</c:v>
                </c:pt>
              </c:numLit>
            </c:plus>
            <c:minus>
              <c:numRef>
                <c:f>processing!$S$35:$S$46</c:f>
                <c:numCache>
                  <c:formatCode>General</c:formatCode>
                  <c:ptCount val="12"/>
                  <c:pt idx="0">
                    <c:v>#N/A</c:v>
                  </c:pt>
                  <c:pt idx="1">
                    <c:v>71</c:v>
                  </c:pt>
                  <c:pt idx="2">
                    <c:v>#N/A</c:v>
                  </c:pt>
                  <c:pt idx="3">
                    <c:v>#N/A</c:v>
                  </c:pt>
                  <c:pt idx="4">
                    <c:v>#N/A</c:v>
                  </c:pt>
                  <c:pt idx="5">
                    <c:v>#N/A</c:v>
                  </c:pt>
                  <c:pt idx="6">
                    <c:v>#N/A</c:v>
                  </c:pt>
                  <c:pt idx="7">
                    <c:v>#N/A</c:v>
                  </c:pt>
                  <c:pt idx="8">
                    <c:v>#N/A</c:v>
                  </c:pt>
                  <c:pt idx="9">
                    <c:v>#N/A</c:v>
                  </c:pt>
                  <c:pt idx="10">
                    <c:v>#N/A</c:v>
                  </c:pt>
                  <c:pt idx="11">
                    <c:v>#N/A</c:v>
                  </c:pt>
                </c:numCache>
              </c:numRef>
            </c:minus>
            <c:spPr>
              <a:noFill/>
              <a:ln w="88900" cap="flat" cmpd="sng" algn="ctr">
                <a:gradFill>
                  <a:gsLst>
                    <a:gs pos="0">
                      <a:srgbClr val="008080">
                        <a:alpha val="0"/>
                      </a:srgbClr>
                    </a:gs>
                    <a:gs pos="100000">
                      <a:srgbClr val="008080"/>
                    </a:gs>
                  </a:gsLst>
                  <a:lin ang="5400000" scaled="1"/>
                </a:gradFill>
                <a:round/>
              </a:ln>
              <a:effectLst/>
            </c:spPr>
          </c:errBars>
          <c:yVal>
            <c:numRef>
              <c:f>processing!$S$35:$S$46</c:f>
              <c:numCache>
                <c:formatCode>General</c:formatCode>
                <c:ptCount val="12"/>
                <c:pt idx="0">
                  <c:v>#N/A</c:v>
                </c:pt>
                <c:pt idx="1">
                  <c:v>71</c:v>
                </c:pt>
                <c:pt idx="2">
                  <c:v>#N/A</c:v>
                </c:pt>
                <c:pt idx="3">
                  <c:v>#N/A</c:v>
                </c:pt>
                <c:pt idx="4">
                  <c:v>#N/A</c:v>
                </c:pt>
                <c:pt idx="5">
                  <c:v>#N/A</c:v>
                </c:pt>
                <c:pt idx="6">
                  <c:v>#N/A</c:v>
                </c:pt>
                <c:pt idx="7">
                  <c:v>#N/A</c:v>
                </c:pt>
                <c:pt idx="8">
                  <c:v>#N/A</c:v>
                </c:pt>
                <c:pt idx="9">
                  <c:v>#N/A</c:v>
                </c:pt>
                <c:pt idx="10">
                  <c:v>#N/A</c:v>
                </c:pt>
                <c:pt idx="11">
                  <c:v>#N/A</c:v>
                </c:pt>
              </c:numCache>
            </c:numRef>
          </c:yVal>
          <c:smooth val="0"/>
          <c:extLst>
            <c:ext xmlns:c16="http://schemas.microsoft.com/office/drawing/2014/chart" uri="{C3380CC4-5D6E-409C-BE32-E72D297353CC}">
              <c16:uniqueId val="{00000008-5659-4F43-B07B-136C95A32D95}"/>
            </c:ext>
          </c:extLst>
        </c:ser>
        <c:dLbls>
          <c:showLegendKey val="0"/>
          <c:showVal val="0"/>
          <c:showCatName val="0"/>
          <c:showSerName val="0"/>
          <c:showPercent val="0"/>
          <c:showBubbleSize val="0"/>
        </c:dLbls>
        <c:axId val="1243380624"/>
        <c:axId val="1243372464"/>
      </c:scatterChart>
      <c:catAx>
        <c:axId val="131933592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337360"/>
        <c:crosses val="autoZero"/>
        <c:auto val="1"/>
        <c:lblAlgn val="ctr"/>
        <c:lblOffset val="100"/>
        <c:noMultiLvlLbl val="0"/>
      </c:catAx>
      <c:valAx>
        <c:axId val="1319337360"/>
        <c:scaling>
          <c:orientation val="minMax"/>
        </c:scaling>
        <c:delete val="1"/>
        <c:axPos val="l"/>
        <c:numFmt formatCode="General" sourceLinked="1"/>
        <c:majorTickMark val="out"/>
        <c:minorTickMark val="none"/>
        <c:tickLblPos val="nextTo"/>
        <c:crossAx val="1319335920"/>
        <c:crosses val="autoZero"/>
        <c:crossBetween val="between"/>
      </c:valAx>
      <c:valAx>
        <c:axId val="1243372464"/>
        <c:scaling>
          <c:orientation val="minMax"/>
        </c:scaling>
        <c:delete val="1"/>
        <c:axPos val="r"/>
        <c:numFmt formatCode="General" sourceLinked="1"/>
        <c:majorTickMark val="out"/>
        <c:minorTickMark val="none"/>
        <c:tickLblPos val="nextTo"/>
        <c:crossAx val="1243380624"/>
        <c:crosses val="max"/>
        <c:crossBetween val="between"/>
      </c:valAx>
      <c:catAx>
        <c:axId val="1243380624"/>
        <c:scaling>
          <c:orientation val="minMax"/>
        </c:scaling>
        <c:delete val="1"/>
        <c:axPos val="t"/>
        <c:majorTickMark val="out"/>
        <c:minorTickMark val="none"/>
        <c:tickLblPos val="nextTo"/>
        <c:crossAx val="1243372464"/>
        <c:crosses val="max"/>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7"/>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noFill/>
            <a:ln w="9525">
              <a:solidFill>
                <a:schemeClr val="bg1">
                  <a:lumMod val="75000"/>
                </a:schemeClr>
              </a:solidFill>
            </a:ln>
          </c:spPr>
          <c:dPt>
            <c:idx val="0"/>
            <c:bubble3D val="0"/>
            <c:spPr>
              <a:noFill/>
              <a:ln w="9525">
                <a:solidFill>
                  <a:schemeClr val="bg1">
                    <a:lumMod val="75000"/>
                  </a:schemeClr>
                </a:solidFill>
              </a:ln>
              <a:effectLst/>
            </c:spPr>
            <c:extLst>
              <c:ext xmlns:c16="http://schemas.microsoft.com/office/drawing/2014/chart" uri="{C3380CC4-5D6E-409C-BE32-E72D297353CC}">
                <c16:uniqueId val="{00000001-4DC2-48CE-BC4E-8E6C75B4DFED}"/>
              </c:ext>
            </c:extLst>
          </c:dPt>
          <c:dPt>
            <c:idx val="1"/>
            <c:bubble3D val="0"/>
            <c:spPr>
              <a:noFill/>
              <a:ln w="9525">
                <a:solidFill>
                  <a:schemeClr val="bg1">
                    <a:lumMod val="75000"/>
                  </a:schemeClr>
                </a:solidFill>
              </a:ln>
              <a:effectLst/>
            </c:spPr>
            <c:extLst>
              <c:ext xmlns:c16="http://schemas.microsoft.com/office/drawing/2014/chart" uri="{C3380CC4-5D6E-409C-BE32-E72D297353CC}">
                <c16:uniqueId val="{00000003-4DC2-48CE-BC4E-8E6C75B4DFED}"/>
              </c:ext>
            </c:extLst>
          </c:dPt>
          <c:dPt>
            <c:idx val="2"/>
            <c:bubble3D val="0"/>
            <c:spPr>
              <a:noFill/>
              <a:ln w="9525">
                <a:solidFill>
                  <a:schemeClr val="bg1">
                    <a:lumMod val="75000"/>
                  </a:schemeClr>
                </a:solidFill>
              </a:ln>
              <a:effectLst/>
            </c:spPr>
            <c:extLst>
              <c:ext xmlns:c16="http://schemas.microsoft.com/office/drawing/2014/chart" uri="{C3380CC4-5D6E-409C-BE32-E72D297353CC}">
                <c16:uniqueId val="{00000005-4DC2-48CE-BC4E-8E6C75B4DFED}"/>
              </c:ext>
            </c:extLst>
          </c:dPt>
          <c:dPt>
            <c:idx val="3"/>
            <c:bubble3D val="0"/>
            <c:spPr>
              <a:noFill/>
              <a:ln w="9525">
                <a:solidFill>
                  <a:schemeClr val="bg1">
                    <a:lumMod val="75000"/>
                  </a:schemeClr>
                </a:solidFill>
              </a:ln>
              <a:effectLst/>
            </c:spPr>
            <c:extLst>
              <c:ext xmlns:c16="http://schemas.microsoft.com/office/drawing/2014/chart" uri="{C3380CC4-5D6E-409C-BE32-E72D297353CC}">
                <c16:uniqueId val="{00000007-4DC2-48CE-BC4E-8E6C75B4DFED}"/>
              </c:ext>
            </c:extLst>
          </c:dPt>
          <c:dPt>
            <c:idx val="4"/>
            <c:bubble3D val="0"/>
            <c:spPr>
              <a:noFill/>
              <a:ln w="9525">
                <a:solidFill>
                  <a:schemeClr val="bg1">
                    <a:lumMod val="75000"/>
                  </a:schemeClr>
                </a:solidFill>
              </a:ln>
              <a:effectLst/>
            </c:spPr>
            <c:extLst>
              <c:ext xmlns:c16="http://schemas.microsoft.com/office/drawing/2014/chart" uri="{C3380CC4-5D6E-409C-BE32-E72D297353CC}">
                <c16:uniqueId val="{00000009-4DC2-48CE-BC4E-8E6C75B4DFED}"/>
              </c:ext>
            </c:extLst>
          </c:dPt>
          <c:dPt>
            <c:idx val="5"/>
            <c:bubble3D val="0"/>
            <c:spPr>
              <a:noFill/>
              <a:ln w="9525">
                <a:solidFill>
                  <a:schemeClr val="bg1">
                    <a:lumMod val="75000"/>
                  </a:schemeClr>
                </a:solidFill>
              </a:ln>
              <a:effectLst/>
            </c:spPr>
            <c:extLst>
              <c:ext xmlns:c16="http://schemas.microsoft.com/office/drawing/2014/chart" uri="{C3380CC4-5D6E-409C-BE32-E72D297353CC}">
                <c16:uniqueId val="{0000000B-4DC2-48CE-BC4E-8E6C75B4DFED}"/>
              </c:ext>
            </c:extLst>
          </c:dPt>
          <c:dPt>
            <c:idx val="6"/>
            <c:bubble3D val="0"/>
            <c:spPr>
              <a:noFill/>
              <a:ln w="9525">
                <a:solidFill>
                  <a:schemeClr val="bg1">
                    <a:lumMod val="75000"/>
                  </a:schemeClr>
                </a:solidFill>
              </a:ln>
              <a:effectLst/>
            </c:spPr>
            <c:extLst>
              <c:ext xmlns:c16="http://schemas.microsoft.com/office/drawing/2014/chart" uri="{C3380CC4-5D6E-409C-BE32-E72D297353CC}">
                <c16:uniqueId val="{0000000D-4DC2-48CE-BC4E-8E6C75B4DFED}"/>
              </c:ext>
            </c:extLst>
          </c:dPt>
          <c:dPt>
            <c:idx val="7"/>
            <c:bubble3D val="0"/>
            <c:spPr>
              <a:noFill/>
              <a:ln w="9525">
                <a:solidFill>
                  <a:schemeClr val="bg1">
                    <a:lumMod val="75000"/>
                  </a:schemeClr>
                </a:solidFill>
              </a:ln>
              <a:effectLst/>
            </c:spPr>
            <c:extLst>
              <c:ext xmlns:c16="http://schemas.microsoft.com/office/drawing/2014/chart" uri="{C3380CC4-5D6E-409C-BE32-E72D297353CC}">
                <c16:uniqueId val="{0000000F-4DC2-48CE-BC4E-8E6C75B4DFED}"/>
              </c:ext>
            </c:extLst>
          </c:dPt>
          <c:dPt>
            <c:idx val="8"/>
            <c:bubble3D val="0"/>
            <c:spPr>
              <a:noFill/>
              <a:ln w="9525">
                <a:solidFill>
                  <a:schemeClr val="bg1">
                    <a:lumMod val="75000"/>
                  </a:schemeClr>
                </a:solidFill>
              </a:ln>
              <a:effectLst/>
            </c:spPr>
            <c:extLst>
              <c:ext xmlns:c16="http://schemas.microsoft.com/office/drawing/2014/chart" uri="{C3380CC4-5D6E-409C-BE32-E72D297353CC}">
                <c16:uniqueId val="{00000011-4DC2-48CE-BC4E-8E6C75B4DFED}"/>
              </c:ext>
            </c:extLst>
          </c:dPt>
          <c:dPt>
            <c:idx val="9"/>
            <c:bubble3D val="0"/>
            <c:spPr>
              <a:noFill/>
              <a:ln w="9525">
                <a:solidFill>
                  <a:schemeClr val="bg1">
                    <a:lumMod val="75000"/>
                  </a:schemeClr>
                </a:solidFill>
              </a:ln>
              <a:effectLst/>
            </c:spPr>
            <c:extLst>
              <c:ext xmlns:c16="http://schemas.microsoft.com/office/drawing/2014/chart" uri="{C3380CC4-5D6E-409C-BE32-E72D297353CC}">
                <c16:uniqueId val="{00000013-4DC2-48CE-BC4E-8E6C75B4DFED}"/>
              </c:ext>
            </c:extLst>
          </c:dPt>
          <c:val>
            <c:numRef>
              <c:f>processing!$AF$52:$AF$61</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14-4DC2-48CE-BC4E-8E6C75B4DFE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88457917786538"/>
          <c:y val="0.19891382394737522"/>
          <c:w val="0.38481787416140278"/>
          <c:h val="0.62759943833502485"/>
        </c:manualLayout>
      </c:layout>
      <c:radarChart>
        <c:radarStyle val="marker"/>
        <c:varyColors val="0"/>
        <c:ser>
          <c:idx val="0"/>
          <c:order val="0"/>
          <c:spPr>
            <a:ln w="28575" cap="rnd">
              <a:solidFill>
                <a:srgbClr val="05F186"/>
              </a:solidFill>
              <a:round/>
            </a:ln>
            <a:effectLst>
              <a:glow rad="101600">
                <a:schemeClr val="accent6">
                  <a:satMod val="175000"/>
                  <a:alpha val="20000"/>
                </a:schemeClr>
              </a:glow>
            </a:effectLst>
          </c:spPr>
          <c:marker>
            <c:symbol val="none"/>
          </c:marker>
          <c:val>
            <c:numRef>
              <c:f>processing!$B$64:$K$64</c:f>
              <c:numCache>
                <c:formatCode>0%</c:formatCode>
                <c:ptCount val="10"/>
                <c:pt idx="0">
                  <c:v>0.9</c:v>
                </c:pt>
                <c:pt idx="1">
                  <c:v>0.5</c:v>
                </c:pt>
                <c:pt idx="2">
                  <c:v>0.79</c:v>
                </c:pt>
                <c:pt idx="3">
                  <c:v>0.77</c:v>
                </c:pt>
                <c:pt idx="4">
                  <c:v>0.47</c:v>
                </c:pt>
                <c:pt idx="5">
                  <c:v>0.49</c:v>
                </c:pt>
                <c:pt idx="6">
                  <c:v>0.9</c:v>
                </c:pt>
                <c:pt idx="7">
                  <c:v>0.54</c:v>
                </c:pt>
                <c:pt idx="8">
                  <c:v>0.91</c:v>
                </c:pt>
                <c:pt idx="9">
                  <c:v>0.35</c:v>
                </c:pt>
              </c:numCache>
            </c:numRef>
          </c:val>
          <c:extLst>
            <c:ext xmlns:c16="http://schemas.microsoft.com/office/drawing/2014/chart" uri="{C3380CC4-5D6E-409C-BE32-E72D297353CC}">
              <c16:uniqueId val="{00000000-B208-4389-BA6D-AB37E2913561}"/>
            </c:ext>
          </c:extLst>
        </c:ser>
        <c:dLbls>
          <c:showLegendKey val="0"/>
          <c:showVal val="0"/>
          <c:showCatName val="0"/>
          <c:showSerName val="0"/>
          <c:showPercent val="0"/>
          <c:showBubbleSize val="0"/>
        </c:dLbls>
        <c:axId val="48783743"/>
        <c:axId val="48784223"/>
      </c:radarChart>
      <c:catAx>
        <c:axId val="4878374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8784223"/>
        <c:crosses val="autoZero"/>
        <c:auto val="1"/>
        <c:lblAlgn val="ctr"/>
        <c:lblOffset val="100"/>
        <c:noMultiLvlLbl val="0"/>
      </c:catAx>
      <c:valAx>
        <c:axId val="48784223"/>
        <c:scaling>
          <c:orientation val="minMax"/>
        </c:scaling>
        <c:delete val="1"/>
        <c:axPos val="l"/>
        <c:numFmt formatCode="0%" sourceLinked="1"/>
        <c:majorTickMark val="none"/>
        <c:minorTickMark val="none"/>
        <c:tickLblPos val="nextTo"/>
        <c:crossAx val="48783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noFill/>
            <a:ln w="9525">
              <a:solidFill>
                <a:schemeClr val="bg1">
                  <a:lumMod val="75000"/>
                </a:schemeClr>
              </a:solidFill>
            </a:ln>
          </c:spPr>
          <c:dPt>
            <c:idx val="0"/>
            <c:bubble3D val="0"/>
            <c:spPr>
              <a:noFill/>
              <a:ln w="9525">
                <a:solidFill>
                  <a:schemeClr val="bg1">
                    <a:lumMod val="75000"/>
                  </a:schemeClr>
                </a:solidFill>
              </a:ln>
              <a:effectLst/>
            </c:spPr>
            <c:extLst>
              <c:ext xmlns:c16="http://schemas.microsoft.com/office/drawing/2014/chart" uri="{C3380CC4-5D6E-409C-BE32-E72D297353CC}">
                <c16:uniqueId val="{00000001-8DA5-4E45-B6CC-F68769FB910C}"/>
              </c:ext>
            </c:extLst>
          </c:dPt>
          <c:dPt>
            <c:idx val="1"/>
            <c:bubble3D val="0"/>
            <c:spPr>
              <a:noFill/>
              <a:ln w="9525">
                <a:solidFill>
                  <a:schemeClr val="bg1">
                    <a:lumMod val="75000"/>
                  </a:schemeClr>
                </a:solidFill>
              </a:ln>
              <a:effectLst/>
            </c:spPr>
            <c:extLst>
              <c:ext xmlns:c16="http://schemas.microsoft.com/office/drawing/2014/chart" uri="{C3380CC4-5D6E-409C-BE32-E72D297353CC}">
                <c16:uniqueId val="{00000003-8DA5-4E45-B6CC-F68769FB910C}"/>
              </c:ext>
            </c:extLst>
          </c:dPt>
          <c:dPt>
            <c:idx val="2"/>
            <c:bubble3D val="0"/>
            <c:spPr>
              <a:noFill/>
              <a:ln w="9525">
                <a:solidFill>
                  <a:schemeClr val="bg1">
                    <a:lumMod val="75000"/>
                  </a:schemeClr>
                </a:solidFill>
              </a:ln>
              <a:effectLst/>
            </c:spPr>
            <c:extLst>
              <c:ext xmlns:c16="http://schemas.microsoft.com/office/drawing/2014/chart" uri="{C3380CC4-5D6E-409C-BE32-E72D297353CC}">
                <c16:uniqueId val="{00000005-8DA5-4E45-B6CC-F68769FB910C}"/>
              </c:ext>
            </c:extLst>
          </c:dPt>
          <c:dPt>
            <c:idx val="3"/>
            <c:bubble3D val="0"/>
            <c:spPr>
              <a:noFill/>
              <a:ln w="9525">
                <a:solidFill>
                  <a:schemeClr val="bg1">
                    <a:lumMod val="75000"/>
                  </a:schemeClr>
                </a:solidFill>
              </a:ln>
              <a:effectLst/>
            </c:spPr>
            <c:extLst>
              <c:ext xmlns:c16="http://schemas.microsoft.com/office/drawing/2014/chart" uri="{C3380CC4-5D6E-409C-BE32-E72D297353CC}">
                <c16:uniqueId val="{00000007-8DA5-4E45-B6CC-F68769FB910C}"/>
              </c:ext>
            </c:extLst>
          </c:dPt>
          <c:dPt>
            <c:idx val="4"/>
            <c:bubble3D val="0"/>
            <c:spPr>
              <a:noFill/>
              <a:ln w="9525">
                <a:solidFill>
                  <a:schemeClr val="bg1">
                    <a:lumMod val="75000"/>
                  </a:schemeClr>
                </a:solidFill>
              </a:ln>
              <a:effectLst/>
            </c:spPr>
            <c:extLst>
              <c:ext xmlns:c16="http://schemas.microsoft.com/office/drawing/2014/chart" uri="{C3380CC4-5D6E-409C-BE32-E72D297353CC}">
                <c16:uniqueId val="{00000009-8DA5-4E45-B6CC-F68769FB910C}"/>
              </c:ext>
            </c:extLst>
          </c:dPt>
          <c:dPt>
            <c:idx val="5"/>
            <c:bubble3D val="0"/>
            <c:spPr>
              <a:noFill/>
              <a:ln w="9525">
                <a:solidFill>
                  <a:schemeClr val="bg1">
                    <a:lumMod val="75000"/>
                  </a:schemeClr>
                </a:solidFill>
              </a:ln>
              <a:effectLst/>
            </c:spPr>
            <c:extLst>
              <c:ext xmlns:c16="http://schemas.microsoft.com/office/drawing/2014/chart" uri="{C3380CC4-5D6E-409C-BE32-E72D297353CC}">
                <c16:uniqueId val="{0000000B-8DA5-4E45-B6CC-F68769FB910C}"/>
              </c:ext>
            </c:extLst>
          </c:dPt>
          <c:dPt>
            <c:idx val="6"/>
            <c:bubble3D val="0"/>
            <c:spPr>
              <a:noFill/>
              <a:ln w="9525">
                <a:solidFill>
                  <a:schemeClr val="bg1">
                    <a:lumMod val="75000"/>
                  </a:schemeClr>
                </a:solidFill>
              </a:ln>
              <a:effectLst/>
            </c:spPr>
            <c:extLst>
              <c:ext xmlns:c16="http://schemas.microsoft.com/office/drawing/2014/chart" uri="{C3380CC4-5D6E-409C-BE32-E72D297353CC}">
                <c16:uniqueId val="{0000000D-8DA5-4E45-B6CC-F68769FB910C}"/>
              </c:ext>
            </c:extLst>
          </c:dPt>
          <c:dPt>
            <c:idx val="7"/>
            <c:bubble3D val="0"/>
            <c:spPr>
              <a:noFill/>
              <a:ln w="9525">
                <a:solidFill>
                  <a:schemeClr val="bg1">
                    <a:lumMod val="75000"/>
                  </a:schemeClr>
                </a:solidFill>
              </a:ln>
              <a:effectLst/>
            </c:spPr>
            <c:extLst>
              <c:ext xmlns:c16="http://schemas.microsoft.com/office/drawing/2014/chart" uri="{C3380CC4-5D6E-409C-BE32-E72D297353CC}">
                <c16:uniqueId val="{0000000F-8DA5-4E45-B6CC-F68769FB910C}"/>
              </c:ext>
            </c:extLst>
          </c:dPt>
          <c:dPt>
            <c:idx val="8"/>
            <c:bubble3D val="0"/>
            <c:spPr>
              <a:noFill/>
              <a:ln w="9525">
                <a:solidFill>
                  <a:schemeClr val="bg1">
                    <a:lumMod val="75000"/>
                  </a:schemeClr>
                </a:solidFill>
              </a:ln>
              <a:effectLst/>
            </c:spPr>
            <c:extLst>
              <c:ext xmlns:c16="http://schemas.microsoft.com/office/drawing/2014/chart" uri="{C3380CC4-5D6E-409C-BE32-E72D297353CC}">
                <c16:uniqueId val="{00000011-8DA5-4E45-B6CC-F68769FB910C}"/>
              </c:ext>
            </c:extLst>
          </c:dPt>
          <c:dPt>
            <c:idx val="9"/>
            <c:bubble3D val="0"/>
            <c:spPr>
              <a:noFill/>
              <a:ln w="9525">
                <a:solidFill>
                  <a:schemeClr val="bg1">
                    <a:lumMod val="75000"/>
                  </a:schemeClr>
                </a:solidFill>
              </a:ln>
              <a:effectLst/>
            </c:spPr>
            <c:extLst>
              <c:ext xmlns:c16="http://schemas.microsoft.com/office/drawing/2014/chart" uri="{C3380CC4-5D6E-409C-BE32-E72D297353CC}">
                <c16:uniqueId val="{00000013-8DA5-4E45-B6CC-F68769FB910C}"/>
              </c:ext>
            </c:extLst>
          </c:dPt>
          <c:val>
            <c:numRef>
              <c:f>processing!$AF$52:$AF$61</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14-8DA5-4E45-B6CC-F68769FB910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88457917786538"/>
          <c:y val="0.19891382394737522"/>
          <c:w val="0.38481787416140278"/>
          <c:h val="0.62759943833502485"/>
        </c:manualLayout>
      </c:layout>
      <c:radarChart>
        <c:radarStyle val="marker"/>
        <c:varyColors val="0"/>
        <c:ser>
          <c:idx val="0"/>
          <c:order val="0"/>
          <c:spPr>
            <a:ln w="22225" cap="rnd">
              <a:solidFill>
                <a:srgbClr val="00B0F0"/>
              </a:solidFill>
              <a:round/>
            </a:ln>
            <a:effectLst>
              <a:glow rad="101600">
                <a:schemeClr val="accent1">
                  <a:satMod val="175000"/>
                  <a:alpha val="40000"/>
                </a:schemeClr>
              </a:glow>
            </a:effectLst>
          </c:spPr>
          <c:marker>
            <c:symbol val="none"/>
          </c:marker>
          <c:val>
            <c:numRef>
              <c:f>processing!$L$64:$U$64</c:f>
              <c:numCache>
                <c:formatCode>0%</c:formatCode>
                <c:ptCount val="10"/>
                <c:pt idx="0">
                  <c:v>0.56999999999999995</c:v>
                </c:pt>
                <c:pt idx="1">
                  <c:v>0.28000000000000003</c:v>
                </c:pt>
                <c:pt idx="2">
                  <c:v>0.31</c:v>
                </c:pt>
                <c:pt idx="3">
                  <c:v>0.56000000000000005</c:v>
                </c:pt>
                <c:pt idx="4">
                  <c:v>0.71</c:v>
                </c:pt>
                <c:pt idx="5">
                  <c:v>0.92</c:v>
                </c:pt>
                <c:pt idx="6">
                  <c:v>0.82</c:v>
                </c:pt>
                <c:pt idx="7">
                  <c:v>0.7</c:v>
                </c:pt>
                <c:pt idx="8">
                  <c:v>0.64</c:v>
                </c:pt>
                <c:pt idx="9">
                  <c:v>0.89</c:v>
                </c:pt>
              </c:numCache>
            </c:numRef>
          </c:val>
          <c:extLst>
            <c:ext xmlns:c16="http://schemas.microsoft.com/office/drawing/2014/chart" uri="{C3380CC4-5D6E-409C-BE32-E72D297353CC}">
              <c16:uniqueId val="{00000000-7433-4A0B-88F5-F965A87BB42E}"/>
            </c:ext>
          </c:extLst>
        </c:ser>
        <c:ser>
          <c:idx val="1"/>
          <c:order val="1"/>
          <c:spPr>
            <a:ln w="9525" cap="rnd">
              <a:solidFill>
                <a:schemeClr val="bg1"/>
              </a:solidFill>
              <a:round/>
            </a:ln>
            <a:effectLst>
              <a:glow rad="165100">
                <a:srgbClr val="7030A0">
                  <a:alpha val="51000"/>
                </a:srgbClr>
              </a:glow>
            </a:effectLst>
          </c:spPr>
          <c:marker>
            <c:symbol val="none"/>
          </c:marker>
          <c:val>
            <c:numRef>
              <c:f>processing!$V$64:$AE$64</c:f>
              <c:numCache>
                <c:formatCode>0%</c:formatCode>
                <c:ptCount val="10"/>
                <c:pt idx="0">
                  <c:v>0.23</c:v>
                </c:pt>
                <c:pt idx="1">
                  <c:v>0.11</c:v>
                </c:pt>
                <c:pt idx="2">
                  <c:v>0.22</c:v>
                </c:pt>
                <c:pt idx="3">
                  <c:v>0.5</c:v>
                </c:pt>
                <c:pt idx="4">
                  <c:v>0.27</c:v>
                </c:pt>
                <c:pt idx="5">
                  <c:v>0.2</c:v>
                </c:pt>
                <c:pt idx="6">
                  <c:v>0.24</c:v>
                </c:pt>
                <c:pt idx="7">
                  <c:v>0.28000000000000003</c:v>
                </c:pt>
                <c:pt idx="8">
                  <c:v>0.2</c:v>
                </c:pt>
                <c:pt idx="9">
                  <c:v>0.22</c:v>
                </c:pt>
              </c:numCache>
            </c:numRef>
          </c:val>
          <c:extLst>
            <c:ext xmlns:c16="http://schemas.microsoft.com/office/drawing/2014/chart" uri="{C3380CC4-5D6E-409C-BE32-E72D297353CC}">
              <c16:uniqueId val="{00000001-7433-4A0B-88F5-F965A87BB42E}"/>
            </c:ext>
          </c:extLst>
        </c:ser>
        <c:dLbls>
          <c:showLegendKey val="0"/>
          <c:showVal val="0"/>
          <c:showCatName val="0"/>
          <c:showSerName val="0"/>
          <c:showPercent val="0"/>
          <c:showBubbleSize val="0"/>
        </c:dLbls>
        <c:axId val="48783743"/>
        <c:axId val="48784223"/>
      </c:radarChart>
      <c:catAx>
        <c:axId val="4878374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8784223"/>
        <c:crosses val="autoZero"/>
        <c:auto val="1"/>
        <c:lblAlgn val="ctr"/>
        <c:lblOffset val="100"/>
        <c:noMultiLvlLbl val="0"/>
      </c:catAx>
      <c:valAx>
        <c:axId val="48784223"/>
        <c:scaling>
          <c:orientation val="minMax"/>
        </c:scaling>
        <c:delete val="1"/>
        <c:axPos val="l"/>
        <c:numFmt formatCode="0%" sourceLinked="1"/>
        <c:majorTickMark val="none"/>
        <c:minorTickMark val="none"/>
        <c:tickLblPos val="nextTo"/>
        <c:crossAx val="48783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4646540154254235E-2"/>
          <c:y val="8.0822895545096821E-2"/>
          <c:w val="0.89070691969149152"/>
          <c:h val="0.86322279215445152"/>
        </c:manualLayout>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processing!$B$86:$K$86</c:f>
              <c:numCache>
                <c:formatCode>0%</c:formatCode>
                <c:ptCount val="10"/>
                <c:pt idx="0">
                  <c:v>0.18</c:v>
                </c:pt>
                <c:pt idx="1">
                  <c:v>0.62</c:v>
                </c:pt>
                <c:pt idx="2">
                  <c:v>0</c:v>
                </c:pt>
                <c:pt idx="3">
                  <c:v>0.26</c:v>
                </c:pt>
                <c:pt idx="4">
                  <c:v>0.39</c:v>
                </c:pt>
                <c:pt idx="5">
                  <c:v>0.95</c:v>
                </c:pt>
                <c:pt idx="6">
                  <c:v>0.9</c:v>
                </c:pt>
                <c:pt idx="7">
                  <c:v>0.16</c:v>
                </c:pt>
                <c:pt idx="8">
                  <c:v>0.59</c:v>
                </c:pt>
                <c:pt idx="9">
                  <c:v>0.46</c:v>
                </c:pt>
              </c:numCache>
            </c:numRef>
          </c:val>
          <c:extLst>
            <c:ext xmlns:c16="http://schemas.microsoft.com/office/drawing/2014/chart" uri="{C3380CC4-5D6E-409C-BE32-E72D297353CC}">
              <c16:uniqueId val="{00000000-1842-45F1-863C-688C45A6BFB2}"/>
            </c:ext>
          </c:extLst>
        </c:ser>
        <c:ser>
          <c:idx val="1"/>
          <c:order val="1"/>
          <c:spPr>
            <a:blipFill>
              <a:blip xmlns:r="http://schemas.openxmlformats.org/officeDocument/2006/relationships" r:embed="rId4"/>
              <a:stretch>
                <a:fillRect/>
              </a:stretch>
            </a:blipFill>
            <a:ln>
              <a:noFill/>
            </a:ln>
            <a:effectLst>
              <a:glow rad="139700">
                <a:schemeClr val="accent5">
                  <a:satMod val="175000"/>
                  <a:alpha val="40000"/>
                </a:schemeClr>
              </a:glow>
            </a:effectLst>
          </c:spPr>
          <c:invertIfNegative val="0"/>
          <c:val>
            <c:numRef>
              <c:f>processing!$B$88:$K$88</c:f>
              <c:numCache>
                <c:formatCode>0%</c:formatCode>
                <c:ptCount val="10"/>
                <c:pt idx="0">
                  <c:v>0.05</c:v>
                </c:pt>
                <c:pt idx="1">
                  <c:v>0.05</c:v>
                </c:pt>
                <c:pt idx="2">
                  <c:v>0</c:v>
                </c:pt>
                <c:pt idx="3">
                  <c:v>0.05</c:v>
                </c:pt>
                <c:pt idx="4">
                  <c:v>0.05</c:v>
                </c:pt>
                <c:pt idx="5">
                  <c:v>0.05</c:v>
                </c:pt>
                <c:pt idx="6">
                  <c:v>0.05</c:v>
                </c:pt>
                <c:pt idx="7">
                  <c:v>0.05</c:v>
                </c:pt>
                <c:pt idx="8">
                  <c:v>0.05</c:v>
                </c:pt>
                <c:pt idx="9">
                  <c:v>0.05</c:v>
                </c:pt>
              </c:numCache>
            </c:numRef>
          </c:val>
          <c:extLst>
            <c:ext xmlns:c16="http://schemas.microsoft.com/office/drawing/2014/chart" uri="{C3380CC4-5D6E-409C-BE32-E72D297353CC}">
              <c16:uniqueId val="{00000001-1842-45F1-863C-688C45A6BFB2}"/>
            </c:ext>
          </c:extLst>
        </c:ser>
        <c:dLbls>
          <c:showLegendKey val="0"/>
          <c:showVal val="0"/>
          <c:showCatName val="0"/>
          <c:showSerName val="0"/>
          <c:showPercent val="0"/>
          <c:showBubbleSize val="0"/>
        </c:dLbls>
        <c:gapWidth val="150"/>
        <c:overlap val="100"/>
        <c:axId val="1132805903"/>
        <c:axId val="1132800143"/>
      </c:barChart>
      <c:catAx>
        <c:axId val="1132805903"/>
        <c:scaling>
          <c:orientation val="minMax"/>
        </c:scaling>
        <c:delete val="1"/>
        <c:axPos val="b"/>
        <c:majorTickMark val="none"/>
        <c:minorTickMark val="none"/>
        <c:tickLblPos val="nextTo"/>
        <c:crossAx val="1132800143"/>
        <c:crosses val="autoZero"/>
        <c:auto val="1"/>
        <c:lblAlgn val="ctr"/>
        <c:lblOffset val="100"/>
        <c:noMultiLvlLbl val="0"/>
      </c:catAx>
      <c:valAx>
        <c:axId val="1132800143"/>
        <c:scaling>
          <c:orientation val="minMax"/>
        </c:scaling>
        <c:delete val="1"/>
        <c:axPos val="l"/>
        <c:numFmt formatCode="0%" sourceLinked="1"/>
        <c:majorTickMark val="none"/>
        <c:minorTickMark val="none"/>
        <c:tickLblPos val="nextTo"/>
        <c:crossAx val="11328059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solidFill>
              <a:schemeClr val="accent1">
                <a:alpha val="75000"/>
              </a:schemeClr>
            </a:solidFill>
            <a:ln w="25400">
              <a:noFill/>
            </a:ln>
            <a:effectLst/>
          </c:spPr>
          <c:invertIfNegative val="0"/>
          <c:dPt>
            <c:idx val="0"/>
            <c:invertIfNegative val="0"/>
            <c:bubble3D val="1"/>
            <c:spPr>
              <a:solidFill>
                <a:srgbClr val="008080"/>
              </a:solidFill>
              <a:ln w="25400">
                <a:noFill/>
              </a:ln>
              <a:effectLst/>
            </c:spPr>
            <c:extLst>
              <c:ext xmlns:c16="http://schemas.microsoft.com/office/drawing/2014/chart" uri="{C3380CC4-5D6E-409C-BE32-E72D297353CC}">
                <c16:uniqueId val="{00000005-BED9-4B96-8B6B-57DDC8D22B3C}"/>
              </c:ext>
            </c:extLst>
          </c:dPt>
          <c:dPt>
            <c:idx val="1"/>
            <c:invertIfNegative val="0"/>
            <c:bubble3D val="1"/>
            <c:spPr>
              <a:solidFill>
                <a:srgbClr val="0070C0"/>
              </a:solidFill>
              <a:ln w="25400">
                <a:noFill/>
              </a:ln>
              <a:effectLst/>
            </c:spPr>
            <c:extLst>
              <c:ext xmlns:c16="http://schemas.microsoft.com/office/drawing/2014/chart" uri="{C3380CC4-5D6E-409C-BE32-E72D297353CC}">
                <c16:uniqueId val="{0000000A-BED9-4B96-8B6B-57DDC8D22B3C}"/>
              </c:ext>
            </c:extLst>
          </c:dPt>
          <c:dPt>
            <c:idx val="5"/>
            <c:invertIfNegative val="0"/>
            <c:bubble3D val="1"/>
            <c:spPr>
              <a:solidFill>
                <a:srgbClr val="7030A0"/>
              </a:solidFill>
              <a:ln w="25400">
                <a:noFill/>
              </a:ln>
              <a:effectLst/>
            </c:spPr>
            <c:extLst>
              <c:ext xmlns:c16="http://schemas.microsoft.com/office/drawing/2014/chart" uri="{C3380CC4-5D6E-409C-BE32-E72D297353CC}">
                <c16:uniqueId val="{00000007-BED9-4B96-8B6B-57DDC8D22B3C}"/>
              </c:ext>
            </c:extLst>
          </c:dPt>
          <c:dPt>
            <c:idx val="6"/>
            <c:invertIfNegative val="0"/>
            <c:bubble3D val="1"/>
            <c:spPr>
              <a:solidFill>
                <a:srgbClr val="CC00CC"/>
              </a:solidFill>
              <a:ln w="25400">
                <a:noFill/>
              </a:ln>
              <a:effectLst/>
            </c:spPr>
            <c:extLst>
              <c:ext xmlns:c16="http://schemas.microsoft.com/office/drawing/2014/chart" uri="{C3380CC4-5D6E-409C-BE32-E72D297353CC}">
                <c16:uniqueId val="{0000000B-BED9-4B96-8B6B-57DDC8D22B3C}"/>
              </c:ext>
            </c:extLst>
          </c:dPt>
          <c:dPt>
            <c:idx val="7"/>
            <c:invertIfNegative val="0"/>
            <c:bubble3D val="1"/>
            <c:spPr>
              <a:solidFill>
                <a:srgbClr val="FFC000"/>
              </a:solidFill>
              <a:ln w="25400">
                <a:noFill/>
              </a:ln>
              <a:effectLst/>
            </c:spPr>
            <c:extLst>
              <c:ext xmlns:c16="http://schemas.microsoft.com/office/drawing/2014/chart" uri="{C3380CC4-5D6E-409C-BE32-E72D297353CC}">
                <c16:uniqueId val="{00000002-BED9-4B96-8B6B-57DDC8D22B3C}"/>
              </c:ext>
            </c:extLst>
          </c:dPt>
          <c:dPt>
            <c:idx val="8"/>
            <c:invertIfNegative val="0"/>
            <c:bubble3D val="1"/>
            <c:spPr>
              <a:solidFill>
                <a:srgbClr val="04F2EC"/>
              </a:solidFill>
              <a:ln w="25400">
                <a:noFill/>
              </a:ln>
              <a:effectLst/>
            </c:spPr>
            <c:extLst>
              <c:ext xmlns:c16="http://schemas.microsoft.com/office/drawing/2014/chart" uri="{C3380CC4-5D6E-409C-BE32-E72D297353CC}">
                <c16:uniqueId val="{00000008-BED9-4B96-8B6B-57DDC8D22B3C}"/>
              </c:ext>
            </c:extLst>
          </c:dPt>
          <c:dPt>
            <c:idx val="10"/>
            <c:invertIfNegative val="0"/>
            <c:bubble3D val="1"/>
            <c:spPr>
              <a:solidFill>
                <a:srgbClr val="00B050"/>
              </a:solidFill>
              <a:ln w="25400">
                <a:noFill/>
              </a:ln>
              <a:effectLst/>
            </c:spPr>
            <c:extLst>
              <c:ext xmlns:c16="http://schemas.microsoft.com/office/drawing/2014/chart" uri="{C3380CC4-5D6E-409C-BE32-E72D297353CC}">
                <c16:uniqueId val="{00000004-BED9-4B96-8B6B-57DDC8D22B3C}"/>
              </c:ext>
            </c:extLst>
          </c:dPt>
          <c:dPt>
            <c:idx val="11"/>
            <c:invertIfNegative val="0"/>
            <c:bubble3D val="1"/>
            <c:spPr>
              <a:solidFill>
                <a:srgbClr val="FF6600"/>
              </a:solidFill>
              <a:ln w="25400">
                <a:noFill/>
              </a:ln>
              <a:effectLst/>
            </c:spPr>
            <c:extLst>
              <c:ext xmlns:c16="http://schemas.microsoft.com/office/drawing/2014/chart" uri="{C3380CC4-5D6E-409C-BE32-E72D297353CC}">
                <c16:uniqueId val="{00000001-BED9-4B96-8B6B-57DDC8D22B3C}"/>
              </c:ext>
            </c:extLst>
          </c:dPt>
          <c:dPt>
            <c:idx val="12"/>
            <c:invertIfNegative val="0"/>
            <c:bubble3D val="1"/>
            <c:spPr>
              <a:solidFill>
                <a:schemeClr val="bg1">
                  <a:lumMod val="85000"/>
                </a:schemeClr>
              </a:solidFill>
              <a:ln w="25400">
                <a:noFill/>
              </a:ln>
              <a:effectLst/>
            </c:spPr>
            <c:extLst>
              <c:ext xmlns:c16="http://schemas.microsoft.com/office/drawing/2014/chart" uri="{C3380CC4-5D6E-409C-BE32-E72D297353CC}">
                <c16:uniqueId val="{00000009-BED9-4B96-8B6B-57DDC8D22B3C}"/>
              </c:ext>
            </c:extLst>
          </c:dPt>
          <c:dPt>
            <c:idx val="15"/>
            <c:invertIfNegative val="0"/>
            <c:bubble3D val="1"/>
            <c:spPr>
              <a:solidFill>
                <a:srgbClr val="CC00CC"/>
              </a:solidFill>
              <a:ln w="25400">
                <a:noFill/>
              </a:ln>
              <a:effectLst/>
            </c:spPr>
            <c:extLst>
              <c:ext xmlns:c16="http://schemas.microsoft.com/office/drawing/2014/chart" uri="{C3380CC4-5D6E-409C-BE32-E72D297353CC}">
                <c16:uniqueId val="{0000000C-BED9-4B96-8B6B-57DDC8D22B3C}"/>
              </c:ext>
            </c:extLst>
          </c:dPt>
          <c:dPt>
            <c:idx val="16"/>
            <c:invertIfNegative val="0"/>
            <c:bubble3D val="1"/>
            <c:spPr>
              <a:solidFill>
                <a:srgbClr val="7030A0"/>
              </a:solidFill>
              <a:ln w="25400">
                <a:noFill/>
              </a:ln>
              <a:effectLst/>
            </c:spPr>
            <c:extLst>
              <c:ext xmlns:c16="http://schemas.microsoft.com/office/drawing/2014/chart" uri="{C3380CC4-5D6E-409C-BE32-E72D297353CC}">
                <c16:uniqueId val="{00000006-BED9-4B96-8B6B-57DDC8D22B3C}"/>
              </c:ext>
            </c:extLst>
          </c:dPt>
          <c:dPt>
            <c:idx val="18"/>
            <c:invertIfNegative val="0"/>
            <c:bubble3D val="1"/>
            <c:spPr>
              <a:solidFill>
                <a:srgbClr val="FF5050"/>
              </a:solidFill>
              <a:ln w="25400">
                <a:noFill/>
              </a:ln>
              <a:effectLst/>
            </c:spPr>
            <c:extLst>
              <c:ext xmlns:c16="http://schemas.microsoft.com/office/drawing/2014/chart" uri="{C3380CC4-5D6E-409C-BE32-E72D297353CC}">
                <c16:uniqueId val="{00000003-BED9-4B96-8B6B-57DDC8D22B3C}"/>
              </c:ext>
            </c:extLst>
          </c:dPt>
          <c:dPt>
            <c:idx val="19"/>
            <c:invertIfNegative val="0"/>
            <c:bubble3D val="1"/>
            <c:spPr>
              <a:solidFill>
                <a:schemeClr val="accent5">
                  <a:lumMod val="75000"/>
                </a:schemeClr>
              </a:solidFill>
              <a:ln w="25400">
                <a:noFill/>
              </a:ln>
              <a:effectLst/>
            </c:spPr>
            <c:extLst>
              <c:ext xmlns:c16="http://schemas.microsoft.com/office/drawing/2014/chart" uri="{C3380CC4-5D6E-409C-BE32-E72D297353CC}">
                <c16:uniqueId val="{0000000D-BED9-4B96-8B6B-57DDC8D22B3C}"/>
              </c:ext>
            </c:extLst>
          </c:dPt>
          <c:xVal>
            <c:numRef>
              <c:f>processing!$A$91:$A$111</c:f>
              <c:numCache>
                <c:formatCode>General</c:formatCode>
                <c:ptCount val="21"/>
                <c:pt idx="0">
                  <c:v>1.9</c:v>
                </c:pt>
                <c:pt idx="1">
                  <c:v>1</c:v>
                </c:pt>
                <c:pt idx="2">
                  <c:v>1.4</c:v>
                </c:pt>
                <c:pt idx="3">
                  <c:v>1</c:v>
                </c:pt>
                <c:pt idx="4">
                  <c:v>2.2000000000000002</c:v>
                </c:pt>
                <c:pt idx="5">
                  <c:v>2</c:v>
                </c:pt>
                <c:pt idx="6">
                  <c:v>1.5</c:v>
                </c:pt>
                <c:pt idx="7">
                  <c:v>2.7</c:v>
                </c:pt>
                <c:pt idx="8">
                  <c:v>3</c:v>
                </c:pt>
                <c:pt idx="9">
                  <c:v>5</c:v>
                </c:pt>
                <c:pt idx="10">
                  <c:v>4.0999999999999996</c:v>
                </c:pt>
                <c:pt idx="11">
                  <c:v>3.5</c:v>
                </c:pt>
                <c:pt idx="12">
                  <c:v>3.7</c:v>
                </c:pt>
                <c:pt idx="13">
                  <c:v>4.2</c:v>
                </c:pt>
                <c:pt idx="14">
                  <c:v>4.9000000000000004</c:v>
                </c:pt>
                <c:pt idx="15">
                  <c:v>4.5</c:v>
                </c:pt>
                <c:pt idx="16">
                  <c:v>5.5</c:v>
                </c:pt>
                <c:pt idx="17">
                  <c:v>5.8</c:v>
                </c:pt>
                <c:pt idx="18">
                  <c:v>5.6</c:v>
                </c:pt>
                <c:pt idx="19">
                  <c:v>5.9</c:v>
                </c:pt>
                <c:pt idx="20">
                  <c:v>8</c:v>
                </c:pt>
              </c:numCache>
            </c:numRef>
          </c:xVal>
          <c:yVal>
            <c:numRef>
              <c:f>processing!$C$103:$W$103</c:f>
              <c:numCache>
                <c:formatCode>0%</c:formatCode>
                <c:ptCount val="21"/>
                <c:pt idx="0">
                  <c:v>0.61</c:v>
                </c:pt>
                <c:pt idx="1">
                  <c:v>0.48</c:v>
                </c:pt>
                <c:pt idx="2">
                  <c:v>0.5</c:v>
                </c:pt>
                <c:pt idx="3">
                  <c:v>0.64</c:v>
                </c:pt>
                <c:pt idx="4">
                  <c:v>0.28000000000000003</c:v>
                </c:pt>
                <c:pt idx="5">
                  <c:v>0.75</c:v>
                </c:pt>
                <c:pt idx="6">
                  <c:v>0.66</c:v>
                </c:pt>
                <c:pt idx="7">
                  <c:v>0.56999999999999995</c:v>
                </c:pt>
                <c:pt idx="8">
                  <c:v>0.32</c:v>
                </c:pt>
                <c:pt idx="9">
                  <c:v>0.49</c:v>
                </c:pt>
                <c:pt idx="10">
                  <c:v>0.52</c:v>
                </c:pt>
                <c:pt idx="11">
                  <c:v>0.27</c:v>
                </c:pt>
                <c:pt idx="12">
                  <c:v>0.24</c:v>
                </c:pt>
                <c:pt idx="13">
                  <c:v>0.46</c:v>
                </c:pt>
                <c:pt idx="14">
                  <c:v>0.17</c:v>
                </c:pt>
                <c:pt idx="15">
                  <c:v>0.45</c:v>
                </c:pt>
                <c:pt idx="16">
                  <c:v>0.41</c:v>
                </c:pt>
                <c:pt idx="17">
                  <c:v>0.6</c:v>
                </c:pt>
                <c:pt idx="18">
                  <c:v>0.57999999999999996</c:v>
                </c:pt>
                <c:pt idx="19">
                  <c:v>0.45</c:v>
                </c:pt>
                <c:pt idx="20">
                  <c:v>0.39</c:v>
                </c:pt>
              </c:numCache>
            </c:numRef>
          </c:yVal>
          <c:bubbleSize>
            <c:numRef>
              <c:f>processing!$X$103:$AR$103</c:f>
              <c:numCache>
                <c:formatCode>0%</c:formatCode>
                <c:ptCount val="21"/>
                <c:pt idx="0">
                  <c:v>0.71</c:v>
                </c:pt>
                <c:pt idx="1">
                  <c:v>0.17</c:v>
                </c:pt>
                <c:pt idx="2">
                  <c:v>0.03</c:v>
                </c:pt>
                <c:pt idx="3">
                  <c:v>0.06</c:v>
                </c:pt>
                <c:pt idx="4">
                  <c:v>0.46</c:v>
                </c:pt>
                <c:pt idx="5">
                  <c:v>0.4</c:v>
                </c:pt>
                <c:pt idx="6">
                  <c:v>0.2</c:v>
                </c:pt>
                <c:pt idx="7">
                  <c:v>0.42</c:v>
                </c:pt>
                <c:pt idx="8">
                  <c:v>0.08</c:v>
                </c:pt>
                <c:pt idx="9">
                  <c:v>0.24</c:v>
                </c:pt>
                <c:pt idx="10">
                  <c:v>0.6</c:v>
                </c:pt>
                <c:pt idx="11">
                  <c:v>1</c:v>
                </c:pt>
                <c:pt idx="12">
                  <c:v>0.04</c:v>
                </c:pt>
                <c:pt idx="13">
                  <c:v>0.3</c:v>
                </c:pt>
                <c:pt idx="14">
                  <c:v>0.05</c:v>
                </c:pt>
                <c:pt idx="15">
                  <c:v>0.3</c:v>
                </c:pt>
                <c:pt idx="16">
                  <c:v>0.16</c:v>
                </c:pt>
                <c:pt idx="17">
                  <c:v>0.04</c:v>
                </c:pt>
                <c:pt idx="18">
                  <c:v>0.28000000000000003</c:v>
                </c:pt>
                <c:pt idx="19">
                  <c:v>0.28999999999999998</c:v>
                </c:pt>
                <c:pt idx="20">
                  <c:v>0.05</c:v>
                </c:pt>
              </c:numCache>
            </c:numRef>
          </c:bubbleSize>
          <c:bubble3D val="1"/>
          <c:extLst>
            <c:ext xmlns:c16="http://schemas.microsoft.com/office/drawing/2014/chart" uri="{C3380CC4-5D6E-409C-BE32-E72D297353CC}">
              <c16:uniqueId val="{00000000-BED9-4B96-8B6B-57DDC8D22B3C}"/>
            </c:ext>
          </c:extLst>
        </c:ser>
        <c:dLbls>
          <c:showLegendKey val="0"/>
          <c:showVal val="0"/>
          <c:showCatName val="0"/>
          <c:showSerName val="0"/>
          <c:showPercent val="0"/>
          <c:showBubbleSize val="0"/>
        </c:dLbls>
        <c:bubbleScale val="100"/>
        <c:showNegBubbles val="0"/>
        <c:axId val="1158749232"/>
        <c:axId val="1158749712"/>
      </c:bubbleChart>
      <c:valAx>
        <c:axId val="1158749232"/>
        <c:scaling>
          <c:orientation val="minMax"/>
        </c:scaling>
        <c:delete val="1"/>
        <c:axPos val="b"/>
        <c:numFmt formatCode="General" sourceLinked="1"/>
        <c:majorTickMark val="none"/>
        <c:minorTickMark val="none"/>
        <c:tickLblPos val="nextTo"/>
        <c:crossAx val="1158749712"/>
        <c:crosses val="autoZero"/>
        <c:crossBetween val="midCat"/>
      </c:valAx>
      <c:valAx>
        <c:axId val="1158749712"/>
        <c:scaling>
          <c:orientation val="minMax"/>
        </c:scaling>
        <c:delete val="1"/>
        <c:axPos val="l"/>
        <c:numFmt formatCode="0%" sourceLinked="1"/>
        <c:majorTickMark val="none"/>
        <c:minorTickMark val="none"/>
        <c:tickLblPos val="nextTo"/>
        <c:crossAx val="1158749232"/>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20"/>
      <c:rotY val="14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spPr>
            <a:solidFill>
              <a:schemeClr val="accent1"/>
            </a:solidFill>
            <a:ln/>
            <a:effectLst/>
            <a:sp3d/>
          </c:spPr>
          <c:val>
            <c:numRef>
              <c:f>processing!$C$115:$C$123</c:f>
              <c:numCache>
                <c:formatCode>0.00%</c:formatCode>
                <c:ptCount val="9"/>
                <c:pt idx="0">
                  <c:v>6.7999999999999996E-3</c:v>
                </c:pt>
                <c:pt idx="1">
                  <c:v>1.54E-2</c:v>
                </c:pt>
                <c:pt idx="2">
                  <c:v>4.4000000000000003E-3</c:v>
                </c:pt>
                <c:pt idx="3">
                  <c:v>3.8E-3</c:v>
                </c:pt>
                <c:pt idx="4">
                  <c:v>2.8E-3</c:v>
                </c:pt>
                <c:pt idx="5">
                  <c:v>3.8E-3</c:v>
                </c:pt>
                <c:pt idx="6">
                  <c:v>4.4000000000000003E-3</c:v>
                </c:pt>
                <c:pt idx="7">
                  <c:v>1.54E-2</c:v>
                </c:pt>
                <c:pt idx="8">
                  <c:v>6.7999999999999996E-3</c:v>
                </c:pt>
              </c:numCache>
            </c:numRef>
          </c:val>
          <c:extLst>
            <c:ext xmlns:c16="http://schemas.microsoft.com/office/drawing/2014/chart" uri="{C3380CC4-5D6E-409C-BE32-E72D297353CC}">
              <c16:uniqueId val="{00000000-D66E-493E-AF9D-68146C84BD10}"/>
            </c:ext>
          </c:extLst>
        </c:ser>
        <c:ser>
          <c:idx val="1"/>
          <c:order val="1"/>
          <c:spPr>
            <a:solidFill>
              <a:schemeClr val="accent2"/>
            </a:solidFill>
            <a:ln/>
            <a:effectLst/>
            <a:sp3d/>
          </c:spPr>
          <c:val>
            <c:numRef>
              <c:f>processing!$D$115:$D$123</c:f>
              <c:numCache>
                <c:formatCode>0.00%</c:formatCode>
                <c:ptCount val="9"/>
                <c:pt idx="0">
                  <c:v>9.9000000000000008E-3</c:v>
                </c:pt>
                <c:pt idx="1">
                  <c:v>1.5299999999999999E-2</c:v>
                </c:pt>
                <c:pt idx="2">
                  <c:v>2.18E-2</c:v>
                </c:pt>
                <c:pt idx="3">
                  <c:v>2.1899999999999999E-2</c:v>
                </c:pt>
                <c:pt idx="4">
                  <c:v>2.3199999999999998E-2</c:v>
                </c:pt>
                <c:pt idx="5">
                  <c:v>2.1899999999999999E-2</c:v>
                </c:pt>
                <c:pt idx="6">
                  <c:v>2.18E-2</c:v>
                </c:pt>
                <c:pt idx="7">
                  <c:v>1.5299999999999999E-2</c:v>
                </c:pt>
                <c:pt idx="8">
                  <c:v>9.9000000000000008E-3</c:v>
                </c:pt>
              </c:numCache>
            </c:numRef>
          </c:val>
          <c:extLst>
            <c:ext xmlns:c16="http://schemas.microsoft.com/office/drawing/2014/chart" uri="{C3380CC4-5D6E-409C-BE32-E72D297353CC}">
              <c16:uniqueId val="{00000001-D66E-493E-AF9D-68146C84BD10}"/>
            </c:ext>
          </c:extLst>
        </c:ser>
        <c:ser>
          <c:idx val="2"/>
          <c:order val="2"/>
          <c:spPr>
            <a:solidFill>
              <a:schemeClr val="accent3"/>
            </a:solidFill>
            <a:ln/>
            <a:effectLst/>
            <a:sp3d/>
          </c:spPr>
          <c:val>
            <c:numRef>
              <c:f>processing!$E$115:$E$123</c:f>
              <c:numCache>
                <c:formatCode>0.00%</c:formatCode>
                <c:ptCount val="9"/>
                <c:pt idx="0">
                  <c:v>1.9E-3</c:v>
                </c:pt>
                <c:pt idx="1">
                  <c:v>1.23E-2</c:v>
                </c:pt>
                <c:pt idx="2">
                  <c:v>1.2500000000000001E-2</c:v>
                </c:pt>
                <c:pt idx="3">
                  <c:v>2.06E-2</c:v>
                </c:pt>
                <c:pt idx="4">
                  <c:v>2.2499999999999999E-2</c:v>
                </c:pt>
                <c:pt idx="5">
                  <c:v>2.06E-2</c:v>
                </c:pt>
                <c:pt idx="6">
                  <c:v>1.2500000000000001E-2</c:v>
                </c:pt>
                <c:pt idx="7">
                  <c:v>1.23E-2</c:v>
                </c:pt>
                <c:pt idx="8">
                  <c:v>1.9E-3</c:v>
                </c:pt>
              </c:numCache>
            </c:numRef>
          </c:val>
          <c:extLst>
            <c:ext xmlns:c16="http://schemas.microsoft.com/office/drawing/2014/chart" uri="{C3380CC4-5D6E-409C-BE32-E72D297353CC}">
              <c16:uniqueId val="{00000002-D66E-493E-AF9D-68146C84BD10}"/>
            </c:ext>
          </c:extLst>
        </c:ser>
        <c:ser>
          <c:idx val="3"/>
          <c:order val="3"/>
          <c:spPr>
            <a:solidFill>
              <a:schemeClr val="accent4"/>
            </a:solidFill>
            <a:ln/>
            <a:effectLst/>
            <a:sp3d/>
          </c:spPr>
          <c:val>
            <c:numRef>
              <c:f>processing!$F$115:$F$123</c:f>
              <c:numCache>
                <c:formatCode>0.00%</c:formatCode>
                <c:ptCount val="9"/>
                <c:pt idx="0">
                  <c:v>9.9000000000000008E-3</c:v>
                </c:pt>
                <c:pt idx="1">
                  <c:v>1.5299999999999999E-2</c:v>
                </c:pt>
                <c:pt idx="2">
                  <c:v>2.18E-2</c:v>
                </c:pt>
                <c:pt idx="3">
                  <c:v>2.1899999999999999E-2</c:v>
                </c:pt>
                <c:pt idx="4">
                  <c:v>2.3199999999999998E-2</c:v>
                </c:pt>
                <c:pt idx="5">
                  <c:v>2.1899999999999999E-2</c:v>
                </c:pt>
                <c:pt idx="6">
                  <c:v>2.18E-2</c:v>
                </c:pt>
                <c:pt idx="7">
                  <c:v>1.5299999999999999E-2</c:v>
                </c:pt>
                <c:pt idx="8">
                  <c:v>9.9000000000000008E-3</c:v>
                </c:pt>
              </c:numCache>
            </c:numRef>
          </c:val>
          <c:extLst>
            <c:ext xmlns:c16="http://schemas.microsoft.com/office/drawing/2014/chart" uri="{C3380CC4-5D6E-409C-BE32-E72D297353CC}">
              <c16:uniqueId val="{00000003-D66E-493E-AF9D-68146C84BD10}"/>
            </c:ext>
          </c:extLst>
        </c:ser>
        <c:ser>
          <c:idx val="4"/>
          <c:order val="4"/>
          <c:spPr>
            <a:solidFill>
              <a:schemeClr val="accent5"/>
            </a:solidFill>
            <a:ln/>
            <a:effectLst/>
            <a:sp3d/>
          </c:spPr>
          <c:val>
            <c:numRef>
              <c:f>processing!$G$115:$G$123</c:f>
              <c:numCache>
                <c:formatCode>0.00%</c:formatCode>
                <c:ptCount val="9"/>
                <c:pt idx="0">
                  <c:v>6.7999999999999996E-3</c:v>
                </c:pt>
                <c:pt idx="1">
                  <c:v>1.54E-2</c:v>
                </c:pt>
                <c:pt idx="2">
                  <c:v>4.4000000000000003E-3</c:v>
                </c:pt>
                <c:pt idx="3">
                  <c:v>3.8E-3</c:v>
                </c:pt>
                <c:pt idx="4">
                  <c:v>2.8E-3</c:v>
                </c:pt>
                <c:pt idx="5">
                  <c:v>3.8E-3</c:v>
                </c:pt>
                <c:pt idx="6">
                  <c:v>4.4000000000000003E-3</c:v>
                </c:pt>
                <c:pt idx="7">
                  <c:v>1.54E-2</c:v>
                </c:pt>
                <c:pt idx="8">
                  <c:v>6.7999999999999996E-3</c:v>
                </c:pt>
              </c:numCache>
            </c:numRef>
          </c:val>
          <c:extLst>
            <c:ext xmlns:c16="http://schemas.microsoft.com/office/drawing/2014/chart" uri="{C3380CC4-5D6E-409C-BE32-E72D297353CC}">
              <c16:uniqueId val="{00000004-D66E-493E-AF9D-68146C84BD10}"/>
            </c:ext>
          </c:extLst>
        </c:ser>
        <c:bandFmts>
          <c:bandFmt>
            <c:idx val="0"/>
            <c:spPr>
              <a:solidFill>
                <a:schemeClr val="accent1"/>
              </a:solidFill>
              <a:ln/>
              <a:effectLst/>
              <a:sp3d/>
            </c:spPr>
          </c:bandFmt>
          <c:bandFmt>
            <c:idx val="1"/>
            <c:spPr>
              <a:solidFill>
                <a:srgbClr val="00B050"/>
              </a:solidFill>
              <a:ln/>
              <a:effectLst/>
              <a:sp3d/>
            </c:spPr>
          </c:bandFmt>
          <c:bandFmt>
            <c:idx val="2"/>
            <c:spPr>
              <a:solidFill>
                <a:srgbClr val="AC00AC"/>
              </a:solidFill>
              <a:ln/>
              <a:effectLst/>
              <a:sp3d/>
            </c:spPr>
          </c:bandFmt>
          <c:bandFmt>
            <c:idx val="3"/>
            <c:spPr>
              <a:solidFill>
                <a:schemeClr val="accent4"/>
              </a:solidFill>
              <a:ln/>
              <a:effectLst/>
              <a:sp3d/>
            </c:spPr>
          </c:bandFmt>
          <c:bandFmt>
            <c:idx val="4"/>
            <c:spPr>
              <a:solidFill>
                <a:srgbClr val="FF5050"/>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1471326032"/>
        <c:axId val="1471326512"/>
        <c:axId val="1384934448"/>
      </c:surface3DChart>
      <c:catAx>
        <c:axId val="1471326032"/>
        <c:scaling>
          <c:orientation val="minMax"/>
        </c:scaling>
        <c:delete val="1"/>
        <c:axPos val="b"/>
        <c:majorTickMark val="out"/>
        <c:minorTickMark val="none"/>
        <c:tickLblPos val="nextTo"/>
        <c:crossAx val="1471326512"/>
        <c:crosses val="autoZero"/>
        <c:auto val="1"/>
        <c:lblAlgn val="ctr"/>
        <c:lblOffset val="100"/>
        <c:noMultiLvlLbl val="0"/>
      </c:catAx>
      <c:valAx>
        <c:axId val="1471326512"/>
        <c:scaling>
          <c:orientation val="minMax"/>
        </c:scaling>
        <c:delete val="1"/>
        <c:axPos val="r"/>
        <c:numFmt formatCode="0.00%" sourceLinked="1"/>
        <c:majorTickMark val="none"/>
        <c:minorTickMark val="none"/>
        <c:tickLblPos val="nextTo"/>
        <c:crossAx val="1471326032"/>
        <c:crosses val="autoZero"/>
        <c:crossBetween val="midCat"/>
      </c:valAx>
      <c:serAx>
        <c:axId val="1384934448"/>
        <c:scaling>
          <c:orientation val="minMax"/>
        </c:scaling>
        <c:delete val="1"/>
        <c:axPos val="b"/>
        <c:majorTickMark val="out"/>
        <c:minorTickMark val="none"/>
        <c:tickLblPos val="nextTo"/>
        <c:crossAx val="1471326512"/>
        <c:crosses val="autoZero"/>
      </c:serAx>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16142A"/>
            </a:solidFill>
            <a:ln>
              <a:noFill/>
            </a:ln>
          </c:spPr>
          <c:dPt>
            <c:idx val="0"/>
            <c:bubble3D val="0"/>
            <c:spPr>
              <a:noFill/>
              <a:ln w="19050">
                <a:noFill/>
              </a:ln>
              <a:effectLst/>
            </c:spPr>
            <c:extLst>
              <c:ext xmlns:c16="http://schemas.microsoft.com/office/drawing/2014/chart" uri="{C3380CC4-5D6E-409C-BE32-E72D297353CC}">
                <c16:uniqueId val="{00000001-6692-4CC1-AA5A-0056D105CE95}"/>
              </c:ext>
            </c:extLst>
          </c:dPt>
          <c:dPt>
            <c:idx val="1"/>
            <c:bubble3D val="0"/>
            <c:spPr>
              <a:solidFill>
                <a:srgbClr val="16142A"/>
              </a:solidFill>
              <a:ln w="19050">
                <a:noFill/>
              </a:ln>
              <a:effectLst/>
            </c:spPr>
            <c:extLst>
              <c:ext xmlns:c16="http://schemas.microsoft.com/office/drawing/2014/chart" uri="{C3380CC4-5D6E-409C-BE32-E72D297353CC}">
                <c16:uniqueId val="{00000003-6692-4CC1-AA5A-0056D105CE95}"/>
              </c:ext>
            </c:extLst>
          </c:dPt>
          <c:dPt>
            <c:idx val="2"/>
            <c:bubble3D val="0"/>
            <c:spPr>
              <a:solidFill>
                <a:srgbClr val="16142A"/>
              </a:solidFill>
              <a:ln w="19050">
                <a:noFill/>
              </a:ln>
              <a:effectLst/>
            </c:spPr>
            <c:extLst>
              <c:ext xmlns:c16="http://schemas.microsoft.com/office/drawing/2014/chart" uri="{C3380CC4-5D6E-409C-BE32-E72D297353CC}">
                <c16:uniqueId val="{00000005-6692-4CC1-AA5A-0056D105CE95}"/>
              </c:ext>
            </c:extLst>
          </c:dPt>
          <c:val>
            <c:numRef>
              <c:f>processing!$J$2:$L$2</c:f>
              <c:numCache>
                <c:formatCode>0%</c:formatCode>
                <c:ptCount val="3"/>
                <c:pt idx="0">
                  <c:v>0.7</c:v>
                </c:pt>
                <c:pt idx="1">
                  <c:v>0.30000000000000004</c:v>
                </c:pt>
                <c:pt idx="2">
                  <c:v>0.5</c:v>
                </c:pt>
              </c:numCache>
            </c:numRef>
          </c:val>
          <c:extLst>
            <c:ext xmlns:c16="http://schemas.microsoft.com/office/drawing/2014/chart" uri="{C3380CC4-5D6E-409C-BE32-E72D297353CC}">
              <c16:uniqueId val="{00000006-6692-4CC1-AA5A-0056D105CE95}"/>
            </c:ext>
          </c:extLst>
        </c:ser>
        <c:dLbls>
          <c:showLegendKey val="0"/>
          <c:showVal val="0"/>
          <c:showCatName val="0"/>
          <c:showSerName val="0"/>
          <c:showPercent val="0"/>
          <c:showBubbleSize val="0"/>
          <c:showLeaderLines val="1"/>
        </c:dLbls>
        <c:firstSliceAng val="240"/>
        <c:holeSize val="75"/>
      </c:doughnutChart>
      <c:scatterChart>
        <c:scatterStyle val="lineMarker"/>
        <c:varyColors val="0"/>
        <c:ser>
          <c:idx val="1"/>
          <c:order val="1"/>
          <c:tx>
            <c:v>Mark</c:v>
          </c:tx>
          <c:spPr>
            <a:ln w="25400" cap="rnd">
              <a:noFill/>
              <a:round/>
            </a:ln>
            <a:effectLst/>
          </c:spPr>
          <c:marker>
            <c:symbol val="circle"/>
            <c:size val="12"/>
            <c:spPr>
              <a:solidFill>
                <a:srgbClr val="04F2EC"/>
              </a:solidFill>
              <a:ln w="19050">
                <a:solidFill>
                  <a:schemeClr val="bg1"/>
                </a:solidFill>
              </a:ln>
              <a:effectLst/>
            </c:spPr>
          </c:marker>
          <c:xVal>
            <c:numRef>
              <c:f>processing!$M$2</c:f>
              <c:numCache>
                <c:formatCode>0.000000</c:formatCode>
                <c:ptCount val="1"/>
                <c:pt idx="0">
                  <c:v>0.75699505565175607</c:v>
                </c:pt>
              </c:numCache>
            </c:numRef>
          </c:xVal>
          <c:yVal>
            <c:numRef>
              <c:f>processing!$N$2</c:f>
              <c:numCache>
                <c:formatCode>0.000000</c:formatCode>
                <c:ptCount val="1"/>
                <c:pt idx="0">
                  <c:v>0.65342060399010538</c:v>
                </c:pt>
              </c:numCache>
            </c:numRef>
          </c:yVal>
          <c:smooth val="0"/>
          <c:extLst>
            <c:ext xmlns:c16="http://schemas.microsoft.com/office/drawing/2014/chart" uri="{C3380CC4-5D6E-409C-BE32-E72D297353CC}">
              <c16:uniqueId val="{00000007-6692-4CC1-AA5A-0056D105CE95}"/>
            </c:ext>
          </c:extLst>
        </c:ser>
        <c:dLbls>
          <c:showLegendKey val="0"/>
          <c:showVal val="0"/>
          <c:showCatName val="0"/>
          <c:showSerName val="0"/>
          <c:showPercent val="0"/>
          <c:showBubbleSize val="0"/>
        </c:dLbls>
        <c:axId val="713076608"/>
        <c:axId val="713072768"/>
      </c:scatterChart>
      <c:valAx>
        <c:axId val="713072768"/>
        <c:scaling>
          <c:orientation val="minMax"/>
          <c:max val="1.1500000000000001"/>
          <c:min val="-1.1500000000000001"/>
        </c:scaling>
        <c:delete val="1"/>
        <c:axPos val="l"/>
        <c:numFmt formatCode="0.000000" sourceLinked="1"/>
        <c:majorTickMark val="out"/>
        <c:minorTickMark val="none"/>
        <c:tickLblPos val="nextTo"/>
        <c:crossAx val="713076608"/>
        <c:crosses val="autoZero"/>
        <c:crossBetween val="midCat"/>
        <c:majorUnit val="0.5"/>
      </c:valAx>
      <c:valAx>
        <c:axId val="713076608"/>
        <c:scaling>
          <c:orientation val="minMax"/>
          <c:max val="1.1500000000000001"/>
          <c:min val="-1.1500000000000001"/>
        </c:scaling>
        <c:delete val="1"/>
        <c:axPos val="b"/>
        <c:numFmt formatCode="0.000000" sourceLinked="1"/>
        <c:majorTickMark val="out"/>
        <c:minorTickMark val="none"/>
        <c:tickLblPos val="nextTo"/>
        <c:crossAx val="71307276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1.xml"/><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chart" Target="../charts/chart10.xml"/><Relationship Id="rId17" Type="http://schemas.openxmlformats.org/officeDocument/2006/relationships/chart" Target="../charts/chart15.xml"/><Relationship Id="rId2" Type="http://schemas.openxmlformats.org/officeDocument/2006/relationships/image" Target="../media/image3.svg"/><Relationship Id="rId16" Type="http://schemas.openxmlformats.org/officeDocument/2006/relationships/chart" Target="../charts/chart14.xml"/><Relationship Id="rId1" Type="http://schemas.openxmlformats.org/officeDocument/2006/relationships/image" Target="../media/image2.png"/><Relationship Id="rId6" Type="http://schemas.openxmlformats.org/officeDocument/2006/relationships/chart" Target="../charts/chart4.xml"/><Relationship Id="rId11" Type="http://schemas.openxmlformats.org/officeDocument/2006/relationships/chart" Target="../charts/chart9.xml"/><Relationship Id="rId5" Type="http://schemas.openxmlformats.org/officeDocument/2006/relationships/chart" Target="../charts/chart3.xml"/><Relationship Id="rId15" Type="http://schemas.openxmlformats.org/officeDocument/2006/relationships/chart" Target="../charts/chart1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9</xdr:col>
      <xdr:colOff>205619</xdr:colOff>
      <xdr:row>6</xdr:row>
      <xdr:rowOff>78619</xdr:rowOff>
    </xdr:from>
    <xdr:to>
      <xdr:col>9</xdr:col>
      <xdr:colOff>441476</xdr:colOff>
      <xdr:row>7</xdr:row>
      <xdr:rowOff>127000</xdr:rowOff>
    </xdr:to>
    <xdr:sp macro="" textlink="">
      <xdr:nvSpPr>
        <xdr:cNvPr id="4" name="Flowchart: Delay 3">
          <a:extLst>
            <a:ext uri="{FF2B5EF4-FFF2-40B4-BE49-F238E27FC236}">
              <a16:creationId xmlns:a16="http://schemas.microsoft.com/office/drawing/2014/main" id="{3EEE43B7-8F46-6676-7A7D-E765E8B9B8E4}"/>
            </a:ext>
          </a:extLst>
        </xdr:cNvPr>
        <xdr:cNvSpPr/>
      </xdr:nvSpPr>
      <xdr:spPr>
        <a:xfrm>
          <a:off x="5702905" y="1167190"/>
          <a:ext cx="235857" cy="229810"/>
        </a:xfrm>
        <a:prstGeom prst="flowChartDelay">
          <a:avLst/>
        </a:prstGeom>
        <a:solidFill>
          <a:srgbClr val="DC143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199571</xdr:colOff>
      <xdr:row>8</xdr:row>
      <xdr:rowOff>30238</xdr:rowOff>
    </xdr:from>
    <xdr:to>
      <xdr:col>9</xdr:col>
      <xdr:colOff>435428</xdr:colOff>
      <xdr:row>9</xdr:row>
      <xdr:rowOff>78620</xdr:rowOff>
    </xdr:to>
    <xdr:sp macro="" textlink="">
      <xdr:nvSpPr>
        <xdr:cNvPr id="5" name="Flowchart: Delay 4">
          <a:extLst>
            <a:ext uri="{FF2B5EF4-FFF2-40B4-BE49-F238E27FC236}">
              <a16:creationId xmlns:a16="http://schemas.microsoft.com/office/drawing/2014/main" id="{EFCC8D18-A1DB-4C7A-9471-DCD024D65707}"/>
            </a:ext>
          </a:extLst>
        </xdr:cNvPr>
        <xdr:cNvSpPr/>
      </xdr:nvSpPr>
      <xdr:spPr>
        <a:xfrm>
          <a:off x="5696857" y="1481667"/>
          <a:ext cx="235857" cy="229810"/>
        </a:xfrm>
        <a:prstGeom prst="flowChartDela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199572</xdr:colOff>
      <xdr:row>10</xdr:row>
      <xdr:rowOff>12095</xdr:rowOff>
    </xdr:from>
    <xdr:to>
      <xdr:col>9</xdr:col>
      <xdr:colOff>435429</xdr:colOff>
      <xdr:row>11</xdr:row>
      <xdr:rowOff>60477</xdr:rowOff>
    </xdr:to>
    <xdr:sp macro="" textlink="">
      <xdr:nvSpPr>
        <xdr:cNvPr id="6" name="Flowchart: Delay 5">
          <a:extLst>
            <a:ext uri="{FF2B5EF4-FFF2-40B4-BE49-F238E27FC236}">
              <a16:creationId xmlns:a16="http://schemas.microsoft.com/office/drawing/2014/main" id="{700CE2C4-3516-4465-B8BB-B032564BC995}"/>
            </a:ext>
          </a:extLst>
        </xdr:cNvPr>
        <xdr:cNvSpPr/>
      </xdr:nvSpPr>
      <xdr:spPr>
        <a:xfrm>
          <a:off x="5696858" y="1826381"/>
          <a:ext cx="235857" cy="229810"/>
        </a:xfrm>
        <a:prstGeom prst="flowChartDela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211667</xdr:colOff>
      <xdr:row>12</xdr:row>
      <xdr:rowOff>6047</xdr:rowOff>
    </xdr:from>
    <xdr:to>
      <xdr:col>9</xdr:col>
      <xdr:colOff>447524</xdr:colOff>
      <xdr:row>13</xdr:row>
      <xdr:rowOff>54429</xdr:rowOff>
    </xdr:to>
    <xdr:sp macro="" textlink="">
      <xdr:nvSpPr>
        <xdr:cNvPr id="7" name="Flowchart: Delay 6">
          <a:extLst>
            <a:ext uri="{FF2B5EF4-FFF2-40B4-BE49-F238E27FC236}">
              <a16:creationId xmlns:a16="http://schemas.microsoft.com/office/drawing/2014/main" id="{D1D423BB-81F3-4C1E-9E69-DE4CD52C46DD}"/>
            </a:ext>
          </a:extLst>
        </xdr:cNvPr>
        <xdr:cNvSpPr/>
      </xdr:nvSpPr>
      <xdr:spPr>
        <a:xfrm>
          <a:off x="5708953" y="2183190"/>
          <a:ext cx="235857" cy="229810"/>
        </a:xfrm>
        <a:prstGeom prst="flowChartDela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205619</xdr:colOff>
      <xdr:row>14</xdr:row>
      <xdr:rowOff>6048</xdr:rowOff>
    </xdr:from>
    <xdr:to>
      <xdr:col>9</xdr:col>
      <xdr:colOff>441476</xdr:colOff>
      <xdr:row>15</xdr:row>
      <xdr:rowOff>54429</xdr:rowOff>
    </xdr:to>
    <xdr:sp macro="" textlink="">
      <xdr:nvSpPr>
        <xdr:cNvPr id="8" name="Flowchart: Delay 7">
          <a:extLst>
            <a:ext uri="{FF2B5EF4-FFF2-40B4-BE49-F238E27FC236}">
              <a16:creationId xmlns:a16="http://schemas.microsoft.com/office/drawing/2014/main" id="{2EFF12F1-B627-47D7-9431-E0E112D89E23}"/>
            </a:ext>
          </a:extLst>
        </xdr:cNvPr>
        <xdr:cNvSpPr/>
      </xdr:nvSpPr>
      <xdr:spPr>
        <a:xfrm>
          <a:off x="5702905" y="2546048"/>
          <a:ext cx="235857" cy="229810"/>
        </a:xfrm>
        <a:prstGeom prst="flowChartDela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199572</xdr:colOff>
      <xdr:row>16</xdr:row>
      <xdr:rowOff>12095</xdr:rowOff>
    </xdr:from>
    <xdr:to>
      <xdr:col>9</xdr:col>
      <xdr:colOff>435429</xdr:colOff>
      <xdr:row>17</xdr:row>
      <xdr:rowOff>60476</xdr:rowOff>
    </xdr:to>
    <xdr:sp macro="" textlink="">
      <xdr:nvSpPr>
        <xdr:cNvPr id="9" name="Flowchart: Delay 8">
          <a:extLst>
            <a:ext uri="{FF2B5EF4-FFF2-40B4-BE49-F238E27FC236}">
              <a16:creationId xmlns:a16="http://schemas.microsoft.com/office/drawing/2014/main" id="{890F6AB0-2A36-4647-A8F9-49156B5CEDBD}"/>
            </a:ext>
          </a:extLst>
        </xdr:cNvPr>
        <xdr:cNvSpPr/>
      </xdr:nvSpPr>
      <xdr:spPr>
        <a:xfrm>
          <a:off x="5696858" y="2914952"/>
          <a:ext cx="235857" cy="229810"/>
        </a:xfrm>
        <a:prstGeom prst="flowChartDela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205619</xdr:colOff>
      <xdr:row>18</xdr:row>
      <xdr:rowOff>0</xdr:rowOff>
    </xdr:from>
    <xdr:to>
      <xdr:col>9</xdr:col>
      <xdr:colOff>441476</xdr:colOff>
      <xdr:row>19</xdr:row>
      <xdr:rowOff>48381</xdr:rowOff>
    </xdr:to>
    <xdr:sp macro="" textlink="">
      <xdr:nvSpPr>
        <xdr:cNvPr id="10" name="Flowchart: Delay 9">
          <a:extLst>
            <a:ext uri="{FF2B5EF4-FFF2-40B4-BE49-F238E27FC236}">
              <a16:creationId xmlns:a16="http://schemas.microsoft.com/office/drawing/2014/main" id="{7286D0C3-A49E-4F6F-BBF8-5FACADD62C45}"/>
            </a:ext>
          </a:extLst>
        </xdr:cNvPr>
        <xdr:cNvSpPr/>
      </xdr:nvSpPr>
      <xdr:spPr>
        <a:xfrm>
          <a:off x="5702905" y="3265714"/>
          <a:ext cx="235857" cy="229810"/>
        </a:xfrm>
        <a:prstGeom prst="flowChartDela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193523</xdr:colOff>
      <xdr:row>19</xdr:row>
      <xdr:rowOff>175381</xdr:rowOff>
    </xdr:from>
    <xdr:to>
      <xdr:col>9</xdr:col>
      <xdr:colOff>429380</xdr:colOff>
      <xdr:row>21</xdr:row>
      <xdr:rowOff>42334</xdr:rowOff>
    </xdr:to>
    <xdr:sp macro="" textlink="">
      <xdr:nvSpPr>
        <xdr:cNvPr id="11" name="Flowchart: Delay 10">
          <a:extLst>
            <a:ext uri="{FF2B5EF4-FFF2-40B4-BE49-F238E27FC236}">
              <a16:creationId xmlns:a16="http://schemas.microsoft.com/office/drawing/2014/main" id="{52E79079-8F51-416D-A374-B8B2F4ADB177}"/>
            </a:ext>
          </a:extLst>
        </xdr:cNvPr>
        <xdr:cNvSpPr/>
      </xdr:nvSpPr>
      <xdr:spPr>
        <a:xfrm>
          <a:off x="5690809" y="3622524"/>
          <a:ext cx="235857" cy="229810"/>
        </a:xfrm>
        <a:prstGeom prst="flowChartDelay">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463627</xdr:colOff>
      <xdr:row>26</xdr:row>
      <xdr:rowOff>179027</xdr:rowOff>
    </xdr:from>
    <xdr:to>
      <xdr:col>19</xdr:col>
      <xdr:colOff>426904</xdr:colOff>
      <xdr:row>29</xdr:row>
      <xdr:rowOff>179027</xdr:rowOff>
    </xdr:to>
    <xdr:sp macro="" textlink="">
      <xdr:nvSpPr>
        <xdr:cNvPr id="6" name="Flowchart: Delay 5">
          <a:extLst>
            <a:ext uri="{FF2B5EF4-FFF2-40B4-BE49-F238E27FC236}">
              <a16:creationId xmlns:a16="http://schemas.microsoft.com/office/drawing/2014/main" id="{C99736AB-6A1C-293F-A339-31C678335D5B}"/>
            </a:ext>
          </a:extLst>
        </xdr:cNvPr>
        <xdr:cNvSpPr/>
      </xdr:nvSpPr>
      <xdr:spPr>
        <a:xfrm rot="5400000">
          <a:off x="13082531" y="5379906"/>
          <a:ext cx="578386" cy="569205"/>
        </a:xfrm>
        <a:prstGeom prst="flowChartDelay">
          <a:avLst/>
        </a:prstGeom>
        <a:solidFill>
          <a:srgbClr val="00CC9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417724</xdr:colOff>
      <xdr:row>23</xdr:row>
      <xdr:rowOff>68854</xdr:rowOff>
    </xdr:from>
    <xdr:to>
      <xdr:col>19</xdr:col>
      <xdr:colOff>381001</xdr:colOff>
      <xdr:row>26</xdr:row>
      <xdr:rowOff>68855</xdr:rowOff>
    </xdr:to>
    <xdr:sp macro="" textlink="">
      <xdr:nvSpPr>
        <xdr:cNvPr id="7" name="Flowchart: Delay 6">
          <a:extLst>
            <a:ext uri="{FF2B5EF4-FFF2-40B4-BE49-F238E27FC236}">
              <a16:creationId xmlns:a16="http://schemas.microsoft.com/office/drawing/2014/main" id="{6D5AEAB5-A863-4EF9-FAF1-AE25B3662D97}"/>
            </a:ext>
          </a:extLst>
        </xdr:cNvPr>
        <xdr:cNvSpPr/>
      </xdr:nvSpPr>
      <xdr:spPr>
        <a:xfrm rot="16200000">
          <a:off x="13036628" y="4691348"/>
          <a:ext cx="578386" cy="569205"/>
        </a:xfrm>
        <a:prstGeom prst="flowChartDelay">
          <a:avLst/>
        </a:prstGeom>
        <a:solidFill>
          <a:srgbClr val="00CC9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344278</xdr:colOff>
      <xdr:row>22</xdr:row>
      <xdr:rowOff>142302</xdr:rowOff>
    </xdr:from>
    <xdr:to>
      <xdr:col>22</xdr:col>
      <xdr:colOff>307555</xdr:colOff>
      <xdr:row>25</xdr:row>
      <xdr:rowOff>142302</xdr:rowOff>
    </xdr:to>
    <xdr:sp macro="" textlink="">
      <xdr:nvSpPr>
        <xdr:cNvPr id="8" name="Flowchart: Delay 7">
          <a:extLst>
            <a:ext uri="{FF2B5EF4-FFF2-40B4-BE49-F238E27FC236}">
              <a16:creationId xmlns:a16="http://schemas.microsoft.com/office/drawing/2014/main" id="{66BE7341-F1B2-0203-2995-01B1F3D7F706}"/>
            </a:ext>
          </a:extLst>
        </xdr:cNvPr>
        <xdr:cNvSpPr/>
      </xdr:nvSpPr>
      <xdr:spPr>
        <a:xfrm rot="16200000">
          <a:off x="14780965" y="4572000"/>
          <a:ext cx="578386" cy="569205"/>
        </a:xfrm>
        <a:prstGeom prst="flowChartDelay">
          <a:avLst/>
        </a:prstGeom>
        <a:solidFill>
          <a:srgbClr val="00808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21</xdr:col>
      <xdr:colOff>316736</xdr:colOff>
      <xdr:row>26</xdr:row>
      <xdr:rowOff>105581</xdr:rowOff>
    </xdr:from>
    <xdr:to>
      <xdr:col>22</xdr:col>
      <xdr:colOff>280013</xdr:colOff>
      <xdr:row>29</xdr:row>
      <xdr:rowOff>105581</xdr:rowOff>
    </xdr:to>
    <xdr:sp macro="" textlink="">
      <xdr:nvSpPr>
        <xdr:cNvPr id="9" name="Flowchart: Delay 8">
          <a:extLst>
            <a:ext uri="{FF2B5EF4-FFF2-40B4-BE49-F238E27FC236}">
              <a16:creationId xmlns:a16="http://schemas.microsoft.com/office/drawing/2014/main" id="{B219B088-D3B3-A9F3-632C-561A1CAAF1FF}"/>
            </a:ext>
          </a:extLst>
        </xdr:cNvPr>
        <xdr:cNvSpPr/>
      </xdr:nvSpPr>
      <xdr:spPr>
        <a:xfrm rot="5400000">
          <a:off x="14753423" y="5306460"/>
          <a:ext cx="578386" cy="569205"/>
        </a:xfrm>
        <a:prstGeom prst="flowChartDelay">
          <a:avLst/>
        </a:prstGeom>
        <a:solidFill>
          <a:srgbClr val="00808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175830</xdr:colOff>
      <xdr:row>76</xdr:row>
      <xdr:rowOff>121545</xdr:rowOff>
    </xdr:from>
    <xdr:to>
      <xdr:col>13</xdr:col>
      <xdr:colOff>256144</xdr:colOff>
      <xdr:row>77</xdr:row>
      <xdr:rowOff>17446</xdr:rowOff>
    </xdr:to>
    <xdr:sp macro="" textlink="">
      <xdr:nvSpPr>
        <xdr:cNvPr id="3" name="Oval 2">
          <a:extLst>
            <a:ext uri="{FF2B5EF4-FFF2-40B4-BE49-F238E27FC236}">
              <a16:creationId xmlns:a16="http://schemas.microsoft.com/office/drawing/2014/main" id="{3D756AE6-C48B-191B-0B28-4F7C726F065B}"/>
            </a:ext>
          </a:extLst>
        </xdr:cNvPr>
        <xdr:cNvSpPr/>
      </xdr:nvSpPr>
      <xdr:spPr>
        <a:xfrm>
          <a:off x="10504143" y="15196292"/>
          <a:ext cx="80314" cy="88696"/>
        </a:xfrm>
        <a:prstGeom prst="ellipse">
          <a:avLst/>
        </a:prstGeom>
        <a:solidFill>
          <a:srgbClr val="04F2E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455775</xdr:colOff>
      <xdr:row>76</xdr:row>
      <xdr:rowOff>55433</xdr:rowOff>
    </xdr:from>
    <xdr:to>
      <xdr:col>13</xdr:col>
      <xdr:colOff>599775</xdr:colOff>
      <xdr:row>80</xdr:row>
      <xdr:rowOff>13433</xdr:rowOff>
    </xdr:to>
    <xdr:grpSp>
      <xdr:nvGrpSpPr>
        <xdr:cNvPr id="10" name="Group 9">
          <a:extLst>
            <a:ext uri="{FF2B5EF4-FFF2-40B4-BE49-F238E27FC236}">
              <a16:creationId xmlns:a16="http://schemas.microsoft.com/office/drawing/2014/main" id="{B6B0E2C5-58D1-704C-1C92-880C640C3DAD}"/>
            </a:ext>
          </a:extLst>
        </xdr:cNvPr>
        <xdr:cNvGrpSpPr/>
      </xdr:nvGrpSpPr>
      <xdr:grpSpPr>
        <a:xfrm>
          <a:off x="11682575" y="14816462"/>
          <a:ext cx="144000" cy="712742"/>
          <a:chOff x="5770591" y="17751551"/>
          <a:chExt cx="144000" cy="731373"/>
        </a:xfrm>
      </xdr:grpSpPr>
      <xdr:sp macro="" textlink="">
        <xdr:nvSpPr>
          <xdr:cNvPr id="4" name="Rectangle 3">
            <a:extLst>
              <a:ext uri="{FF2B5EF4-FFF2-40B4-BE49-F238E27FC236}">
                <a16:creationId xmlns:a16="http://schemas.microsoft.com/office/drawing/2014/main" id="{1F5AC2F4-468D-C0EA-E716-F45495FE0218}"/>
              </a:ext>
            </a:extLst>
          </xdr:cNvPr>
          <xdr:cNvSpPr/>
        </xdr:nvSpPr>
        <xdr:spPr>
          <a:xfrm>
            <a:off x="5824591" y="17751551"/>
            <a:ext cx="36000" cy="731373"/>
          </a:xfrm>
          <a:prstGeom prst="rect">
            <a:avLst/>
          </a:prstGeom>
          <a:gradFill>
            <a:gsLst>
              <a:gs pos="0">
                <a:srgbClr val="00B0F0"/>
              </a:gs>
              <a:gs pos="92000">
                <a:srgbClr val="04F2EC">
                  <a:lumMod val="97000"/>
                  <a:alpha val="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4">
            <a:extLst>
              <a:ext uri="{FF2B5EF4-FFF2-40B4-BE49-F238E27FC236}">
                <a16:creationId xmlns:a16="http://schemas.microsoft.com/office/drawing/2014/main" id="{43F60EAF-A258-45B1-CDCF-D88DAD4371F0}"/>
              </a:ext>
            </a:extLst>
          </xdr:cNvPr>
          <xdr:cNvSpPr/>
        </xdr:nvSpPr>
        <xdr:spPr>
          <a:xfrm>
            <a:off x="5770591" y="17757237"/>
            <a:ext cx="144000" cy="720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23</xdr:col>
      <xdr:colOff>137584</xdr:colOff>
      <xdr:row>24</xdr:row>
      <xdr:rowOff>42334</xdr:rowOff>
    </xdr:from>
    <xdr:to>
      <xdr:col>24</xdr:col>
      <xdr:colOff>145203</xdr:colOff>
      <xdr:row>25</xdr:row>
      <xdr:rowOff>42334</xdr:rowOff>
    </xdr:to>
    <xdr:pic>
      <xdr:nvPicPr>
        <xdr:cNvPr id="33" name="Picture 32">
          <a:extLst>
            <a:ext uri="{FF2B5EF4-FFF2-40B4-BE49-F238E27FC236}">
              <a16:creationId xmlns:a16="http://schemas.microsoft.com/office/drawing/2014/main" id="{317E571A-55DF-153E-D7DE-22BB3785D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05917" y="4794251"/>
          <a:ext cx="621453"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349888</xdr:colOff>
      <xdr:row>20</xdr:row>
      <xdr:rowOff>111827</xdr:rowOff>
    </xdr:from>
    <xdr:to>
      <xdr:col>22</xdr:col>
      <xdr:colOff>357508</xdr:colOff>
      <xdr:row>21</xdr:row>
      <xdr:rowOff>111827</xdr:rowOff>
    </xdr:to>
    <xdr:pic>
      <xdr:nvPicPr>
        <xdr:cNvPr id="34" name="Picture 33">
          <a:extLst>
            <a:ext uri="{FF2B5EF4-FFF2-40B4-BE49-F238E27FC236}">
              <a16:creationId xmlns:a16="http://schemas.microsoft.com/office/drawing/2014/main" id="{237BD85C-A1B8-465F-91CC-B4FE74015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690555" y="4101744"/>
          <a:ext cx="621453"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0</xdr:colOff>
      <xdr:row>18</xdr:row>
      <xdr:rowOff>0</xdr:rowOff>
    </xdr:from>
    <xdr:to>
      <xdr:col>32</xdr:col>
      <xdr:colOff>254811</xdr:colOff>
      <xdr:row>29</xdr:row>
      <xdr:rowOff>87728</xdr:rowOff>
    </xdr:to>
    <xdr:sp macro="" textlink="">
      <xdr:nvSpPr>
        <xdr:cNvPr id="35" name="Rectangle 34">
          <a:extLst>
            <a:ext uri="{FF2B5EF4-FFF2-40B4-BE49-F238E27FC236}">
              <a16:creationId xmlns:a16="http://schemas.microsoft.com/office/drawing/2014/main" id="{CC93C77D-8B64-46AF-9461-3EB05E90DDEB}"/>
            </a:ext>
          </a:extLst>
        </xdr:cNvPr>
        <xdr:cNvSpPr/>
      </xdr:nvSpPr>
      <xdr:spPr>
        <a:xfrm>
          <a:off x="20634960" y="3749040"/>
          <a:ext cx="2693211" cy="2267048"/>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51920</xdr:colOff>
      <xdr:row>3</xdr:row>
      <xdr:rowOff>103972</xdr:rowOff>
    </xdr:from>
    <xdr:to>
      <xdr:col>3</xdr:col>
      <xdr:colOff>284140</xdr:colOff>
      <xdr:row>15</xdr:row>
      <xdr:rowOff>145337</xdr:rowOff>
    </xdr:to>
    <xdr:sp macro="" textlink="">
      <xdr:nvSpPr>
        <xdr:cNvPr id="2" name="Rectangle 1">
          <a:extLst>
            <a:ext uri="{FF2B5EF4-FFF2-40B4-BE49-F238E27FC236}">
              <a16:creationId xmlns:a16="http://schemas.microsoft.com/office/drawing/2014/main" id="{681CD16C-24F2-A2E1-1A53-A52734EF379B}"/>
            </a:ext>
          </a:extLst>
        </xdr:cNvPr>
        <xdr:cNvSpPr/>
      </xdr:nvSpPr>
      <xdr:spPr>
        <a:xfrm>
          <a:off x="660122" y="649256"/>
          <a:ext cx="1448624" cy="2222503"/>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25806</xdr:colOff>
      <xdr:row>3</xdr:row>
      <xdr:rowOff>103972</xdr:rowOff>
    </xdr:from>
    <xdr:to>
      <xdr:col>6</xdr:col>
      <xdr:colOff>258024</xdr:colOff>
      <xdr:row>15</xdr:row>
      <xdr:rowOff>140776</xdr:rowOff>
    </xdr:to>
    <xdr:sp macro="" textlink="">
      <xdr:nvSpPr>
        <xdr:cNvPr id="4" name="Rectangle 3">
          <a:extLst>
            <a:ext uri="{FF2B5EF4-FFF2-40B4-BE49-F238E27FC236}">
              <a16:creationId xmlns:a16="http://schemas.microsoft.com/office/drawing/2014/main" id="{77533A51-9B63-DC8A-CBC4-400CE6FCB1DB}"/>
            </a:ext>
          </a:extLst>
        </xdr:cNvPr>
        <xdr:cNvSpPr/>
      </xdr:nvSpPr>
      <xdr:spPr>
        <a:xfrm>
          <a:off x="2470905" y="656631"/>
          <a:ext cx="1454767" cy="2247442"/>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597923</xdr:colOff>
      <xdr:row>3</xdr:row>
      <xdr:rowOff>129093</xdr:rowOff>
    </xdr:from>
    <xdr:to>
      <xdr:col>9</xdr:col>
      <xdr:colOff>215161</xdr:colOff>
      <xdr:row>15</xdr:row>
      <xdr:rowOff>165897</xdr:rowOff>
    </xdr:to>
    <xdr:sp macro="" textlink="">
      <xdr:nvSpPr>
        <xdr:cNvPr id="5" name="Rectangle 4">
          <a:extLst>
            <a:ext uri="{FF2B5EF4-FFF2-40B4-BE49-F238E27FC236}">
              <a16:creationId xmlns:a16="http://schemas.microsoft.com/office/drawing/2014/main" id="{41451764-7336-1CC1-39F3-DD5DA1AE4C47}"/>
            </a:ext>
          </a:extLst>
        </xdr:cNvPr>
        <xdr:cNvSpPr/>
      </xdr:nvSpPr>
      <xdr:spPr>
        <a:xfrm>
          <a:off x="4243948" y="678890"/>
          <a:ext cx="1440251" cy="2235994"/>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585483</xdr:colOff>
      <xdr:row>3</xdr:row>
      <xdr:rowOff>103972</xdr:rowOff>
    </xdr:from>
    <xdr:to>
      <xdr:col>12</xdr:col>
      <xdr:colOff>205794</xdr:colOff>
      <xdr:row>15</xdr:row>
      <xdr:rowOff>140776</xdr:rowOff>
    </xdr:to>
    <xdr:sp macro="" textlink="">
      <xdr:nvSpPr>
        <xdr:cNvPr id="6" name="Rectangle 5">
          <a:extLst>
            <a:ext uri="{FF2B5EF4-FFF2-40B4-BE49-F238E27FC236}">
              <a16:creationId xmlns:a16="http://schemas.microsoft.com/office/drawing/2014/main" id="{D308C3E8-E102-ACDD-A0C3-8CA46AC7F755}"/>
            </a:ext>
          </a:extLst>
        </xdr:cNvPr>
        <xdr:cNvSpPr/>
      </xdr:nvSpPr>
      <xdr:spPr>
        <a:xfrm>
          <a:off x="6054521" y="653769"/>
          <a:ext cx="1443324" cy="2235994"/>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472717</xdr:colOff>
      <xdr:row>3</xdr:row>
      <xdr:rowOff>127507</xdr:rowOff>
    </xdr:from>
    <xdr:to>
      <xdr:col>17</xdr:col>
      <xdr:colOff>130318</xdr:colOff>
      <xdr:row>15</xdr:row>
      <xdr:rowOff>164311</xdr:rowOff>
    </xdr:to>
    <xdr:sp macro="" textlink="">
      <xdr:nvSpPr>
        <xdr:cNvPr id="16" name="Rectangle 15">
          <a:extLst>
            <a:ext uri="{FF2B5EF4-FFF2-40B4-BE49-F238E27FC236}">
              <a16:creationId xmlns:a16="http://schemas.microsoft.com/office/drawing/2014/main" id="{4288B88C-5286-5D7E-A2F3-0D868F8760E9}"/>
            </a:ext>
          </a:extLst>
        </xdr:cNvPr>
        <xdr:cNvSpPr/>
      </xdr:nvSpPr>
      <xdr:spPr>
        <a:xfrm>
          <a:off x="7819179" y="674584"/>
          <a:ext cx="2718626" cy="2225112"/>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51920</xdr:colOff>
      <xdr:row>16</xdr:row>
      <xdr:rowOff>166255</xdr:rowOff>
    </xdr:from>
    <xdr:to>
      <xdr:col>12</xdr:col>
      <xdr:colOff>160516</xdr:colOff>
      <xdr:row>31</xdr:row>
      <xdr:rowOff>156095</xdr:rowOff>
    </xdr:to>
    <xdr:sp macro="" textlink="">
      <xdr:nvSpPr>
        <xdr:cNvPr id="7" name="Rectangle 6">
          <a:extLst>
            <a:ext uri="{FF2B5EF4-FFF2-40B4-BE49-F238E27FC236}">
              <a16:creationId xmlns:a16="http://schemas.microsoft.com/office/drawing/2014/main" id="{F33B9C44-7A5C-80D7-6F3B-9978D1503F1C}"/>
            </a:ext>
          </a:extLst>
        </xdr:cNvPr>
        <xdr:cNvSpPr/>
      </xdr:nvSpPr>
      <xdr:spPr>
        <a:xfrm>
          <a:off x="657345" y="3172502"/>
          <a:ext cx="6768267" cy="2808196"/>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499044</xdr:colOff>
      <xdr:row>16</xdr:row>
      <xdr:rowOff>166255</xdr:rowOff>
    </xdr:from>
    <xdr:to>
      <xdr:col>17</xdr:col>
      <xdr:colOff>135313</xdr:colOff>
      <xdr:row>28</xdr:row>
      <xdr:rowOff>129590</xdr:rowOff>
    </xdr:to>
    <xdr:sp macro="" textlink="">
      <xdr:nvSpPr>
        <xdr:cNvPr id="17" name="Rectangle 16">
          <a:extLst>
            <a:ext uri="{FF2B5EF4-FFF2-40B4-BE49-F238E27FC236}">
              <a16:creationId xmlns:a16="http://schemas.microsoft.com/office/drawing/2014/main" id="{7A228B25-15D0-03B3-E8BA-23DA8213AD7B}"/>
            </a:ext>
          </a:extLst>
        </xdr:cNvPr>
        <xdr:cNvSpPr/>
      </xdr:nvSpPr>
      <xdr:spPr>
        <a:xfrm>
          <a:off x="7841953" y="3121891"/>
          <a:ext cx="2695815" cy="2180063"/>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51920</xdr:colOff>
      <xdr:row>32</xdr:row>
      <xdr:rowOff>140148</xdr:rowOff>
    </xdr:from>
    <xdr:to>
      <xdr:col>6</xdr:col>
      <xdr:colOff>247627</xdr:colOff>
      <xdr:row>41</xdr:row>
      <xdr:rowOff>93288</xdr:rowOff>
    </xdr:to>
    <xdr:sp macro="" textlink="">
      <xdr:nvSpPr>
        <xdr:cNvPr id="8" name="Rectangle 7">
          <a:extLst>
            <a:ext uri="{FF2B5EF4-FFF2-40B4-BE49-F238E27FC236}">
              <a16:creationId xmlns:a16="http://schemas.microsoft.com/office/drawing/2014/main" id="{C758B8E8-20B1-C569-949F-4C769D5635D9}"/>
            </a:ext>
          </a:extLst>
        </xdr:cNvPr>
        <xdr:cNvSpPr/>
      </xdr:nvSpPr>
      <xdr:spPr>
        <a:xfrm>
          <a:off x="656682" y="5945862"/>
          <a:ext cx="3219516" cy="1585997"/>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573628</xdr:colOff>
      <xdr:row>32</xdr:row>
      <xdr:rowOff>140148</xdr:rowOff>
    </xdr:from>
    <xdr:to>
      <xdr:col>12</xdr:col>
      <xdr:colOff>157428</xdr:colOff>
      <xdr:row>41</xdr:row>
      <xdr:rowOff>93288</xdr:rowOff>
    </xdr:to>
    <xdr:sp macro="" textlink="">
      <xdr:nvSpPr>
        <xdr:cNvPr id="15" name="Rectangle 14">
          <a:extLst>
            <a:ext uri="{FF2B5EF4-FFF2-40B4-BE49-F238E27FC236}">
              <a16:creationId xmlns:a16="http://schemas.microsoft.com/office/drawing/2014/main" id="{C10C7F0D-868F-32BA-8949-C1757B128588}"/>
            </a:ext>
          </a:extLst>
        </xdr:cNvPr>
        <xdr:cNvSpPr/>
      </xdr:nvSpPr>
      <xdr:spPr>
        <a:xfrm>
          <a:off x="4245083" y="6051421"/>
          <a:ext cx="3255254" cy="1615685"/>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480228</xdr:colOff>
      <xdr:row>29</xdr:row>
      <xdr:rowOff>72967</xdr:rowOff>
    </xdr:from>
    <xdr:to>
      <xdr:col>17</xdr:col>
      <xdr:colOff>143488</xdr:colOff>
      <xdr:row>41</xdr:row>
      <xdr:rowOff>93288</xdr:rowOff>
    </xdr:to>
    <xdr:sp macro="" textlink="">
      <xdr:nvSpPr>
        <xdr:cNvPr id="18" name="Rectangle 17">
          <a:extLst>
            <a:ext uri="{FF2B5EF4-FFF2-40B4-BE49-F238E27FC236}">
              <a16:creationId xmlns:a16="http://schemas.microsoft.com/office/drawing/2014/main" id="{1019AE5D-A84F-34B6-C9CD-D1534C5A0130}"/>
            </a:ext>
          </a:extLst>
        </xdr:cNvPr>
        <xdr:cNvSpPr/>
      </xdr:nvSpPr>
      <xdr:spPr>
        <a:xfrm>
          <a:off x="7823137" y="5430058"/>
          <a:ext cx="2722806" cy="2237048"/>
        </a:xfrm>
        <a:prstGeom prst="rect">
          <a:avLst/>
        </a:prstGeom>
        <a:solidFill>
          <a:srgbClr val="16142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435540</xdr:colOff>
      <xdr:row>3</xdr:row>
      <xdr:rowOff>53054</xdr:rowOff>
    </xdr:from>
    <xdr:to>
      <xdr:col>22</xdr:col>
      <xdr:colOff>188</xdr:colOff>
      <xdr:row>17</xdr:row>
      <xdr:rowOff>3087</xdr:rowOff>
    </xdr:to>
    <xdr:grpSp>
      <xdr:nvGrpSpPr>
        <xdr:cNvPr id="3" name="Group 2">
          <a:extLst>
            <a:ext uri="{FF2B5EF4-FFF2-40B4-BE49-F238E27FC236}">
              <a16:creationId xmlns:a16="http://schemas.microsoft.com/office/drawing/2014/main" id="{AE1A9065-85FD-8D7A-A48F-89230FF66451}"/>
            </a:ext>
          </a:extLst>
        </xdr:cNvPr>
        <xdr:cNvGrpSpPr/>
      </xdr:nvGrpSpPr>
      <xdr:grpSpPr>
        <a:xfrm>
          <a:off x="10750762" y="603387"/>
          <a:ext cx="2598537" cy="2518256"/>
          <a:chOff x="10745631" y="376328"/>
          <a:chExt cx="2723839" cy="2447921"/>
        </a:xfrm>
      </xdr:grpSpPr>
      <xdr:sp macro="" textlink="">
        <xdr:nvSpPr>
          <xdr:cNvPr id="19" name="Rectangle 18">
            <a:extLst>
              <a:ext uri="{FF2B5EF4-FFF2-40B4-BE49-F238E27FC236}">
                <a16:creationId xmlns:a16="http://schemas.microsoft.com/office/drawing/2014/main" id="{1FB1B4EE-FC2B-1F5C-7E5D-0AC487F70965}"/>
              </a:ext>
            </a:extLst>
          </xdr:cNvPr>
          <xdr:cNvSpPr/>
        </xdr:nvSpPr>
        <xdr:spPr>
          <a:xfrm>
            <a:off x="10746677" y="376328"/>
            <a:ext cx="1498582" cy="1915105"/>
          </a:xfrm>
          <a:custGeom>
            <a:avLst/>
            <a:gdLst>
              <a:gd name="connsiteX0" fmla="*/ 0 w 1493150"/>
              <a:gd name="connsiteY0" fmla="*/ 0 h 1360245"/>
              <a:gd name="connsiteX1" fmla="*/ 1493150 w 1493150"/>
              <a:gd name="connsiteY1" fmla="*/ 0 h 1360245"/>
              <a:gd name="connsiteX2" fmla="*/ 1493150 w 1493150"/>
              <a:gd name="connsiteY2" fmla="*/ 1360245 h 1360245"/>
              <a:gd name="connsiteX3" fmla="*/ 0 w 1493150"/>
              <a:gd name="connsiteY3" fmla="*/ 1360245 h 1360245"/>
              <a:gd name="connsiteX4" fmla="*/ 0 w 1493150"/>
              <a:gd name="connsiteY4" fmla="*/ 0 h 1360245"/>
              <a:gd name="connsiteX0" fmla="*/ 0 w 1493150"/>
              <a:gd name="connsiteY0" fmla="*/ 0 h 1860774"/>
              <a:gd name="connsiteX1" fmla="*/ 1493150 w 1493150"/>
              <a:gd name="connsiteY1" fmla="*/ 0 h 1860774"/>
              <a:gd name="connsiteX2" fmla="*/ 1493150 w 1493150"/>
              <a:gd name="connsiteY2" fmla="*/ 1360245 h 1860774"/>
              <a:gd name="connsiteX3" fmla="*/ 0 w 1493150"/>
              <a:gd name="connsiteY3" fmla="*/ 1860774 h 1860774"/>
              <a:gd name="connsiteX4" fmla="*/ 0 w 1493150"/>
              <a:gd name="connsiteY4" fmla="*/ 0 h 1860774"/>
              <a:gd name="connsiteX0" fmla="*/ 0 w 1500620"/>
              <a:gd name="connsiteY0" fmla="*/ 679824 h 1860774"/>
              <a:gd name="connsiteX1" fmla="*/ 1500620 w 1500620"/>
              <a:gd name="connsiteY1" fmla="*/ 0 h 1860774"/>
              <a:gd name="connsiteX2" fmla="*/ 1500620 w 1500620"/>
              <a:gd name="connsiteY2" fmla="*/ 1360245 h 1860774"/>
              <a:gd name="connsiteX3" fmla="*/ 7470 w 1500620"/>
              <a:gd name="connsiteY3" fmla="*/ 1860774 h 1860774"/>
              <a:gd name="connsiteX4" fmla="*/ 0 w 1500620"/>
              <a:gd name="connsiteY4" fmla="*/ 679824 h 18607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00620" h="1860774">
                <a:moveTo>
                  <a:pt x="0" y="679824"/>
                </a:moveTo>
                <a:lnTo>
                  <a:pt x="1500620" y="0"/>
                </a:lnTo>
                <a:lnTo>
                  <a:pt x="1500620" y="1360245"/>
                </a:lnTo>
                <a:lnTo>
                  <a:pt x="7470" y="1860774"/>
                </a:lnTo>
                <a:lnTo>
                  <a:pt x="0" y="679824"/>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9" name="Rectangle 48">
            <a:extLst>
              <a:ext uri="{FF2B5EF4-FFF2-40B4-BE49-F238E27FC236}">
                <a16:creationId xmlns:a16="http://schemas.microsoft.com/office/drawing/2014/main" id="{6C746352-6EE1-4B1E-A2E4-04148A9C7A59}"/>
              </a:ext>
            </a:extLst>
          </xdr:cNvPr>
          <xdr:cNvSpPr/>
        </xdr:nvSpPr>
        <xdr:spPr>
          <a:xfrm>
            <a:off x="12245652" y="376927"/>
            <a:ext cx="1223818" cy="1915105"/>
          </a:xfrm>
          <a:custGeom>
            <a:avLst/>
            <a:gdLst>
              <a:gd name="connsiteX0" fmla="*/ 0 w 1217706"/>
              <a:gd name="connsiteY0" fmla="*/ 0 h 1367715"/>
              <a:gd name="connsiteX1" fmla="*/ 1217706 w 1217706"/>
              <a:gd name="connsiteY1" fmla="*/ 0 h 1367715"/>
              <a:gd name="connsiteX2" fmla="*/ 1217706 w 1217706"/>
              <a:gd name="connsiteY2" fmla="*/ 1367715 h 1367715"/>
              <a:gd name="connsiteX3" fmla="*/ 0 w 1217706"/>
              <a:gd name="connsiteY3" fmla="*/ 1367715 h 1367715"/>
              <a:gd name="connsiteX4" fmla="*/ 0 w 1217706"/>
              <a:gd name="connsiteY4" fmla="*/ 0 h 1367715"/>
              <a:gd name="connsiteX0" fmla="*/ 0 w 1225176"/>
              <a:gd name="connsiteY0" fmla="*/ 0 h 1801009"/>
              <a:gd name="connsiteX1" fmla="*/ 1217706 w 1225176"/>
              <a:gd name="connsiteY1" fmla="*/ 0 h 1801009"/>
              <a:gd name="connsiteX2" fmla="*/ 1225176 w 1225176"/>
              <a:gd name="connsiteY2" fmla="*/ 1801009 h 1801009"/>
              <a:gd name="connsiteX3" fmla="*/ 0 w 1225176"/>
              <a:gd name="connsiteY3" fmla="*/ 1367715 h 1801009"/>
              <a:gd name="connsiteX4" fmla="*/ 0 w 1225176"/>
              <a:gd name="connsiteY4" fmla="*/ 0 h 1801009"/>
              <a:gd name="connsiteX0" fmla="*/ 0 w 1225176"/>
              <a:gd name="connsiteY0" fmla="*/ 0 h 1801009"/>
              <a:gd name="connsiteX1" fmla="*/ 1210235 w 1225176"/>
              <a:gd name="connsiteY1" fmla="*/ 709706 h 1801009"/>
              <a:gd name="connsiteX2" fmla="*/ 1225176 w 1225176"/>
              <a:gd name="connsiteY2" fmla="*/ 1801009 h 1801009"/>
              <a:gd name="connsiteX3" fmla="*/ 0 w 1225176"/>
              <a:gd name="connsiteY3" fmla="*/ 1367715 h 1801009"/>
              <a:gd name="connsiteX4" fmla="*/ 0 w 1225176"/>
              <a:gd name="connsiteY4" fmla="*/ 0 h 1801009"/>
              <a:gd name="connsiteX0" fmla="*/ 0 w 1225176"/>
              <a:gd name="connsiteY0" fmla="*/ 0 h 1860774"/>
              <a:gd name="connsiteX1" fmla="*/ 1210235 w 1225176"/>
              <a:gd name="connsiteY1" fmla="*/ 709706 h 1860774"/>
              <a:gd name="connsiteX2" fmla="*/ 1225176 w 1225176"/>
              <a:gd name="connsiteY2" fmla="*/ 1860774 h 1860774"/>
              <a:gd name="connsiteX3" fmla="*/ 0 w 1225176"/>
              <a:gd name="connsiteY3" fmla="*/ 1367715 h 1860774"/>
              <a:gd name="connsiteX4" fmla="*/ 0 w 1225176"/>
              <a:gd name="connsiteY4" fmla="*/ 0 h 18607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25176" h="1860774">
                <a:moveTo>
                  <a:pt x="0" y="0"/>
                </a:moveTo>
                <a:lnTo>
                  <a:pt x="1210235" y="709706"/>
                </a:lnTo>
                <a:lnTo>
                  <a:pt x="1225176" y="1860774"/>
                </a:lnTo>
                <a:lnTo>
                  <a:pt x="0" y="1367715"/>
                </a:lnTo>
                <a:lnTo>
                  <a:pt x="0" y="0"/>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1" name="Straight Connector 50">
            <a:extLst>
              <a:ext uri="{FF2B5EF4-FFF2-40B4-BE49-F238E27FC236}">
                <a16:creationId xmlns:a16="http://schemas.microsoft.com/office/drawing/2014/main" id="{5A9ACB4A-4521-E91A-9D4F-CD93CEC3F767}"/>
              </a:ext>
            </a:extLst>
          </xdr:cNvPr>
          <xdr:cNvCxnSpPr>
            <a:stCxn id="19" idx="3"/>
          </xdr:cNvCxnSpPr>
        </xdr:nvCxnSpPr>
        <xdr:spPr>
          <a:xfrm>
            <a:off x="10754102" y="2291433"/>
            <a:ext cx="1186496" cy="5328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49C5CB85-57E1-2B08-31EF-F51E0B9DDBE1}"/>
              </a:ext>
            </a:extLst>
          </xdr:cNvPr>
          <xdr:cNvCxnSpPr>
            <a:endCxn id="49" idx="2"/>
          </xdr:cNvCxnSpPr>
        </xdr:nvCxnSpPr>
        <xdr:spPr>
          <a:xfrm flipV="1">
            <a:off x="11937293" y="2292033"/>
            <a:ext cx="1532177" cy="5294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E4D3D291-78AB-C996-8071-8E9931A62B5F}"/>
              </a:ext>
            </a:extLst>
          </xdr:cNvPr>
          <xdr:cNvCxnSpPr/>
        </xdr:nvCxnSpPr>
        <xdr:spPr>
          <a:xfrm>
            <a:off x="11946313" y="514235"/>
            <a:ext cx="3810" cy="136351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F598BA3A-439D-D4A7-C11A-B2AE7C42D9DF}"/>
              </a:ext>
            </a:extLst>
          </xdr:cNvPr>
          <xdr:cNvCxnSpPr/>
        </xdr:nvCxnSpPr>
        <xdr:spPr>
          <a:xfrm flipH="1">
            <a:off x="11620154" y="668482"/>
            <a:ext cx="6119" cy="132166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2" name="Straight Connector 61">
            <a:extLst>
              <a:ext uri="{FF2B5EF4-FFF2-40B4-BE49-F238E27FC236}">
                <a16:creationId xmlns:a16="http://schemas.microsoft.com/office/drawing/2014/main" id="{88251982-2DB5-018D-F517-85D0EA87B2A8}"/>
              </a:ext>
            </a:extLst>
          </xdr:cNvPr>
          <xdr:cNvCxnSpPr/>
        </xdr:nvCxnSpPr>
        <xdr:spPr>
          <a:xfrm>
            <a:off x="11315354" y="813204"/>
            <a:ext cx="0" cy="128547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FAF6FB19-8710-6130-5ECE-0A9D2BDFBB24}"/>
              </a:ext>
            </a:extLst>
          </xdr:cNvPr>
          <xdr:cNvCxnSpPr/>
        </xdr:nvCxnSpPr>
        <xdr:spPr>
          <a:xfrm>
            <a:off x="11014364" y="954116"/>
            <a:ext cx="3810" cy="1245524"/>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4" name="Straight Connector 63">
            <a:extLst>
              <a:ext uri="{FF2B5EF4-FFF2-40B4-BE49-F238E27FC236}">
                <a16:creationId xmlns:a16="http://schemas.microsoft.com/office/drawing/2014/main" id="{997542BA-348E-BD58-EF92-00A26B8B028E}"/>
              </a:ext>
            </a:extLst>
          </xdr:cNvPr>
          <xdr:cNvCxnSpPr/>
        </xdr:nvCxnSpPr>
        <xdr:spPr>
          <a:xfrm flipH="1">
            <a:off x="12542982" y="560663"/>
            <a:ext cx="688" cy="1353285"/>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5" name="Straight Connector 64">
            <a:extLst>
              <a:ext uri="{FF2B5EF4-FFF2-40B4-BE49-F238E27FC236}">
                <a16:creationId xmlns:a16="http://schemas.microsoft.com/office/drawing/2014/main" id="{52583654-1150-BCDB-6193-800318C287A1}"/>
              </a:ext>
            </a:extLst>
          </xdr:cNvPr>
          <xdr:cNvCxnSpPr/>
        </xdr:nvCxnSpPr>
        <xdr:spPr>
          <a:xfrm flipH="1">
            <a:off x="13142896" y="930692"/>
            <a:ext cx="14111" cy="122830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6" name="Straight Connector 65">
            <a:extLst>
              <a:ext uri="{FF2B5EF4-FFF2-40B4-BE49-F238E27FC236}">
                <a16:creationId xmlns:a16="http://schemas.microsoft.com/office/drawing/2014/main" id="{AE2B3676-D21A-0699-39AB-B5E788853DBE}"/>
              </a:ext>
            </a:extLst>
          </xdr:cNvPr>
          <xdr:cNvCxnSpPr/>
        </xdr:nvCxnSpPr>
        <xdr:spPr>
          <a:xfrm flipH="1">
            <a:off x="12850091" y="746529"/>
            <a:ext cx="1905" cy="128928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9E786CE8-AB54-9E18-AC6D-180AC41E6231}"/>
              </a:ext>
            </a:extLst>
          </xdr:cNvPr>
          <xdr:cNvCxnSpPr/>
        </xdr:nvCxnSpPr>
        <xdr:spPr>
          <a:xfrm flipH="1">
            <a:off x="10745631" y="1374260"/>
            <a:ext cx="1499177" cy="66906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5A79CEC8-C765-C880-41A8-9DF4F85CD18C}"/>
              </a:ext>
            </a:extLst>
          </xdr:cNvPr>
          <xdr:cNvCxnSpPr/>
        </xdr:nvCxnSpPr>
        <xdr:spPr>
          <a:xfrm flipH="1">
            <a:off x="10753913" y="1029654"/>
            <a:ext cx="1499177" cy="669059"/>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8" name="Straight Connector 87">
            <a:extLst>
              <a:ext uri="{FF2B5EF4-FFF2-40B4-BE49-F238E27FC236}">
                <a16:creationId xmlns:a16="http://schemas.microsoft.com/office/drawing/2014/main" id="{1E2A7ABF-DF72-026A-C66B-3D178BB8D332}"/>
              </a:ext>
            </a:extLst>
          </xdr:cNvPr>
          <xdr:cNvCxnSpPr/>
        </xdr:nvCxnSpPr>
        <xdr:spPr>
          <a:xfrm flipH="1">
            <a:off x="10754124" y="695594"/>
            <a:ext cx="1490011" cy="65960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0" name="Straight Connector 89">
            <a:extLst>
              <a:ext uri="{FF2B5EF4-FFF2-40B4-BE49-F238E27FC236}">
                <a16:creationId xmlns:a16="http://schemas.microsoft.com/office/drawing/2014/main" id="{CBAB689F-EFD9-F9A5-1FA5-F53E9548A9D3}"/>
              </a:ext>
            </a:extLst>
          </xdr:cNvPr>
          <xdr:cNvCxnSpPr/>
        </xdr:nvCxnSpPr>
        <xdr:spPr>
          <a:xfrm flipH="1" flipV="1">
            <a:off x="12242689" y="697283"/>
            <a:ext cx="1226585" cy="69716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id="{5D7DC841-A25B-62BF-1176-6CA62993F4E5}"/>
              </a:ext>
            </a:extLst>
          </xdr:cNvPr>
          <xdr:cNvCxnSpPr>
            <a:stCxn id="143" idx="1"/>
          </xdr:cNvCxnSpPr>
        </xdr:nvCxnSpPr>
        <xdr:spPr>
          <a:xfrm flipH="1" flipV="1">
            <a:off x="12241197" y="1377720"/>
            <a:ext cx="1228077" cy="57604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2A0062B7-769E-4734-81F5-9136D080F0D0}"/>
              </a:ext>
            </a:extLst>
          </xdr:cNvPr>
          <xdr:cNvCxnSpPr/>
        </xdr:nvCxnSpPr>
        <xdr:spPr>
          <a:xfrm flipH="1" flipV="1">
            <a:off x="12244692" y="1035448"/>
            <a:ext cx="1220322" cy="64900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6" name="Straight Connector 95">
            <a:extLst>
              <a:ext uri="{FF2B5EF4-FFF2-40B4-BE49-F238E27FC236}">
                <a16:creationId xmlns:a16="http://schemas.microsoft.com/office/drawing/2014/main" id="{2C648105-23F0-471B-B13E-30080BCCD828}"/>
              </a:ext>
            </a:extLst>
          </xdr:cNvPr>
          <xdr:cNvCxnSpPr/>
        </xdr:nvCxnSpPr>
        <xdr:spPr>
          <a:xfrm>
            <a:off x="11014364" y="2195286"/>
            <a:ext cx="1189424" cy="5300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7" name="Straight Connector 96">
            <a:extLst>
              <a:ext uri="{FF2B5EF4-FFF2-40B4-BE49-F238E27FC236}">
                <a16:creationId xmlns:a16="http://schemas.microsoft.com/office/drawing/2014/main" id="{76D35FCD-782F-4C84-BAC7-4B6EC5EE105B}"/>
              </a:ext>
            </a:extLst>
          </xdr:cNvPr>
          <xdr:cNvCxnSpPr/>
        </xdr:nvCxnSpPr>
        <xdr:spPr>
          <a:xfrm>
            <a:off x="11313721" y="2101979"/>
            <a:ext cx="1190955" cy="5300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8" name="Straight Connector 97">
            <a:extLst>
              <a:ext uri="{FF2B5EF4-FFF2-40B4-BE49-F238E27FC236}">
                <a16:creationId xmlns:a16="http://schemas.microsoft.com/office/drawing/2014/main" id="{0F726B94-1379-4F45-98B0-016C0935A9E4}"/>
              </a:ext>
            </a:extLst>
          </xdr:cNvPr>
          <xdr:cNvCxnSpPr/>
        </xdr:nvCxnSpPr>
        <xdr:spPr>
          <a:xfrm>
            <a:off x="11616965" y="1995008"/>
            <a:ext cx="1190955" cy="53001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9" name="Straight Connector 98">
            <a:extLst>
              <a:ext uri="{FF2B5EF4-FFF2-40B4-BE49-F238E27FC236}">
                <a16:creationId xmlns:a16="http://schemas.microsoft.com/office/drawing/2014/main" id="{C7CF5BF5-F498-44A4-AEB3-4612F172372E}"/>
              </a:ext>
            </a:extLst>
          </xdr:cNvPr>
          <xdr:cNvCxnSpPr/>
        </xdr:nvCxnSpPr>
        <xdr:spPr>
          <a:xfrm>
            <a:off x="11941181" y="1878375"/>
            <a:ext cx="1190954" cy="53001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0" name="Straight Connector 99">
            <a:extLst>
              <a:ext uri="{FF2B5EF4-FFF2-40B4-BE49-F238E27FC236}">
                <a16:creationId xmlns:a16="http://schemas.microsoft.com/office/drawing/2014/main" id="{2FBE6900-2F04-4B5F-A890-784E65DFC9AA}"/>
              </a:ext>
            </a:extLst>
          </xdr:cNvPr>
          <xdr:cNvCxnSpPr/>
        </xdr:nvCxnSpPr>
        <xdr:spPr>
          <a:xfrm flipV="1">
            <a:off x="11620154" y="2156409"/>
            <a:ext cx="1525099" cy="53073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1" name="Straight Connector 100">
            <a:extLst>
              <a:ext uri="{FF2B5EF4-FFF2-40B4-BE49-F238E27FC236}">
                <a16:creationId xmlns:a16="http://schemas.microsoft.com/office/drawing/2014/main" id="{A5D4FE30-4A13-41AA-A65F-EF4531A4D987}"/>
              </a:ext>
            </a:extLst>
          </xdr:cNvPr>
          <xdr:cNvCxnSpPr/>
        </xdr:nvCxnSpPr>
        <xdr:spPr>
          <a:xfrm flipV="1">
            <a:off x="11336309" y="2036666"/>
            <a:ext cx="1508834" cy="519094"/>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a:extLst>
              <a:ext uri="{FF2B5EF4-FFF2-40B4-BE49-F238E27FC236}">
                <a16:creationId xmlns:a16="http://schemas.microsoft.com/office/drawing/2014/main" id="{5BB97A96-0EDC-4102-8A02-EA11377C6A08}"/>
              </a:ext>
            </a:extLst>
          </xdr:cNvPr>
          <xdr:cNvCxnSpPr/>
        </xdr:nvCxnSpPr>
        <xdr:spPr>
          <a:xfrm flipV="1">
            <a:off x="11044844" y="1905590"/>
            <a:ext cx="1500164" cy="51682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365307</xdr:colOff>
      <xdr:row>37</xdr:row>
      <xdr:rowOff>179917</xdr:rowOff>
    </xdr:from>
    <xdr:to>
      <xdr:col>20</xdr:col>
      <xdr:colOff>325893</xdr:colOff>
      <xdr:row>41</xdr:row>
      <xdr:rowOff>35887</xdr:rowOff>
    </xdr:to>
    <xdr:sp macro="" textlink="">
      <xdr:nvSpPr>
        <xdr:cNvPr id="150" name="Oval 149">
          <a:extLst>
            <a:ext uri="{FF2B5EF4-FFF2-40B4-BE49-F238E27FC236}">
              <a16:creationId xmlns:a16="http://schemas.microsoft.com/office/drawing/2014/main" id="{FB668316-98B9-D646-9CA1-C59CE0210A12}"/>
            </a:ext>
          </a:extLst>
        </xdr:cNvPr>
        <xdr:cNvSpPr/>
      </xdr:nvSpPr>
      <xdr:spPr>
        <a:xfrm>
          <a:off x="11961113" y="6967361"/>
          <a:ext cx="570891" cy="589748"/>
        </a:xfrm>
        <a:prstGeom prst="ellipse">
          <a:avLst/>
        </a:prstGeom>
        <a:noFill/>
        <a:ln>
          <a:solidFill>
            <a:schemeClr val="accent1">
              <a:shade val="15000"/>
              <a:alpha val="31000"/>
            </a:schemeClr>
          </a:solidFill>
        </a:ln>
        <a:effectLst>
          <a:glow rad="1295400">
            <a:schemeClr val="accent5">
              <a:satMod val="175000"/>
              <a:alpha val="53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435540</xdr:colOff>
      <xdr:row>17</xdr:row>
      <xdr:rowOff>123290</xdr:rowOff>
    </xdr:from>
    <xdr:to>
      <xdr:col>22</xdr:col>
      <xdr:colOff>99834</xdr:colOff>
      <xdr:row>30</xdr:row>
      <xdr:rowOff>169757</xdr:rowOff>
    </xdr:to>
    <xdr:grpSp>
      <xdr:nvGrpSpPr>
        <xdr:cNvPr id="9" name="Group 8">
          <a:extLst>
            <a:ext uri="{FF2B5EF4-FFF2-40B4-BE49-F238E27FC236}">
              <a16:creationId xmlns:a16="http://schemas.microsoft.com/office/drawing/2014/main" id="{84F0CFC4-73B4-18D6-1D4A-20461067F374}"/>
            </a:ext>
          </a:extLst>
        </xdr:cNvPr>
        <xdr:cNvGrpSpPr/>
      </xdr:nvGrpSpPr>
      <xdr:grpSpPr>
        <a:xfrm>
          <a:off x="10750762" y="3241846"/>
          <a:ext cx="2698183" cy="2431244"/>
          <a:chOff x="10745631" y="376328"/>
          <a:chExt cx="2723839" cy="2447921"/>
        </a:xfrm>
      </xdr:grpSpPr>
      <xdr:sp macro="" textlink="">
        <xdr:nvSpPr>
          <xdr:cNvPr id="10" name="Rectangle 18">
            <a:extLst>
              <a:ext uri="{FF2B5EF4-FFF2-40B4-BE49-F238E27FC236}">
                <a16:creationId xmlns:a16="http://schemas.microsoft.com/office/drawing/2014/main" id="{74BDE86A-D9F6-3CFF-4520-BC3597A93E8B}"/>
              </a:ext>
            </a:extLst>
          </xdr:cNvPr>
          <xdr:cNvSpPr/>
        </xdr:nvSpPr>
        <xdr:spPr>
          <a:xfrm>
            <a:off x="10746677" y="376328"/>
            <a:ext cx="1498582" cy="1915105"/>
          </a:xfrm>
          <a:custGeom>
            <a:avLst/>
            <a:gdLst>
              <a:gd name="connsiteX0" fmla="*/ 0 w 1493150"/>
              <a:gd name="connsiteY0" fmla="*/ 0 h 1360245"/>
              <a:gd name="connsiteX1" fmla="*/ 1493150 w 1493150"/>
              <a:gd name="connsiteY1" fmla="*/ 0 h 1360245"/>
              <a:gd name="connsiteX2" fmla="*/ 1493150 w 1493150"/>
              <a:gd name="connsiteY2" fmla="*/ 1360245 h 1360245"/>
              <a:gd name="connsiteX3" fmla="*/ 0 w 1493150"/>
              <a:gd name="connsiteY3" fmla="*/ 1360245 h 1360245"/>
              <a:gd name="connsiteX4" fmla="*/ 0 w 1493150"/>
              <a:gd name="connsiteY4" fmla="*/ 0 h 1360245"/>
              <a:gd name="connsiteX0" fmla="*/ 0 w 1493150"/>
              <a:gd name="connsiteY0" fmla="*/ 0 h 1860774"/>
              <a:gd name="connsiteX1" fmla="*/ 1493150 w 1493150"/>
              <a:gd name="connsiteY1" fmla="*/ 0 h 1860774"/>
              <a:gd name="connsiteX2" fmla="*/ 1493150 w 1493150"/>
              <a:gd name="connsiteY2" fmla="*/ 1360245 h 1860774"/>
              <a:gd name="connsiteX3" fmla="*/ 0 w 1493150"/>
              <a:gd name="connsiteY3" fmla="*/ 1860774 h 1860774"/>
              <a:gd name="connsiteX4" fmla="*/ 0 w 1493150"/>
              <a:gd name="connsiteY4" fmla="*/ 0 h 1860774"/>
              <a:gd name="connsiteX0" fmla="*/ 0 w 1500620"/>
              <a:gd name="connsiteY0" fmla="*/ 679824 h 1860774"/>
              <a:gd name="connsiteX1" fmla="*/ 1500620 w 1500620"/>
              <a:gd name="connsiteY1" fmla="*/ 0 h 1860774"/>
              <a:gd name="connsiteX2" fmla="*/ 1500620 w 1500620"/>
              <a:gd name="connsiteY2" fmla="*/ 1360245 h 1860774"/>
              <a:gd name="connsiteX3" fmla="*/ 7470 w 1500620"/>
              <a:gd name="connsiteY3" fmla="*/ 1860774 h 1860774"/>
              <a:gd name="connsiteX4" fmla="*/ 0 w 1500620"/>
              <a:gd name="connsiteY4" fmla="*/ 679824 h 18607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00620" h="1860774">
                <a:moveTo>
                  <a:pt x="0" y="679824"/>
                </a:moveTo>
                <a:lnTo>
                  <a:pt x="1500620" y="0"/>
                </a:lnTo>
                <a:lnTo>
                  <a:pt x="1500620" y="1360245"/>
                </a:lnTo>
                <a:lnTo>
                  <a:pt x="7470" y="1860774"/>
                </a:lnTo>
                <a:lnTo>
                  <a:pt x="0" y="679824"/>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48">
            <a:extLst>
              <a:ext uri="{FF2B5EF4-FFF2-40B4-BE49-F238E27FC236}">
                <a16:creationId xmlns:a16="http://schemas.microsoft.com/office/drawing/2014/main" id="{2214867E-206C-91E7-2549-5DA153667CB9}"/>
              </a:ext>
            </a:extLst>
          </xdr:cNvPr>
          <xdr:cNvSpPr/>
        </xdr:nvSpPr>
        <xdr:spPr>
          <a:xfrm>
            <a:off x="12245652" y="376927"/>
            <a:ext cx="1223818" cy="1915105"/>
          </a:xfrm>
          <a:custGeom>
            <a:avLst/>
            <a:gdLst>
              <a:gd name="connsiteX0" fmla="*/ 0 w 1217706"/>
              <a:gd name="connsiteY0" fmla="*/ 0 h 1367715"/>
              <a:gd name="connsiteX1" fmla="*/ 1217706 w 1217706"/>
              <a:gd name="connsiteY1" fmla="*/ 0 h 1367715"/>
              <a:gd name="connsiteX2" fmla="*/ 1217706 w 1217706"/>
              <a:gd name="connsiteY2" fmla="*/ 1367715 h 1367715"/>
              <a:gd name="connsiteX3" fmla="*/ 0 w 1217706"/>
              <a:gd name="connsiteY3" fmla="*/ 1367715 h 1367715"/>
              <a:gd name="connsiteX4" fmla="*/ 0 w 1217706"/>
              <a:gd name="connsiteY4" fmla="*/ 0 h 1367715"/>
              <a:gd name="connsiteX0" fmla="*/ 0 w 1225176"/>
              <a:gd name="connsiteY0" fmla="*/ 0 h 1801009"/>
              <a:gd name="connsiteX1" fmla="*/ 1217706 w 1225176"/>
              <a:gd name="connsiteY1" fmla="*/ 0 h 1801009"/>
              <a:gd name="connsiteX2" fmla="*/ 1225176 w 1225176"/>
              <a:gd name="connsiteY2" fmla="*/ 1801009 h 1801009"/>
              <a:gd name="connsiteX3" fmla="*/ 0 w 1225176"/>
              <a:gd name="connsiteY3" fmla="*/ 1367715 h 1801009"/>
              <a:gd name="connsiteX4" fmla="*/ 0 w 1225176"/>
              <a:gd name="connsiteY4" fmla="*/ 0 h 1801009"/>
              <a:gd name="connsiteX0" fmla="*/ 0 w 1225176"/>
              <a:gd name="connsiteY0" fmla="*/ 0 h 1801009"/>
              <a:gd name="connsiteX1" fmla="*/ 1210235 w 1225176"/>
              <a:gd name="connsiteY1" fmla="*/ 709706 h 1801009"/>
              <a:gd name="connsiteX2" fmla="*/ 1225176 w 1225176"/>
              <a:gd name="connsiteY2" fmla="*/ 1801009 h 1801009"/>
              <a:gd name="connsiteX3" fmla="*/ 0 w 1225176"/>
              <a:gd name="connsiteY3" fmla="*/ 1367715 h 1801009"/>
              <a:gd name="connsiteX4" fmla="*/ 0 w 1225176"/>
              <a:gd name="connsiteY4" fmla="*/ 0 h 1801009"/>
              <a:gd name="connsiteX0" fmla="*/ 0 w 1225176"/>
              <a:gd name="connsiteY0" fmla="*/ 0 h 1860774"/>
              <a:gd name="connsiteX1" fmla="*/ 1210235 w 1225176"/>
              <a:gd name="connsiteY1" fmla="*/ 709706 h 1860774"/>
              <a:gd name="connsiteX2" fmla="*/ 1225176 w 1225176"/>
              <a:gd name="connsiteY2" fmla="*/ 1860774 h 1860774"/>
              <a:gd name="connsiteX3" fmla="*/ 0 w 1225176"/>
              <a:gd name="connsiteY3" fmla="*/ 1367715 h 1860774"/>
              <a:gd name="connsiteX4" fmla="*/ 0 w 1225176"/>
              <a:gd name="connsiteY4" fmla="*/ 0 h 18607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25176" h="1860774">
                <a:moveTo>
                  <a:pt x="0" y="0"/>
                </a:moveTo>
                <a:lnTo>
                  <a:pt x="1210235" y="709706"/>
                </a:lnTo>
                <a:lnTo>
                  <a:pt x="1225176" y="1860774"/>
                </a:lnTo>
                <a:lnTo>
                  <a:pt x="0" y="1367715"/>
                </a:lnTo>
                <a:lnTo>
                  <a:pt x="0" y="0"/>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2" name="Straight Connector 11">
            <a:extLst>
              <a:ext uri="{FF2B5EF4-FFF2-40B4-BE49-F238E27FC236}">
                <a16:creationId xmlns:a16="http://schemas.microsoft.com/office/drawing/2014/main" id="{38AC348B-9174-7063-3655-FFDE61D8B438}"/>
              </a:ext>
            </a:extLst>
          </xdr:cNvPr>
          <xdr:cNvCxnSpPr>
            <a:stCxn id="10" idx="3"/>
          </xdr:cNvCxnSpPr>
        </xdr:nvCxnSpPr>
        <xdr:spPr>
          <a:xfrm>
            <a:off x="10754102" y="2291433"/>
            <a:ext cx="1186496" cy="5328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CCE07822-6840-C575-08AF-C98BB9E6DD35}"/>
              </a:ext>
            </a:extLst>
          </xdr:cNvPr>
          <xdr:cNvCxnSpPr>
            <a:endCxn id="11" idx="2"/>
          </xdr:cNvCxnSpPr>
        </xdr:nvCxnSpPr>
        <xdr:spPr>
          <a:xfrm flipV="1">
            <a:off x="11937294" y="2292032"/>
            <a:ext cx="1532176" cy="52941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 name="Straight Connector 13">
            <a:extLst>
              <a:ext uri="{FF2B5EF4-FFF2-40B4-BE49-F238E27FC236}">
                <a16:creationId xmlns:a16="http://schemas.microsoft.com/office/drawing/2014/main" id="{75B44599-B0CB-04BC-9F35-43451C64DD15}"/>
              </a:ext>
            </a:extLst>
          </xdr:cNvPr>
          <xdr:cNvCxnSpPr/>
        </xdr:nvCxnSpPr>
        <xdr:spPr>
          <a:xfrm>
            <a:off x="11946313" y="514235"/>
            <a:ext cx="3810" cy="136351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2BD754ED-8957-1742-46F6-E181542F69B3}"/>
              </a:ext>
            </a:extLst>
          </xdr:cNvPr>
          <xdr:cNvCxnSpPr/>
        </xdr:nvCxnSpPr>
        <xdr:spPr>
          <a:xfrm flipH="1">
            <a:off x="11620154" y="668482"/>
            <a:ext cx="6119" cy="132166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6741F2E5-7FC5-50ED-A1EA-7FE6FC848DC7}"/>
              </a:ext>
            </a:extLst>
          </xdr:cNvPr>
          <xdr:cNvCxnSpPr/>
        </xdr:nvCxnSpPr>
        <xdr:spPr>
          <a:xfrm>
            <a:off x="11315354" y="813204"/>
            <a:ext cx="0" cy="128547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0EA26A7A-6C4D-2C80-2C94-8EE22770B30D}"/>
              </a:ext>
            </a:extLst>
          </xdr:cNvPr>
          <xdr:cNvCxnSpPr/>
        </xdr:nvCxnSpPr>
        <xdr:spPr>
          <a:xfrm>
            <a:off x="11014364" y="954116"/>
            <a:ext cx="3810" cy="1245524"/>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EC82A55E-E7E9-6928-C633-ACBACDA48ACE}"/>
              </a:ext>
            </a:extLst>
          </xdr:cNvPr>
          <xdr:cNvCxnSpPr/>
        </xdr:nvCxnSpPr>
        <xdr:spPr>
          <a:xfrm flipH="1">
            <a:off x="12542982" y="560663"/>
            <a:ext cx="688" cy="1353285"/>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FEB07104-5316-6506-8FCB-408BBB9CCA9E}"/>
              </a:ext>
            </a:extLst>
          </xdr:cNvPr>
          <xdr:cNvCxnSpPr/>
        </xdr:nvCxnSpPr>
        <xdr:spPr>
          <a:xfrm flipH="1">
            <a:off x="13142896" y="930692"/>
            <a:ext cx="14111" cy="122830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3B35B734-6FC5-80FE-26D7-96E71FC4C69C}"/>
              </a:ext>
            </a:extLst>
          </xdr:cNvPr>
          <xdr:cNvCxnSpPr/>
        </xdr:nvCxnSpPr>
        <xdr:spPr>
          <a:xfrm flipH="1">
            <a:off x="12850091" y="746529"/>
            <a:ext cx="1905" cy="128928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836E7926-6158-6CC9-9A53-67EC9399D47D}"/>
              </a:ext>
            </a:extLst>
          </xdr:cNvPr>
          <xdr:cNvCxnSpPr/>
        </xdr:nvCxnSpPr>
        <xdr:spPr>
          <a:xfrm flipH="1">
            <a:off x="10745631" y="1374260"/>
            <a:ext cx="1499177" cy="66906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6EED2A23-AFF7-B508-3656-EE12349F6173}"/>
              </a:ext>
            </a:extLst>
          </xdr:cNvPr>
          <xdr:cNvCxnSpPr/>
        </xdr:nvCxnSpPr>
        <xdr:spPr>
          <a:xfrm flipH="1">
            <a:off x="10753913" y="1029654"/>
            <a:ext cx="1499177" cy="669059"/>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59F5C6C8-AA6D-0057-8C02-337A43DF80FE}"/>
              </a:ext>
            </a:extLst>
          </xdr:cNvPr>
          <xdr:cNvCxnSpPr/>
        </xdr:nvCxnSpPr>
        <xdr:spPr>
          <a:xfrm flipH="1">
            <a:off x="10754124" y="695594"/>
            <a:ext cx="1490011" cy="65960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BC4559E9-D4A9-C470-14E4-BB579351118B}"/>
              </a:ext>
            </a:extLst>
          </xdr:cNvPr>
          <xdr:cNvCxnSpPr/>
        </xdr:nvCxnSpPr>
        <xdr:spPr>
          <a:xfrm flipH="1" flipV="1">
            <a:off x="12242689" y="697283"/>
            <a:ext cx="1220322" cy="64900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C43AAD2B-2B64-81D0-C15B-2DDB6AF55943}"/>
              </a:ext>
            </a:extLst>
          </xdr:cNvPr>
          <xdr:cNvCxnSpPr/>
        </xdr:nvCxnSpPr>
        <xdr:spPr>
          <a:xfrm flipH="1" flipV="1">
            <a:off x="12241197" y="1377720"/>
            <a:ext cx="1217487" cy="64621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a:extLst>
              <a:ext uri="{FF2B5EF4-FFF2-40B4-BE49-F238E27FC236}">
                <a16:creationId xmlns:a16="http://schemas.microsoft.com/office/drawing/2014/main" id="{81E544F6-6983-956A-E6E0-23DA79902CDF}"/>
              </a:ext>
            </a:extLst>
          </xdr:cNvPr>
          <xdr:cNvCxnSpPr/>
        </xdr:nvCxnSpPr>
        <xdr:spPr>
          <a:xfrm flipH="1" flipV="1">
            <a:off x="12244692" y="1035448"/>
            <a:ext cx="1220322" cy="64900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6BBB6FF9-5855-D2AE-E13F-E352A6B9CD51}"/>
              </a:ext>
            </a:extLst>
          </xdr:cNvPr>
          <xdr:cNvCxnSpPr/>
        </xdr:nvCxnSpPr>
        <xdr:spPr>
          <a:xfrm>
            <a:off x="11014364" y="2195286"/>
            <a:ext cx="1189424" cy="5300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8358C134-595F-FEE4-8ACC-2821BFBB6287}"/>
              </a:ext>
            </a:extLst>
          </xdr:cNvPr>
          <xdr:cNvCxnSpPr/>
        </xdr:nvCxnSpPr>
        <xdr:spPr>
          <a:xfrm>
            <a:off x="11313721" y="2101979"/>
            <a:ext cx="1190955" cy="5300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DB074E71-B106-9CDD-20BA-10637E6100D1}"/>
              </a:ext>
            </a:extLst>
          </xdr:cNvPr>
          <xdr:cNvCxnSpPr/>
        </xdr:nvCxnSpPr>
        <xdr:spPr>
          <a:xfrm>
            <a:off x="11616965" y="1995008"/>
            <a:ext cx="1190955" cy="53001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D6EF37F4-B28E-39E4-71FB-7F2D2ABDCC21}"/>
              </a:ext>
            </a:extLst>
          </xdr:cNvPr>
          <xdr:cNvCxnSpPr/>
        </xdr:nvCxnSpPr>
        <xdr:spPr>
          <a:xfrm>
            <a:off x="11941181" y="1878375"/>
            <a:ext cx="1190954" cy="53001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0E6984F0-AF7D-D7A7-C94B-EDD7E8BDEEF8}"/>
              </a:ext>
            </a:extLst>
          </xdr:cNvPr>
          <xdr:cNvCxnSpPr/>
        </xdr:nvCxnSpPr>
        <xdr:spPr>
          <a:xfrm flipV="1">
            <a:off x="11620154" y="2156409"/>
            <a:ext cx="1525099" cy="53073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4E5B69A6-9758-A8FC-938F-167991AE75CC}"/>
              </a:ext>
            </a:extLst>
          </xdr:cNvPr>
          <xdr:cNvCxnSpPr/>
        </xdr:nvCxnSpPr>
        <xdr:spPr>
          <a:xfrm flipV="1">
            <a:off x="11336309" y="2036666"/>
            <a:ext cx="1508834" cy="519094"/>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4F697E62-7639-0189-26B3-B3E3881A42A8}"/>
              </a:ext>
            </a:extLst>
          </xdr:cNvPr>
          <xdr:cNvCxnSpPr/>
        </xdr:nvCxnSpPr>
        <xdr:spPr>
          <a:xfrm flipV="1">
            <a:off x="11044844" y="1905590"/>
            <a:ext cx="1500164" cy="51682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435540</xdr:colOff>
      <xdr:row>31</xdr:row>
      <xdr:rowOff>169473</xdr:rowOff>
    </xdr:from>
    <xdr:to>
      <xdr:col>22</xdr:col>
      <xdr:colOff>99834</xdr:colOff>
      <xdr:row>45</xdr:row>
      <xdr:rowOff>36022</xdr:rowOff>
    </xdr:to>
    <xdr:grpSp>
      <xdr:nvGrpSpPr>
        <xdr:cNvPr id="39" name="Group 38">
          <a:extLst>
            <a:ext uri="{FF2B5EF4-FFF2-40B4-BE49-F238E27FC236}">
              <a16:creationId xmlns:a16="http://schemas.microsoft.com/office/drawing/2014/main" id="{0AFA4BCD-9059-E4D3-9DC3-88A48EAE2757}"/>
            </a:ext>
          </a:extLst>
        </xdr:cNvPr>
        <xdr:cNvGrpSpPr/>
      </xdr:nvGrpSpPr>
      <xdr:grpSpPr>
        <a:xfrm>
          <a:off x="10750762" y="5856251"/>
          <a:ext cx="2698183" cy="2434771"/>
          <a:chOff x="10745631" y="376328"/>
          <a:chExt cx="2723839" cy="2447921"/>
        </a:xfrm>
      </xdr:grpSpPr>
      <xdr:sp macro="" textlink="">
        <xdr:nvSpPr>
          <xdr:cNvPr id="40" name="Rectangle 18">
            <a:extLst>
              <a:ext uri="{FF2B5EF4-FFF2-40B4-BE49-F238E27FC236}">
                <a16:creationId xmlns:a16="http://schemas.microsoft.com/office/drawing/2014/main" id="{6FAC09FE-D72E-D822-6E25-ADCD0BD6BA9E}"/>
              </a:ext>
            </a:extLst>
          </xdr:cNvPr>
          <xdr:cNvSpPr/>
        </xdr:nvSpPr>
        <xdr:spPr>
          <a:xfrm>
            <a:off x="10746677" y="376328"/>
            <a:ext cx="1498582" cy="1915105"/>
          </a:xfrm>
          <a:custGeom>
            <a:avLst/>
            <a:gdLst>
              <a:gd name="connsiteX0" fmla="*/ 0 w 1493150"/>
              <a:gd name="connsiteY0" fmla="*/ 0 h 1360245"/>
              <a:gd name="connsiteX1" fmla="*/ 1493150 w 1493150"/>
              <a:gd name="connsiteY1" fmla="*/ 0 h 1360245"/>
              <a:gd name="connsiteX2" fmla="*/ 1493150 w 1493150"/>
              <a:gd name="connsiteY2" fmla="*/ 1360245 h 1360245"/>
              <a:gd name="connsiteX3" fmla="*/ 0 w 1493150"/>
              <a:gd name="connsiteY3" fmla="*/ 1360245 h 1360245"/>
              <a:gd name="connsiteX4" fmla="*/ 0 w 1493150"/>
              <a:gd name="connsiteY4" fmla="*/ 0 h 1360245"/>
              <a:gd name="connsiteX0" fmla="*/ 0 w 1493150"/>
              <a:gd name="connsiteY0" fmla="*/ 0 h 1860774"/>
              <a:gd name="connsiteX1" fmla="*/ 1493150 w 1493150"/>
              <a:gd name="connsiteY1" fmla="*/ 0 h 1860774"/>
              <a:gd name="connsiteX2" fmla="*/ 1493150 w 1493150"/>
              <a:gd name="connsiteY2" fmla="*/ 1360245 h 1860774"/>
              <a:gd name="connsiteX3" fmla="*/ 0 w 1493150"/>
              <a:gd name="connsiteY3" fmla="*/ 1860774 h 1860774"/>
              <a:gd name="connsiteX4" fmla="*/ 0 w 1493150"/>
              <a:gd name="connsiteY4" fmla="*/ 0 h 1860774"/>
              <a:gd name="connsiteX0" fmla="*/ 0 w 1500620"/>
              <a:gd name="connsiteY0" fmla="*/ 679824 h 1860774"/>
              <a:gd name="connsiteX1" fmla="*/ 1500620 w 1500620"/>
              <a:gd name="connsiteY1" fmla="*/ 0 h 1860774"/>
              <a:gd name="connsiteX2" fmla="*/ 1500620 w 1500620"/>
              <a:gd name="connsiteY2" fmla="*/ 1360245 h 1860774"/>
              <a:gd name="connsiteX3" fmla="*/ 7470 w 1500620"/>
              <a:gd name="connsiteY3" fmla="*/ 1860774 h 1860774"/>
              <a:gd name="connsiteX4" fmla="*/ 0 w 1500620"/>
              <a:gd name="connsiteY4" fmla="*/ 679824 h 18607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00620" h="1860774">
                <a:moveTo>
                  <a:pt x="0" y="679824"/>
                </a:moveTo>
                <a:lnTo>
                  <a:pt x="1500620" y="0"/>
                </a:lnTo>
                <a:lnTo>
                  <a:pt x="1500620" y="1360245"/>
                </a:lnTo>
                <a:lnTo>
                  <a:pt x="7470" y="1860774"/>
                </a:lnTo>
                <a:lnTo>
                  <a:pt x="0" y="679824"/>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 name="Rectangle 48">
            <a:extLst>
              <a:ext uri="{FF2B5EF4-FFF2-40B4-BE49-F238E27FC236}">
                <a16:creationId xmlns:a16="http://schemas.microsoft.com/office/drawing/2014/main" id="{8CDBB2C5-F05D-6018-42CF-311BE9F7DA6E}"/>
              </a:ext>
            </a:extLst>
          </xdr:cNvPr>
          <xdr:cNvSpPr/>
        </xdr:nvSpPr>
        <xdr:spPr>
          <a:xfrm>
            <a:off x="12245652" y="376927"/>
            <a:ext cx="1223818" cy="1915105"/>
          </a:xfrm>
          <a:custGeom>
            <a:avLst/>
            <a:gdLst>
              <a:gd name="connsiteX0" fmla="*/ 0 w 1217706"/>
              <a:gd name="connsiteY0" fmla="*/ 0 h 1367715"/>
              <a:gd name="connsiteX1" fmla="*/ 1217706 w 1217706"/>
              <a:gd name="connsiteY1" fmla="*/ 0 h 1367715"/>
              <a:gd name="connsiteX2" fmla="*/ 1217706 w 1217706"/>
              <a:gd name="connsiteY2" fmla="*/ 1367715 h 1367715"/>
              <a:gd name="connsiteX3" fmla="*/ 0 w 1217706"/>
              <a:gd name="connsiteY3" fmla="*/ 1367715 h 1367715"/>
              <a:gd name="connsiteX4" fmla="*/ 0 w 1217706"/>
              <a:gd name="connsiteY4" fmla="*/ 0 h 1367715"/>
              <a:gd name="connsiteX0" fmla="*/ 0 w 1225176"/>
              <a:gd name="connsiteY0" fmla="*/ 0 h 1801009"/>
              <a:gd name="connsiteX1" fmla="*/ 1217706 w 1225176"/>
              <a:gd name="connsiteY1" fmla="*/ 0 h 1801009"/>
              <a:gd name="connsiteX2" fmla="*/ 1225176 w 1225176"/>
              <a:gd name="connsiteY2" fmla="*/ 1801009 h 1801009"/>
              <a:gd name="connsiteX3" fmla="*/ 0 w 1225176"/>
              <a:gd name="connsiteY3" fmla="*/ 1367715 h 1801009"/>
              <a:gd name="connsiteX4" fmla="*/ 0 w 1225176"/>
              <a:gd name="connsiteY4" fmla="*/ 0 h 1801009"/>
              <a:gd name="connsiteX0" fmla="*/ 0 w 1225176"/>
              <a:gd name="connsiteY0" fmla="*/ 0 h 1801009"/>
              <a:gd name="connsiteX1" fmla="*/ 1210235 w 1225176"/>
              <a:gd name="connsiteY1" fmla="*/ 709706 h 1801009"/>
              <a:gd name="connsiteX2" fmla="*/ 1225176 w 1225176"/>
              <a:gd name="connsiteY2" fmla="*/ 1801009 h 1801009"/>
              <a:gd name="connsiteX3" fmla="*/ 0 w 1225176"/>
              <a:gd name="connsiteY3" fmla="*/ 1367715 h 1801009"/>
              <a:gd name="connsiteX4" fmla="*/ 0 w 1225176"/>
              <a:gd name="connsiteY4" fmla="*/ 0 h 1801009"/>
              <a:gd name="connsiteX0" fmla="*/ 0 w 1225176"/>
              <a:gd name="connsiteY0" fmla="*/ 0 h 1860774"/>
              <a:gd name="connsiteX1" fmla="*/ 1210235 w 1225176"/>
              <a:gd name="connsiteY1" fmla="*/ 709706 h 1860774"/>
              <a:gd name="connsiteX2" fmla="*/ 1225176 w 1225176"/>
              <a:gd name="connsiteY2" fmla="*/ 1860774 h 1860774"/>
              <a:gd name="connsiteX3" fmla="*/ 0 w 1225176"/>
              <a:gd name="connsiteY3" fmla="*/ 1367715 h 1860774"/>
              <a:gd name="connsiteX4" fmla="*/ 0 w 1225176"/>
              <a:gd name="connsiteY4" fmla="*/ 0 h 18607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25176" h="1860774">
                <a:moveTo>
                  <a:pt x="0" y="0"/>
                </a:moveTo>
                <a:lnTo>
                  <a:pt x="1210235" y="709706"/>
                </a:lnTo>
                <a:lnTo>
                  <a:pt x="1225176" y="1860774"/>
                </a:lnTo>
                <a:lnTo>
                  <a:pt x="0" y="1367715"/>
                </a:lnTo>
                <a:lnTo>
                  <a:pt x="0" y="0"/>
                </a:lnTo>
                <a:close/>
              </a:path>
            </a:pathLst>
          </a:custGeom>
          <a:noFill/>
          <a:ln w="63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42" name="Straight Connector 41">
            <a:extLst>
              <a:ext uri="{FF2B5EF4-FFF2-40B4-BE49-F238E27FC236}">
                <a16:creationId xmlns:a16="http://schemas.microsoft.com/office/drawing/2014/main" id="{05E3EB8F-7D06-7093-0F40-540751259BDB}"/>
              </a:ext>
            </a:extLst>
          </xdr:cNvPr>
          <xdr:cNvCxnSpPr>
            <a:stCxn id="40" idx="3"/>
          </xdr:cNvCxnSpPr>
        </xdr:nvCxnSpPr>
        <xdr:spPr>
          <a:xfrm>
            <a:off x="10754102" y="2291433"/>
            <a:ext cx="1186496" cy="5328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5C83066D-844E-A014-93D0-C6B7D4391EBC}"/>
              </a:ext>
            </a:extLst>
          </xdr:cNvPr>
          <xdr:cNvCxnSpPr>
            <a:endCxn id="41" idx="2"/>
          </xdr:cNvCxnSpPr>
        </xdr:nvCxnSpPr>
        <xdr:spPr>
          <a:xfrm flipV="1">
            <a:off x="11937294" y="2292032"/>
            <a:ext cx="1532176" cy="52941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a:extLst>
              <a:ext uri="{FF2B5EF4-FFF2-40B4-BE49-F238E27FC236}">
                <a16:creationId xmlns:a16="http://schemas.microsoft.com/office/drawing/2014/main" id="{F184572F-8111-101D-35DC-30B6B233EA2E}"/>
              </a:ext>
            </a:extLst>
          </xdr:cNvPr>
          <xdr:cNvCxnSpPr/>
        </xdr:nvCxnSpPr>
        <xdr:spPr>
          <a:xfrm>
            <a:off x="11946313" y="514235"/>
            <a:ext cx="3810" cy="136351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D791D9AA-87ED-843F-5942-885196C901F6}"/>
              </a:ext>
            </a:extLst>
          </xdr:cNvPr>
          <xdr:cNvCxnSpPr/>
        </xdr:nvCxnSpPr>
        <xdr:spPr>
          <a:xfrm flipH="1">
            <a:off x="11620154" y="668482"/>
            <a:ext cx="6119" cy="132166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9006F12F-99A7-031C-D583-382A3D664CBF}"/>
              </a:ext>
            </a:extLst>
          </xdr:cNvPr>
          <xdr:cNvCxnSpPr/>
        </xdr:nvCxnSpPr>
        <xdr:spPr>
          <a:xfrm>
            <a:off x="11315354" y="813204"/>
            <a:ext cx="0" cy="128547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7" name="Straight Connector 46">
            <a:extLst>
              <a:ext uri="{FF2B5EF4-FFF2-40B4-BE49-F238E27FC236}">
                <a16:creationId xmlns:a16="http://schemas.microsoft.com/office/drawing/2014/main" id="{124ED38A-D4CE-B431-9197-295F234FECBC}"/>
              </a:ext>
            </a:extLst>
          </xdr:cNvPr>
          <xdr:cNvCxnSpPr/>
        </xdr:nvCxnSpPr>
        <xdr:spPr>
          <a:xfrm>
            <a:off x="11014364" y="954116"/>
            <a:ext cx="3810" cy="1245524"/>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C2EA4522-F636-483F-452F-CC884D00C57A}"/>
              </a:ext>
            </a:extLst>
          </xdr:cNvPr>
          <xdr:cNvCxnSpPr/>
        </xdr:nvCxnSpPr>
        <xdr:spPr>
          <a:xfrm flipH="1">
            <a:off x="12542982" y="560663"/>
            <a:ext cx="688" cy="1353285"/>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0" name="Straight Connector 49">
            <a:extLst>
              <a:ext uri="{FF2B5EF4-FFF2-40B4-BE49-F238E27FC236}">
                <a16:creationId xmlns:a16="http://schemas.microsoft.com/office/drawing/2014/main" id="{4BD6AFB4-1BBD-116C-95FF-4A2066014709}"/>
              </a:ext>
            </a:extLst>
          </xdr:cNvPr>
          <xdr:cNvCxnSpPr/>
        </xdr:nvCxnSpPr>
        <xdr:spPr>
          <a:xfrm flipH="1">
            <a:off x="13142896" y="930692"/>
            <a:ext cx="14111" cy="122830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E22155E4-5E7C-7A5F-BAF5-A6BBCFBEC762}"/>
              </a:ext>
            </a:extLst>
          </xdr:cNvPr>
          <xdr:cNvCxnSpPr/>
        </xdr:nvCxnSpPr>
        <xdr:spPr>
          <a:xfrm flipH="1">
            <a:off x="12850091" y="746529"/>
            <a:ext cx="1905" cy="128928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9FCB1FF5-5EE7-081D-E34D-11CBB0D50BCB}"/>
              </a:ext>
            </a:extLst>
          </xdr:cNvPr>
          <xdr:cNvCxnSpPr/>
        </xdr:nvCxnSpPr>
        <xdr:spPr>
          <a:xfrm flipH="1">
            <a:off x="10745631" y="1374260"/>
            <a:ext cx="1499177" cy="66906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8C475C63-7511-BF19-BEF1-BC09814FC2C5}"/>
              </a:ext>
            </a:extLst>
          </xdr:cNvPr>
          <xdr:cNvCxnSpPr/>
        </xdr:nvCxnSpPr>
        <xdr:spPr>
          <a:xfrm flipH="1">
            <a:off x="10753913" y="1029654"/>
            <a:ext cx="1499177" cy="669059"/>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A5BC00DE-7A75-D2E0-EB18-D18B5D42AC98}"/>
              </a:ext>
            </a:extLst>
          </xdr:cNvPr>
          <xdr:cNvCxnSpPr/>
        </xdr:nvCxnSpPr>
        <xdr:spPr>
          <a:xfrm flipH="1">
            <a:off x="10754124" y="695594"/>
            <a:ext cx="1490011" cy="65960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8" name="Straight Connector 57">
            <a:extLst>
              <a:ext uri="{FF2B5EF4-FFF2-40B4-BE49-F238E27FC236}">
                <a16:creationId xmlns:a16="http://schemas.microsoft.com/office/drawing/2014/main" id="{07B42B72-4385-8D4D-B1D7-E186A83DFAC9}"/>
              </a:ext>
            </a:extLst>
          </xdr:cNvPr>
          <xdr:cNvCxnSpPr/>
        </xdr:nvCxnSpPr>
        <xdr:spPr>
          <a:xfrm flipH="1" flipV="1">
            <a:off x="12242689" y="697283"/>
            <a:ext cx="1220322" cy="64900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9" name="Straight Connector 58">
            <a:extLst>
              <a:ext uri="{FF2B5EF4-FFF2-40B4-BE49-F238E27FC236}">
                <a16:creationId xmlns:a16="http://schemas.microsoft.com/office/drawing/2014/main" id="{8E19D642-4E07-7719-6779-5461C00BBA12}"/>
              </a:ext>
            </a:extLst>
          </xdr:cNvPr>
          <xdr:cNvCxnSpPr/>
        </xdr:nvCxnSpPr>
        <xdr:spPr>
          <a:xfrm flipH="1" flipV="1">
            <a:off x="12241197" y="1377720"/>
            <a:ext cx="1217487" cy="64621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0" name="Straight Connector 59">
            <a:extLst>
              <a:ext uri="{FF2B5EF4-FFF2-40B4-BE49-F238E27FC236}">
                <a16:creationId xmlns:a16="http://schemas.microsoft.com/office/drawing/2014/main" id="{587D38AC-5313-ABFA-829E-3ACC7DEE4298}"/>
              </a:ext>
            </a:extLst>
          </xdr:cNvPr>
          <xdr:cNvCxnSpPr/>
        </xdr:nvCxnSpPr>
        <xdr:spPr>
          <a:xfrm flipH="1" flipV="1">
            <a:off x="12244692" y="1035448"/>
            <a:ext cx="1220322" cy="64900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9BF7B870-13D4-A71F-52EC-69B5D66E7511}"/>
              </a:ext>
            </a:extLst>
          </xdr:cNvPr>
          <xdr:cNvCxnSpPr/>
        </xdr:nvCxnSpPr>
        <xdr:spPr>
          <a:xfrm>
            <a:off x="11014364" y="2195286"/>
            <a:ext cx="1189424" cy="5300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CB93E5A4-5D5F-ADF5-0885-7AADC035FC9E}"/>
              </a:ext>
            </a:extLst>
          </xdr:cNvPr>
          <xdr:cNvCxnSpPr/>
        </xdr:nvCxnSpPr>
        <xdr:spPr>
          <a:xfrm>
            <a:off x="11313721" y="2101979"/>
            <a:ext cx="1190955" cy="530016"/>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9" name="Straight Connector 68">
            <a:extLst>
              <a:ext uri="{FF2B5EF4-FFF2-40B4-BE49-F238E27FC236}">
                <a16:creationId xmlns:a16="http://schemas.microsoft.com/office/drawing/2014/main" id="{9FC4E274-F4E0-C41A-4440-BF07A1C5BE78}"/>
              </a:ext>
            </a:extLst>
          </xdr:cNvPr>
          <xdr:cNvCxnSpPr/>
        </xdr:nvCxnSpPr>
        <xdr:spPr>
          <a:xfrm>
            <a:off x="11616965" y="1995008"/>
            <a:ext cx="1190955" cy="53001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Straight Connector 69">
            <a:extLst>
              <a:ext uri="{FF2B5EF4-FFF2-40B4-BE49-F238E27FC236}">
                <a16:creationId xmlns:a16="http://schemas.microsoft.com/office/drawing/2014/main" id="{538C5AD5-7BC9-AF64-C757-B99958B8443A}"/>
              </a:ext>
            </a:extLst>
          </xdr:cNvPr>
          <xdr:cNvCxnSpPr/>
        </xdr:nvCxnSpPr>
        <xdr:spPr>
          <a:xfrm>
            <a:off x="11941181" y="1878375"/>
            <a:ext cx="1190954" cy="53001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5B5B7060-ABA0-61CE-08BE-9D55FDC596CD}"/>
              </a:ext>
            </a:extLst>
          </xdr:cNvPr>
          <xdr:cNvCxnSpPr/>
        </xdr:nvCxnSpPr>
        <xdr:spPr>
          <a:xfrm flipV="1">
            <a:off x="11620154" y="2156409"/>
            <a:ext cx="1525099" cy="530738"/>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 name="Straight Connector 71">
            <a:extLst>
              <a:ext uri="{FF2B5EF4-FFF2-40B4-BE49-F238E27FC236}">
                <a16:creationId xmlns:a16="http://schemas.microsoft.com/office/drawing/2014/main" id="{5C253AD3-F021-EED8-9FDC-FBD37018023B}"/>
              </a:ext>
            </a:extLst>
          </xdr:cNvPr>
          <xdr:cNvCxnSpPr/>
        </xdr:nvCxnSpPr>
        <xdr:spPr>
          <a:xfrm flipV="1">
            <a:off x="11336309" y="2036666"/>
            <a:ext cx="1508834" cy="519094"/>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3" name="Straight Connector 72">
            <a:extLst>
              <a:ext uri="{FF2B5EF4-FFF2-40B4-BE49-F238E27FC236}">
                <a16:creationId xmlns:a16="http://schemas.microsoft.com/office/drawing/2014/main" id="{C7B3AC2A-BAAD-4CEE-F5BF-97BA8B33A648}"/>
              </a:ext>
            </a:extLst>
          </xdr:cNvPr>
          <xdr:cNvCxnSpPr/>
        </xdr:nvCxnSpPr>
        <xdr:spPr>
          <a:xfrm flipV="1">
            <a:off x="11044844" y="1905590"/>
            <a:ext cx="1500164" cy="51682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187035</xdr:colOff>
      <xdr:row>0</xdr:row>
      <xdr:rowOff>27709</xdr:rowOff>
    </xdr:from>
    <xdr:to>
      <xdr:col>13</xdr:col>
      <xdr:colOff>554182</xdr:colOff>
      <xdr:row>3</xdr:row>
      <xdr:rowOff>62346</xdr:rowOff>
    </xdr:to>
    <xdr:sp macro="" textlink="">
      <xdr:nvSpPr>
        <xdr:cNvPr id="120" name="TextBox 119">
          <a:extLst>
            <a:ext uri="{FF2B5EF4-FFF2-40B4-BE49-F238E27FC236}">
              <a16:creationId xmlns:a16="http://schemas.microsoft.com/office/drawing/2014/main" id="{953D368D-25C4-8B09-CE06-5F6758511E05}"/>
            </a:ext>
          </a:extLst>
        </xdr:cNvPr>
        <xdr:cNvSpPr txBox="1"/>
      </xdr:nvSpPr>
      <xdr:spPr>
        <a:xfrm>
          <a:off x="3844635" y="27709"/>
          <a:ext cx="4634347" cy="574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gradFill>
                <a:gsLst>
                  <a:gs pos="0">
                    <a:srgbClr val="00FFFF"/>
                  </a:gs>
                  <a:gs pos="74000">
                    <a:srgbClr val="0000FF"/>
                  </a:gs>
                  <a:gs pos="100000">
                    <a:srgbClr val="7030A0"/>
                  </a:gs>
                </a:gsLst>
                <a:lin ang="2700000" scaled="0"/>
              </a:gradFill>
            </a:rPr>
            <a:t>Crypto Dashboard </a:t>
          </a:r>
          <a:r>
            <a:rPr lang="en-IN" sz="3200">
              <a:gradFill>
                <a:gsLst>
                  <a:gs pos="0">
                    <a:srgbClr val="00FFFF"/>
                  </a:gs>
                  <a:gs pos="45000">
                    <a:srgbClr val="0000FF"/>
                  </a:gs>
                  <a:gs pos="100000">
                    <a:srgbClr val="7030A0"/>
                  </a:gs>
                </a:gsLst>
                <a:lin ang="2700000" scaled="0"/>
              </a:gradFill>
            </a:rPr>
            <a:t>sign</a:t>
          </a:r>
        </a:p>
      </xdr:txBody>
    </xdr:sp>
    <xdr:clientData/>
  </xdr:twoCellAnchor>
  <xdr:oneCellAnchor>
    <xdr:from>
      <xdr:col>17</xdr:col>
      <xdr:colOff>451742</xdr:colOff>
      <xdr:row>19</xdr:row>
      <xdr:rowOff>12130</xdr:rowOff>
    </xdr:from>
    <xdr:ext cx="920282" cy="207865"/>
    <xdr:sp macro="" textlink="">
      <xdr:nvSpPr>
        <xdr:cNvPr id="127" name="Rectangle 126">
          <a:extLst>
            <a:ext uri="{FF2B5EF4-FFF2-40B4-BE49-F238E27FC236}">
              <a16:creationId xmlns:a16="http://schemas.microsoft.com/office/drawing/2014/main" id="{735F82D3-E2C5-D087-2E8C-B78A8343A383}"/>
            </a:ext>
          </a:extLst>
        </xdr:cNvPr>
        <xdr:cNvSpPr/>
      </xdr:nvSpPr>
      <xdr:spPr>
        <a:xfrm rot="20455045">
          <a:off x="10859229" y="3476951"/>
          <a:ext cx="920282" cy="207865"/>
        </a:xfrm>
        <a:prstGeom prst="rect">
          <a:avLst/>
        </a:prstGeom>
        <a:noFill/>
      </xdr:spPr>
      <xdr:txBody>
        <a:bodyPr wrap="none" lIns="91440" tIns="45720" rIns="91440" bIns="45720">
          <a:prstTxWarp prst="textSlantUp">
            <a:avLst>
              <a:gd name="adj" fmla="val 49873"/>
            </a:avLst>
          </a:prstTxWarp>
          <a:spAutoFit/>
        </a:bodyPr>
        <a:lstStyle/>
        <a:p>
          <a:pPr algn="ctr"/>
          <a:r>
            <a:rPr lang="en-US" sz="20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CRYOTOBUBBLE</a:t>
          </a:r>
        </a:p>
      </xdr:txBody>
    </xdr:sp>
    <xdr:clientData/>
  </xdr:oneCellAnchor>
  <xdr:twoCellAnchor>
    <xdr:from>
      <xdr:col>22</xdr:col>
      <xdr:colOff>0</xdr:colOff>
      <xdr:row>6</xdr:row>
      <xdr:rowOff>123629</xdr:rowOff>
    </xdr:from>
    <xdr:to>
      <xdr:col>22</xdr:col>
      <xdr:colOff>578869</xdr:colOff>
      <xdr:row>14</xdr:row>
      <xdr:rowOff>54135</xdr:rowOff>
    </xdr:to>
    <xdr:grpSp>
      <xdr:nvGrpSpPr>
        <xdr:cNvPr id="151" name="Group 150">
          <a:extLst>
            <a:ext uri="{FF2B5EF4-FFF2-40B4-BE49-F238E27FC236}">
              <a16:creationId xmlns:a16="http://schemas.microsoft.com/office/drawing/2014/main" id="{20627C45-BB8B-C66C-6B47-A99C2016A09A}"/>
            </a:ext>
          </a:extLst>
        </xdr:cNvPr>
        <xdr:cNvGrpSpPr/>
      </xdr:nvGrpSpPr>
      <xdr:grpSpPr>
        <a:xfrm>
          <a:off x="13349111" y="1224296"/>
          <a:ext cx="578869" cy="1398061"/>
          <a:chOff x="13431398" y="1225316"/>
          <a:chExt cx="578869" cy="1399421"/>
        </a:xfrm>
      </xdr:grpSpPr>
      <xdr:sp macro="" textlink="">
        <xdr:nvSpPr>
          <xdr:cNvPr id="140" name="TextBox 139">
            <a:extLst>
              <a:ext uri="{FF2B5EF4-FFF2-40B4-BE49-F238E27FC236}">
                <a16:creationId xmlns:a16="http://schemas.microsoft.com/office/drawing/2014/main" id="{DA1AC5B7-7E7A-F101-F59A-8023F29364C9}"/>
              </a:ext>
            </a:extLst>
          </xdr:cNvPr>
          <xdr:cNvSpPr txBox="1"/>
        </xdr:nvSpPr>
        <xdr:spPr>
          <a:xfrm>
            <a:off x="13431398" y="1225316"/>
            <a:ext cx="578869" cy="18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100%</a:t>
            </a:r>
          </a:p>
        </xdr:txBody>
      </xdr:sp>
      <xdr:sp macro="" textlink="">
        <xdr:nvSpPr>
          <xdr:cNvPr id="141" name="TextBox 140">
            <a:extLst>
              <a:ext uri="{FF2B5EF4-FFF2-40B4-BE49-F238E27FC236}">
                <a16:creationId xmlns:a16="http://schemas.microsoft.com/office/drawing/2014/main" id="{7A5BD028-0139-405F-941F-0E85042906A4}"/>
              </a:ext>
            </a:extLst>
          </xdr:cNvPr>
          <xdr:cNvSpPr txBox="1"/>
        </xdr:nvSpPr>
        <xdr:spPr>
          <a:xfrm>
            <a:off x="13431398" y="1527710"/>
            <a:ext cx="578869" cy="189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75%</a:t>
            </a:r>
          </a:p>
        </xdr:txBody>
      </xdr:sp>
      <xdr:sp macro="" textlink="">
        <xdr:nvSpPr>
          <xdr:cNvPr id="142" name="TextBox 141">
            <a:extLst>
              <a:ext uri="{FF2B5EF4-FFF2-40B4-BE49-F238E27FC236}">
                <a16:creationId xmlns:a16="http://schemas.microsoft.com/office/drawing/2014/main" id="{8AE592D0-5A84-4C7B-AA47-261CB14FDD3D}"/>
              </a:ext>
            </a:extLst>
          </xdr:cNvPr>
          <xdr:cNvSpPr txBox="1"/>
        </xdr:nvSpPr>
        <xdr:spPr>
          <a:xfrm>
            <a:off x="13431398" y="1831650"/>
            <a:ext cx="578869" cy="18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50%</a:t>
            </a:r>
          </a:p>
        </xdr:txBody>
      </xdr:sp>
      <xdr:sp macro="" textlink="">
        <xdr:nvSpPr>
          <xdr:cNvPr id="143" name="TextBox 142">
            <a:extLst>
              <a:ext uri="{FF2B5EF4-FFF2-40B4-BE49-F238E27FC236}">
                <a16:creationId xmlns:a16="http://schemas.microsoft.com/office/drawing/2014/main" id="{11B8E8CB-C8CB-436C-A70D-D94ADCE015B3}"/>
              </a:ext>
            </a:extLst>
          </xdr:cNvPr>
          <xdr:cNvSpPr txBox="1"/>
        </xdr:nvSpPr>
        <xdr:spPr>
          <a:xfrm>
            <a:off x="13431398" y="2134044"/>
            <a:ext cx="578869" cy="188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25%</a:t>
            </a:r>
          </a:p>
        </xdr:txBody>
      </xdr:sp>
      <xdr:sp macro="" textlink="">
        <xdr:nvSpPr>
          <xdr:cNvPr id="144" name="TextBox 143">
            <a:extLst>
              <a:ext uri="{FF2B5EF4-FFF2-40B4-BE49-F238E27FC236}">
                <a16:creationId xmlns:a16="http://schemas.microsoft.com/office/drawing/2014/main" id="{60163C9A-622F-49CD-A74D-77C287A4F272}"/>
              </a:ext>
            </a:extLst>
          </xdr:cNvPr>
          <xdr:cNvSpPr txBox="1"/>
        </xdr:nvSpPr>
        <xdr:spPr>
          <a:xfrm>
            <a:off x="13431398" y="2436439"/>
            <a:ext cx="578868" cy="188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0%</a:t>
            </a:r>
          </a:p>
        </xdr:txBody>
      </xdr:sp>
    </xdr:grpSp>
    <xdr:clientData/>
  </xdr:twoCellAnchor>
  <xdr:twoCellAnchor>
    <xdr:from>
      <xdr:col>19</xdr:col>
      <xdr:colOff>517039</xdr:colOff>
      <xdr:row>14</xdr:row>
      <xdr:rowOff>52206</xdr:rowOff>
    </xdr:from>
    <xdr:to>
      <xdr:col>21</xdr:col>
      <xdr:colOff>584647</xdr:colOff>
      <xdr:row>17</xdr:row>
      <xdr:rowOff>103865</xdr:rowOff>
    </xdr:to>
    <xdr:grpSp>
      <xdr:nvGrpSpPr>
        <xdr:cNvPr id="75" name="Group 74">
          <a:extLst>
            <a:ext uri="{FF2B5EF4-FFF2-40B4-BE49-F238E27FC236}">
              <a16:creationId xmlns:a16="http://schemas.microsoft.com/office/drawing/2014/main" id="{D81A7EAD-3F0B-5688-8510-9324467D837E}"/>
            </a:ext>
          </a:extLst>
        </xdr:cNvPr>
        <xdr:cNvGrpSpPr/>
      </xdr:nvGrpSpPr>
      <xdr:grpSpPr>
        <a:xfrm>
          <a:off x="12045817" y="2620428"/>
          <a:ext cx="1281163" cy="601993"/>
          <a:chOff x="12099439" y="2612526"/>
          <a:chExt cx="1286808" cy="600299"/>
        </a:xfrm>
      </xdr:grpSpPr>
      <xdr:sp macro="" textlink="">
        <xdr:nvSpPr>
          <xdr:cNvPr id="153" name="TextBox 152">
            <a:extLst>
              <a:ext uri="{FF2B5EF4-FFF2-40B4-BE49-F238E27FC236}">
                <a16:creationId xmlns:a16="http://schemas.microsoft.com/office/drawing/2014/main" id="{A2DCEF0E-1495-D234-9B3F-9B4EDADF7B1C}"/>
              </a:ext>
            </a:extLst>
          </xdr:cNvPr>
          <xdr:cNvSpPr txBox="1"/>
        </xdr:nvSpPr>
        <xdr:spPr>
          <a:xfrm rot="4017373">
            <a:off x="13224460" y="2614718"/>
            <a:ext cx="163980" cy="15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100%</a:t>
            </a:r>
          </a:p>
        </xdr:txBody>
      </xdr:sp>
      <xdr:sp macro="" textlink="">
        <xdr:nvSpPr>
          <xdr:cNvPr id="154" name="TextBox 153">
            <a:extLst>
              <a:ext uri="{FF2B5EF4-FFF2-40B4-BE49-F238E27FC236}">
                <a16:creationId xmlns:a16="http://schemas.microsoft.com/office/drawing/2014/main" id="{2084147B-35E6-630F-232A-789763AD6EE7}"/>
              </a:ext>
            </a:extLst>
          </xdr:cNvPr>
          <xdr:cNvSpPr txBox="1"/>
        </xdr:nvSpPr>
        <xdr:spPr>
          <a:xfrm rot="4017373">
            <a:off x="12868660" y="2723510"/>
            <a:ext cx="163980" cy="160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2%</a:t>
            </a:r>
          </a:p>
        </xdr:txBody>
      </xdr:sp>
      <xdr:sp macro="" textlink="">
        <xdr:nvSpPr>
          <xdr:cNvPr id="155" name="TextBox 154">
            <a:extLst>
              <a:ext uri="{FF2B5EF4-FFF2-40B4-BE49-F238E27FC236}">
                <a16:creationId xmlns:a16="http://schemas.microsoft.com/office/drawing/2014/main" id="{F1D4141A-CF78-48D7-D1E7-14093CB1AA1E}"/>
              </a:ext>
            </a:extLst>
          </xdr:cNvPr>
          <xdr:cNvSpPr txBox="1"/>
        </xdr:nvSpPr>
        <xdr:spPr>
          <a:xfrm rot="4017373">
            <a:off x="12614860" y="2832878"/>
            <a:ext cx="163981" cy="15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3%</a:t>
            </a:r>
          </a:p>
        </xdr:txBody>
      </xdr:sp>
      <xdr:sp macro="" textlink="">
        <xdr:nvSpPr>
          <xdr:cNvPr id="156" name="TextBox 155">
            <a:extLst>
              <a:ext uri="{FF2B5EF4-FFF2-40B4-BE49-F238E27FC236}">
                <a16:creationId xmlns:a16="http://schemas.microsoft.com/office/drawing/2014/main" id="{2A2E0614-A5C5-8FDC-F563-18A4E4BD0743}"/>
              </a:ext>
            </a:extLst>
          </xdr:cNvPr>
          <xdr:cNvSpPr txBox="1"/>
        </xdr:nvSpPr>
        <xdr:spPr>
          <a:xfrm rot="4017373">
            <a:off x="12320709" y="2941957"/>
            <a:ext cx="164715" cy="159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4%</a:t>
            </a:r>
          </a:p>
        </xdr:txBody>
      </xdr:sp>
      <xdr:sp macro="" textlink="">
        <xdr:nvSpPr>
          <xdr:cNvPr id="157" name="TextBox 156">
            <a:extLst>
              <a:ext uri="{FF2B5EF4-FFF2-40B4-BE49-F238E27FC236}">
                <a16:creationId xmlns:a16="http://schemas.microsoft.com/office/drawing/2014/main" id="{EC7EF534-955E-8BF9-0BCE-8D295F8492FD}"/>
              </a:ext>
            </a:extLst>
          </xdr:cNvPr>
          <xdr:cNvSpPr txBox="1"/>
        </xdr:nvSpPr>
        <xdr:spPr>
          <a:xfrm rot="4017373">
            <a:off x="12096788" y="3051496"/>
            <a:ext cx="163980" cy="158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5</a:t>
            </a:r>
          </a:p>
        </xdr:txBody>
      </xdr:sp>
    </xdr:grpSp>
    <xdr:clientData/>
  </xdr:twoCellAnchor>
  <xdr:oneCellAnchor>
    <xdr:from>
      <xdr:col>17</xdr:col>
      <xdr:colOff>490640</xdr:colOff>
      <xdr:row>33</xdr:row>
      <xdr:rowOff>40518</xdr:rowOff>
    </xdr:from>
    <xdr:ext cx="920282" cy="207865"/>
    <xdr:sp macro="" textlink="">
      <xdr:nvSpPr>
        <xdr:cNvPr id="159" name="Rectangle 158">
          <a:extLst>
            <a:ext uri="{FF2B5EF4-FFF2-40B4-BE49-F238E27FC236}">
              <a16:creationId xmlns:a16="http://schemas.microsoft.com/office/drawing/2014/main" id="{1D220A22-A491-4CCC-B5F0-A8B9AF8B7E13}"/>
            </a:ext>
          </a:extLst>
        </xdr:cNvPr>
        <xdr:cNvSpPr/>
      </xdr:nvSpPr>
      <xdr:spPr>
        <a:xfrm rot="20455045">
          <a:off x="10898127" y="6058364"/>
          <a:ext cx="920282" cy="207865"/>
        </a:xfrm>
        <a:prstGeom prst="rect">
          <a:avLst/>
        </a:prstGeom>
        <a:noFill/>
      </xdr:spPr>
      <xdr:txBody>
        <a:bodyPr wrap="none" lIns="91440" tIns="45720" rIns="91440" bIns="45720">
          <a:prstTxWarp prst="textSlantUp">
            <a:avLst>
              <a:gd name="adj" fmla="val 49873"/>
            </a:avLst>
          </a:prstTxWarp>
          <a:spAutoFit/>
        </a:bodyPr>
        <a:lstStyle/>
        <a:p>
          <a:pPr algn="ctr"/>
          <a:r>
            <a:rPr lang="en-US" sz="20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CROWDFUNDING</a:t>
          </a:r>
        </a:p>
      </xdr:txBody>
    </xdr:sp>
    <xdr:clientData/>
  </xdr:oneCellAnchor>
  <xdr:oneCellAnchor>
    <xdr:from>
      <xdr:col>17</xdr:col>
      <xdr:colOff>399640</xdr:colOff>
      <xdr:row>4</xdr:row>
      <xdr:rowOff>131697</xdr:rowOff>
    </xdr:from>
    <xdr:ext cx="920282" cy="207865"/>
    <xdr:sp macro="" textlink="">
      <xdr:nvSpPr>
        <xdr:cNvPr id="160" name="Rectangle 159">
          <a:extLst>
            <a:ext uri="{FF2B5EF4-FFF2-40B4-BE49-F238E27FC236}">
              <a16:creationId xmlns:a16="http://schemas.microsoft.com/office/drawing/2014/main" id="{BC88A62A-D962-4F43-ACE3-C910A16DB8A9}"/>
            </a:ext>
          </a:extLst>
        </xdr:cNvPr>
        <xdr:cNvSpPr/>
      </xdr:nvSpPr>
      <xdr:spPr>
        <a:xfrm rot="20455045">
          <a:off x="10807127" y="861133"/>
          <a:ext cx="920282" cy="207865"/>
        </a:xfrm>
        <a:prstGeom prst="rect">
          <a:avLst/>
        </a:prstGeom>
        <a:noFill/>
      </xdr:spPr>
      <xdr:txBody>
        <a:bodyPr wrap="none" lIns="91440" tIns="45720" rIns="91440" bIns="45720">
          <a:prstTxWarp prst="textSlantUp">
            <a:avLst>
              <a:gd name="adj" fmla="val 49873"/>
            </a:avLst>
          </a:prstTxWarp>
          <a:spAutoFit/>
        </a:bodyPr>
        <a:lstStyle/>
        <a:p>
          <a:pPr algn="ctr"/>
          <a:r>
            <a:rPr lang="en-US" sz="20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COMMISSIONS</a:t>
          </a:r>
        </a:p>
      </xdr:txBody>
    </xdr:sp>
    <xdr:clientData/>
  </xdr:oneCellAnchor>
  <xdr:twoCellAnchor>
    <xdr:from>
      <xdr:col>22</xdr:col>
      <xdr:colOff>202669</xdr:colOff>
      <xdr:row>20</xdr:row>
      <xdr:rowOff>182359</xdr:rowOff>
    </xdr:from>
    <xdr:to>
      <xdr:col>23</xdr:col>
      <xdr:colOff>169333</xdr:colOff>
      <xdr:row>28</xdr:row>
      <xdr:rowOff>112865</xdr:rowOff>
    </xdr:to>
    <xdr:grpSp>
      <xdr:nvGrpSpPr>
        <xdr:cNvPr id="161" name="Group 160">
          <a:extLst>
            <a:ext uri="{FF2B5EF4-FFF2-40B4-BE49-F238E27FC236}">
              <a16:creationId xmlns:a16="http://schemas.microsoft.com/office/drawing/2014/main" id="{0A43B84E-ECE1-4515-BE4A-C97DCB730D0F}"/>
            </a:ext>
          </a:extLst>
        </xdr:cNvPr>
        <xdr:cNvGrpSpPr/>
      </xdr:nvGrpSpPr>
      <xdr:grpSpPr>
        <a:xfrm>
          <a:off x="13551780" y="3851248"/>
          <a:ext cx="573442" cy="1398061"/>
          <a:chOff x="13431398" y="1225316"/>
          <a:chExt cx="578869" cy="1399421"/>
        </a:xfrm>
      </xdr:grpSpPr>
      <xdr:sp macro="" textlink="">
        <xdr:nvSpPr>
          <xdr:cNvPr id="162" name="TextBox 161">
            <a:extLst>
              <a:ext uri="{FF2B5EF4-FFF2-40B4-BE49-F238E27FC236}">
                <a16:creationId xmlns:a16="http://schemas.microsoft.com/office/drawing/2014/main" id="{E31496E4-7C3E-C6F8-2175-9D6201A9DDFE}"/>
              </a:ext>
            </a:extLst>
          </xdr:cNvPr>
          <xdr:cNvSpPr txBox="1"/>
        </xdr:nvSpPr>
        <xdr:spPr>
          <a:xfrm>
            <a:off x="13431398" y="1225316"/>
            <a:ext cx="578869" cy="18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100%</a:t>
            </a:r>
          </a:p>
        </xdr:txBody>
      </xdr:sp>
      <xdr:sp macro="" textlink="">
        <xdr:nvSpPr>
          <xdr:cNvPr id="163" name="TextBox 162">
            <a:extLst>
              <a:ext uri="{FF2B5EF4-FFF2-40B4-BE49-F238E27FC236}">
                <a16:creationId xmlns:a16="http://schemas.microsoft.com/office/drawing/2014/main" id="{55C4F5F4-2261-9FB7-C448-207EBE14C6B2}"/>
              </a:ext>
            </a:extLst>
          </xdr:cNvPr>
          <xdr:cNvSpPr txBox="1"/>
        </xdr:nvSpPr>
        <xdr:spPr>
          <a:xfrm>
            <a:off x="13431398" y="1527710"/>
            <a:ext cx="578869" cy="189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75%</a:t>
            </a:r>
          </a:p>
        </xdr:txBody>
      </xdr:sp>
      <xdr:sp macro="" textlink="">
        <xdr:nvSpPr>
          <xdr:cNvPr id="164" name="TextBox 163">
            <a:extLst>
              <a:ext uri="{FF2B5EF4-FFF2-40B4-BE49-F238E27FC236}">
                <a16:creationId xmlns:a16="http://schemas.microsoft.com/office/drawing/2014/main" id="{CCF53B53-E5D2-660F-FFD1-78D6238E788B}"/>
              </a:ext>
            </a:extLst>
          </xdr:cNvPr>
          <xdr:cNvSpPr txBox="1"/>
        </xdr:nvSpPr>
        <xdr:spPr>
          <a:xfrm>
            <a:off x="13431398" y="1831650"/>
            <a:ext cx="578869" cy="18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50%</a:t>
            </a:r>
          </a:p>
        </xdr:txBody>
      </xdr:sp>
      <xdr:sp macro="" textlink="">
        <xdr:nvSpPr>
          <xdr:cNvPr id="165" name="TextBox 164">
            <a:extLst>
              <a:ext uri="{FF2B5EF4-FFF2-40B4-BE49-F238E27FC236}">
                <a16:creationId xmlns:a16="http://schemas.microsoft.com/office/drawing/2014/main" id="{70CEA2BE-6656-25C6-23FD-BF0381F71827}"/>
              </a:ext>
            </a:extLst>
          </xdr:cNvPr>
          <xdr:cNvSpPr txBox="1"/>
        </xdr:nvSpPr>
        <xdr:spPr>
          <a:xfrm>
            <a:off x="13431398" y="2134044"/>
            <a:ext cx="578869" cy="188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25%</a:t>
            </a:r>
          </a:p>
        </xdr:txBody>
      </xdr:sp>
      <xdr:sp macro="" textlink="">
        <xdr:nvSpPr>
          <xdr:cNvPr id="166" name="TextBox 165">
            <a:extLst>
              <a:ext uri="{FF2B5EF4-FFF2-40B4-BE49-F238E27FC236}">
                <a16:creationId xmlns:a16="http://schemas.microsoft.com/office/drawing/2014/main" id="{F6E0F58F-E8F9-C12D-239E-47D3BE8B2F31}"/>
              </a:ext>
            </a:extLst>
          </xdr:cNvPr>
          <xdr:cNvSpPr txBox="1"/>
        </xdr:nvSpPr>
        <xdr:spPr>
          <a:xfrm>
            <a:off x="13431398" y="2436439"/>
            <a:ext cx="578868" cy="188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0%</a:t>
            </a:r>
          </a:p>
        </xdr:txBody>
      </xdr:sp>
    </xdr:grpSp>
    <xdr:clientData/>
  </xdr:twoCellAnchor>
  <xdr:twoCellAnchor>
    <xdr:from>
      <xdr:col>22</xdr:col>
      <xdr:colOff>156308</xdr:colOff>
      <xdr:row>35</xdr:row>
      <xdr:rowOff>62981</xdr:rowOff>
    </xdr:from>
    <xdr:to>
      <xdr:col>23</xdr:col>
      <xdr:colOff>122972</xdr:colOff>
      <xdr:row>42</xdr:row>
      <xdr:rowOff>175846</xdr:rowOff>
    </xdr:to>
    <xdr:grpSp>
      <xdr:nvGrpSpPr>
        <xdr:cNvPr id="173" name="Group 172">
          <a:extLst>
            <a:ext uri="{FF2B5EF4-FFF2-40B4-BE49-F238E27FC236}">
              <a16:creationId xmlns:a16="http://schemas.microsoft.com/office/drawing/2014/main" id="{4711C449-6B23-4B00-9CC2-C8DF42D39098}"/>
            </a:ext>
          </a:extLst>
        </xdr:cNvPr>
        <xdr:cNvGrpSpPr/>
      </xdr:nvGrpSpPr>
      <xdr:grpSpPr>
        <a:xfrm>
          <a:off x="13505419" y="6483537"/>
          <a:ext cx="573442" cy="1396976"/>
          <a:chOff x="13431398" y="1225316"/>
          <a:chExt cx="578869" cy="1399421"/>
        </a:xfrm>
      </xdr:grpSpPr>
      <xdr:sp macro="" textlink="">
        <xdr:nvSpPr>
          <xdr:cNvPr id="174" name="TextBox 173">
            <a:extLst>
              <a:ext uri="{FF2B5EF4-FFF2-40B4-BE49-F238E27FC236}">
                <a16:creationId xmlns:a16="http://schemas.microsoft.com/office/drawing/2014/main" id="{FF59E8AF-42CB-434E-AE2B-5A4551BA9DA5}"/>
              </a:ext>
            </a:extLst>
          </xdr:cNvPr>
          <xdr:cNvSpPr txBox="1"/>
        </xdr:nvSpPr>
        <xdr:spPr>
          <a:xfrm>
            <a:off x="13431398" y="1225316"/>
            <a:ext cx="578869" cy="18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100%</a:t>
            </a:r>
          </a:p>
        </xdr:txBody>
      </xdr:sp>
      <xdr:sp macro="" textlink="">
        <xdr:nvSpPr>
          <xdr:cNvPr id="175" name="TextBox 174">
            <a:extLst>
              <a:ext uri="{FF2B5EF4-FFF2-40B4-BE49-F238E27FC236}">
                <a16:creationId xmlns:a16="http://schemas.microsoft.com/office/drawing/2014/main" id="{CD15BC5E-DC56-DB17-8756-3569B456BBCD}"/>
              </a:ext>
            </a:extLst>
          </xdr:cNvPr>
          <xdr:cNvSpPr txBox="1"/>
        </xdr:nvSpPr>
        <xdr:spPr>
          <a:xfrm>
            <a:off x="13431398" y="1527710"/>
            <a:ext cx="578869" cy="189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75%</a:t>
            </a:r>
          </a:p>
        </xdr:txBody>
      </xdr:sp>
      <xdr:sp macro="" textlink="">
        <xdr:nvSpPr>
          <xdr:cNvPr id="176" name="TextBox 175">
            <a:extLst>
              <a:ext uri="{FF2B5EF4-FFF2-40B4-BE49-F238E27FC236}">
                <a16:creationId xmlns:a16="http://schemas.microsoft.com/office/drawing/2014/main" id="{7CF00AB6-D672-22B7-0221-09DFA5A6577F}"/>
              </a:ext>
            </a:extLst>
          </xdr:cNvPr>
          <xdr:cNvSpPr txBox="1"/>
        </xdr:nvSpPr>
        <xdr:spPr>
          <a:xfrm>
            <a:off x="13431398" y="1831650"/>
            <a:ext cx="578869" cy="18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50%</a:t>
            </a:r>
          </a:p>
        </xdr:txBody>
      </xdr:sp>
      <xdr:sp macro="" textlink="">
        <xdr:nvSpPr>
          <xdr:cNvPr id="177" name="TextBox 176">
            <a:extLst>
              <a:ext uri="{FF2B5EF4-FFF2-40B4-BE49-F238E27FC236}">
                <a16:creationId xmlns:a16="http://schemas.microsoft.com/office/drawing/2014/main" id="{D7C2909F-C44E-C456-5D7B-7173C12AC157}"/>
              </a:ext>
            </a:extLst>
          </xdr:cNvPr>
          <xdr:cNvSpPr txBox="1"/>
        </xdr:nvSpPr>
        <xdr:spPr>
          <a:xfrm>
            <a:off x="13431398" y="2134044"/>
            <a:ext cx="578869" cy="188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25%</a:t>
            </a:r>
          </a:p>
        </xdr:txBody>
      </xdr:sp>
      <xdr:sp macro="" textlink="">
        <xdr:nvSpPr>
          <xdr:cNvPr id="178" name="TextBox 177">
            <a:extLst>
              <a:ext uri="{FF2B5EF4-FFF2-40B4-BE49-F238E27FC236}">
                <a16:creationId xmlns:a16="http://schemas.microsoft.com/office/drawing/2014/main" id="{45E99389-7E27-FA88-1FEE-76891BA6CD22}"/>
              </a:ext>
            </a:extLst>
          </xdr:cNvPr>
          <xdr:cNvSpPr txBox="1"/>
        </xdr:nvSpPr>
        <xdr:spPr>
          <a:xfrm>
            <a:off x="13431398" y="2436439"/>
            <a:ext cx="578868" cy="188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0%</a:t>
            </a:r>
          </a:p>
        </xdr:txBody>
      </xdr:sp>
    </xdr:grpSp>
    <xdr:clientData/>
  </xdr:twoCellAnchor>
  <xdr:twoCellAnchor>
    <xdr:from>
      <xdr:col>1</xdr:col>
      <xdr:colOff>20971</xdr:colOff>
      <xdr:row>3</xdr:row>
      <xdr:rowOff>89988</xdr:rowOff>
    </xdr:from>
    <xdr:to>
      <xdr:col>3</xdr:col>
      <xdr:colOff>321576</xdr:colOff>
      <xdr:row>8</xdr:row>
      <xdr:rowOff>69907</xdr:rowOff>
    </xdr:to>
    <xdr:sp macro="" textlink="">
      <xdr:nvSpPr>
        <xdr:cNvPr id="74" name="Isosceles Triangle 73">
          <a:extLst>
            <a:ext uri="{FF2B5EF4-FFF2-40B4-BE49-F238E27FC236}">
              <a16:creationId xmlns:a16="http://schemas.microsoft.com/office/drawing/2014/main" id="{34A1694B-9841-B870-ABB2-A5A87232DB38}"/>
            </a:ext>
          </a:extLst>
        </xdr:cNvPr>
        <xdr:cNvSpPr/>
      </xdr:nvSpPr>
      <xdr:spPr>
        <a:xfrm rot="10800000">
          <a:off x="629173" y="635272"/>
          <a:ext cx="1517009" cy="888727"/>
        </a:xfrm>
        <a:prstGeom prst="triangle">
          <a:avLst/>
        </a:prstGeom>
        <a:gradFill>
          <a:gsLst>
            <a:gs pos="43379">
              <a:srgbClr val="267C85">
                <a:alpha val="47000"/>
              </a:srgbClr>
            </a:gs>
            <a:gs pos="16082">
              <a:srgbClr val="2EAEB2"/>
            </a:gs>
            <a:gs pos="29400">
              <a:srgbClr val="2A969C"/>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209724</xdr:colOff>
      <xdr:row>6</xdr:row>
      <xdr:rowOff>76009</xdr:rowOff>
    </xdr:from>
    <xdr:to>
      <xdr:col>3</xdr:col>
      <xdr:colOff>195743</xdr:colOff>
      <xdr:row>12</xdr:row>
      <xdr:rowOff>0</xdr:rowOff>
    </xdr:to>
    <xdr:sp macro="" textlink="">
      <xdr:nvSpPr>
        <xdr:cNvPr id="76" name="Isosceles Triangle 75">
          <a:extLst>
            <a:ext uri="{FF2B5EF4-FFF2-40B4-BE49-F238E27FC236}">
              <a16:creationId xmlns:a16="http://schemas.microsoft.com/office/drawing/2014/main" id="{7B66148B-A029-5EB7-E3AA-CB0350E2A2E1}"/>
            </a:ext>
          </a:extLst>
        </xdr:cNvPr>
        <xdr:cNvSpPr/>
      </xdr:nvSpPr>
      <xdr:spPr>
        <a:xfrm>
          <a:off x="817926" y="1166578"/>
          <a:ext cx="1202423" cy="1014560"/>
        </a:xfrm>
        <a:prstGeom prst="triangle">
          <a:avLst/>
        </a:prstGeom>
        <a:gradFill>
          <a:gsLst>
            <a:gs pos="43379">
              <a:srgbClr val="267C85">
                <a:alpha val="47000"/>
              </a:srgbClr>
            </a:gs>
            <a:gs pos="16082">
              <a:srgbClr val="2EAEB2"/>
            </a:gs>
            <a:gs pos="29400">
              <a:srgbClr val="2A969C"/>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506390</xdr:colOff>
      <xdr:row>4</xdr:row>
      <xdr:rowOff>51986</xdr:rowOff>
    </xdr:from>
    <xdr:to>
      <xdr:col>3</xdr:col>
      <xdr:colOff>143756</xdr:colOff>
      <xdr:row>10</xdr:row>
      <xdr:rowOff>132825</xdr:rowOff>
    </xdr:to>
    <xdr:sp macro="" textlink="">
      <xdr:nvSpPr>
        <xdr:cNvPr id="77" name="Isosceles Triangle 76">
          <a:extLst>
            <a:ext uri="{FF2B5EF4-FFF2-40B4-BE49-F238E27FC236}">
              <a16:creationId xmlns:a16="http://schemas.microsoft.com/office/drawing/2014/main" id="{B4DDD7F3-A283-D5DF-1948-097500DE9453}"/>
            </a:ext>
          </a:extLst>
        </xdr:cNvPr>
        <xdr:cNvSpPr/>
      </xdr:nvSpPr>
      <xdr:spPr>
        <a:xfrm rot="16200000">
          <a:off x="955773" y="937851"/>
          <a:ext cx="1171408" cy="853770"/>
        </a:xfrm>
        <a:prstGeom prst="triangle">
          <a:avLst/>
        </a:prstGeom>
        <a:gradFill>
          <a:gsLst>
            <a:gs pos="43379">
              <a:srgbClr val="267C85">
                <a:alpha val="47000"/>
              </a:srgbClr>
            </a:gs>
            <a:gs pos="16082">
              <a:srgbClr val="2EAEB2"/>
            </a:gs>
            <a:gs pos="29400">
              <a:srgbClr val="2A969C"/>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131322</xdr:colOff>
      <xdr:row>3</xdr:row>
      <xdr:rowOff>145305</xdr:rowOff>
    </xdr:from>
    <xdr:to>
      <xdr:col>2</xdr:col>
      <xdr:colOff>253174</xdr:colOff>
      <xdr:row>10</xdr:row>
      <xdr:rowOff>160788</xdr:rowOff>
    </xdr:to>
    <xdr:sp macro="" textlink="">
      <xdr:nvSpPr>
        <xdr:cNvPr id="81" name="Isosceles Triangle 80">
          <a:extLst>
            <a:ext uri="{FF2B5EF4-FFF2-40B4-BE49-F238E27FC236}">
              <a16:creationId xmlns:a16="http://schemas.microsoft.com/office/drawing/2014/main" id="{81F94E9C-02FE-5576-52EE-05818D10B8FF}"/>
            </a:ext>
          </a:extLst>
        </xdr:cNvPr>
        <xdr:cNvSpPr/>
      </xdr:nvSpPr>
      <xdr:spPr>
        <a:xfrm rot="5400000">
          <a:off x="460644" y="969469"/>
          <a:ext cx="1287814" cy="730054"/>
        </a:xfrm>
        <a:prstGeom prst="triangle">
          <a:avLst/>
        </a:prstGeom>
        <a:gradFill>
          <a:gsLst>
            <a:gs pos="40600">
              <a:srgbClr val="246F7B">
                <a:alpha val="47000"/>
              </a:srgbClr>
            </a:gs>
            <a:gs pos="0">
              <a:srgbClr val="2EAEB2"/>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30948</xdr:colOff>
      <xdr:row>3</xdr:row>
      <xdr:rowOff>81328</xdr:rowOff>
    </xdr:from>
    <xdr:to>
      <xdr:col>3</xdr:col>
      <xdr:colOff>331553</xdr:colOff>
      <xdr:row>15</xdr:row>
      <xdr:rowOff>111853</xdr:rowOff>
    </xdr:to>
    <xdr:grpSp>
      <xdr:nvGrpSpPr>
        <xdr:cNvPr id="106" name="Group 105">
          <a:extLst>
            <a:ext uri="{FF2B5EF4-FFF2-40B4-BE49-F238E27FC236}">
              <a16:creationId xmlns:a16="http://schemas.microsoft.com/office/drawing/2014/main" id="{11BBABBE-A0F9-5566-5036-9581FCAFDF3B}"/>
            </a:ext>
          </a:extLst>
        </xdr:cNvPr>
        <xdr:cNvGrpSpPr/>
      </xdr:nvGrpSpPr>
      <xdr:grpSpPr>
        <a:xfrm>
          <a:off x="637726" y="631661"/>
          <a:ext cx="1514160" cy="2231859"/>
          <a:chOff x="639150" y="626612"/>
          <a:chExt cx="1517009" cy="2211663"/>
        </a:xfrm>
      </xdr:grpSpPr>
      <xdr:grpSp>
        <xdr:nvGrpSpPr>
          <xdr:cNvPr id="103" name="Group 102">
            <a:extLst>
              <a:ext uri="{FF2B5EF4-FFF2-40B4-BE49-F238E27FC236}">
                <a16:creationId xmlns:a16="http://schemas.microsoft.com/office/drawing/2014/main" id="{0AD8CEBD-8461-C571-B833-E0846C88D9B2}"/>
              </a:ext>
            </a:extLst>
          </xdr:cNvPr>
          <xdr:cNvGrpSpPr/>
        </xdr:nvGrpSpPr>
        <xdr:grpSpPr>
          <a:xfrm>
            <a:off x="639150" y="626612"/>
            <a:ext cx="1517009" cy="2211663"/>
            <a:chOff x="639150" y="626612"/>
            <a:chExt cx="1517009" cy="2211663"/>
          </a:xfrm>
        </xdr:grpSpPr>
        <xdr:sp macro="" textlink="">
          <xdr:nvSpPr>
            <xdr:cNvPr id="80" name="Isosceles Triangle 79">
              <a:extLst>
                <a:ext uri="{FF2B5EF4-FFF2-40B4-BE49-F238E27FC236}">
                  <a16:creationId xmlns:a16="http://schemas.microsoft.com/office/drawing/2014/main" id="{1435B88A-B872-421D-A8BA-467CEA0B3A94}"/>
                </a:ext>
              </a:extLst>
            </xdr:cNvPr>
            <xdr:cNvSpPr/>
          </xdr:nvSpPr>
          <xdr:spPr>
            <a:xfrm rot="10800000">
              <a:off x="810937" y="696074"/>
              <a:ext cx="1160476" cy="730054"/>
            </a:xfrm>
            <a:prstGeom prst="triangle">
              <a:avLst/>
            </a:prstGeom>
            <a:gradFill>
              <a:gsLst>
                <a:gs pos="40600">
                  <a:srgbClr val="246F7B">
                    <a:alpha val="47000"/>
                  </a:srgbClr>
                </a:gs>
                <a:gs pos="0">
                  <a:srgbClr val="2EAEB2"/>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2" name="Rectangle 81">
              <a:extLst>
                <a:ext uri="{FF2B5EF4-FFF2-40B4-BE49-F238E27FC236}">
                  <a16:creationId xmlns:a16="http://schemas.microsoft.com/office/drawing/2014/main" id="{9747D6C9-51D1-CE62-3881-1595CA863AC8}"/>
                </a:ext>
              </a:extLst>
            </xdr:cNvPr>
            <xdr:cNvSpPr/>
          </xdr:nvSpPr>
          <xdr:spPr>
            <a:xfrm>
              <a:off x="678110" y="2062294"/>
              <a:ext cx="1433119" cy="775981"/>
            </a:xfrm>
            <a:prstGeom prst="rect">
              <a:avLst/>
            </a:prstGeom>
            <a:gradFill>
              <a:gsLst>
                <a:gs pos="0">
                  <a:srgbClr val="1B3154"/>
                </a:gs>
                <a:gs pos="100000">
                  <a:srgbClr val="16142A"/>
                </a:gs>
              </a:gsLst>
              <a:lin ang="162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4" name="Isosceles Triangle 83">
              <a:extLst>
                <a:ext uri="{FF2B5EF4-FFF2-40B4-BE49-F238E27FC236}">
                  <a16:creationId xmlns:a16="http://schemas.microsoft.com/office/drawing/2014/main" id="{755F74C7-28DF-4148-BBBD-D8F775A17C78}"/>
                </a:ext>
              </a:extLst>
            </xdr:cNvPr>
            <xdr:cNvSpPr/>
          </xdr:nvSpPr>
          <xdr:spPr>
            <a:xfrm>
              <a:off x="833877" y="864004"/>
              <a:ext cx="1171408" cy="853770"/>
            </a:xfrm>
            <a:prstGeom prst="triangle">
              <a:avLst/>
            </a:prstGeom>
            <a:gradFill>
              <a:gsLst>
                <a:gs pos="43379">
                  <a:srgbClr val="267C85">
                    <a:alpha val="47000"/>
                  </a:srgbClr>
                </a:gs>
                <a:gs pos="16082">
                  <a:srgbClr val="2EAEB2"/>
                </a:gs>
                <a:gs pos="29400">
                  <a:srgbClr val="2A969C"/>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5" name="Isosceles Triangle 84">
              <a:extLst>
                <a:ext uri="{FF2B5EF4-FFF2-40B4-BE49-F238E27FC236}">
                  <a16:creationId xmlns:a16="http://schemas.microsoft.com/office/drawing/2014/main" id="{12539384-9B07-4A86-B2A7-5014327C0F04}"/>
                </a:ext>
              </a:extLst>
            </xdr:cNvPr>
            <xdr:cNvSpPr/>
          </xdr:nvSpPr>
          <xdr:spPr>
            <a:xfrm>
              <a:off x="639150" y="1208522"/>
              <a:ext cx="1517009" cy="888727"/>
            </a:xfrm>
            <a:prstGeom prst="triangle">
              <a:avLst/>
            </a:prstGeom>
            <a:gradFill>
              <a:gsLst>
                <a:gs pos="43379">
                  <a:srgbClr val="267C85">
                    <a:alpha val="47000"/>
                  </a:srgbClr>
                </a:gs>
                <a:gs pos="16082">
                  <a:srgbClr val="2EAEB2"/>
                </a:gs>
                <a:gs pos="29400">
                  <a:srgbClr val="2A969C"/>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6" name="Isosceles Triangle 85">
              <a:extLst>
                <a:ext uri="{FF2B5EF4-FFF2-40B4-BE49-F238E27FC236}">
                  <a16:creationId xmlns:a16="http://schemas.microsoft.com/office/drawing/2014/main" id="{E26E3CCA-FF14-4E77-8B2B-300A2F7EA573}"/>
                </a:ext>
              </a:extLst>
            </xdr:cNvPr>
            <xdr:cNvSpPr/>
          </xdr:nvSpPr>
          <xdr:spPr>
            <a:xfrm rot="5400000">
              <a:off x="387481" y="977826"/>
              <a:ext cx="1517009" cy="888727"/>
            </a:xfrm>
            <a:prstGeom prst="triangle">
              <a:avLst/>
            </a:prstGeom>
            <a:gradFill>
              <a:gsLst>
                <a:gs pos="43379">
                  <a:srgbClr val="267C85">
                    <a:alpha val="47000"/>
                  </a:srgbClr>
                </a:gs>
                <a:gs pos="16082">
                  <a:srgbClr val="2EAEB2"/>
                </a:gs>
                <a:gs pos="29400">
                  <a:srgbClr val="2A969C"/>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9" name="Isosceles Triangle 88">
              <a:extLst>
                <a:ext uri="{FF2B5EF4-FFF2-40B4-BE49-F238E27FC236}">
                  <a16:creationId xmlns:a16="http://schemas.microsoft.com/office/drawing/2014/main" id="{DD34E7D7-A8E8-4987-BB81-C2FDD591DDCF}"/>
                </a:ext>
              </a:extLst>
            </xdr:cNvPr>
            <xdr:cNvSpPr/>
          </xdr:nvSpPr>
          <xdr:spPr>
            <a:xfrm rot="16200000">
              <a:off x="922490" y="940753"/>
              <a:ext cx="1517009" cy="888727"/>
            </a:xfrm>
            <a:prstGeom prst="triangle">
              <a:avLst/>
            </a:prstGeom>
            <a:gradFill>
              <a:gsLst>
                <a:gs pos="43379">
                  <a:srgbClr val="267C85">
                    <a:alpha val="47000"/>
                  </a:srgbClr>
                </a:gs>
                <a:gs pos="16082">
                  <a:srgbClr val="2EAEB2"/>
                </a:gs>
                <a:gs pos="29400">
                  <a:srgbClr val="2A969C"/>
                </a:gs>
                <a:gs pos="100000">
                  <a:srgbClr val="16142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1" name="TextBox 90">
            <a:extLst>
              <a:ext uri="{FF2B5EF4-FFF2-40B4-BE49-F238E27FC236}">
                <a16:creationId xmlns:a16="http://schemas.microsoft.com/office/drawing/2014/main" id="{BFF9F63D-2B89-8856-D17A-13F0E987641A}"/>
              </a:ext>
            </a:extLst>
          </xdr:cNvPr>
          <xdr:cNvSpPr txBox="1"/>
        </xdr:nvSpPr>
        <xdr:spPr>
          <a:xfrm>
            <a:off x="881542" y="874551"/>
            <a:ext cx="1047925" cy="313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CRYPTO AUDIT</a:t>
            </a:r>
          </a:p>
        </xdr:txBody>
      </xdr:sp>
      <xdr:sp macro="" textlink="">
        <xdr:nvSpPr>
          <xdr:cNvPr id="95" name="TextBox 94">
            <a:extLst>
              <a:ext uri="{FF2B5EF4-FFF2-40B4-BE49-F238E27FC236}">
                <a16:creationId xmlns:a16="http://schemas.microsoft.com/office/drawing/2014/main" id="{0EE387B6-225E-41C5-BD08-EB8D6FC896CE}"/>
              </a:ext>
            </a:extLst>
          </xdr:cNvPr>
          <xdr:cNvSpPr txBox="1"/>
        </xdr:nvSpPr>
        <xdr:spPr>
          <a:xfrm>
            <a:off x="932765" y="1558064"/>
            <a:ext cx="1047925" cy="313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INVESTMENT</a:t>
            </a:r>
          </a:p>
        </xdr:txBody>
      </xdr:sp>
      <xdr:pic>
        <xdr:nvPicPr>
          <xdr:cNvPr id="105" name="Graphic 104" descr="Coins with solid fill">
            <a:extLst>
              <a:ext uri="{FF2B5EF4-FFF2-40B4-BE49-F238E27FC236}">
                <a16:creationId xmlns:a16="http://schemas.microsoft.com/office/drawing/2014/main" id="{1043E2A4-D555-C09C-1526-5A3DD812867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23395" y="1209414"/>
            <a:ext cx="384495" cy="384495"/>
          </a:xfrm>
          <a:prstGeom prst="rect">
            <a:avLst/>
          </a:prstGeom>
        </xdr:spPr>
      </xdr:pic>
    </xdr:grpSp>
    <xdr:clientData/>
  </xdr:twoCellAnchor>
  <xdr:twoCellAnchor>
    <xdr:from>
      <xdr:col>1</xdr:col>
      <xdr:colOff>34751</xdr:colOff>
      <xdr:row>16</xdr:row>
      <xdr:rowOff>167164</xdr:rowOff>
    </xdr:from>
    <xdr:to>
      <xdr:col>12</xdr:col>
      <xdr:colOff>125260</xdr:colOff>
      <xdr:row>31</xdr:row>
      <xdr:rowOff>114822</xdr:rowOff>
    </xdr:to>
    <xdr:graphicFrame macro="">
      <xdr:nvGraphicFramePr>
        <xdr:cNvPr id="108" name="Chart 107">
          <a:extLst>
            <a:ext uri="{FF2B5EF4-FFF2-40B4-BE49-F238E27FC236}">
              <a16:creationId xmlns:a16="http://schemas.microsoft.com/office/drawing/2014/main" id="{9CF02694-E7F1-4213-8CE9-58EFE7083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287311</xdr:colOff>
      <xdr:row>29</xdr:row>
      <xdr:rowOff>112428</xdr:rowOff>
    </xdr:from>
    <xdr:to>
      <xdr:col>11</xdr:col>
      <xdr:colOff>262328</xdr:colOff>
      <xdr:row>31</xdr:row>
      <xdr:rowOff>104603</xdr:rowOff>
    </xdr:to>
    <mc:AlternateContent xmlns:mc="http://schemas.openxmlformats.org/markup-compatibility/2006" xmlns:a14="http://schemas.microsoft.com/office/drawing/2010/main">
      <mc:Choice Requires="a14">
        <xdr:graphicFrame macro="">
          <xdr:nvGraphicFramePr>
            <xdr:cNvPr id="110" name="Name Month 1">
              <a:extLst>
                <a:ext uri="{FF2B5EF4-FFF2-40B4-BE49-F238E27FC236}">
                  <a16:creationId xmlns:a16="http://schemas.microsoft.com/office/drawing/2014/main" id="{76CC9744-BBDE-4FD3-B30B-B8FBA9C3C1C1}"/>
                </a:ext>
              </a:extLst>
            </xdr:cNvPr>
            <xdr:cNvGraphicFramePr/>
          </xdr:nvGraphicFramePr>
          <xdr:xfrm>
            <a:off x="0" y="0"/>
            <a:ext cx="0" cy="0"/>
          </xdr:xfrm>
          <a:graphic>
            <a:graphicData uri="http://schemas.microsoft.com/office/drawing/2010/slicer">
              <sle:slicer xmlns:sle="http://schemas.microsoft.com/office/drawing/2010/slicer" name="Name Month 1"/>
            </a:graphicData>
          </a:graphic>
        </xdr:graphicFrame>
      </mc:Choice>
      <mc:Fallback xmlns="">
        <xdr:sp macro="" textlink="">
          <xdr:nvSpPr>
            <xdr:cNvPr id="0" name=""/>
            <xdr:cNvSpPr>
              <a:spLocks noTextEdit="1"/>
            </xdr:cNvSpPr>
          </xdr:nvSpPr>
          <xdr:spPr>
            <a:xfrm>
              <a:off x="1511508" y="5546362"/>
              <a:ext cx="5483902" cy="366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476998</xdr:colOff>
      <xdr:row>10</xdr:row>
      <xdr:rowOff>75134</xdr:rowOff>
    </xdr:from>
    <xdr:to>
      <xdr:col>3</xdr:col>
      <xdr:colOff>134471</xdr:colOff>
      <xdr:row>15</xdr:row>
      <xdr:rowOff>117708</xdr:rowOff>
    </xdr:to>
    <mc:AlternateContent xmlns:mc="http://schemas.openxmlformats.org/markup-compatibility/2006" xmlns:a14="http://schemas.microsoft.com/office/drawing/2010/main">
      <mc:Choice Requires="a14">
        <xdr:graphicFrame macro="">
          <xdr:nvGraphicFramePr>
            <xdr:cNvPr id="112" name="Year 1">
              <a:extLst>
                <a:ext uri="{FF2B5EF4-FFF2-40B4-BE49-F238E27FC236}">
                  <a16:creationId xmlns:a16="http://schemas.microsoft.com/office/drawing/2014/main" id="{1EB5D043-B8A1-4D97-9E05-C9B79C3DCFA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88907" y="1922407"/>
              <a:ext cx="735839" cy="966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515620</xdr:colOff>
      <xdr:row>28</xdr:row>
      <xdr:rowOff>30480</xdr:rowOff>
    </xdr:from>
    <xdr:to>
      <xdr:col>21</xdr:col>
      <xdr:colOff>583228</xdr:colOff>
      <xdr:row>31</xdr:row>
      <xdr:rowOff>82139</xdr:rowOff>
    </xdr:to>
    <xdr:grpSp>
      <xdr:nvGrpSpPr>
        <xdr:cNvPr id="78" name="Group 77">
          <a:extLst>
            <a:ext uri="{FF2B5EF4-FFF2-40B4-BE49-F238E27FC236}">
              <a16:creationId xmlns:a16="http://schemas.microsoft.com/office/drawing/2014/main" id="{71A4CA60-30EA-487C-AFA4-FF059F56D9D3}"/>
            </a:ext>
          </a:extLst>
        </xdr:cNvPr>
        <xdr:cNvGrpSpPr/>
      </xdr:nvGrpSpPr>
      <xdr:grpSpPr>
        <a:xfrm>
          <a:off x="12044398" y="5166924"/>
          <a:ext cx="1281163" cy="601993"/>
          <a:chOff x="12099439" y="2612526"/>
          <a:chExt cx="1286808" cy="600299"/>
        </a:xfrm>
      </xdr:grpSpPr>
      <xdr:sp macro="" textlink="">
        <xdr:nvSpPr>
          <xdr:cNvPr id="79" name="TextBox 78">
            <a:extLst>
              <a:ext uri="{FF2B5EF4-FFF2-40B4-BE49-F238E27FC236}">
                <a16:creationId xmlns:a16="http://schemas.microsoft.com/office/drawing/2014/main" id="{DD52F7F5-DA0F-EC17-4272-33EC08B36783}"/>
              </a:ext>
            </a:extLst>
          </xdr:cNvPr>
          <xdr:cNvSpPr txBox="1"/>
        </xdr:nvSpPr>
        <xdr:spPr>
          <a:xfrm rot="4017373">
            <a:off x="13224460" y="2614718"/>
            <a:ext cx="163980" cy="15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100%</a:t>
            </a:r>
          </a:p>
        </xdr:txBody>
      </xdr:sp>
      <xdr:sp macro="" textlink="">
        <xdr:nvSpPr>
          <xdr:cNvPr id="94" name="TextBox 93">
            <a:extLst>
              <a:ext uri="{FF2B5EF4-FFF2-40B4-BE49-F238E27FC236}">
                <a16:creationId xmlns:a16="http://schemas.microsoft.com/office/drawing/2014/main" id="{5D8DD3ED-50DA-5E37-FEC8-DF6238B67FC6}"/>
              </a:ext>
            </a:extLst>
          </xdr:cNvPr>
          <xdr:cNvSpPr txBox="1"/>
        </xdr:nvSpPr>
        <xdr:spPr>
          <a:xfrm rot="4017373">
            <a:off x="12868660" y="2723510"/>
            <a:ext cx="163980" cy="160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2%</a:t>
            </a:r>
          </a:p>
        </xdr:txBody>
      </xdr:sp>
      <xdr:sp macro="" textlink="">
        <xdr:nvSpPr>
          <xdr:cNvPr id="104" name="TextBox 103">
            <a:extLst>
              <a:ext uri="{FF2B5EF4-FFF2-40B4-BE49-F238E27FC236}">
                <a16:creationId xmlns:a16="http://schemas.microsoft.com/office/drawing/2014/main" id="{93FEE0E0-71A1-2459-66BD-B32299A3FCBA}"/>
              </a:ext>
            </a:extLst>
          </xdr:cNvPr>
          <xdr:cNvSpPr txBox="1"/>
        </xdr:nvSpPr>
        <xdr:spPr>
          <a:xfrm rot="4017373">
            <a:off x="12614860" y="2832878"/>
            <a:ext cx="163981" cy="15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3%</a:t>
            </a:r>
          </a:p>
        </xdr:txBody>
      </xdr:sp>
      <xdr:sp macro="" textlink="">
        <xdr:nvSpPr>
          <xdr:cNvPr id="107" name="TextBox 106">
            <a:extLst>
              <a:ext uri="{FF2B5EF4-FFF2-40B4-BE49-F238E27FC236}">
                <a16:creationId xmlns:a16="http://schemas.microsoft.com/office/drawing/2014/main" id="{42766F46-D795-C064-762F-B87DF059F2F2}"/>
              </a:ext>
            </a:extLst>
          </xdr:cNvPr>
          <xdr:cNvSpPr txBox="1"/>
        </xdr:nvSpPr>
        <xdr:spPr>
          <a:xfrm rot="4017373">
            <a:off x="12320709" y="2941957"/>
            <a:ext cx="164715" cy="159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4%</a:t>
            </a:r>
          </a:p>
        </xdr:txBody>
      </xdr:sp>
      <xdr:sp macro="" textlink="">
        <xdr:nvSpPr>
          <xdr:cNvPr id="109" name="TextBox 108">
            <a:extLst>
              <a:ext uri="{FF2B5EF4-FFF2-40B4-BE49-F238E27FC236}">
                <a16:creationId xmlns:a16="http://schemas.microsoft.com/office/drawing/2014/main" id="{534161E4-505E-8E49-C9A6-A07CA90E6CAC}"/>
              </a:ext>
            </a:extLst>
          </xdr:cNvPr>
          <xdr:cNvSpPr txBox="1"/>
        </xdr:nvSpPr>
        <xdr:spPr>
          <a:xfrm rot="4017373">
            <a:off x="12096788" y="3051496"/>
            <a:ext cx="163980" cy="158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5</a:t>
            </a:r>
          </a:p>
        </xdr:txBody>
      </xdr:sp>
    </xdr:grpSp>
    <xdr:clientData/>
  </xdr:twoCellAnchor>
  <xdr:twoCellAnchor>
    <xdr:from>
      <xdr:col>19</xdr:col>
      <xdr:colOff>525780</xdr:colOff>
      <xdr:row>42</xdr:row>
      <xdr:rowOff>83820</xdr:rowOff>
    </xdr:from>
    <xdr:to>
      <xdr:col>21</xdr:col>
      <xdr:colOff>593388</xdr:colOff>
      <xdr:row>45</xdr:row>
      <xdr:rowOff>135479</xdr:rowOff>
    </xdr:to>
    <xdr:grpSp>
      <xdr:nvGrpSpPr>
        <xdr:cNvPr id="111" name="Group 110">
          <a:extLst>
            <a:ext uri="{FF2B5EF4-FFF2-40B4-BE49-F238E27FC236}">
              <a16:creationId xmlns:a16="http://schemas.microsoft.com/office/drawing/2014/main" id="{3F490856-AA6C-4F15-9BE0-F6DAF5C3D8F3}"/>
            </a:ext>
          </a:extLst>
        </xdr:cNvPr>
        <xdr:cNvGrpSpPr/>
      </xdr:nvGrpSpPr>
      <xdr:grpSpPr>
        <a:xfrm>
          <a:off x="12054558" y="7788487"/>
          <a:ext cx="1281163" cy="601992"/>
          <a:chOff x="12099439" y="2612526"/>
          <a:chExt cx="1286808" cy="600299"/>
        </a:xfrm>
      </xdr:grpSpPr>
      <xdr:sp macro="" textlink="">
        <xdr:nvSpPr>
          <xdr:cNvPr id="113" name="TextBox 112">
            <a:extLst>
              <a:ext uri="{FF2B5EF4-FFF2-40B4-BE49-F238E27FC236}">
                <a16:creationId xmlns:a16="http://schemas.microsoft.com/office/drawing/2014/main" id="{F3AEE02E-168A-F1AA-B0C3-E9F235345F90}"/>
              </a:ext>
            </a:extLst>
          </xdr:cNvPr>
          <xdr:cNvSpPr txBox="1"/>
        </xdr:nvSpPr>
        <xdr:spPr>
          <a:xfrm rot="4017373">
            <a:off x="13224460" y="2614718"/>
            <a:ext cx="163980" cy="15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100%</a:t>
            </a:r>
          </a:p>
        </xdr:txBody>
      </xdr:sp>
      <xdr:sp macro="" textlink="">
        <xdr:nvSpPr>
          <xdr:cNvPr id="114" name="TextBox 113">
            <a:extLst>
              <a:ext uri="{FF2B5EF4-FFF2-40B4-BE49-F238E27FC236}">
                <a16:creationId xmlns:a16="http://schemas.microsoft.com/office/drawing/2014/main" id="{69A933B2-C3F8-EE83-687D-8D68FD9556A5}"/>
              </a:ext>
            </a:extLst>
          </xdr:cNvPr>
          <xdr:cNvSpPr txBox="1"/>
        </xdr:nvSpPr>
        <xdr:spPr>
          <a:xfrm rot="4017373">
            <a:off x="12868660" y="2723510"/>
            <a:ext cx="163980" cy="160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2%</a:t>
            </a:r>
          </a:p>
        </xdr:txBody>
      </xdr:sp>
      <xdr:sp macro="" textlink="">
        <xdr:nvSpPr>
          <xdr:cNvPr id="115" name="TextBox 114">
            <a:extLst>
              <a:ext uri="{FF2B5EF4-FFF2-40B4-BE49-F238E27FC236}">
                <a16:creationId xmlns:a16="http://schemas.microsoft.com/office/drawing/2014/main" id="{F1058BD6-071D-0099-0162-CF290CD1F77C}"/>
              </a:ext>
            </a:extLst>
          </xdr:cNvPr>
          <xdr:cNvSpPr txBox="1"/>
        </xdr:nvSpPr>
        <xdr:spPr>
          <a:xfrm rot="4017373">
            <a:off x="12614860" y="2832878"/>
            <a:ext cx="163981" cy="15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3%</a:t>
            </a:r>
          </a:p>
        </xdr:txBody>
      </xdr:sp>
      <xdr:sp macro="" textlink="">
        <xdr:nvSpPr>
          <xdr:cNvPr id="116" name="TextBox 115">
            <a:extLst>
              <a:ext uri="{FF2B5EF4-FFF2-40B4-BE49-F238E27FC236}">
                <a16:creationId xmlns:a16="http://schemas.microsoft.com/office/drawing/2014/main" id="{C76606EF-54E3-667F-8A85-E3AE93953F46}"/>
              </a:ext>
            </a:extLst>
          </xdr:cNvPr>
          <xdr:cNvSpPr txBox="1"/>
        </xdr:nvSpPr>
        <xdr:spPr>
          <a:xfrm rot="4017373">
            <a:off x="12320709" y="2941957"/>
            <a:ext cx="164715" cy="159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4%</a:t>
            </a:r>
          </a:p>
        </xdr:txBody>
      </xdr:sp>
      <xdr:sp macro="" textlink="">
        <xdr:nvSpPr>
          <xdr:cNvPr id="117" name="TextBox 116">
            <a:extLst>
              <a:ext uri="{FF2B5EF4-FFF2-40B4-BE49-F238E27FC236}">
                <a16:creationId xmlns:a16="http://schemas.microsoft.com/office/drawing/2014/main" id="{2B07FFA2-40F2-1994-5CAE-713A3FB91AFB}"/>
              </a:ext>
            </a:extLst>
          </xdr:cNvPr>
          <xdr:cNvSpPr txBox="1"/>
        </xdr:nvSpPr>
        <xdr:spPr>
          <a:xfrm rot="4017373">
            <a:off x="12096788" y="3051496"/>
            <a:ext cx="163980" cy="158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lumMod val="75000"/>
                  </a:schemeClr>
                </a:solidFill>
              </a:rPr>
              <a:t>5</a:t>
            </a:r>
          </a:p>
        </xdr:txBody>
      </xdr:sp>
    </xdr:grpSp>
    <xdr:clientData/>
  </xdr:twoCellAnchor>
  <xdr:twoCellAnchor>
    <xdr:from>
      <xdr:col>10</xdr:col>
      <xdr:colOff>539114</xdr:colOff>
      <xdr:row>17</xdr:row>
      <xdr:rowOff>56323</xdr:rowOff>
    </xdr:from>
    <xdr:to>
      <xdr:col>11</xdr:col>
      <xdr:colOff>539116</xdr:colOff>
      <xdr:row>19</xdr:row>
      <xdr:rowOff>33132</xdr:rowOff>
    </xdr:to>
    <xdr:sp macro="" textlink="processing!D29">
      <xdr:nvSpPr>
        <xdr:cNvPr id="118" name="TextBox 117">
          <a:extLst>
            <a:ext uri="{FF2B5EF4-FFF2-40B4-BE49-F238E27FC236}">
              <a16:creationId xmlns:a16="http://schemas.microsoft.com/office/drawing/2014/main" id="{BA24581A-C3AC-DAE7-59DD-E779712AC9D7}"/>
            </a:ext>
          </a:extLst>
        </xdr:cNvPr>
        <xdr:cNvSpPr txBox="1"/>
      </xdr:nvSpPr>
      <xdr:spPr>
        <a:xfrm>
          <a:off x="6624886" y="3186149"/>
          <a:ext cx="608579" cy="345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35595EE-5DA2-4C6E-AA10-7D7C33273DCE}" type="TxLink">
            <a:rPr lang="en-US" sz="1200" b="0" i="0" u="none" strike="noStrike">
              <a:solidFill>
                <a:schemeClr val="bg1"/>
              </a:solidFill>
              <a:latin typeface="Calibri"/>
              <a:ea typeface="Calibri"/>
              <a:cs typeface="Calibri"/>
            </a:rPr>
            <a:pPr/>
            <a:t>70,000</a:t>
          </a:fld>
          <a:endParaRPr lang="en-IN" sz="1200">
            <a:solidFill>
              <a:schemeClr val="bg1"/>
            </a:solidFill>
          </a:endParaRPr>
        </a:p>
      </xdr:txBody>
    </xdr:sp>
    <xdr:clientData/>
  </xdr:twoCellAnchor>
  <xdr:twoCellAnchor>
    <xdr:from>
      <xdr:col>4</xdr:col>
      <xdr:colOff>99690</xdr:colOff>
      <xdr:row>4</xdr:row>
      <xdr:rowOff>57874</xdr:rowOff>
    </xdr:from>
    <xdr:to>
      <xdr:col>6</xdr:col>
      <xdr:colOff>245141</xdr:colOff>
      <xdr:row>19</xdr:row>
      <xdr:rowOff>19290</xdr:rowOff>
    </xdr:to>
    <xdr:graphicFrame macro="">
      <xdr:nvGraphicFramePr>
        <xdr:cNvPr id="122" name="Chart 121">
          <a:extLst>
            <a:ext uri="{FF2B5EF4-FFF2-40B4-BE49-F238E27FC236}">
              <a16:creationId xmlns:a16="http://schemas.microsoft.com/office/drawing/2014/main" id="{65ECAEB5-52E2-4C01-B37E-C31FF7E35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23753</xdr:colOff>
      <xdr:row>5</xdr:row>
      <xdr:rowOff>29607</xdr:rowOff>
    </xdr:from>
    <xdr:to>
      <xdr:col>9</xdr:col>
      <xdr:colOff>169203</xdr:colOff>
      <xdr:row>18</xdr:row>
      <xdr:rowOff>19290</xdr:rowOff>
    </xdr:to>
    <xdr:graphicFrame macro="">
      <xdr:nvGraphicFramePr>
        <xdr:cNvPr id="123" name="Chart 122">
          <a:extLst>
            <a:ext uri="{FF2B5EF4-FFF2-40B4-BE49-F238E27FC236}">
              <a16:creationId xmlns:a16="http://schemas.microsoft.com/office/drawing/2014/main" id="{4FB3A1C9-5819-46B5-98F9-3C331A159C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269</xdr:colOff>
      <xdr:row>5</xdr:row>
      <xdr:rowOff>5010</xdr:rowOff>
    </xdr:from>
    <xdr:to>
      <xdr:col>12</xdr:col>
      <xdr:colOff>142116</xdr:colOff>
      <xdr:row>18</xdr:row>
      <xdr:rowOff>48228</xdr:rowOff>
    </xdr:to>
    <xdr:graphicFrame macro="">
      <xdr:nvGraphicFramePr>
        <xdr:cNvPr id="124" name="Chart 123">
          <a:extLst>
            <a:ext uri="{FF2B5EF4-FFF2-40B4-BE49-F238E27FC236}">
              <a16:creationId xmlns:a16="http://schemas.microsoft.com/office/drawing/2014/main" id="{1CC74C67-4870-4037-9024-8F5EBB19F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93360</xdr:colOff>
      <xdr:row>3</xdr:row>
      <xdr:rowOff>174353</xdr:rowOff>
    </xdr:from>
    <xdr:to>
      <xdr:col>12</xdr:col>
      <xdr:colOff>163973</xdr:colOff>
      <xdr:row>7</xdr:row>
      <xdr:rowOff>67519</xdr:rowOff>
    </xdr:to>
    <xdr:sp macro="" textlink="processing!G4">
      <xdr:nvSpPr>
        <xdr:cNvPr id="125" name="TextBox 124">
          <a:extLst>
            <a:ext uri="{FF2B5EF4-FFF2-40B4-BE49-F238E27FC236}">
              <a16:creationId xmlns:a16="http://schemas.microsoft.com/office/drawing/2014/main" id="{8EE1B832-146B-40A0-A305-54314D036FC8}"/>
            </a:ext>
          </a:extLst>
        </xdr:cNvPr>
        <xdr:cNvSpPr txBox="1"/>
      </xdr:nvSpPr>
      <xdr:spPr>
        <a:xfrm>
          <a:off x="6170069" y="724150"/>
          <a:ext cx="1285955" cy="626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B57459-A5AE-43A7-8D18-AC07722340F1}" type="TxLink">
            <a:rPr lang="en-US" sz="1200" b="0" i="0" u="none" strike="noStrike">
              <a:solidFill>
                <a:schemeClr val="bg1"/>
              </a:solidFill>
              <a:latin typeface="Calibri"/>
              <a:ea typeface="Calibri"/>
              <a:cs typeface="Calibri"/>
            </a:rPr>
            <a:pPr algn="ctr"/>
            <a:t>weighted
ETHEREUM</a:t>
          </a:fld>
          <a:endParaRPr lang="en-IN" sz="1400">
            <a:solidFill>
              <a:schemeClr val="bg1"/>
            </a:solidFill>
          </a:endParaRPr>
        </a:p>
      </xdr:txBody>
    </xdr:sp>
    <xdr:clientData/>
  </xdr:twoCellAnchor>
  <xdr:twoCellAnchor>
    <xdr:from>
      <xdr:col>7</xdr:col>
      <xdr:colOff>130117</xdr:colOff>
      <xdr:row>4</xdr:row>
      <xdr:rowOff>6561</xdr:rowOff>
    </xdr:from>
    <xdr:to>
      <xdr:col>9</xdr:col>
      <xdr:colOff>192911</xdr:colOff>
      <xdr:row>7</xdr:row>
      <xdr:rowOff>106100</xdr:rowOff>
    </xdr:to>
    <xdr:sp macro="" textlink="processing!D4">
      <xdr:nvSpPr>
        <xdr:cNvPr id="126" name="TextBox 125">
          <a:extLst>
            <a:ext uri="{FF2B5EF4-FFF2-40B4-BE49-F238E27FC236}">
              <a16:creationId xmlns:a16="http://schemas.microsoft.com/office/drawing/2014/main" id="{3A3A844E-6975-48B7-AF60-04BE6A15ECD2}"/>
            </a:ext>
          </a:extLst>
        </xdr:cNvPr>
        <xdr:cNvSpPr txBox="1"/>
      </xdr:nvSpPr>
      <xdr:spPr>
        <a:xfrm>
          <a:off x="4383813" y="739624"/>
          <a:ext cx="1278136" cy="649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E9435C-AE25-4A64-ABBF-3AD785644B57}" type="TxLink">
            <a:rPr lang="en-US" sz="1200" b="0" i="0" u="none" strike="noStrike">
              <a:solidFill>
                <a:schemeClr val="bg1"/>
              </a:solidFill>
              <a:latin typeface="Calibri"/>
              <a:ea typeface="Calibri"/>
              <a:cs typeface="Calibri"/>
            </a:rPr>
            <a:pPr algn="ctr"/>
            <a:t>weighted
ARBITRUM</a:t>
          </a:fld>
          <a:endParaRPr lang="en-IN" sz="1600">
            <a:solidFill>
              <a:schemeClr val="bg1"/>
            </a:solidFill>
          </a:endParaRPr>
        </a:p>
      </xdr:txBody>
    </xdr:sp>
    <xdr:clientData/>
  </xdr:twoCellAnchor>
  <xdr:twoCellAnchor>
    <xdr:from>
      <xdr:col>4</xdr:col>
      <xdr:colOff>153616</xdr:colOff>
      <xdr:row>4</xdr:row>
      <xdr:rowOff>10377</xdr:rowOff>
    </xdr:from>
    <xdr:to>
      <xdr:col>6</xdr:col>
      <xdr:colOff>212202</xdr:colOff>
      <xdr:row>7</xdr:row>
      <xdr:rowOff>96454</xdr:rowOff>
    </xdr:to>
    <xdr:sp macro="" textlink="processing!A4">
      <xdr:nvSpPr>
        <xdr:cNvPr id="128" name="TextBox 127">
          <a:extLst>
            <a:ext uri="{FF2B5EF4-FFF2-40B4-BE49-F238E27FC236}">
              <a16:creationId xmlns:a16="http://schemas.microsoft.com/office/drawing/2014/main" id="{816490C9-B86B-436E-9033-501B644E325E}"/>
            </a:ext>
          </a:extLst>
        </xdr:cNvPr>
        <xdr:cNvSpPr txBox="1"/>
      </xdr:nvSpPr>
      <xdr:spPr>
        <a:xfrm>
          <a:off x="2584300" y="743440"/>
          <a:ext cx="1273927" cy="63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2056E8-E58E-4DF8-ACD1-550800E8F142}" type="TxLink">
            <a:rPr lang="en-US" sz="1200" b="0" i="0" u="none" strike="noStrike">
              <a:solidFill>
                <a:schemeClr val="bg1"/>
              </a:solidFill>
              <a:latin typeface="Calibri"/>
              <a:ea typeface="Calibri"/>
              <a:cs typeface="Calibri"/>
            </a:rPr>
            <a:pPr algn="ctr"/>
            <a:t>weighted
SOLANA</a:t>
          </a:fld>
          <a:endParaRPr lang="en-IN" sz="1600">
            <a:solidFill>
              <a:schemeClr val="bg1"/>
            </a:solidFill>
          </a:endParaRPr>
        </a:p>
      </xdr:txBody>
    </xdr:sp>
    <xdr:clientData/>
  </xdr:twoCellAnchor>
  <xdr:twoCellAnchor>
    <xdr:from>
      <xdr:col>4</xdr:col>
      <xdr:colOff>152822</xdr:colOff>
      <xdr:row>9</xdr:row>
      <xdr:rowOff>137152</xdr:rowOff>
    </xdr:from>
    <xdr:to>
      <xdr:col>6</xdr:col>
      <xdr:colOff>153427</xdr:colOff>
      <xdr:row>13</xdr:row>
      <xdr:rowOff>175002</xdr:rowOff>
    </xdr:to>
    <xdr:grpSp>
      <xdr:nvGrpSpPr>
        <xdr:cNvPr id="133" name="Group 132">
          <a:extLst>
            <a:ext uri="{FF2B5EF4-FFF2-40B4-BE49-F238E27FC236}">
              <a16:creationId xmlns:a16="http://schemas.microsoft.com/office/drawing/2014/main" id="{CEE59FAF-DAAD-ECD9-E122-E30EE149C764}"/>
            </a:ext>
          </a:extLst>
        </xdr:cNvPr>
        <xdr:cNvGrpSpPr/>
      </xdr:nvGrpSpPr>
      <xdr:grpSpPr>
        <a:xfrm>
          <a:off x="2579933" y="1788152"/>
          <a:ext cx="1214161" cy="771628"/>
          <a:chOff x="2575451" y="1603278"/>
          <a:chExt cx="1215946" cy="770914"/>
        </a:xfrm>
      </xdr:grpSpPr>
      <xdr:sp macro="" textlink="processing!A10">
        <xdr:nvSpPr>
          <xdr:cNvPr id="129" name="TextBox 128">
            <a:extLst>
              <a:ext uri="{FF2B5EF4-FFF2-40B4-BE49-F238E27FC236}">
                <a16:creationId xmlns:a16="http://schemas.microsoft.com/office/drawing/2014/main" id="{5C80F849-E88C-4FEE-B181-E28E9A3DC7EB}"/>
              </a:ext>
            </a:extLst>
          </xdr:cNvPr>
          <xdr:cNvSpPr txBox="1"/>
        </xdr:nvSpPr>
        <xdr:spPr>
          <a:xfrm>
            <a:off x="2575451" y="1805836"/>
            <a:ext cx="1215946" cy="568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726350-8E39-4EBA-B7FA-E7CC855E6D34}" type="TxLink">
              <a:rPr lang="en-US" sz="1100" b="1" i="0" u="none" strike="noStrike">
                <a:solidFill>
                  <a:schemeClr val="bg1">
                    <a:lumMod val="65000"/>
                  </a:schemeClr>
                </a:solidFill>
                <a:latin typeface="Calibri"/>
                <a:ea typeface="Calibri"/>
                <a:cs typeface="Calibri"/>
              </a:rPr>
              <a:pPr algn="ctr"/>
              <a:t>TOTAL</a:t>
            </a:fld>
            <a:endParaRPr lang="en-IN" sz="1400">
              <a:solidFill>
                <a:schemeClr val="bg1">
                  <a:lumMod val="65000"/>
                </a:schemeClr>
              </a:solidFill>
            </a:endParaRPr>
          </a:p>
        </xdr:txBody>
      </xdr:sp>
      <xdr:sp macro="" textlink="processing!B10">
        <xdr:nvSpPr>
          <xdr:cNvPr id="132" name="TextBox 131">
            <a:extLst>
              <a:ext uri="{FF2B5EF4-FFF2-40B4-BE49-F238E27FC236}">
                <a16:creationId xmlns:a16="http://schemas.microsoft.com/office/drawing/2014/main" id="{480CEA76-77C5-420B-BAAB-04AE1DCF9B13}"/>
              </a:ext>
            </a:extLst>
          </xdr:cNvPr>
          <xdr:cNvSpPr txBox="1"/>
        </xdr:nvSpPr>
        <xdr:spPr>
          <a:xfrm>
            <a:off x="2575451" y="1603278"/>
            <a:ext cx="1215946" cy="568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F0D0ABF-0AAB-4672-95D7-EB17E5CEDCD7}" type="TxLink">
              <a:rPr lang="en-US" sz="1200" b="1" i="0" u="none" strike="noStrike">
                <a:solidFill>
                  <a:srgbClr val="3FFFDA"/>
                </a:solidFill>
                <a:latin typeface="Calibri"/>
                <a:ea typeface="Calibri"/>
                <a:cs typeface="Calibri"/>
              </a:rPr>
              <a:pPr algn="ctr"/>
              <a:t>10.95M</a:t>
            </a:fld>
            <a:endParaRPr lang="en-IN" sz="1600">
              <a:solidFill>
                <a:srgbClr val="3FFFDA"/>
              </a:solidFill>
            </a:endParaRPr>
          </a:p>
        </xdr:txBody>
      </xdr:sp>
    </xdr:grpSp>
    <xdr:clientData/>
  </xdr:twoCellAnchor>
  <xdr:twoCellAnchor>
    <xdr:from>
      <xdr:col>7</xdr:col>
      <xdr:colOff>91534</xdr:colOff>
      <xdr:row>9</xdr:row>
      <xdr:rowOff>117863</xdr:rowOff>
    </xdr:from>
    <xdr:to>
      <xdr:col>9</xdr:col>
      <xdr:colOff>92138</xdr:colOff>
      <xdr:row>13</xdr:row>
      <xdr:rowOff>146064</xdr:rowOff>
    </xdr:to>
    <xdr:grpSp>
      <xdr:nvGrpSpPr>
        <xdr:cNvPr id="137" name="Group 136">
          <a:extLst>
            <a:ext uri="{FF2B5EF4-FFF2-40B4-BE49-F238E27FC236}">
              <a16:creationId xmlns:a16="http://schemas.microsoft.com/office/drawing/2014/main" id="{6393E409-9636-35A6-7042-7DBC06D4E8A7}"/>
            </a:ext>
          </a:extLst>
        </xdr:cNvPr>
        <xdr:cNvGrpSpPr/>
      </xdr:nvGrpSpPr>
      <xdr:grpSpPr>
        <a:xfrm>
          <a:off x="4338978" y="1768863"/>
          <a:ext cx="1214160" cy="761979"/>
          <a:chOff x="4393458" y="1564698"/>
          <a:chExt cx="1215946" cy="761265"/>
        </a:xfrm>
      </xdr:grpSpPr>
      <xdr:sp macro="" textlink="processing!A10">
        <xdr:nvSpPr>
          <xdr:cNvPr id="130" name="TextBox 129">
            <a:extLst>
              <a:ext uri="{FF2B5EF4-FFF2-40B4-BE49-F238E27FC236}">
                <a16:creationId xmlns:a16="http://schemas.microsoft.com/office/drawing/2014/main" id="{110ED553-C327-47BF-BD90-62BF49E641A4}"/>
              </a:ext>
            </a:extLst>
          </xdr:cNvPr>
          <xdr:cNvSpPr txBox="1"/>
        </xdr:nvSpPr>
        <xdr:spPr>
          <a:xfrm>
            <a:off x="4393458" y="1757607"/>
            <a:ext cx="1215946" cy="568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726350-8E39-4EBA-B7FA-E7CC855E6D34}" type="TxLink">
              <a:rPr lang="en-US" sz="1100" b="1" i="0" u="none" strike="noStrike">
                <a:solidFill>
                  <a:schemeClr val="bg1">
                    <a:lumMod val="65000"/>
                  </a:schemeClr>
                </a:solidFill>
                <a:latin typeface="Calibri"/>
                <a:ea typeface="Calibri"/>
                <a:cs typeface="Calibri"/>
              </a:rPr>
              <a:pPr algn="ctr"/>
              <a:t>TOTAL</a:t>
            </a:fld>
            <a:endParaRPr lang="en-IN" sz="1400">
              <a:solidFill>
                <a:schemeClr val="bg1">
                  <a:lumMod val="65000"/>
                </a:schemeClr>
              </a:solidFill>
            </a:endParaRPr>
          </a:p>
        </xdr:txBody>
      </xdr:sp>
      <xdr:sp macro="" textlink="processing!E8">
        <xdr:nvSpPr>
          <xdr:cNvPr id="134" name="TextBox 133">
            <a:extLst>
              <a:ext uri="{FF2B5EF4-FFF2-40B4-BE49-F238E27FC236}">
                <a16:creationId xmlns:a16="http://schemas.microsoft.com/office/drawing/2014/main" id="{14599E00-A943-4AB5-ADD9-888CE6DE486E}"/>
              </a:ext>
            </a:extLst>
          </xdr:cNvPr>
          <xdr:cNvSpPr txBox="1"/>
        </xdr:nvSpPr>
        <xdr:spPr>
          <a:xfrm>
            <a:off x="4393458" y="1564698"/>
            <a:ext cx="1215946" cy="568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9CF0B3-9D75-4E27-9305-C574CB2A5909}" type="TxLink">
              <a:rPr lang="en-US" sz="1200" b="1" i="0" u="none" strike="noStrike">
                <a:solidFill>
                  <a:srgbClr val="3FFFDA"/>
                </a:solidFill>
                <a:latin typeface="Calibri"/>
                <a:ea typeface="Calibri"/>
                <a:cs typeface="Calibri"/>
              </a:rPr>
              <a:pPr algn="ctr"/>
              <a:t>5.09M</a:t>
            </a:fld>
            <a:endParaRPr lang="en-IN" sz="1600">
              <a:solidFill>
                <a:srgbClr val="3FFFDA"/>
              </a:solidFill>
            </a:endParaRPr>
          </a:p>
        </xdr:txBody>
      </xdr:sp>
    </xdr:grpSp>
    <xdr:clientData/>
  </xdr:twoCellAnchor>
  <xdr:twoCellAnchor>
    <xdr:from>
      <xdr:col>10</xdr:col>
      <xdr:colOff>74070</xdr:colOff>
      <xdr:row>9</xdr:row>
      <xdr:rowOff>108215</xdr:rowOff>
    </xdr:from>
    <xdr:to>
      <xdr:col>12</xdr:col>
      <xdr:colOff>74674</xdr:colOff>
      <xdr:row>13</xdr:row>
      <xdr:rowOff>146065</xdr:rowOff>
    </xdr:to>
    <xdr:grpSp>
      <xdr:nvGrpSpPr>
        <xdr:cNvPr id="136" name="Group 135">
          <a:extLst>
            <a:ext uri="{FF2B5EF4-FFF2-40B4-BE49-F238E27FC236}">
              <a16:creationId xmlns:a16="http://schemas.microsoft.com/office/drawing/2014/main" id="{ECB9787D-2205-210F-7E83-70020F81FBE3}"/>
            </a:ext>
          </a:extLst>
        </xdr:cNvPr>
        <xdr:cNvGrpSpPr/>
      </xdr:nvGrpSpPr>
      <xdr:grpSpPr>
        <a:xfrm>
          <a:off x="6141848" y="1759215"/>
          <a:ext cx="1214159" cy="771628"/>
          <a:chOff x="6170070" y="1622569"/>
          <a:chExt cx="1215946" cy="770914"/>
        </a:xfrm>
      </xdr:grpSpPr>
      <xdr:sp macro="" textlink="processing!A10">
        <xdr:nvSpPr>
          <xdr:cNvPr id="131" name="TextBox 130">
            <a:extLst>
              <a:ext uri="{FF2B5EF4-FFF2-40B4-BE49-F238E27FC236}">
                <a16:creationId xmlns:a16="http://schemas.microsoft.com/office/drawing/2014/main" id="{B3033649-43A0-4C49-85F0-7F78D28FE022}"/>
              </a:ext>
            </a:extLst>
          </xdr:cNvPr>
          <xdr:cNvSpPr txBox="1"/>
        </xdr:nvSpPr>
        <xdr:spPr>
          <a:xfrm>
            <a:off x="6170070" y="1825127"/>
            <a:ext cx="1215946" cy="568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726350-8E39-4EBA-B7FA-E7CC855E6D34}" type="TxLink">
              <a:rPr lang="en-US" sz="1100" b="1" i="0" u="none" strike="noStrike">
                <a:solidFill>
                  <a:schemeClr val="bg1">
                    <a:lumMod val="65000"/>
                  </a:schemeClr>
                </a:solidFill>
                <a:latin typeface="Calibri"/>
                <a:ea typeface="Calibri"/>
                <a:cs typeface="Calibri"/>
              </a:rPr>
              <a:pPr algn="ctr"/>
              <a:t>TOTAL</a:t>
            </a:fld>
            <a:endParaRPr lang="en-IN" sz="1400">
              <a:solidFill>
                <a:schemeClr val="bg1">
                  <a:lumMod val="65000"/>
                </a:schemeClr>
              </a:solidFill>
            </a:endParaRPr>
          </a:p>
        </xdr:txBody>
      </xdr:sp>
      <xdr:sp macro="" textlink="processing!H8">
        <xdr:nvSpPr>
          <xdr:cNvPr id="135" name="TextBox 134">
            <a:extLst>
              <a:ext uri="{FF2B5EF4-FFF2-40B4-BE49-F238E27FC236}">
                <a16:creationId xmlns:a16="http://schemas.microsoft.com/office/drawing/2014/main" id="{14710E54-2628-4383-AA47-BCCFDA8DCCD2}"/>
              </a:ext>
            </a:extLst>
          </xdr:cNvPr>
          <xdr:cNvSpPr txBox="1"/>
        </xdr:nvSpPr>
        <xdr:spPr>
          <a:xfrm>
            <a:off x="6170070" y="1622569"/>
            <a:ext cx="1215946" cy="568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592ADA-7EBE-4C4F-BC33-D6DB369CE52A}" type="TxLink">
              <a:rPr lang="en-US" sz="1200" b="1" i="0" u="none" strike="noStrike">
                <a:solidFill>
                  <a:srgbClr val="3FFFDA"/>
                </a:solidFill>
                <a:latin typeface="Calibri"/>
                <a:ea typeface="Calibri"/>
                <a:cs typeface="Calibri"/>
              </a:rPr>
              <a:pPr algn="ctr"/>
              <a:t>5.74M</a:t>
            </a:fld>
            <a:endParaRPr lang="en-IN" sz="1600">
              <a:solidFill>
                <a:srgbClr val="3FFFDA"/>
              </a:solidFill>
            </a:endParaRPr>
          </a:p>
        </xdr:txBody>
      </xdr:sp>
    </xdr:grpSp>
    <xdr:clientData/>
  </xdr:twoCellAnchor>
  <xdr:twoCellAnchor>
    <xdr:from>
      <xdr:col>12</xdr:col>
      <xdr:colOff>546368</xdr:colOff>
      <xdr:row>16</xdr:row>
      <xdr:rowOff>152647</xdr:rowOff>
    </xdr:from>
    <xdr:to>
      <xdr:col>17</xdr:col>
      <xdr:colOff>28824</xdr:colOff>
      <xdr:row>28</xdr:row>
      <xdr:rowOff>39478</xdr:rowOff>
    </xdr:to>
    <xdr:graphicFrame macro="">
      <xdr:nvGraphicFramePr>
        <xdr:cNvPr id="158" name="Chart 157">
          <a:extLst>
            <a:ext uri="{FF2B5EF4-FFF2-40B4-BE49-F238E27FC236}">
              <a16:creationId xmlns:a16="http://schemas.microsoft.com/office/drawing/2014/main" id="{2ED7C4E3-4FE4-49F9-9F54-81C4A4850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254906</xdr:colOff>
      <xdr:row>17</xdr:row>
      <xdr:rowOff>46940</xdr:rowOff>
    </xdr:from>
    <xdr:to>
      <xdr:col>17</xdr:col>
      <xdr:colOff>254909</xdr:colOff>
      <xdr:row>19</xdr:row>
      <xdr:rowOff>23748</xdr:rowOff>
    </xdr:to>
    <xdr:sp macro="" textlink="processing!J25">
      <xdr:nvSpPr>
        <xdr:cNvPr id="167" name="TextBox 166">
          <a:extLst>
            <a:ext uri="{FF2B5EF4-FFF2-40B4-BE49-F238E27FC236}">
              <a16:creationId xmlns:a16="http://schemas.microsoft.com/office/drawing/2014/main" id="{0E247904-2140-B73C-A3D8-7EE6F06A0BC1}"/>
            </a:ext>
          </a:extLst>
        </xdr:cNvPr>
        <xdr:cNvSpPr txBox="1"/>
      </xdr:nvSpPr>
      <xdr:spPr>
        <a:xfrm>
          <a:off x="10035302" y="3178676"/>
          <a:ext cx="611277" cy="345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FE2267-A19C-4D70-98CF-7874D8B4E1DC}" type="TxLink">
            <a:rPr lang="en-US" sz="1200" b="0" i="0" u="none" strike="noStrike">
              <a:solidFill>
                <a:schemeClr val="bg1"/>
              </a:solidFill>
              <a:latin typeface="Calibri"/>
              <a:ea typeface="Calibri"/>
              <a:cs typeface="Calibri"/>
            </a:rPr>
            <a:pPr/>
            <a:t>60</a:t>
          </a:fld>
          <a:endParaRPr lang="en-IN" sz="1400">
            <a:solidFill>
              <a:schemeClr val="bg1"/>
            </a:solidFill>
          </a:endParaRPr>
        </a:p>
      </xdr:txBody>
    </xdr:sp>
    <xdr:clientData/>
  </xdr:twoCellAnchor>
  <xdr:twoCellAnchor>
    <xdr:from>
      <xdr:col>14</xdr:col>
      <xdr:colOff>22634</xdr:colOff>
      <xdr:row>17</xdr:row>
      <xdr:rowOff>54568</xdr:rowOff>
    </xdr:from>
    <xdr:to>
      <xdr:col>16</xdr:col>
      <xdr:colOff>167268</xdr:colOff>
      <xdr:row>19</xdr:row>
      <xdr:rowOff>31377</xdr:rowOff>
    </xdr:to>
    <xdr:sp macro="" textlink="processing!G10">
      <xdr:nvSpPr>
        <xdr:cNvPr id="168" name="TextBox 167">
          <a:extLst>
            <a:ext uri="{FF2B5EF4-FFF2-40B4-BE49-F238E27FC236}">
              <a16:creationId xmlns:a16="http://schemas.microsoft.com/office/drawing/2014/main" id="{E3F514D5-2F7B-643B-BB29-27E3B9BD9FD0}"/>
            </a:ext>
          </a:extLst>
        </xdr:cNvPr>
        <xdr:cNvSpPr txBox="1"/>
      </xdr:nvSpPr>
      <xdr:spPr>
        <a:xfrm>
          <a:off x="8609073" y="3214080"/>
          <a:ext cx="1371268" cy="348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6A7DEF-BF03-44F1-91F4-227CF4A73C5B}" type="TxLink">
            <a:rPr lang="en-US" sz="1200" b="1" i="0" u="none" strike="noStrike">
              <a:solidFill>
                <a:schemeClr val="bg1"/>
              </a:solidFill>
              <a:latin typeface="Calibri"/>
              <a:ea typeface="Calibri"/>
              <a:cs typeface="Calibri"/>
            </a:rPr>
            <a:pPr/>
            <a:t>Withdrawal Price</a:t>
          </a:fld>
          <a:endParaRPr lang="en-US" sz="1400" b="0" i="0" u="none" strike="noStrike">
            <a:solidFill>
              <a:schemeClr val="bg1"/>
            </a:solidFill>
            <a:latin typeface="Calibri"/>
            <a:ea typeface="Calibri"/>
            <a:cs typeface="Calibri"/>
          </a:endParaRPr>
        </a:p>
      </xdr:txBody>
    </xdr:sp>
    <xdr:clientData/>
  </xdr:twoCellAnchor>
  <xdr:twoCellAnchor>
    <xdr:from>
      <xdr:col>12</xdr:col>
      <xdr:colOff>463288</xdr:colOff>
      <xdr:row>29</xdr:row>
      <xdr:rowOff>133978</xdr:rowOff>
    </xdr:from>
    <xdr:to>
      <xdr:col>17</xdr:col>
      <xdr:colOff>92111</xdr:colOff>
      <xdr:row>41</xdr:row>
      <xdr:rowOff>106802</xdr:rowOff>
    </xdr:to>
    <xdr:graphicFrame macro="">
      <xdr:nvGraphicFramePr>
        <xdr:cNvPr id="119" name="Chart 118">
          <a:extLst>
            <a:ext uri="{FF2B5EF4-FFF2-40B4-BE49-F238E27FC236}">
              <a16:creationId xmlns:a16="http://schemas.microsoft.com/office/drawing/2014/main" id="{06F17A3A-5041-47BD-890B-C979049050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112554</xdr:colOff>
      <xdr:row>29</xdr:row>
      <xdr:rowOff>122894</xdr:rowOff>
    </xdr:from>
    <xdr:to>
      <xdr:col>17</xdr:col>
      <xdr:colOff>112557</xdr:colOff>
      <xdr:row>31</xdr:row>
      <xdr:rowOff>99704</xdr:rowOff>
    </xdr:to>
    <xdr:sp macro="" textlink="processing!O11">
      <xdr:nvSpPr>
        <xdr:cNvPr id="121" name="TextBox 120">
          <a:extLst>
            <a:ext uri="{FF2B5EF4-FFF2-40B4-BE49-F238E27FC236}">
              <a16:creationId xmlns:a16="http://schemas.microsoft.com/office/drawing/2014/main" id="{0F49AB1E-3A56-424F-815E-5C25314B586C}"/>
            </a:ext>
          </a:extLst>
        </xdr:cNvPr>
        <xdr:cNvSpPr txBox="1"/>
      </xdr:nvSpPr>
      <xdr:spPr>
        <a:xfrm>
          <a:off x="9892950" y="5465268"/>
          <a:ext cx="611277" cy="34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945B8-5F99-46B2-A745-F830D4D8D781}" type="TxLink">
            <a:rPr lang="en-US" sz="1100" b="0" i="0" u="none" strike="noStrike">
              <a:solidFill>
                <a:schemeClr val="bg1"/>
              </a:solidFill>
              <a:latin typeface="Calibri"/>
              <a:ea typeface="Calibri"/>
              <a:cs typeface="Calibri"/>
            </a:rPr>
            <a:pPr/>
            <a:t>5,800</a:t>
          </a:fld>
          <a:endParaRPr lang="en-IN" sz="1200">
            <a:solidFill>
              <a:schemeClr val="bg1"/>
            </a:solidFill>
          </a:endParaRPr>
        </a:p>
      </xdr:txBody>
    </xdr:sp>
    <xdr:clientData/>
  </xdr:twoCellAnchor>
  <xdr:twoCellAnchor>
    <xdr:from>
      <xdr:col>6</xdr:col>
      <xdr:colOff>577436</xdr:colOff>
      <xdr:row>33</xdr:row>
      <xdr:rowOff>10297</xdr:rowOff>
    </xdr:from>
    <xdr:to>
      <xdr:col>12</xdr:col>
      <xdr:colOff>117231</xdr:colOff>
      <xdr:row>41</xdr:row>
      <xdr:rowOff>92110</xdr:rowOff>
    </xdr:to>
    <xdr:graphicFrame macro="">
      <xdr:nvGraphicFramePr>
        <xdr:cNvPr id="138" name="Chart 137">
          <a:extLst>
            <a:ext uri="{FF2B5EF4-FFF2-40B4-BE49-F238E27FC236}">
              <a16:creationId xmlns:a16="http://schemas.microsoft.com/office/drawing/2014/main" id="{EFE6EB47-A608-4D67-8127-2252C1B77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157055</xdr:colOff>
      <xdr:row>33</xdr:row>
      <xdr:rowOff>58393</xdr:rowOff>
    </xdr:from>
    <xdr:to>
      <xdr:col>10</xdr:col>
      <xdr:colOff>391298</xdr:colOff>
      <xdr:row>35</xdr:row>
      <xdr:rowOff>51636</xdr:rowOff>
    </xdr:to>
    <xdr:sp macro="" textlink="">
      <xdr:nvSpPr>
        <xdr:cNvPr id="139" name="TextBox 117">
          <a:extLst>
            <a:ext uri="{FF2B5EF4-FFF2-40B4-BE49-F238E27FC236}">
              <a16:creationId xmlns:a16="http://schemas.microsoft.com/office/drawing/2014/main" id="{AFAC78E1-D02A-D737-3D7C-4D5AC97BCFB8}"/>
            </a:ext>
          </a:extLst>
        </xdr:cNvPr>
        <xdr:cNvSpPr txBox="1"/>
      </xdr:nvSpPr>
      <xdr:spPr>
        <a:xfrm>
          <a:off x="4409839" y="6174988"/>
          <a:ext cx="2056864" cy="363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100" b="1" i="0" u="none" strike="noStrike">
              <a:solidFill>
                <a:schemeClr val="bg1"/>
              </a:solidFill>
              <a:effectLst/>
              <a:latin typeface="+mn-lt"/>
              <a:ea typeface="+mn-ea"/>
              <a:cs typeface="+mn-cs"/>
            </a:rPr>
            <a:t>Best Volatility and Volume</a:t>
          </a:r>
          <a:r>
            <a:rPr lang="en-IN">
              <a:solidFill>
                <a:schemeClr val="bg1"/>
              </a:solidFill>
            </a:rPr>
            <a:t> </a:t>
          </a:r>
          <a:endParaRPr lang="en-IN" sz="1200">
            <a:solidFill>
              <a:schemeClr val="bg1"/>
            </a:solidFill>
          </a:endParaRPr>
        </a:p>
      </xdr:txBody>
    </xdr:sp>
    <xdr:clientData/>
  </xdr:twoCellAnchor>
  <xdr:twoCellAnchor>
    <xdr:from>
      <xdr:col>0</xdr:col>
      <xdr:colOff>153869</xdr:colOff>
      <xdr:row>32</xdr:row>
      <xdr:rowOff>92304</xdr:rowOff>
    </xdr:from>
    <xdr:to>
      <xdr:col>4</xdr:col>
      <xdr:colOff>200065</xdr:colOff>
      <xdr:row>41</xdr:row>
      <xdr:rowOff>38726</xdr:rowOff>
    </xdr:to>
    <xdr:grpSp>
      <xdr:nvGrpSpPr>
        <xdr:cNvPr id="183" name="Group 182">
          <a:extLst>
            <a:ext uri="{FF2B5EF4-FFF2-40B4-BE49-F238E27FC236}">
              <a16:creationId xmlns:a16="http://schemas.microsoft.com/office/drawing/2014/main" id="{3D062312-9543-ECD2-66DC-0798C98A3540}"/>
            </a:ext>
          </a:extLst>
        </xdr:cNvPr>
        <xdr:cNvGrpSpPr/>
      </xdr:nvGrpSpPr>
      <xdr:grpSpPr>
        <a:xfrm>
          <a:off x="153869" y="5962526"/>
          <a:ext cx="2473307" cy="1597422"/>
          <a:chOff x="340775" y="6555774"/>
          <a:chExt cx="2480762" cy="1585441"/>
        </a:xfrm>
      </xdr:grpSpPr>
      <xdr:graphicFrame macro="">
        <xdr:nvGraphicFramePr>
          <xdr:cNvPr id="172" name="Chart 171">
            <a:extLst>
              <a:ext uri="{FF2B5EF4-FFF2-40B4-BE49-F238E27FC236}">
                <a16:creationId xmlns:a16="http://schemas.microsoft.com/office/drawing/2014/main" id="{9409C710-ABD4-42A9-069A-567FBF136FBC}"/>
              </a:ext>
            </a:extLst>
          </xdr:cNvPr>
          <xdr:cNvGraphicFramePr>
            <a:graphicFrameLocks/>
          </xdr:cNvGraphicFramePr>
        </xdr:nvGraphicFramePr>
        <xdr:xfrm>
          <a:off x="340775" y="6555774"/>
          <a:ext cx="2480762" cy="1585441"/>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179" name="Oval 178">
            <a:extLst>
              <a:ext uri="{FF2B5EF4-FFF2-40B4-BE49-F238E27FC236}">
                <a16:creationId xmlns:a16="http://schemas.microsoft.com/office/drawing/2014/main" id="{05B73DE4-3118-95E7-A78B-60593813CBB5}"/>
              </a:ext>
            </a:extLst>
          </xdr:cNvPr>
          <xdr:cNvSpPr/>
        </xdr:nvSpPr>
        <xdr:spPr>
          <a:xfrm>
            <a:off x="924943" y="6691243"/>
            <a:ext cx="1303548" cy="1314503"/>
          </a:xfrm>
          <a:prstGeom prst="ellipse">
            <a:avLst/>
          </a:prstGeom>
          <a:gradFill flip="none" rotWithShape="1">
            <a:gsLst>
              <a:gs pos="0">
                <a:srgbClr val="16142A"/>
              </a:gs>
              <a:gs pos="0">
                <a:srgbClr val="16142A">
                  <a:alpha val="66000"/>
                </a:srgbClr>
              </a:gs>
              <a:gs pos="73000">
                <a:srgbClr val="16142A">
                  <a:alpha val="0"/>
                </a:srgbClr>
              </a:gs>
              <a:gs pos="54000">
                <a:srgbClr val="16142A"/>
              </a:gs>
            </a:gsLst>
            <a:path path="circle">
              <a:fillToRect l="50000" t="50000" r="50000" b="50000"/>
            </a:path>
            <a:tileRect/>
          </a:gradFill>
          <a:ln>
            <a:solidFill>
              <a:schemeClr val="bg1">
                <a:lumMod val="75000"/>
                <a:alpha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80" name="Chart 179">
            <a:extLst>
              <a:ext uri="{FF2B5EF4-FFF2-40B4-BE49-F238E27FC236}">
                <a16:creationId xmlns:a16="http://schemas.microsoft.com/office/drawing/2014/main" id="{17551E75-EF94-CF59-8A34-36235CE61EC8}"/>
              </a:ext>
            </a:extLst>
          </xdr:cNvPr>
          <xdr:cNvGraphicFramePr>
            <a:graphicFrameLocks/>
          </xdr:cNvGraphicFramePr>
        </xdr:nvGraphicFramePr>
        <xdr:xfrm>
          <a:off x="353376" y="6733334"/>
          <a:ext cx="2455559" cy="1230321"/>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xdr:from>
      <xdr:col>2</xdr:col>
      <xdr:colOff>579887</xdr:colOff>
      <xdr:row>32</xdr:row>
      <xdr:rowOff>92304</xdr:rowOff>
    </xdr:from>
    <xdr:to>
      <xdr:col>7</xdr:col>
      <xdr:colOff>17441</xdr:colOff>
      <xdr:row>41</xdr:row>
      <xdr:rowOff>38726</xdr:rowOff>
    </xdr:to>
    <xdr:grpSp>
      <xdr:nvGrpSpPr>
        <xdr:cNvPr id="186" name="Group 185">
          <a:extLst>
            <a:ext uri="{FF2B5EF4-FFF2-40B4-BE49-F238E27FC236}">
              <a16:creationId xmlns:a16="http://schemas.microsoft.com/office/drawing/2014/main" id="{ECE382A8-0C90-C082-EF28-8B2E922B717A}"/>
            </a:ext>
          </a:extLst>
        </xdr:cNvPr>
        <xdr:cNvGrpSpPr/>
      </xdr:nvGrpSpPr>
      <xdr:grpSpPr>
        <a:xfrm>
          <a:off x="1793443" y="5962526"/>
          <a:ext cx="2471442" cy="1597422"/>
          <a:chOff x="1859472" y="6715474"/>
          <a:chExt cx="2480762" cy="1585441"/>
        </a:xfrm>
      </xdr:grpSpPr>
      <xdr:graphicFrame macro="">
        <xdr:nvGraphicFramePr>
          <xdr:cNvPr id="184" name="Chart 183">
            <a:extLst>
              <a:ext uri="{FF2B5EF4-FFF2-40B4-BE49-F238E27FC236}">
                <a16:creationId xmlns:a16="http://schemas.microsoft.com/office/drawing/2014/main" id="{324442EB-A2FE-4879-AECD-6C902D5F1FAE}"/>
              </a:ext>
            </a:extLst>
          </xdr:cNvPr>
          <xdr:cNvGraphicFramePr>
            <a:graphicFrameLocks/>
          </xdr:cNvGraphicFramePr>
        </xdr:nvGraphicFramePr>
        <xdr:xfrm>
          <a:off x="1859472" y="6715474"/>
          <a:ext cx="2480762" cy="1585441"/>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185" name="Oval 184">
            <a:extLst>
              <a:ext uri="{FF2B5EF4-FFF2-40B4-BE49-F238E27FC236}">
                <a16:creationId xmlns:a16="http://schemas.microsoft.com/office/drawing/2014/main" id="{F17BCE89-FA8D-4CC9-AD3D-B560C9BBFF26}"/>
              </a:ext>
            </a:extLst>
          </xdr:cNvPr>
          <xdr:cNvSpPr/>
        </xdr:nvSpPr>
        <xdr:spPr>
          <a:xfrm>
            <a:off x="2438873" y="6850943"/>
            <a:ext cx="1312755" cy="1314503"/>
          </a:xfrm>
          <a:prstGeom prst="ellipse">
            <a:avLst/>
          </a:prstGeom>
          <a:gradFill flip="none" rotWithShape="1">
            <a:gsLst>
              <a:gs pos="0">
                <a:srgbClr val="16142A"/>
              </a:gs>
              <a:gs pos="0">
                <a:srgbClr val="16142A">
                  <a:alpha val="66000"/>
                </a:srgbClr>
              </a:gs>
              <a:gs pos="73000">
                <a:srgbClr val="16142A">
                  <a:alpha val="0"/>
                </a:srgbClr>
              </a:gs>
              <a:gs pos="54000">
                <a:srgbClr val="16142A"/>
              </a:gs>
            </a:gsLst>
            <a:path path="circle">
              <a:fillToRect l="50000" t="50000" r="50000" b="50000"/>
            </a:path>
            <a:tileRect/>
          </a:gradFill>
          <a:ln>
            <a:solidFill>
              <a:schemeClr val="bg1">
                <a:lumMod val="75000"/>
                <a:alpha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47" name="Chart 146">
            <a:extLst>
              <a:ext uri="{FF2B5EF4-FFF2-40B4-BE49-F238E27FC236}">
                <a16:creationId xmlns:a16="http://schemas.microsoft.com/office/drawing/2014/main" id="{2438E6BD-262F-4DB8-A0A6-CDBC278728F2}"/>
              </a:ext>
            </a:extLst>
          </xdr:cNvPr>
          <xdr:cNvGraphicFramePr>
            <a:graphicFrameLocks/>
          </xdr:cNvGraphicFramePr>
        </xdr:nvGraphicFramePr>
        <xdr:xfrm>
          <a:off x="1932148" y="6893038"/>
          <a:ext cx="2335410" cy="1230312"/>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xdr:from>
      <xdr:col>1</xdr:col>
      <xdr:colOff>590700</xdr:colOff>
      <xdr:row>32</xdr:row>
      <xdr:rowOff>157239</xdr:rowOff>
    </xdr:from>
    <xdr:to>
      <xdr:col>5</xdr:col>
      <xdr:colOff>220181</xdr:colOff>
      <xdr:row>34</xdr:row>
      <xdr:rowOff>150482</xdr:rowOff>
    </xdr:to>
    <xdr:sp macro="" textlink="">
      <xdr:nvSpPr>
        <xdr:cNvPr id="188" name="TextBox 117">
          <a:extLst>
            <a:ext uri="{FF2B5EF4-FFF2-40B4-BE49-F238E27FC236}">
              <a16:creationId xmlns:a16="http://schemas.microsoft.com/office/drawing/2014/main" id="{ECE75A73-0104-404E-B472-21D96C2A1EEC}"/>
            </a:ext>
          </a:extLst>
        </xdr:cNvPr>
        <xdr:cNvSpPr txBox="1"/>
      </xdr:nvSpPr>
      <xdr:spPr>
        <a:xfrm>
          <a:off x="1202241" y="6059099"/>
          <a:ext cx="2075647" cy="362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200">
              <a:solidFill>
                <a:schemeClr val="bg1"/>
              </a:solidFill>
            </a:rPr>
            <a:t>Pools</a:t>
          </a:r>
        </a:p>
      </xdr:txBody>
    </xdr:sp>
    <xdr:clientData/>
  </xdr:twoCellAnchor>
  <xdr:twoCellAnchor>
    <xdr:from>
      <xdr:col>1</xdr:col>
      <xdr:colOff>590700</xdr:colOff>
      <xdr:row>39</xdr:row>
      <xdr:rowOff>63416</xdr:rowOff>
    </xdr:from>
    <xdr:to>
      <xdr:col>5</xdr:col>
      <xdr:colOff>220181</xdr:colOff>
      <xdr:row>41</xdr:row>
      <xdr:rowOff>56659</xdr:rowOff>
    </xdr:to>
    <xdr:sp macro="" textlink="">
      <xdr:nvSpPr>
        <xdr:cNvPr id="189" name="TextBox 117">
          <a:extLst>
            <a:ext uri="{FF2B5EF4-FFF2-40B4-BE49-F238E27FC236}">
              <a16:creationId xmlns:a16="http://schemas.microsoft.com/office/drawing/2014/main" id="{F82A5942-0CE6-431D-88AE-4AD0CAD2A61E}"/>
            </a:ext>
          </a:extLst>
        </xdr:cNvPr>
        <xdr:cNvSpPr txBox="1"/>
      </xdr:nvSpPr>
      <xdr:spPr>
        <a:xfrm>
          <a:off x="1202241" y="7256308"/>
          <a:ext cx="2075647" cy="362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200">
              <a:solidFill>
                <a:schemeClr val="bg1">
                  <a:lumMod val="75000"/>
                </a:schemeClr>
              </a:solidFill>
            </a:rPr>
            <a:t>Distribution</a:t>
          </a:r>
        </a:p>
      </xdr:txBody>
    </xdr:sp>
    <xdr:clientData/>
  </xdr:twoCellAnchor>
  <xdr:twoCellAnchor>
    <xdr:from>
      <xdr:col>17</xdr:col>
      <xdr:colOff>511664</xdr:colOff>
      <xdr:row>33</xdr:row>
      <xdr:rowOff>0</xdr:rowOff>
    </xdr:from>
    <xdr:to>
      <xdr:col>22</xdr:col>
      <xdr:colOff>16565</xdr:colOff>
      <xdr:row>44</xdr:row>
      <xdr:rowOff>24849</xdr:rowOff>
    </xdr:to>
    <xdr:graphicFrame macro="">
      <xdr:nvGraphicFramePr>
        <xdr:cNvPr id="145" name="Chart 144">
          <a:extLst>
            <a:ext uri="{FF2B5EF4-FFF2-40B4-BE49-F238E27FC236}">
              <a16:creationId xmlns:a16="http://schemas.microsoft.com/office/drawing/2014/main" id="{E8CC4ABB-BE5C-4D80-A2B5-4B7C8BB80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268310</xdr:colOff>
      <xdr:row>17</xdr:row>
      <xdr:rowOff>42930</xdr:rowOff>
    </xdr:from>
    <xdr:to>
      <xdr:col>22</xdr:col>
      <xdr:colOff>337457</xdr:colOff>
      <xdr:row>31</xdr:row>
      <xdr:rowOff>54429</xdr:rowOff>
    </xdr:to>
    <xdr:graphicFrame macro="">
      <xdr:nvGraphicFramePr>
        <xdr:cNvPr id="146" name="Chart 145">
          <a:extLst>
            <a:ext uri="{FF2B5EF4-FFF2-40B4-BE49-F238E27FC236}">
              <a16:creationId xmlns:a16="http://schemas.microsoft.com/office/drawing/2014/main" id="{33B1AC1D-6830-4526-A123-9AF98A3BB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525887</xdr:colOff>
      <xdr:row>3</xdr:row>
      <xdr:rowOff>93579</xdr:rowOff>
    </xdr:from>
    <xdr:to>
      <xdr:col>21</xdr:col>
      <xdr:colOff>504424</xdr:colOff>
      <xdr:row>17</xdr:row>
      <xdr:rowOff>107324</xdr:rowOff>
    </xdr:to>
    <xdr:graphicFrame macro="">
      <xdr:nvGraphicFramePr>
        <xdr:cNvPr id="149" name="Chart 148">
          <a:extLst>
            <a:ext uri="{FF2B5EF4-FFF2-40B4-BE49-F238E27FC236}">
              <a16:creationId xmlns:a16="http://schemas.microsoft.com/office/drawing/2014/main" id="{ED998E6F-6865-4445-AC86-53A3E1A3A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519399</xdr:colOff>
      <xdr:row>5</xdr:row>
      <xdr:rowOff>82835</xdr:rowOff>
    </xdr:from>
    <xdr:to>
      <xdr:col>17</xdr:col>
      <xdr:colOff>124898</xdr:colOff>
      <xdr:row>15</xdr:row>
      <xdr:rowOff>82965</xdr:rowOff>
    </xdr:to>
    <xdr:grpSp>
      <xdr:nvGrpSpPr>
        <xdr:cNvPr id="192" name="Group 191">
          <a:extLst>
            <a:ext uri="{FF2B5EF4-FFF2-40B4-BE49-F238E27FC236}">
              <a16:creationId xmlns:a16="http://schemas.microsoft.com/office/drawing/2014/main" id="{3CB89457-A9E7-4D4F-9844-A0C0FFB23929}"/>
            </a:ext>
          </a:extLst>
        </xdr:cNvPr>
        <xdr:cNvGrpSpPr/>
      </xdr:nvGrpSpPr>
      <xdr:grpSpPr>
        <a:xfrm>
          <a:off x="7800732" y="1000057"/>
          <a:ext cx="2639388" cy="1834575"/>
          <a:chOff x="13933948" y="1322390"/>
          <a:chExt cx="2641593" cy="1786068"/>
        </a:xfrm>
      </xdr:grpSpPr>
      <xdr:grpSp>
        <xdr:nvGrpSpPr>
          <xdr:cNvPr id="193" name="Group 192">
            <a:extLst>
              <a:ext uri="{FF2B5EF4-FFF2-40B4-BE49-F238E27FC236}">
                <a16:creationId xmlns:a16="http://schemas.microsoft.com/office/drawing/2014/main" id="{3274CE15-C548-053A-3650-A5A8904559DB}"/>
              </a:ext>
            </a:extLst>
          </xdr:cNvPr>
          <xdr:cNvGrpSpPr/>
        </xdr:nvGrpSpPr>
        <xdr:grpSpPr>
          <a:xfrm>
            <a:off x="14617807" y="1590300"/>
            <a:ext cx="1273874" cy="1250248"/>
            <a:chOff x="14600226" y="2217794"/>
            <a:chExt cx="638229" cy="630124"/>
          </a:xfrm>
        </xdr:grpSpPr>
        <xdr:sp macro="" textlink="">
          <xdr:nvSpPr>
            <xdr:cNvPr id="198" name="Oval 197">
              <a:extLst>
                <a:ext uri="{FF2B5EF4-FFF2-40B4-BE49-F238E27FC236}">
                  <a16:creationId xmlns:a16="http://schemas.microsoft.com/office/drawing/2014/main" id="{3F94BBA8-9AE7-D386-19DB-8B2EF6819383}"/>
                </a:ext>
              </a:extLst>
            </xdr:cNvPr>
            <xdr:cNvSpPr/>
          </xdr:nvSpPr>
          <xdr:spPr>
            <a:xfrm>
              <a:off x="14600227" y="2219564"/>
              <a:ext cx="638227" cy="626584"/>
            </a:xfrm>
            <a:prstGeom prst="ellipse">
              <a:avLst/>
            </a:prstGeom>
            <a:gradFill flip="none" rotWithShape="1">
              <a:gsLst>
                <a:gs pos="39000">
                  <a:schemeClr val="accent4">
                    <a:lumMod val="0"/>
                    <a:lumOff val="100000"/>
                    <a:alpha val="0"/>
                  </a:schemeClr>
                </a:gs>
                <a:gs pos="54000">
                  <a:schemeClr val="accent4">
                    <a:lumMod val="100000"/>
                  </a:scheme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99" name="Oval 198">
              <a:extLst>
                <a:ext uri="{FF2B5EF4-FFF2-40B4-BE49-F238E27FC236}">
                  <a16:creationId xmlns:a16="http://schemas.microsoft.com/office/drawing/2014/main" id="{B3D7EC32-F0DE-E6D3-2D90-2537158E79B0}"/>
                </a:ext>
              </a:extLst>
            </xdr:cNvPr>
            <xdr:cNvSpPr/>
          </xdr:nvSpPr>
          <xdr:spPr>
            <a:xfrm>
              <a:off x="14600226" y="2217794"/>
              <a:ext cx="638229" cy="630124"/>
            </a:xfrm>
            <a:prstGeom prst="ellipse">
              <a:avLst/>
            </a:prstGeom>
            <a:gradFill flip="none" rotWithShape="1">
              <a:gsLst>
                <a:gs pos="48000">
                  <a:schemeClr val="accent4">
                    <a:lumMod val="0"/>
                    <a:lumOff val="100000"/>
                    <a:alpha val="0"/>
                  </a:schemeClr>
                </a:gs>
                <a:gs pos="80000">
                  <a:srgbClr val="04F2EC"/>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0" name="Oval 199">
              <a:extLst>
                <a:ext uri="{FF2B5EF4-FFF2-40B4-BE49-F238E27FC236}">
                  <a16:creationId xmlns:a16="http://schemas.microsoft.com/office/drawing/2014/main" id="{914344C1-E536-5E9B-3D58-955229BABF27}"/>
                </a:ext>
              </a:extLst>
            </xdr:cNvPr>
            <xdr:cNvSpPr/>
          </xdr:nvSpPr>
          <xdr:spPr>
            <a:xfrm>
              <a:off x="14600226" y="2219564"/>
              <a:ext cx="638229" cy="626584"/>
            </a:xfrm>
            <a:prstGeom prst="ellipse">
              <a:avLst/>
            </a:prstGeom>
            <a:gradFill flip="none" rotWithShape="1">
              <a:gsLst>
                <a:gs pos="48000">
                  <a:schemeClr val="accent4">
                    <a:lumMod val="0"/>
                    <a:lumOff val="100000"/>
                    <a:alpha val="0"/>
                  </a:schemeClr>
                </a:gs>
                <a:gs pos="79000">
                  <a:srgbClr val="FF0066"/>
                </a:gs>
              </a:gsLst>
              <a:path path="circle">
                <a:fillToRect t="100000" r="100000"/>
              </a:path>
              <a:tileRect l="-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1" name="Oval 200">
              <a:extLst>
                <a:ext uri="{FF2B5EF4-FFF2-40B4-BE49-F238E27FC236}">
                  <a16:creationId xmlns:a16="http://schemas.microsoft.com/office/drawing/2014/main" id="{FFEF1463-EE1C-79E8-E8B9-D259AA7F9D8A}"/>
                </a:ext>
              </a:extLst>
            </xdr:cNvPr>
            <xdr:cNvSpPr/>
          </xdr:nvSpPr>
          <xdr:spPr>
            <a:xfrm>
              <a:off x="14600226" y="2219564"/>
              <a:ext cx="638229" cy="626584"/>
            </a:xfrm>
            <a:prstGeom prst="ellipse">
              <a:avLst/>
            </a:prstGeom>
            <a:gradFill flip="none" rotWithShape="1">
              <a:gsLst>
                <a:gs pos="48000">
                  <a:schemeClr val="accent4">
                    <a:lumMod val="0"/>
                    <a:lumOff val="100000"/>
                    <a:alpha val="0"/>
                  </a:schemeClr>
                </a:gs>
                <a:gs pos="76000">
                  <a:srgbClr val="6600FF"/>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94" name="Oval 193">
            <a:extLst>
              <a:ext uri="{FF2B5EF4-FFF2-40B4-BE49-F238E27FC236}">
                <a16:creationId xmlns:a16="http://schemas.microsoft.com/office/drawing/2014/main" id="{858132AD-8082-2B45-16F7-9FD8BB531CBE}"/>
              </a:ext>
            </a:extLst>
          </xdr:cNvPr>
          <xdr:cNvSpPr/>
        </xdr:nvSpPr>
        <xdr:spPr>
          <a:xfrm>
            <a:off x="14772758" y="1738273"/>
            <a:ext cx="963974" cy="954303"/>
          </a:xfrm>
          <a:prstGeom prst="ellipse">
            <a:avLst/>
          </a:prstGeom>
          <a:solidFill>
            <a:srgbClr val="16142A"/>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graphicFrame macro="">
        <xdr:nvGraphicFramePr>
          <xdr:cNvPr id="195" name="Chart 194">
            <a:extLst>
              <a:ext uri="{FF2B5EF4-FFF2-40B4-BE49-F238E27FC236}">
                <a16:creationId xmlns:a16="http://schemas.microsoft.com/office/drawing/2014/main" id="{66618980-316F-566B-8A3D-5A7AD0B8D93C}"/>
              </a:ext>
            </a:extLst>
          </xdr:cNvPr>
          <xdr:cNvGraphicFramePr/>
        </xdr:nvGraphicFramePr>
        <xdr:xfrm>
          <a:off x="13933948" y="1322390"/>
          <a:ext cx="2641593" cy="1786068"/>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196" name="Isosceles Triangle 195">
            <a:extLst>
              <a:ext uri="{FF2B5EF4-FFF2-40B4-BE49-F238E27FC236}">
                <a16:creationId xmlns:a16="http://schemas.microsoft.com/office/drawing/2014/main" id="{BE39193B-DE5E-5527-4BF0-F6C8B3972C01}"/>
              </a:ext>
            </a:extLst>
          </xdr:cNvPr>
          <xdr:cNvSpPr/>
        </xdr:nvSpPr>
        <xdr:spPr>
          <a:xfrm>
            <a:off x="14181120" y="2206105"/>
            <a:ext cx="2115550" cy="611805"/>
          </a:xfrm>
          <a:prstGeom prst="triangle">
            <a:avLst/>
          </a:prstGeom>
          <a:solidFill>
            <a:srgbClr val="16142A"/>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197" name="Oval 196">
            <a:extLst>
              <a:ext uri="{FF2B5EF4-FFF2-40B4-BE49-F238E27FC236}">
                <a16:creationId xmlns:a16="http://schemas.microsoft.com/office/drawing/2014/main" id="{42204A36-61C3-8F25-5F8F-FB09A6317543}"/>
              </a:ext>
            </a:extLst>
          </xdr:cNvPr>
          <xdr:cNvSpPr/>
        </xdr:nvSpPr>
        <xdr:spPr>
          <a:xfrm>
            <a:off x="15631138" y="2411536"/>
            <a:ext cx="185570" cy="176453"/>
          </a:xfrm>
          <a:prstGeom prst="ellipse">
            <a:avLst/>
          </a:prstGeom>
          <a:solidFill>
            <a:srgbClr val="16142A"/>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grpSp>
    <xdr:clientData/>
  </xdr:twoCellAnchor>
  <xdr:twoCellAnchor>
    <xdr:from>
      <xdr:col>12</xdr:col>
      <xdr:colOff>456478</xdr:colOff>
      <xdr:row>3</xdr:row>
      <xdr:rowOff>140194</xdr:rowOff>
    </xdr:from>
    <xdr:to>
      <xdr:col>17</xdr:col>
      <xdr:colOff>118753</xdr:colOff>
      <xdr:row>7</xdr:row>
      <xdr:rowOff>33360</xdr:rowOff>
    </xdr:to>
    <xdr:sp macro="" textlink="processing!J1">
      <xdr:nvSpPr>
        <xdr:cNvPr id="207" name="TextBox 206">
          <a:extLst>
            <a:ext uri="{FF2B5EF4-FFF2-40B4-BE49-F238E27FC236}">
              <a16:creationId xmlns:a16="http://schemas.microsoft.com/office/drawing/2014/main" id="{4033D272-83FB-44C6-AA7B-7D9E8A812161}"/>
            </a:ext>
          </a:extLst>
        </xdr:cNvPr>
        <xdr:cNvSpPr txBox="1"/>
      </xdr:nvSpPr>
      <xdr:spPr>
        <a:xfrm>
          <a:off x="7819179" y="674584"/>
          <a:ext cx="2730068" cy="60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F0ADB25-B166-4A79-AC8F-BF56BEE62FB4}" type="TxLink">
            <a:rPr lang="en-US" sz="1100" b="1" i="0" u="none" strike="noStrike">
              <a:solidFill>
                <a:schemeClr val="bg1"/>
              </a:solidFill>
              <a:latin typeface="Calibri"/>
              <a:ea typeface="Calibri"/>
              <a:cs typeface="Calibri"/>
            </a:rPr>
            <a:pPr algn="ctr"/>
            <a:t>Fear &amp; Greed Index</a:t>
          </a:fld>
          <a:endParaRPr lang="en-IN" sz="1400">
            <a:solidFill>
              <a:schemeClr val="bg1"/>
            </a:solidFill>
          </a:endParaRPr>
        </a:p>
      </xdr:txBody>
    </xdr:sp>
    <xdr:clientData/>
  </xdr:twoCellAnchor>
  <xdr:twoCellAnchor>
    <xdr:from>
      <xdr:col>14</xdr:col>
      <xdr:colOff>351311</xdr:colOff>
      <xdr:row>9</xdr:row>
      <xdr:rowOff>38012</xdr:rowOff>
    </xdr:from>
    <xdr:to>
      <xdr:col>15</xdr:col>
      <xdr:colOff>351314</xdr:colOff>
      <xdr:row>11</xdr:row>
      <xdr:rowOff>14823</xdr:rowOff>
    </xdr:to>
    <xdr:sp macro="" textlink="processing!J2">
      <xdr:nvSpPr>
        <xdr:cNvPr id="208" name="TextBox 207">
          <a:extLst>
            <a:ext uri="{FF2B5EF4-FFF2-40B4-BE49-F238E27FC236}">
              <a16:creationId xmlns:a16="http://schemas.microsoft.com/office/drawing/2014/main" id="{D9A01F98-4762-4CD3-8384-3F33A5509FBC}"/>
            </a:ext>
          </a:extLst>
        </xdr:cNvPr>
        <xdr:cNvSpPr txBox="1"/>
      </xdr:nvSpPr>
      <xdr:spPr>
        <a:xfrm>
          <a:off x="8822958" y="1651659"/>
          <a:ext cx="605121" cy="335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53825C-8160-4685-AF2F-83CEF0DCF703}" type="TxLink">
            <a:rPr lang="en-US" sz="1800" b="0" i="0" u="none" strike="noStrike">
              <a:solidFill>
                <a:schemeClr val="bg1"/>
              </a:solidFill>
              <a:latin typeface="Calibri"/>
              <a:ea typeface="Calibri"/>
              <a:cs typeface="Calibri"/>
            </a:rPr>
            <a:pPr/>
            <a:t>70%</a:t>
          </a:fld>
          <a:endParaRPr lang="en-IN" sz="2000">
            <a:solidFill>
              <a:schemeClr val="bg1"/>
            </a:solidFill>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0.77235</cdr:x>
      <cdr:y>0</cdr:y>
    </cdr:from>
    <cdr:to>
      <cdr:x>1</cdr:x>
      <cdr:y>0.15873</cdr:y>
    </cdr:to>
    <cdr:sp macro="" textlink="">
      <cdr:nvSpPr>
        <cdr:cNvPr id="2" name="TextBox 117">
          <a:extLst xmlns:a="http://schemas.openxmlformats.org/drawingml/2006/main">
            <a:ext uri="{FF2B5EF4-FFF2-40B4-BE49-F238E27FC236}">
              <a16:creationId xmlns:a16="http://schemas.microsoft.com/office/drawing/2014/main" id="{BA24581A-C3AC-DAE7-59DD-E779712AC9D7}"/>
            </a:ext>
          </a:extLst>
        </cdr:cNvPr>
        <cdr:cNvSpPr txBox="1"/>
      </cdr:nvSpPr>
      <cdr:spPr>
        <a:xfrm xmlns:a="http://schemas.openxmlformats.org/drawingml/2006/main">
          <a:off x="2073919" y="0"/>
          <a:ext cx="611277" cy="34524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endParaRPr lang="en-IN" sz="1200">
            <a:solidFill>
              <a:schemeClr val="bg1"/>
            </a:solidFill>
          </a:endParaRPr>
        </a:p>
      </cdr:txBody>
    </cdr:sp>
  </cdr:relSizeAnchor>
  <cdr:relSizeAnchor xmlns:cdr="http://schemas.openxmlformats.org/drawingml/2006/chartDrawing">
    <cdr:from>
      <cdr:x>0.0657</cdr:x>
      <cdr:y>0</cdr:y>
    </cdr:from>
    <cdr:to>
      <cdr:x>0.60396</cdr:x>
      <cdr:y>0.15812</cdr:y>
    </cdr:to>
    <cdr:sp macro="" textlink="">
      <cdr:nvSpPr>
        <cdr:cNvPr id="3" name="TextBox 120">
          <a:extLst xmlns:a="http://schemas.openxmlformats.org/drawingml/2006/main">
            <a:ext uri="{FF2B5EF4-FFF2-40B4-BE49-F238E27FC236}">
              <a16:creationId xmlns:a16="http://schemas.microsoft.com/office/drawing/2014/main" id="{0F49AB1E-3A56-424F-815E-5C25314B586C}"/>
            </a:ext>
          </a:extLst>
        </cdr:cNvPr>
        <cdr:cNvSpPr txBox="1"/>
      </cdr:nvSpPr>
      <cdr:spPr>
        <a:xfrm xmlns:a="http://schemas.openxmlformats.org/drawingml/2006/main">
          <a:off x="176406" y="0"/>
          <a:ext cx="1445340" cy="34524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i="0" u="none" strike="noStrike">
              <a:solidFill>
                <a:schemeClr val="bg1"/>
              </a:solidFill>
              <a:latin typeface="+mn-lt"/>
              <a:ea typeface="Calibri"/>
              <a:cs typeface="Calibri"/>
            </a:rPr>
            <a:t>Profit Withdrawal</a:t>
          </a:r>
          <a:endParaRPr lang="en-IN" sz="1400" b="1">
            <a:solidFill>
              <a:schemeClr val="bg1"/>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0.80782</cdr:x>
      <cdr:y>0.03949</cdr:y>
    </cdr:from>
    <cdr:to>
      <cdr:x>1</cdr:x>
      <cdr:y>0.2721</cdr:y>
    </cdr:to>
    <cdr:sp macro="" textlink="processing!$S$47">
      <cdr:nvSpPr>
        <cdr:cNvPr id="2" name="TextBox 117">
          <a:extLst xmlns:a="http://schemas.openxmlformats.org/drawingml/2006/main">
            <a:ext uri="{FF2B5EF4-FFF2-40B4-BE49-F238E27FC236}">
              <a16:creationId xmlns:a16="http://schemas.microsoft.com/office/drawing/2014/main" id="{BA24581A-C3AC-DAE7-59DD-E779712AC9D7}"/>
            </a:ext>
          </a:extLst>
        </cdr:cNvPr>
        <cdr:cNvSpPr txBox="1"/>
      </cdr:nvSpPr>
      <cdr:spPr>
        <a:xfrm xmlns:a="http://schemas.openxmlformats.org/drawingml/2006/main">
          <a:off x="2572938" y="61783"/>
          <a:ext cx="612100" cy="36394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BCAF4C87-D73C-44C2-8E6C-1C7E6A493DD0}" type="TxLink">
            <a:rPr lang="en-US" sz="1100" b="0" i="0" u="none" strike="noStrike">
              <a:solidFill>
                <a:schemeClr val="bg1"/>
              </a:solidFill>
              <a:latin typeface="Calibri"/>
              <a:ea typeface="Calibri"/>
              <a:cs typeface="Calibri"/>
            </a:rPr>
            <a:pPr/>
            <a:t>71</a:t>
          </a:fld>
          <a:endParaRPr lang="en-IN" sz="1200">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an V Shetty" refreshedDate="45721.814283564818" createdVersion="8" refreshedVersion="8" minRefreshableVersion="3" recordCount="36" xr:uid="{5C4057DE-651B-4CA9-BAD5-77E480557A47}">
  <cacheSource type="worksheet">
    <worksheetSource ref="A2:DO38" sheet="Data"/>
  </cacheSource>
  <cacheFields count="119">
    <cacheField name="Year" numFmtId="0">
      <sharedItems containsSemiMixedTypes="0" containsString="0" containsNumber="1" containsInteger="1" minValue="2023" maxValue="2025" count="3">
        <n v="2023"/>
        <n v="2024"/>
        <n v="2025"/>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Cash Flow" numFmtId="0">
      <sharedItems containsSemiMixedTypes="0" containsString="0" containsNumber="1" containsInteger="1" minValue="40000" maxValue="97000"/>
    </cacheField>
    <cacheField name="SOL" numFmtId="0">
      <sharedItems containsSemiMixedTypes="0" containsString="0" containsNumber="1" containsInteger="1" minValue="92957" maxValue="3704180"/>
    </cacheField>
    <cacheField name="RAY" numFmtId="0">
      <sharedItems containsSemiMixedTypes="0" containsString="0" containsNumber="1" containsInteger="1" minValue="154531" maxValue="3953400"/>
    </cacheField>
    <cacheField name="JUP" numFmtId="0">
      <sharedItems containsSemiMixedTypes="0" containsString="0" containsNumber="1" containsInteger="1" minValue="72985" maxValue="3898372"/>
    </cacheField>
    <cacheField name="ORCA" numFmtId="0">
      <sharedItems containsSemiMixedTypes="0" containsString="0" containsNumber="1" containsInteger="1" minValue="112600" maxValue="3857160"/>
    </cacheField>
    <cacheField name="BONK" numFmtId="0">
      <sharedItems containsSemiMixedTypes="0" containsString="0" containsNumber="1" containsInteger="1" minValue="49876" maxValue="3707906"/>
    </cacheField>
    <cacheField name="ARB" numFmtId="0">
      <sharedItems containsSemiMixedTypes="0" containsString="0" containsNumber="1" containsInteger="1" minValue="66605" maxValue="3587105"/>
    </cacheField>
    <cacheField name="ETH" numFmtId="0">
      <sharedItems containsSemiMixedTypes="0" containsString="0" containsNumber="1" containsInteger="1" minValue="261530" maxValue="3966117"/>
    </cacheField>
    <cacheField name="GMX" numFmtId="0">
      <sharedItems containsSemiMixedTypes="0" containsString="0" containsNumber="1" containsInteger="1" minValue="61679" maxValue="3848846"/>
    </cacheField>
    <cacheField name="BTC" numFmtId="0">
      <sharedItems containsSemiMixedTypes="0" containsString="0" containsNumber="1" containsInteger="1" minValue="289379" maxValue="3986154"/>
    </cacheField>
    <cacheField name="ETH2" numFmtId="0">
      <sharedItems containsSemiMixedTypes="0" containsString="0" containsNumber="1" containsInteger="1" minValue="269813" maxValue="3974476"/>
    </cacheField>
    <cacheField name="USDC" numFmtId="0">
      <sharedItems containsSemiMixedTypes="0" containsString="0" containsNumber="1" containsInteger="1" minValue="360264" maxValue="3998443"/>
    </cacheField>
    <cacheField name="Fear &amp; Greed Index" numFmtId="9">
      <sharedItems containsSemiMixedTypes="0" containsString="0" containsNumber="1" minValue="0.1" maxValue="1"/>
    </cacheField>
    <cacheField name="Max Price" numFmtId="0">
      <sharedItems containsSemiMixedTypes="0" containsString="0" containsNumber="1" containsInteger="1" minValue="36" maxValue="95"/>
    </cacheField>
    <cacheField name="Exit" numFmtId="0">
      <sharedItems containsSemiMixedTypes="0" containsString="0" containsNumber="1" containsInteger="1" minValue="11" maxValue="70"/>
    </cacheField>
    <cacheField name="Min" numFmtId="0">
      <sharedItems containsSemiMixedTypes="0" containsString="0" containsNumber="1" containsInteger="1" minValue="20" maxValue="95"/>
    </cacheField>
    <cacheField name="Max" numFmtId="0">
      <sharedItems containsSemiMixedTypes="0" containsString="0" containsNumber="1" containsInteger="1" minValue="15" maxValue="94"/>
    </cacheField>
    <cacheField name="Good Volume" numFmtId="0">
      <sharedItems containsSemiMixedTypes="0" containsString="0" containsNumber="1" containsInteger="1" minValue="0" maxValue="1"/>
    </cacheField>
    <cacheField name="1" numFmtId="9">
      <sharedItems containsSemiMixedTypes="0" containsString="0" containsNumber="1" minValue="0.32" maxValue="0.93"/>
    </cacheField>
    <cacheField name="2" numFmtId="9">
      <sharedItems containsSemiMixedTypes="0" containsString="0" containsNumber="1" minValue="0.21" maxValue="0.98"/>
    </cacheField>
    <cacheField name="3" numFmtId="9">
      <sharedItems containsSemiMixedTypes="0" containsString="0" containsNumber="1" minValue="0.21" maxValue="0.94"/>
    </cacheField>
    <cacheField name="4" numFmtId="9">
      <sharedItems containsSemiMixedTypes="0" containsString="0" containsNumber="1" minValue="0.2" maxValue="1"/>
    </cacheField>
    <cacheField name="5" numFmtId="9">
      <sharedItems containsSemiMixedTypes="0" containsString="0" containsNumber="1" minValue="0.2" maxValue="1"/>
    </cacheField>
    <cacheField name="6" numFmtId="9">
      <sharedItems containsSemiMixedTypes="0" containsString="0" containsNumber="1" minValue="0.26" maxValue="0.98"/>
    </cacheField>
    <cacheField name="7" numFmtId="9">
      <sharedItems containsSemiMixedTypes="0" containsString="0" containsNumber="1" minValue="0.23" maxValue="0.99"/>
    </cacheField>
    <cacheField name="8" numFmtId="9">
      <sharedItems containsSemiMixedTypes="0" containsString="0" containsNumber="1" minValue="0.2" maxValue="0.99"/>
    </cacheField>
    <cacheField name="9" numFmtId="9">
      <sharedItems containsSemiMixedTypes="0" containsString="0" containsNumber="1" minValue="0.22" maxValue="1"/>
    </cacheField>
    <cacheField name="10" numFmtId="9">
      <sharedItems containsSemiMixedTypes="0" containsString="0" containsNumber="1" minValue="0.2" maxValue="0.98"/>
    </cacheField>
    <cacheField name="12" numFmtId="9">
      <sharedItems containsSemiMixedTypes="0" containsString="0" containsNumber="1" minValue="0.21" maxValue="1"/>
    </cacheField>
    <cacheField name="22" numFmtId="9">
      <sharedItems containsSemiMixedTypes="0" containsString="0" containsNumber="1" minValue="0.22" maxValue="1"/>
    </cacheField>
    <cacheField name="32" numFmtId="9">
      <sharedItems containsSemiMixedTypes="0" containsString="0" containsNumber="1" minValue="0.21" maxValue="0.96"/>
    </cacheField>
    <cacheField name="42" numFmtId="9">
      <sharedItems containsSemiMixedTypes="0" containsString="0" containsNumber="1" minValue="0.2" maxValue="0.98"/>
    </cacheField>
    <cacheField name="52" numFmtId="9">
      <sharedItems containsSemiMixedTypes="0" containsString="0" containsNumber="1" minValue="0.2" maxValue="0.98"/>
    </cacheField>
    <cacheField name="62" numFmtId="9">
      <sharedItems containsSemiMixedTypes="0" containsString="0" containsNumber="1" minValue="0.2" maxValue="0.99"/>
    </cacheField>
    <cacheField name="72" numFmtId="9">
      <sharedItems containsSemiMixedTypes="0" containsString="0" containsNumber="1" minValue="0.2" maxValue="0.99"/>
    </cacheField>
    <cacheField name="82" numFmtId="9">
      <sharedItems containsSemiMixedTypes="0" containsString="0" containsNumber="1" minValue="0.2" maxValue="1"/>
    </cacheField>
    <cacheField name="92" numFmtId="9">
      <sharedItems containsSemiMixedTypes="0" containsString="0" containsNumber="1" minValue="0.23" maxValue="0.99"/>
    </cacheField>
    <cacheField name="102" numFmtId="9">
      <sharedItems containsSemiMixedTypes="0" containsString="0" containsNumber="1" minValue="0.21" maxValue="1"/>
    </cacheField>
    <cacheField name="13" numFmtId="9">
      <sharedItems containsSemiMixedTypes="0" containsString="0" containsNumber="1" minValue="0.1" maxValue="0.5"/>
    </cacheField>
    <cacheField name="23" numFmtId="9">
      <sharedItems containsSemiMixedTypes="0" containsString="0" containsNumber="1" minValue="0.11" maxValue="0.89"/>
    </cacheField>
    <cacheField name="33" numFmtId="9">
      <sharedItems containsSemiMixedTypes="0" containsString="0" containsNumber="1" minValue="0.13" maxValue="0.97"/>
    </cacheField>
    <cacheField name="43" numFmtId="9">
      <sharedItems containsSemiMixedTypes="0" containsString="0" containsNumber="1" minValue="0.1" maxValue="0.78"/>
    </cacheField>
    <cacheField name="53" numFmtId="9">
      <sharedItems containsSemiMixedTypes="0" containsString="0" containsNumber="1" minValue="0.1" maxValue="0.93"/>
    </cacheField>
    <cacheField name="63" numFmtId="9">
      <sharedItems containsSemiMixedTypes="0" containsString="0" containsNumber="1" minValue="0.1" maxValue="0.6"/>
    </cacheField>
    <cacheField name="73" numFmtId="9">
      <sharedItems containsSemiMixedTypes="0" containsString="0" containsNumber="1" minValue="0.1" maxValue="0.59"/>
    </cacheField>
    <cacheField name="83" numFmtId="9">
      <sharedItems containsSemiMixedTypes="0" containsString="0" containsNumber="1" minValue="0.11" maxValue="0.68"/>
    </cacheField>
    <cacheField name="93" numFmtId="9">
      <sharedItems containsSemiMixedTypes="0" containsString="0" containsNumber="1" minValue="0.1" maxValue="0.76"/>
    </cacheField>
    <cacheField name="103" numFmtId="9">
      <sharedItems containsSemiMixedTypes="0" containsString="0" containsNumber="1" minValue="0.13" maxValue="0.55000000000000004"/>
    </cacheField>
    <cacheField name="14" numFmtId="9">
      <sharedItems containsSemiMixedTypes="0" containsString="0" containsNumber="1" minValue="0" maxValue="0.99"/>
    </cacheField>
    <cacheField name="24" numFmtId="9">
      <sharedItems containsSemiMixedTypes="0" containsString="0" containsNumber="1" minValue="0" maxValue="0.99"/>
    </cacheField>
    <cacheField name="34" numFmtId="9">
      <sharedItems containsSemiMixedTypes="0" containsString="0" containsNumber="1" minValue="0" maxValue="0.99"/>
    </cacheField>
    <cacheField name="44" numFmtId="9">
      <sharedItems containsSemiMixedTypes="0" containsString="0" containsNumber="1" minValue="0.1" maxValue="0.91"/>
    </cacheField>
    <cacheField name="54" numFmtId="9">
      <sharedItems containsSemiMixedTypes="0" containsString="0" containsNumber="1" minValue="0" maxValue="1"/>
    </cacheField>
    <cacheField name="64" numFmtId="9">
      <sharedItems containsSemiMixedTypes="0" containsString="0" containsNumber="1" minValue="0" maxValue="0.99"/>
    </cacheField>
    <cacheField name="74" numFmtId="9">
      <sharedItems containsSemiMixedTypes="0" containsString="0" containsNumber="1" minValue="0" maxValue="1"/>
    </cacheField>
    <cacheField name="84" numFmtId="9">
      <sharedItems containsSemiMixedTypes="0" containsString="0" containsNumber="1" minValue="0" maxValue="0.91"/>
    </cacheField>
    <cacheField name="94" numFmtId="9">
      <sharedItems containsSemiMixedTypes="0" containsString="0" containsNumber="1" minValue="0" maxValue="1"/>
    </cacheField>
    <cacheField name="104" numFmtId="9">
      <sharedItems containsSemiMixedTypes="0" containsString="0" containsNumber="1" minValue="0" maxValue="0.97"/>
    </cacheField>
    <cacheField name="15" numFmtId="9">
      <sharedItems containsSemiMixedTypes="0" containsString="0" containsNumber="1" minValue="0.15" maxValue="0.69"/>
    </cacheField>
    <cacheField name="25" numFmtId="9">
      <sharedItems containsSemiMixedTypes="0" containsString="0" containsNumber="1" minValue="0.17" maxValue="0.75"/>
    </cacheField>
    <cacheField name="35" numFmtId="9">
      <sharedItems containsSemiMixedTypes="0" containsString="0" containsNumber="1" minValue="0.19" maxValue="0.74"/>
    </cacheField>
    <cacheField name="45" numFmtId="9">
      <sharedItems containsSemiMixedTypes="0" containsString="0" containsNumber="1" minValue="0.19" maxValue="0.72"/>
    </cacheField>
    <cacheField name="55" numFmtId="9">
      <sharedItems containsSemiMixedTypes="0" containsString="0" containsNumber="1" minValue="0.15" maxValue="0.74"/>
    </cacheField>
    <cacheField name="65" numFmtId="9">
      <sharedItems containsSemiMixedTypes="0" containsString="0" containsNumber="1" minValue="0.17" maxValue="0.75"/>
    </cacheField>
    <cacheField name="75" numFmtId="9">
      <sharedItems containsSemiMixedTypes="0" containsString="0" containsNumber="1" minValue="0.18" maxValue="0.71"/>
    </cacheField>
    <cacheField name="85" numFmtId="9">
      <sharedItems containsSemiMixedTypes="0" containsString="0" containsNumber="1" minValue="0.17" maxValue="0.75"/>
    </cacheField>
    <cacheField name="95" numFmtId="9">
      <sharedItems containsSemiMixedTypes="0" containsString="0" containsNumber="1" minValue="0.15" maxValue="0.71"/>
    </cacheField>
    <cacheField name="105" numFmtId="9">
      <sharedItems containsSemiMixedTypes="0" containsString="0" containsNumber="1" minValue="0.16" maxValue="0.73"/>
    </cacheField>
    <cacheField name="11" numFmtId="9">
      <sharedItems containsSemiMixedTypes="0" containsString="0" containsNumber="1" minValue="0.18" maxValue="0.75"/>
    </cacheField>
    <cacheField name="122" numFmtId="9">
      <sharedItems containsSemiMixedTypes="0" containsString="0" containsNumber="1" minValue="0.26" maxValue="0.72"/>
    </cacheField>
    <cacheField name="132" numFmtId="9">
      <sharedItems containsSemiMixedTypes="0" containsString="0" containsNumber="1" minValue="0.15" maxValue="0.82"/>
    </cacheField>
    <cacheField name="142" numFmtId="9">
      <sharedItems containsSemiMixedTypes="0" containsString="0" containsNumber="1" minValue="0.16" maxValue="0.78"/>
    </cacheField>
    <cacheField name="152" numFmtId="9">
      <sharedItems containsSemiMixedTypes="0" containsString="0" containsNumber="1" minValue="0.15" maxValue="0.72"/>
    </cacheField>
    <cacheField name="16" numFmtId="9">
      <sharedItems containsSemiMixedTypes="0" containsString="0" containsNumber="1" minValue="0.16" maxValue="0.74"/>
    </cacheField>
    <cacheField name="17" numFmtId="9">
      <sharedItems containsSemiMixedTypes="0" containsString="0" containsNumber="1" minValue="0.17" maxValue="0.75"/>
    </cacheField>
    <cacheField name="18" numFmtId="9">
      <sharedItems containsSemiMixedTypes="0" containsString="0" containsNumber="1" minValue="0.17" maxValue="0.75"/>
    </cacheField>
    <cacheField name="19" numFmtId="9">
      <sharedItems containsSemiMixedTypes="0" containsString="0" containsNumber="1" minValue="0.16" maxValue="0.75"/>
    </cacheField>
    <cacheField name="20" numFmtId="9">
      <sharedItems containsSemiMixedTypes="0" containsString="0" containsNumber="1" minValue="0.16" maxValue="0.74"/>
    </cacheField>
    <cacheField name="21" numFmtId="9">
      <sharedItems containsSemiMixedTypes="0" containsString="0" containsNumber="1" minValue="0.16" maxValue="0.74"/>
    </cacheField>
    <cacheField name="110" numFmtId="9">
      <sharedItems containsSemiMixedTypes="0" containsString="0" containsNumber="1" minValue="0.25" maxValue="0.98"/>
    </cacheField>
    <cacheField name="26" numFmtId="9">
      <sharedItems containsSemiMixedTypes="0" containsString="0" containsNumber="1" minValue="0.05" maxValue="0.2"/>
    </cacheField>
    <cacheField name="36" numFmtId="9">
      <sharedItems containsSemiMixedTypes="0" containsString="0" containsNumber="1" minValue="0.03" maxValue="0.1"/>
    </cacheField>
    <cacheField name="46" numFmtId="9">
      <sharedItems containsSemiMixedTypes="0" containsString="0" containsNumber="1" minValue="0.03" maxValue="0.1"/>
    </cacheField>
    <cacheField name="56" numFmtId="9">
      <sharedItems containsSemiMixedTypes="0" containsString="0" containsNumber="1" minValue="0.13" maxValue="0.5"/>
    </cacheField>
    <cacheField name="66" numFmtId="9">
      <sharedItems containsSemiMixedTypes="0" containsString="0" containsNumber="1" minValue="0.12" maxValue="0.4"/>
    </cacheField>
    <cacheField name="76" numFmtId="9">
      <sharedItems containsSemiMixedTypes="0" containsString="0" containsNumber="1" minValue="0.08" maxValue="0.3"/>
    </cacheField>
    <cacheField name="86" numFmtId="9">
      <sharedItems containsSemiMixedTypes="0" containsString="0" containsNumber="1" minValue="0.14000000000000001" maxValue="0.49"/>
    </cacheField>
    <cacheField name="96" numFmtId="9">
      <sharedItems containsSemiMixedTypes="0" containsString="0" containsNumber="1" minValue="0.03" maxValue="0.1"/>
    </cacheField>
    <cacheField name="106" numFmtId="9">
      <sharedItems containsSemiMixedTypes="0" containsString="0" containsNumber="1" minValue="0.13" maxValue="0.5"/>
    </cacheField>
    <cacheField name="112" numFmtId="9">
      <sharedItems containsSemiMixedTypes="0" containsString="0" containsNumber="1" minValue="0.19" maxValue="0.7"/>
    </cacheField>
    <cacheField name="123" numFmtId="9">
      <sharedItems containsSemiMixedTypes="0" containsString="0" containsNumber="1" containsInteger="1" minValue="1" maxValue="1"/>
    </cacheField>
    <cacheField name="133" numFmtId="9">
      <sharedItems containsSemiMixedTypes="0" containsString="0" containsNumber="1" minValue="0.03" maxValue="0.1"/>
    </cacheField>
    <cacheField name="143" numFmtId="9">
      <sharedItems containsSemiMixedTypes="0" containsString="0" containsNumber="1" minValue="0.08" maxValue="0.3"/>
    </cacheField>
    <cacheField name="153" numFmtId="9">
      <sharedItems containsSemiMixedTypes="0" containsString="0" containsNumber="1" minValue="0.03" maxValue="0.1"/>
    </cacheField>
    <cacheField name="162" numFmtId="9">
      <sharedItems containsSemiMixedTypes="0" containsString="0" containsNumber="1" minValue="0.13" maxValue="0.5"/>
    </cacheField>
    <cacheField name="172" numFmtId="9">
      <sharedItems containsSemiMixedTypes="0" containsString="0" containsNumber="1" minValue="0.06" maxValue="0.2"/>
    </cacheField>
    <cacheField name="182" numFmtId="9">
      <sharedItems containsSemiMixedTypes="0" containsString="0" containsNumber="1" minValue="0.03" maxValue="0.1"/>
    </cacheField>
    <cacheField name="192" numFmtId="9">
      <sharedItems containsSemiMixedTypes="0" containsString="0" containsNumber="1" minValue="0.16" maxValue="0.5"/>
    </cacheField>
    <cacheField name="202" numFmtId="9">
      <sharedItems containsSemiMixedTypes="0" containsString="0" containsNumber="1" minValue="0.08" maxValue="0.3"/>
    </cacheField>
    <cacheField name="212" numFmtId="9">
      <sharedItems containsSemiMixedTypes="0" containsString="0" containsNumber="1" minValue="0.03" maxValue="0.1"/>
    </cacheField>
    <cacheField name="0,1" numFmtId="0">
      <sharedItems/>
    </cacheField>
    <cacheField name="0,12" numFmtId="0">
      <sharedItems/>
    </cacheField>
    <cacheField name="0,13" numFmtId="0">
      <sharedItems/>
    </cacheField>
    <cacheField name="0,2" numFmtId="0">
      <sharedItems/>
    </cacheField>
    <cacheField name="0,22" numFmtId="0">
      <sharedItems/>
    </cacheField>
    <cacheField name="0,23" numFmtId="0">
      <sharedItems/>
    </cacheField>
    <cacheField name="0,3" numFmtId="0">
      <sharedItems/>
    </cacheField>
    <cacheField name="0,32" numFmtId="0">
      <sharedItems/>
    </cacheField>
    <cacheField name="0,33" numFmtId="0">
      <sharedItems/>
    </cacheField>
    <cacheField name="0,4" numFmtId="0">
      <sharedItems/>
    </cacheField>
    <cacheField name="0,42" numFmtId="0">
      <sharedItems/>
    </cacheField>
    <cacheField name="0,43" numFmtId="0">
      <sharedItems/>
    </cacheField>
    <cacheField name="0,5" numFmtId="0">
      <sharedItems/>
    </cacheField>
    <cacheField name="0,52" numFmtId="0">
      <sharedItems/>
    </cacheField>
    <cacheField name="0,53" numFmtId="0">
      <sharedItems/>
    </cacheField>
    <cacheField name="Profit Withdrawal" numFmtId="0">
      <sharedItems containsSemiMixedTypes="0" containsString="0" containsNumber="1" containsInteger="1" minValue="3700" maxValue="10000"/>
    </cacheField>
  </cacheFields>
  <extLst>
    <ext xmlns:x14="http://schemas.microsoft.com/office/spreadsheetml/2009/9/main" uri="{725AE2AE-9491-48be-B2B4-4EB974FC3084}">
      <x14:pivotCacheDefinition pivotCacheId="15364067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n v="40000"/>
    <n v="797902"/>
    <n v="551147"/>
    <n v="572728"/>
    <n v="154804"/>
    <n v="119041"/>
    <n v="780194"/>
    <n v="378744"/>
    <n v="112296"/>
    <n v="2755599"/>
    <n v="932642"/>
    <n v="3144375"/>
    <n v="0.1"/>
    <n v="50"/>
    <n v="40"/>
    <n v="55"/>
    <n v="20"/>
    <n v="1"/>
    <n v="0.79"/>
    <n v="0.77"/>
    <n v="0.45"/>
    <n v="0.25"/>
    <n v="0.85"/>
    <n v="0.97"/>
    <n v="0.5"/>
    <n v="0.23"/>
    <n v="0.6"/>
    <n v="0.53"/>
    <n v="0.61"/>
    <n v="0.4"/>
    <n v="0.71"/>
    <n v="0.37"/>
    <n v="0.79"/>
    <n v="0.98"/>
    <n v="0.72"/>
    <n v="0.8"/>
    <n v="0.23"/>
    <n v="0.38"/>
    <n v="0.21"/>
    <n v="0.5"/>
    <n v="0.37"/>
    <n v="0.31"/>
    <n v="0.28999999999999998"/>
    <n v="0.34"/>
    <n v="0.36"/>
    <n v="0.4"/>
    <n v="0.11"/>
    <n v="0.19"/>
    <n v="0.7"/>
    <n v="0.64"/>
    <n v="0.39"/>
    <n v="0.62"/>
    <n v="0.86"/>
    <n v="0"/>
    <n v="0.67"/>
    <n v="0.79"/>
    <n v="0.22"/>
    <n v="0.15"/>
    <n v="0.4"/>
    <n v="0.26"/>
    <n v="0.48"/>
    <n v="0.39"/>
    <n v="0.56999999999999995"/>
    <n v="0.73"/>
    <n v="0.25"/>
    <n v="0.19"/>
    <n v="0.28000000000000003"/>
    <n v="0.64"/>
    <n v="0.18"/>
    <n v="0.68"/>
    <n v="0.28999999999999998"/>
    <n v="0.75"/>
    <n v="0.15"/>
    <n v="0.74"/>
    <n v="0.22"/>
    <n v="0.42"/>
    <n v="0.31"/>
    <n v="0.18"/>
    <n v="0.38"/>
    <n v="0.25"/>
    <n v="0.14000000000000001"/>
    <n v="0.05"/>
    <n v="0.04"/>
    <n v="0.48"/>
    <n v="0.28999999999999998"/>
    <n v="0.09"/>
    <n v="0.27"/>
    <n v="0.05"/>
    <n v="0.5"/>
    <n v="0.65"/>
    <n v="1"/>
    <n v="0.1"/>
    <n v="0.12"/>
    <n v="0.05"/>
    <n v="0.23"/>
    <n v="0.08"/>
    <n v="0.1"/>
    <n v="0.16"/>
    <n v="0.1"/>
    <n v="0.08"/>
    <s v="0,95%"/>
    <s v="1,08%"/>
    <s v="0,24%"/>
    <s v="1,04%"/>
    <s v="1,10%"/>
    <s v="1,14%"/>
    <s v="0,73%"/>
    <s v="1,26%"/>
    <s v="1,45%"/>
    <s v="0,75%"/>
    <s v="1,95%"/>
    <s v="2,08%"/>
    <s v="0,47%"/>
    <s v="2,02%"/>
    <s v="2,09%"/>
    <n v="5000"/>
  </r>
  <r>
    <x v="0"/>
    <x v="1"/>
    <x v="1"/>
    <n v="50000"/>
    <n v="741887"/>
    <n v="482111"/>
    <n v="443129"/>
    <n v="177796"/>
    <n v="90577"/>
    <n v="1081452"/>
    <n v="316901"/>
    <n v="98522"/>
    <n v="3266687"/>
    <n v="1534600"/>
    <n v="2719827"/>
    <n v="0.3"/>
    <n v="95"/>
    <n v="55"/>
    <n v="40"/>
    <n v="15"/>
    <n v="1"/>
    <n v="0.33"/>
    <n v="0.98"/>
    <n v="0.54"/>
    <n v="0.25"/>
    <n v="0.24"/>
    <n v="0.85"/>
    <n v="0.31"/>
    <n v="0.91"/>
    <n v="0.3"/>
    <n v="0.9"/>
    <n v="0.85"/>
    <n v="0.92"/>
    <n v="0.83"/>
    <n v="0.36"/>
    <n v="0.86"/>
    <n v="0.92"/>
    <n v="0.53"/>
    <n v="0.56999999999999995"/>
    <n v="0.89"/>
    <n v="0.44"/>
    <n v="0.23"/>
    <n v="0.34"/>
    <n v="0.28999999999999998"/>
    <n v="0.24"/>
    <n v="0.12"/>
    <n v="0.37"/>
    <n v="0.39"/>
    <n v="0.19"/>
    <n v="0.24"/>
    <n v="0.2"/>
    <n v="0.14000000000000001"/>
    <n v="0.3"/>
    <n v="0.68"/>
    <n v="0.41"/>
    <n v="0.3"/>
    <n v="0.1"/>
    <n v="0.92"/>
    <n v="0.83"/>
    <n v="0.92"/>
    <n v="0.78"/>
    <n v="0.44"/>
    <n v="0.42"/>
    <n v="0.42"/>
    <n v="0.5"/>
    <n v="0.52"/>
    <n v="0.4"/>
    <n v="0.21"/>
    <n v="0.61"/>
    <n v="0.2"/>
    <n v="0.16"/>
    <n v="0.71"/>
    <n v="0.27"/>
    <n v="0.2"/>
    <n v="0.57999999999999996"/>
    <n v="0.16"/>
    <n v="0.55000000000000004"/>
    <n v="0.54"/>
    <n v="0.17"/>
    <n v="0.18"/>
    <n v="0.53"/>
    <n v="0.28000000000000003"/>
    <n v="0.75"/>
    <n v="0.12"/>
    <n v="7.0000000000000007E-2"/>
    <n v="0.1"/>
    <n v="0.28999999999999998"/>
    <n v="0.37"/>
    <n v="0.3"/>
    <n v="0.37"/>
    <n v="0.09"/>
    <n v="0.47"/>
    <n v="0.2"/>
    <n v="1"/>
    <n v="0.05"/>
    <n v="0.13"/>
    <n v="0.03"/>
    <n v="0.44"/>
    <n v="0.16"/>
    <n v="0.08"/>
    <n v="0.19"/>
    <n v="0.2"/>
    <n v="7.0000000000000007E-2"/>
    <s v="0,79%"/>
    <s v="0,65%"/>
    <s v="0,18%"/>
    <s v="0,93%"/>
    <s v="1,76%"/>
    <s v="0,21%"/>
    <s v="0,73%"/>
    <s v="2,07%"/>
    <s v="0,83%"/>
    <s v="0,79%"/>
    <s v="2,17%"/>
    <s v="1,67%"/>
    <s v="0,72%"/>
    <s v="2,40%"/>
    <s v="1,83%"/>
    <n v="3800"/>
  </r>
  <r>
    <x v="0"/>
    <x v="2"/>
    <x v="2"/>
    <n v="45000"/>
    <n v="518304"/>
    <n v="289971"/>
    <n v="192440"/>
    <n v="359770"/>
    <n v="119982"/>
    <n v="784809"/>
    <n v="705639"/>
    <n v="129176"/>
    <n v="1966610"/>
    <n v="1483460"/>
    <n v="1450670"/>
    <n v="0.25"/>
    <n v="85"/>
    <n v="50"/>
    <n v="60"/>
    <n v="20"/>
    <n v="0"/>
    <n v="0.74"/>
    <n v="0.98"/>
    <n v="0.62"/>
    <n v="0.5"/>
    <n v="0.79"/>
    <n v="0.93"/>
    <n v="0.84"/>
    <n v="0.87"/>
    <n v="0.91"/>
    <n v="0.38"/>
    <n v="0.75"/>
    <n v="1"/>
    <n v="0.41"/>
    <n v="0.93"/>
    <n v="0.24"/>
    <n v="0.83"/>
    <n v="0.99"/>
    <n v="0.72"/>
    <n v="0.28000000000000003"/>
    <n v="0.73"/>
    <n v="0.12"/>
    <n v="0.38"/>
    <n v="0.17"/>
    <n v="0.32"/>
    <n v="0.1"/>
    <n v="0.38"/>
    <n v="0.34"/>
    <n v="0.3"/>
    <n v="0.21"/>
    <n v="0.15"/>
    <n v="0.2"/>
    <n v="0.76"/>
    <n v="0.5"/>
    <n v="0.63"/>
    <n v="0.46"/>
    <n v="0.79"/>
    <n v="0.28000000000000003"/>
    <n v="0.46"/>
    <n v="0"/>
    <n v="0.37"/>
    <n v="0.2"/>
    <n v="0.43"/>
    <n v="0.74"/>
    <n v="0.63"/>
    <n v="0.21"/>
    <n v="0.21"/>
    <n v="0.71"/>
    <n v="0.64"/>
    <n v="0.57999999999999996"/>
    <n v="0.25"/>
    <n v="0.59"/>
    <n v="0.66"/>
    <n v="0.53"/>
    <n v="0.74"/>
    <n v="0.72"/>
    <n v="0.17"/>
    <n v="0.66"/>
    <n v="0.48"/>
    <n v="0.16"/>
    <n v="0.54"/>
    <n v="0.33"/>
    <n v="0.56999999999999995"/>
    <n v="0.05"/>
    <n v="0.08"/>
    <n v="0.1"/>
    <n v="0.39"/>
    <n v="0.14000000000000001"/>
    <n v="0.19"/>
    <n v="0.23"/>
    <n v="0.05"/>
    <n v="0.44"/>
    <n v="0.5"/>
    <n v="1"/>
    <n v="0.03"/>
    <n v="0.18"/>
    <n v="0.06"/>
    <n v="0.3"/>
    <n v="0.12"/>
    <n v="0.05"/>
    <n v="0.16"/>
    <n v="0.1"/>
    <n v="0.06"/>
    <s v="0,46%"/>
    <s v="0,22%"/>
    <s v="0,19%"/>
    <s v="0,85%"/>
    <s v="1,00%"/>
    <s v="0,42%"/>
    <s v="0,35%"/>
    <s v="1,75%"/>
    <s v="0,55%"/>
    <s v="0,42%"/>
    <s v="1,82%"/>
    <s v="1,03%"/>
    <s v="0,71%"/>
    <s v="1,93%"/>
    <s v="1,71%"/>
    <n v="4000"/>
  </r>
  <r>
    <x v="0"/>
    <x v="3"/>
    <x v="3"/>
    <n v="70000"/>
    <n v="353276"/>
    <n v="720591"/>
    <n v="155357"/>
    <n v="137975"/>
    <n v="102488"/>
    <n v="750792"/>
    <n v="543903"/>
    <n v="134021"/>
    <n v="1851131"/>
    <n v="880152"/>
    <n v="1623357"/>
    <n v="0.35"/>
    <n v="80"/>
    <n v="50"/>
    <n v="70"/>
    <n v="17"/>
    <n v="0"/>
    <n v="0.74"/>
    <n v="0.78"/>
    <n v="0.91"/>
    <n v="0.96"/>
    <n v="0.57999999999999996"/>
    <n v="0.38"/>
    <n v="0.39"/>
    <n v="0.96"/>
    <n v="0.3"/>
    <n v="0.55000000000000004"/>
    <n v="0.78"/>
    <n v="0.52"/>
    <n v="0.23"/>
    <n v="0.48"/>
    <n v="0.49"/>
    <n v="0.27"/>
    <n v="0.74"/>
    <n v="0.48"/>
    <n v="0.27"/>
    <n v="0.88"/>
    <n v="0.49"/>
    <n v="0.28000000000000003"/>
    <n v="0.44"/>
    <n v="0.25"/>
    <n v="0.11"/>
    <n v="0.12"/>
    <n v="0.23"/>
    <n v="0.4"/>
    <n v="0.32"/>
    <n v="0.21"/>
    <n v="0.21"/>
    <n v="0.61"/>
    <n v="0.97"/>
    <n v="0.48"/>
    <n v="0.15"/>
    <n v="0.89"/>
    <n v="0.86"/>
    <n v="0.7"/>
    <n v="0.92"/>
    <n v="0.79"/>
    <n v="0.51"/>
    <n v="0.32"/>
    <n v="0.74"/>
    <n v="0.19"/>
    <n v="0.25"/>
    <n v="0.68"/>
    <n v="0.19"/>
    <n v="0.55000000000000004"/>
    <n v="0.66"/>
    <n v="0.66"/>
    <n v="0.63"/>
    <n v="0.72"/>
    <n v="0.66"/>
    <n v="0.7"/>
    <n v="0.66"/>
    <n v="0.37"/>
    <n v="0.4"/>
    <n v="0.48"/>
    <n v="0.75"/>
    <n v="0.21"/>
    <n v="0.4"/>
    <n v="0.46"/>
    <n v="0.12"/>
    <n v="0.04"/>
    <n v="0.1"/>
    <n v="0.43"/>
    <n v="0.28000000000000003"/>
    <n v="0.28999999999999998"/>
    <n v="0.15"/>
    <n v="0.06"/>
    <n v="0.18"/>
    <n v="0.61"/>
    <n v="1"/>
    <n v="0.05"/>
    <n v="0.26"/>
    <n v="0.05"/>
    <n v="0.47"/>
    <n v="7.0000000000000007E-2"/>
    <n v="0.05"/>
    <n v="0.25"/>
    <n v="0.09"/>
    <n v="0.09"/>
    <s v="0,72%"/>
    <s v="1,95%"/>
    <s v="2,02%"/>
    <s v="1,97%"/>
    <s v="2,40%"/>
    <s v="2,28%"/>
    <s v="0,69%"/>
    <s v="1,28%"/>
    <s v="0,34%"/>
    <s v="0,30%"/>
    <s v="2,11%"/>
    <s v="2,17%"/>
    <s v="0,45%"/>
    <s v="1,24%"/>
    <s v="2,23%"/>
    <n v="3700"/>
  </r>
  <r>
    <x v="0"/>
    <x v="4"/>
    <x v="4"/>
    <n v="60000"/>
    <n v="520000"/>
    <n v="425000"/>
    <n v="290000"/>
    <n v="187000"/>
    <n v="83000"/>
    <n v="700000"/>
    <n v="450000"/>
    <n v="115000"/>
    <n v="1800000"/>
    <n v="1500000"/>
    <n v="2000000"/>
    <n v="0.5"/>
    <n v="60"/>
    <n v="30"/>
    <n v="50"/>
    <n v="15"/>
    <n v="1"/>
    <n v="0.7"/>
    <n v="0.3"/>
    <n v="0.9"/>
    <n v="0.3"/>
    <n v="0.65"/>
    <n v="0.3"/>
    <n v="0.9"/>
    <n v="0.2"/>
    <n v="0.7"/>
    <n v="0.25"/>
    <n v="1"/>
    <n v="0.62"/>
    <n v="0.89"/>
    <n v="0.98"/>
    <n v="0.7"/>
    <n v="0.64"/>
    <n v="0.94"/>
    <n v="0.47"/>
    <n v="0.88"/>
    <n v="0.96"/>
    <n v="0.48"/>
    <n v="0.89"/>
    <n v="0.97"/>
    <n v="0.78"/>
    <n v="0.93"/>
    <n v="0.6"/>
    <n v="0.59"/>
    <n v="0.68"/>
    <n v="0.76"/>
    <n v="0.55000000000000004"/>
    <n v="0.7"/>
    <n v="0"/>
    <n v="0.3"/>
    <n v="0.7"/>
    <n v="1"/>
    <n v="0.2"/>
    <n v="0.7"/>
    <n v="0.9"/>
    <n v="0"/>
    <n v="0.4"/>
    <n v="0.5"/>
    <n v="0.52"/>
    <n v="0.69"/>
    <n v="0.43"/>
    <n v="0.72"/>
    <n v="0.28000000000000003"/>
    <n v="0.4"/>
    <n v="0.35"/>
    <n v="0.15"/>
    <n v="0.3"/>
    <n v="0.3"/>
    <n v="0.55000000000000004"/>
    <n v="0.82"/>
    <n v="0.78"/>
    <n v="0.68"/>
    <n v="0.62"/>
    <n v="0.71"/>
    <n v="0.66"/>
    <n v="0.53"/>
    <n v="0.4"/>
    <n v="0.5"/>
    <n v="0.65"/>
    <n v="0.2"/>
    <n v="0.03"/>
    <n v="0.05"/>
    <n v="0.5"/>
    <n v="0.2"/>
    <n v="0.28000000000000003"/>
    <n v="0.26"/>
    <n v="7.0000000000000007E-2"/>
    <n v="0.17"/>
    <n v="0.67"/>
    <n v="1"/>
    <n v="0.1"/>
    <n v="0.14000000000000001"/>
    <n v="7.0000000000000007E-2"/>
    <n v="0.19"/>
    <n v="0.2"/>
    <n v="0.08"/>
    <n v="0.4"/>
    <n v="0.09"/>
    <n v="0.08"/>
    <s v="0,15%"/>
    <s v="0,65%"/>
    <s v="1,05%"/>
    <s v="0,35%"/>
    <s v="1,05%"/>
    <s v="1,70%"/>
    <s v="0,67%"/>
    <s v="1,35%"/>
    <s v="2,15%"/>
    <s v="0,57%"/>
    <s v="1,55%"/>
    <s v="2,40%"/>
    <s v="0,28%"/>
    <s v="1,60%"/>
    <s v="2,45%"/>
    <n v="5500"/>
  </r>
  <r>
    <x v="0"/>
    <x v="5"/>
    <x v="5"/>
    <n v="65000"/>
    <n v="424302"/>
    <n v="327160"/>
    <n v="426563"/>
    <n v="216591"/>
    <n v="105518"/>
    <n v="603795"/>
    <n v="440801"/>
    <n v="61679"/>
    <n v="1251916"/>
    <n v="1243765"/>
    <n v="3954412"/>
    <n v="0.73"/>
    <n v="40"/>
    <n v="38"/>
    <n v="60"/>
    <n v="18"/>
    <n v="0"/>
    <n v="0.6"/>
    <n v="0.23"/>
    <n v="0.33"/>
    <n v="0.84"/>
    <n v="0.98"/>
    <n v="0.36"/>
    <n v="0.82"/>
    <n v="0.85"/>
    <n v="0.47"/>
    <n v="0.8"/>
    <n v="0.54"/>
    <n v="0.8"/>
    <n v="0.26"/>
    <n v="0.37"/>
    <n v="0.53"/>
    <n v="0.39"/>
    <n v="0.53"/>
    <n v="0.37"/>
    <n v="0.72"/>
    <n v="0.51"/>
    <n v="0.12"/>
    <n v="0.35"/>
    <n v="0.46"/>
    <n v="0.47"/>
    <n v="0.28000000000000003"/>
    <n v="0.48"/>
    <n v="0.35"/>
    <n v="0.32"/>
    <n v="0.2"/>
    <n v="0.27"/>
    <n v="0"/>
    <n v="0.56000000000000005"/>
    <n v="0.67"/>
    <n v="0.81"/>
    <n v="0.67"/>
    <n v="0.39"/>
    <n v="0.24"/>
    <n v="0.25"/>
    <n v="0.79"/>
    <n v="0.62"/>
    <n v="0.33"/>
    <n v="0.34"/>
    <n v="0.31"/>
    <n v="0.34"/>
    <n v="0.66"/>
    <n v="0.47"/>
    <n v="0.43"/>
    <n v="0.33"/>
    <n v="0.56999999999999995"/>
    <n v="0.5"/>
    <n v="0.45"/>
    <n v="0.31"/>
    <n v="0.39"/>
    <n v="0.59"/>
    <n v="0.69"/>
    <n v="0.62"/>
    <n v="0.44"/>
    <n v="0.44"/>
    <n v="0.38"/>
    <n v="0.28999999999999998"/>
    <n v="0.35"/>
    <n v="0.53"/>
    <n v="7.0000000000000007E-2"/>
    <n v="0.03"/>
    <n v="0.05"/>
    <n v="0.37"/>
    <n v="0.16"/>
    <n v="0.08"/>
    <n v="0.27"/>
    <n v="7.0000000000000007E-2"/>
    <n v="0.5"/>
    <n v="0.57999999999999996"/>
    <n v="1"/>
    <n v="0.05"/>
    <n v="0.08"/>
    <n v="0.03"/>
    <n v="0.36"/>
    <n v="0.12"/>
    <n v="0.05"/>
    <n v="0.23"/>
    <n v="0.22"/>
    <n v="0.08"/>
    <s v="0,21%"/>
    <s v="0,62%"/>
    <s v="0,27%"/>
    <s v="0,67%"/>
    <s v="0,74%"/>
    <s v="0,37%"/>
    <s v="0,33%"/>
    <s v="0,84%"/>
    <s v="1,04%"/>
    <s v="0,40%"/>
    <s v="1,48%"/>
    <s v="1,57%"/>
    <s v="0,47%"/>
    <s v="1,87%"/>
    <s v="1,92%"/>
    <n v="6000"/>
  </r>
  <r>
    <x v="0"/>
    <x v="6"/>
    <x v="6"/>
    <n v="55000"/>
    <n v="264151"/>
    <n v="501672"/>
    <n v="223818"/>
    <n v="112600"/>
    <n v="51689"/>
    <n v="820551"/>
    <n v="405414"/>
    <n v="202056"/>
    <n v="1691906"/>
    <n v="2249999"/>
    <n v="3496065"/>
    <n v="0.65"/>
    <n v="75"/>
    <n v="45"/>
    <n v="40"/>
    <n v="22"/>
    <n v="1"/>
    <n v="0.68"/>
    <n v="0.44"/>
    <n v="0.79"/>
    <n v="0.68"/>
    <n v="0.2"/>
    <n v="0.74"/>
    <n v="0.76"/>
    <n v="0.31"/>
    <n v="0.78"/>
    <n v="0.73"/>
    <n v="0.88"/>
    <n v="0.7"/>
    <n v="0.53"/>
    <n v="0.68"/>
    <n v="0.98"/>
    <n v="0.77"/>
    <n v="0.53"/>
    <n v="0.79"/>
    <n v="0.74"/>
    <n v="0.78"/>
    <n v="0.5"/>
    <n v="0.23"/>
    <n v="0.37"/>
    <n v="0.44"/>
    <n v="0.46"/>
    <n v="0.42"/>
    <n v="0.12"/>
    <n v="0.41"/>
    <n v="0.37"/>
    <n v="0.21"/>
    <n v="0.43"/>
    <n v="0.38"/>
    <n v="0.35"/>
    <n v="0.55000000000000004"/>
    <n v="0.95"/>
    <n v="0.99"/>
    <n v="0.19"/>
    <n v="0.91"/>
    <n v="0.56000000000000005"/>
    <n v="0.83"/>
    <n v="0.39"/>
    <n v="0.6"/>
    <n v="0.45"/>
    <n v="0.72"/>
    <n v="0.31"/>
    <n v="0.44"/>
    <n v="0.32"/>
    <n v="0.35"/>
    <n v="0.21"/>
    <n v="0.33"/>
    <n v="0.47"/>
    <n v="0.5"/>
    <n v="0.66"/>
    <n v="0.4"/>
    <n v="0.32"/>
    <n v="0.38"/>
    <n v="0.52"/>
    <n v="0.71"/>
    <n v="0.56999999999999995"/>
    <n v="0.46"/>
    <n v="0.23"/>
    <n v="0.46"/>
    <n v="7.0000000000000007E-2"/>
    <n v="0.08"/>
    <n v="0.1"/>
    <n v="0.32"/>
    <n v="0.17"/>
    <n v="0.19"/>
    <n v="0.15"/>
    <n v="7.0000000000000007E-2"/>
    <n v="0.28999999999999998"/>
    <n v="0.46"/>
    <n v="1"/>
    <n v="0.08"/>
    <n v="0.17"/>
    <n v="0.03"/>
    <n v="0.13"/>
    <n v="0.1"/>
    <n v="0.04"/>
    <n v="0.27"/>
    <n v="0.23"/>
    <n v="0.04"/>
    <s v="0,77%"/>
    <s v="0,60%"/>
    <s v="0,50%"/>
    <s v="1,68%"/>
    <s v="1,06%"/>
    <s v="0,52%"/>
    <s v="0,51%"/>
    <s v="1,22%"/>
    <s v="0,90%"/>
    <s v="0,66%"/>
    <s v="2,03%"/>
    <s v="1,14%"/>
    <s v="0,68%"/>
    <s v="2,33%"/>
    <s v="1,93%"/>
    <n v="7200"/>
  </r>
  <r>
    <x v="0"/>
    <x v="7"/>
    <x v="7"/>
    <n v="85000"/>
    <n v="857848"/>
    <n v="252077"/>
    <n v="571312"/>
    <n v="265061"/>
    <n v="110647"/>
    <n v="421776"/>
    <n v="763331"/>
    <n v="146917"/>
    <n v="1571307"/>
    <n v="2784287"/>
    <n v="1560792"/>
    <n v="0.9"/>
    <n v="90"/>
    <n v="60"/>
    <n v="20"/>
    <n v="15"/>
    <n v="0"/>
    <n v="0.37"/>
    <n v="0.97"/>
    <n v="0.52"/>
    <n v="0.95"/>
    <n v="0.36"/>
    <n v="0.98"/>
    <n v="0.88"/>
    <n v="0.39"/>
    <n v="0.76"/>
    <n v="0.27"/>
    <n v="0.65"/>
    <n v="0.54"/>
    <n v="0.69"/>
    <n v="0.45"/>
    <n v="0.92"/>
    <n v="0.88"/>
    <n v="0.43"/>
    <n v="0.7"/>
    <n v="0.75"/>
    <n v="0.51"/>
    <n v="0.2"/>
    <n v="0.28000000000000003"/>
    <n v="0.39"/>
    <n v="0.23"/>
    <n v="0.38"/>
    <n v="0.18"/>
    <n v="0.43"/>
    <n v="0.34"/>
    <n v="0.38"/>
    <n v="0.49"/>
    <n v="0.97"/>
    <n v="0.25"/>
    <n v="0.1"/>
    <n v="0.26"/>
    <n v="0.71"/>
    <n v="0.64"/>
    <n v="0.25"/>
    <n v="0.3"/>
    <n v="0.23"/>
    <n v="0.97"/>
    <n v="0.69"/>
    <n v="0.67"/>
    <n v="0.19"/>
    <n v="0.54"/>
    <n v="0.56000000000000005"/>
    <n v="0.61"/>
    <n v="0.52"/>
    <n v="0.71"/>
    <n v="0.41"/>
    <n v="0.22"/>
    <n v="0.19"/>
    <n v="0.63"/>
    <n v="0.53"/>
    <n v="0.17"/>
    <n v="0.67"/>
    <n v="0.32"/>
    <n v="0.54"/>
    <n v="0.55000000000000004"/>
    <n v="0.61"/>
    <n v="0.7"/>
    <n v="0.22"/>
    <n v="0.47"/>
    <n v="0.06"/>
    <n v="0.08"/>
    <n v="0.08"/>
    <n v="0.27"/>
    <n v="0.3"/>
    <n v="0.1"/>
    <n v="0.47"/>
    <n v="0.03"/>
    <n v="0.21"/>
    <n v="0.28999999999999998"/>
    <n v="1"/>
    <n v="7.0000000000000007E-2"/>
    <n v="0.28999999999999998"/>
    <n v="0.1"/>
    <n v="0.19"/>
    <n v="0.08"/>
    <n v="0.03"/>
    <n v="0.34"/>
    <n v="0.23"/>
    <n v="7.0000000000000007E-2"/>
    <s v="0,64%"/>
    <s v="0,22%"/>
    <s v="0,96%"/>
    <s v="0,68%"/>
    <s v="0,49%"/>
    <s v="1,12%"/>
    <s v="0,57%"/>
    <s v="1,30%"/>
    <s v="1,67%"/>
    <s v="0,50%"/>
    <s v="1,35%"/>
    <s v="2,13%"/>
    <s v="0,45%"/>
    <s v="1,80%"/>
    <s v="2,23%"/>
    <n v="6500"/>
  </r>
  <r>
    <x v="0"/>
    <x v="8"/>
    <x v="8"/>
    <n v="60000"/>
    <n v="723040"/>
    <n v="257742"/>
    <n v="316255"/>
    <n v="340918"/>
    <n v="108412"/>
    <n v="1038559"/>
    <n v="261530"/>
    <n v="204777"/>
    <n v="3044478"/>
    <n v="2857561"/>
    <n v="3113039"/>
    <n v="0.87"/>
    <n v="50"/>
    <n v="40"/>
    <n v="40"/>
    <n v="45"/>
    <n v="1"/>
    <n v="0.56000000000000005"/>
    <n v="0.26"/>
    <n v="0.87"/>
    <n v="0.97"/>
    <n v="0.56999999999999995"/>
    <n v="0.48"/>
    <n v="0.95"/>
    <n v="0.36"/>
    <n v="0.53"/>
    <n v="0.61"/>
    <n v="0.39"/>
    <n v="0.49"/>
    <n v="0.96"/>
    <n v="0.54"/>
    <n v="0.26"/>
    <n v="0.93"/>
    <n v="0.32"/>
    <n v="0.64"/>
    <n v="0.82"/>
    <n v="0.66"/>
    <n v="0.3"/>
    <n v="0.45"/>
    <n v="0.5"/>
    <n v="0.1"/>
    <n v="0.22"/>
    <n v="0.35"/>
    <n v="0.1"/>
    <n v="0.14000000000000001"/>
    <n v="0.5"/>
    <n v="0.19"/>
    <n v="0.13"/>
    <n v="0.65"/>
    <n v="0.67"/>
    <n v="0.54"/>
    <n v="0.28999999999999998"/>
    <n v="0.82"/>
    <n v="0.78"/>
    <n v="0.19"/>
    <n v="0.49"/>
    <n v="0.13"/>
    <n v="0.49"/>
    <n v="0.56000000000000005"/>
    <n v="0.24"/>
    <n v="0.65"/>
    <n v="0.61"/>
    <n v="0.7"/>
    <n v="0.54"/>
    <n v="0.75"/>
    <n v="0.38"/>
    <n v="0.52"/>
    <n v="0.38"/>
    <n v="0.49"/>
    <n v="0.33"/>
    <n v="0.38"/>
    <n v="0.66"/>
    <n v="0.54"/>
    <n v="0.35"/>
    <n v="0.68"/>
    <n v="0.46"/>
    <n v="0.41"/>
    <n v="0.33"/>
    <n v="0.45"/>
    <n v="0.14000000000000001"/>
    <n v="0.05"/>
    <n v="0.04"/>
    <n v="0.39"/>
    <n v="0.12"/>
    <n v="0.18"/>
    <n v="0.17"/>
    <n v="0.04"/>
    <n v="0.14000000000000001"/>
    <n v="0.39"/>
    <n v="1"/>
    <n v="0.09"/>
    <n v="0.16"/>
    <n v="0.06"/>
    <n v="0.31"/>
    <n v="0.06"/>
    <n v="7.0000000000000007E-2"/>
    <n v="0.27"/>
    <n v="0.22"/>
    <n v="0.08"/>
    <s v="1,32%"/>
    <s v="0,72%"/>
    <s v="0,59%"/>
    <s v="1,41%"/>
    <s v="1,16%"/>
    <s v="0,64%"/>
    <s v="0,25%"/>
    <s v="1,51%"/>
    <s v="0,69%"/>
    <s v="0,75%"/>
    <s v="1,77%"/>
    <s v="1,46%"/>
    <s v="0,71%"/>
    <s v="2,34%"/>
    <s v="1,83%"/>
    <n v="6500"/>
  </r>
  <r>
    <x v="0"/>
    <x v="9"/>
    <x v="9"/>
    <n v="55000"/>
    <n v="939279"/>
    <n v="213785"/>
    <n v="386888"/>
    <n v="118248"/>
    <n v="117643"/>
    <n v="1386839"/>
    <n v="583180"/>
    <n v="206180"/>
    <n v="3575075"/>
    <n v="971790"/>
    <n v="1873862"/>
    <n v="0.68"/>
    <n v="70"/>
    <n v="45"/>
    <n v="80"/>
    <n v="18"/>
    <n v="0"/>
    <n v="0.89"/>
    <n v="0.43"/>
    <n v="0.83"/>
    <n v="0.45"/>
    <n v="1"/>
    <n v="0.4"/>
    <n v="0.45"/>
    <n v="0.35"/>
    <n v="0.22"/>
    <n v="0.33"/>
    <n v="0.92"/>
    <n v="0.53"/>
    <n v="0.88"/>
    <n v="0.46"/>
    <n v="0.55000000000000004"/>
    <n v="0.25"/>
    <n v="0.84"/>
    <n v="0.52"/>
    <n v="0.81"/>
    <n v="0.21"/>
    <n v="0.25"/>
    <n v="0.35"/>
    <n v="0.16"/>
    <n v="0.21"/>
    <n v="0.21"/>
    <n v="0.45"/>
    <n v="0.42"/>
    <n v="0.26"/>
    <n v="0.17"/>
    <n v="0.5"/>
    <n v="0.92"/>
    <n v="0.99"/>
    <n v="0.99"/>
    <n v="0.4"/>
    <n v="0.13"/>
    <n v="0.97"/>
    <n v="0.93"/>
    <n v="0.68"/>
    <n v="0.35"/>
    <n v="0.21"/>
    <n v="0.61"/>
    <n v="0.25"/>
    <n v="0.67"/>
    <n v="0.72"/>
    <n v="0.17"/>
    <n v="0.27"/>
    <n v="0.57999999999999996"/>
    <n v="0.35"/>
    <n v="0.62"/>
    <n v="0.69"/>
    <n v="0.65"/>
    <n v="0.6"/>
    <n v="0.66"/>
    <n v="0.17"/>
    <n v="0.45"/>
    <n v="0.3"/>
    <n v="0.7"/>
    <n v="0.2"/>
    <n v="0.33"/>
    <n v="0.27"/>
    <n v="0.55000000000000004"/>
    <n v="0.75"/>
    <n v="0.08"/>
    <n v="0.06"/>
    <n v="0.09"/>
    <n v="0.34"/>
    <n v="0.24"/>
    <n v="0.17"/>
    <n v="0.25"/>
    <n v="0.09"/>
    <n v="0.13"/>
    <n v="0.26"/>
    <n v="1"/>
    <n v="0.08"/>
    <n v="0.3"/>
    <n v="0.05"/>
    <n v="0.22"/>
    <n v="0.11"/>
    <n v="0.04"/>
    <n v="0.36"/>
    <n v="0.23"/>
    <n v="0.09"/>
    <s v="0,24%"/>
    <s v="0,96%"/>
    <s v="0,91%"/>
    <s v="0,73%"/>
    <s v="1,06%"/>
    <s v="1,02%"/>
    <s v="0,56%"/>
    <s v="1,71%"/>
    <s v="1,13%"/>
    <s v="0,64%"/>
    <s v="1,75%"/>
    <s v="1,54%"/>
    <s v="0,35%"/>
    <s v="2,28%"/>
    <s v="1,88%"/>
    <n v="5100"/>
  </r>
  <r>
    <x v="0"/>
    <x v="10"/>
    <x v="10"/>
    <n v="70000"/>
    <n v="439489"/>
    <n v="367208"/>
    <n v="416511"/>
    <n v="259610"/>
    <n v="154532"/>
    <n v="870952"/>
    <n v="749846"/>
    <n v="76353"/>
    <n v="2263736"/>
    <n v="2733229"/>
    <n v="2450744"/>
    <n v="0.55000000000000004"/>
    <n v="80"/>
    <n v="70"/>
    <n v="65"/>
    <n v="20"/>
    <n v="1"/>
    <n v="0.93"/>
    <n v="0.21"/>
    <n v="0.38"/>
    <n v="0.2"/>
    <n v="0.32"/>
    <n v="0.8"/>
    <n v="0.27"/>
    <n v="0.36"/>
    <n v="0.54"/>
    <n v="0.96"/>
    <n v="0.28999999999999998"/>
    <n v="0.74"/>
    <n v="0.57999999999999996"/>
    <n v="0.21"/>
    <n v="0.62"/>
    <n v="0.71"/>
    <n v="0.76"/>
    <n v="0.33"/>
    <n v="0.56000000000000005"/>
    <n v="0.72"/>
    <n v="0.41"/>
    <n v="0.11"/>
    <n v="0.38"/>
    <n v="0.47"/>
    <n v="0.22"/>
    <n v="0.32"/>
    <n v="0.28999999999999998"/>
    <n v="0.34"/>
    <n v="0.4"/>
    <n v="0.27"/>
    <n v="0.67"/>
    <n v="0.09"/>
    <n v="0.94"/>
    <n v="0.46"/>
    <n v="0.44"/>
    <n v="0.78"/>
    <n v="0.65"/>
    <n v="0"/>
    <n v="0.7"/>
    <n v="0.52"/>
    <n v="0.64"/>
    <n v="0.54"/>
    <n v="0.52"/>
    <n v="0.26"/>
    <n v="0.72"/>
    <n v="0.36"/>
    <n v="0.45"/>
    <n v="0.36"/>
    <n v="0.7"/>
    <n v="0.2"/>
    <n v="0.6"/>
    <n v="0.51"/>
    <n v="0.64"/>
    <n v="0.35"/>
    <n v="0.46"/>
    <n v="0.2"/>
    <n v="0.69"/>
    <n v="0.31"/>
    <n v="0.21"/>
    <n v="0.19"/>
    <n v="0.56999999999999995"/>
    <n v="0.62"/>
    <n v="0.17"/>
    <n v="0.05"/>
    <n v="0.03"/>
    <n v="0.42"/>
    <n v="0.24"/>
    <n v="0.23"/>
    <n v="0.35"/>
    <n v="0.09"/>
    <n v="0.15"/>
    <n v="0.43"/>
    <n v="1"/>
    <n v="0.08"/>
    <n v="0.2"/>
    <n v="0.03"/>
    <n v="0.49"/>
    <n v="0.06"/>
    <n v="0.08"/>
    <n v="0.38"/>
    <n v="0.19"/>
    <n v="0.09"/>
    <s v="0,42%"/>
    <s v="0,33%"/>
    <s v="0,87%"/>
    <s v="0,57%"/>
    <s v="0,83%"/>
    <s v="1,08%"/>
    <s v="0,76%"/>
    <s v="0,85%"/>
    <s v="1,77%"/>
    <s v="0,39%"/>
    <s v="1,85%"/>
    <s v="1,91%"/>
    <s v="0,74%"/>
    <s v="2,06%"/>
    <s v="2,39%"/>
    <n v="5300"/>
  </r>
  <r>
    <x v="0"/>
    <x v="11"/>
    <x v="11"/>
    <n v="60000"/>
    <n v="482871"/>
    <n v="778787"/>
    <n v="368717"/>
    <n v="169348"/>
    <n v="49876"/>
    <n v="1370581"/>
    <n v="838580"/>
    <n v="174471"/>
    <n v="1308136"/>
    <n v="1470882"/>
    <n v="1284218"/>
    <n v="0.73"/>
    <n v="55"/>
    <n v="40"/>
    <n v="50"/>
    <n v="25"/>
    <n v="1"/>
    <n v="0.66"/>
    <n v="0.74"/>
    <n v="0.68"/>
    <n v="0.94"/>
    <n v="0.69"/>
    <n v="0.3"/>
    <n v="0.69"/>
    <n v="0.9"/>
    <n v="0.96"/>
    <n v="0.35"/>
    <n v="0.7"/>
    <n v="0.41"/>
    <n v="0.94"/>
    <n v="0.44"/>
    <n v="0.5"/>
    <n v="0.54"/>
    <n v="0.47"/>
    <n v="1"/>
    <n v="0.72"/>
    <n v="0.37"/>
    <n v="0.49"/>
    <n v="0.12"/>
    <n v="0.28999999999999998"/>
    <n v="0.16"/>
    <n v="0.1"/>
    <n v="0.25"/>
    <n v="0.23"/>
    <n v="0.18"/>
    <n v="0.35"/>
    <n v="0.13"/>
    <n v="0.44"/>
    <n v="0.2"/>
    <n v="0.91"/>
    <n v="0.28999999999999998"/>
    <n v="0.6"/>
    <n v="0.83"/>
    <n v="0.68"/>
    <n v="0.47"/>
    <n v="0.37"/>
    <n v="0.18"/>
    <n v="0.65"/>
    <n v="0.6"/>
    <n v="0.65"/>
    <n v="0.28999999999999998"/>
    <n v="0.27"/>
    <n v="0.72"/>
    <n v="0.42"/>
    <n v="0.64"/>
    <n v="0.64"/>
    <n v="0.38"/>
    <n v="0.21"/>
    <n v="0.28000000000000003"/>
    <n v="0.57999999999999996"/>
    <n v="0.35"/>
    <n v="0.72"/>
    <n v="0.44"/>
    <n v="0.22"/>
    <n v="0.27"/>
    <n v="0.73"/>
    <n v="0.34"/>
    <n v="0.17"/>
    <n v="0.7"/>
    <n v="0.18"/>
    <n v="0.08"/>
    <n v="0.06"/>
    <n v="0.15"/>
    <n v="0.31"/>
    <n v="0.21"/>
    <n v="0.32"/>
    <n v="7.0000000000000007E-2"/>
    <n v="0.28000000000000003"/>
    <n v="0.53"/>
    <n v="1"/>
    <n v="0.06"/>
    <n v="0.11"/>
    <n v="0.08"/>
    <n v="0.19"/>
    <n v="0.13"/>
    <n v="0.08"/>
    <n v="0.42"/>
    <n v="0.17"/>
    <n v="0.05"/>
    <s v="0,45%"/>
    <s v="1,06%"/>
    <s v="0,66%"/>
    <s v="0,52%"/>
    <s v="1,50%"/>
    <s v="2,39%"/>
    <s v="0,26%"/>
    <s v="1,44%"/>
    <s v="1,22%"/>
    <s v="0,58%"/>
    <s v="1,77%"/>
    <s v="0,65%"/>
    <s v="0,32%"/>
    <s v="0,65%"/>
    <s v="0,57%"/>
    <n v="5000"/>
  </r>
  <r>
    <x v="1"/>
    <x v="0"/>
    <x v="0"/>
    <n v="63000"/>
    <n v="2370134"/>
    <n v="1651639"/>
    <n v="3342314"/>
    <n v="3522711"/>
    <n v="3707906"/>
    <n v="2157099"/>
    <n v="1626174"/>
    <n v="3289807"/>
    <n v="3013945"/>
    <n v="1263633"/>
    <n v="3738853"/>
    <n v="0.87"/>
    <n v="62"/>
    <n v="28"/>
    <n v="95"/>
    <n v="84"/>
    <n v="1"/>
    <n v="0.38"/>
    <n v="0.54"/>
    <n v="0.88"/>
    <n v="0.56000000000000005"/>
    <n v="0.75"/>
    <n v="0.26"/>
    <n v="0.35"/>
    <n v="0.38"/>
    <n v="0.79"/>
    <n v="0.23"/>
    <n v="0.23"/>
    <n v="0.28000000000000003"/>
    <n v="0.25"/>
    <n v="0.89"/>
    <n v="0.92"/>
    <n v="0.3"/>
    <n v="0.75"/>
    <n v="0.25"/>
    <n v="0.73"/>
    <n v="0.99"/>
    <n v="0.37"/>
    <n v="0.17"/>
    <n v="0.33"/>
    <n v="0.4"/>
    <n v="0.44"/>
    <n v="0.14000000000000001"/>
    <n v="0.28999999999999998"/>
    <n v="0.37"/>
    <n v="0.2"/>
    <n v="0.48"/>
    <n v="0.12"/>
    <n v="0.56000000000000005"/>
    <n v="0.73"/>
    <n v="0.38"/>
    <n v="1"/>
    <n v="0.28999999999999998"/>
    <n v="0.92"/>
    <n v="0"/>
    <n v="0.33"/>
    <n v="0.9"/>
    <n v="0.23"/>
    <n v="0.17"/>
    <n v="0.56999999999999995"/>
    <n v="0.38"/>
    <n v="0.6"/>
    <n v="0.47"/>
    <n v="0.67"/>
    <n v="0.45"/>
    <n v="0.63"/>
    <n v="0.56000000000000005"/>
    <n v="0.5"/>
    <n v="0.3"/>
    <n v="0.6"/>
    <n v="0.39"/>
    <n v="0.67"/>
    <n v="0.56000000000000005"/>
    <n v="0.57999999999999996"/>
    <n v="0.2"/>
    <n v="0.35"/>
    <n v="0.33"/>
    <n v="0.38"/>
    <n v="0.32"/>
    <n v="0.09"/>
    <n v="0.08"/>
    <n v="0.03"/>
    <n v="0.35"/>
    <n v="0.19"/>
    <n v="0.28000000000000003"/>
    <n v="0.3"/>
    <n v="0.04"/>
    <n v="0.14000000000000001"/>
    <n v="0.7"/>
    <n v="1"/>
    <n v="0.08"/>
    <n v="0.15"/>
    <n v="0.06"/>
    <n v="0.42"/>
    <n v="0.15"/>
    <n v="0.08"/>
    <n v="0.35"/>
    <n v="0.28000000000000003"/>
    <n v="0.06"/>
    <s v="0,20%"/>
    <s v="0,33%"/>
    <s v="0,18%"/>
    <s v="0,32%"/>
    <s v="0,51%"/>
    <s v="0,73%"/>
    <s v="0,78%"/>
    <s v="0,62%"/>
    <s v="1,11%"/>
    <s v="0,29%"/>
    <s v="0,66%"/>
    <s v="1,54%"/>
    <s v="0,35%"/>
    <s v="2,32%"/>
    <s v="1,67%"/>
    <n v="6300"/>
  </r>
  <r>
    <x v="1"/>
    <x v="1"/>
    <x v="1"/>
    <n v="51000"/>
    <n v="3574783"/>
    <n v="1475356"/>
    <n v="319416"/>
    <n v="1806172"/>
    <n v="138014"/>
    <n v="2410762"/>
    <n v="1407523"/>
    <n v="3131555"/>
    <n v="3344625"/>
    <n v="1241348"/>
    <n v="3077699"/>
    <n v="0.68"/>
    <n v="55"/>
    <n v="11"/>
    <n v="60"/>
    <n v="79"/>
    <n v="0"/>
    <n v="0.86"/>
    <n v="0.63"/>
    <n v="0.21"/>
    <n v="0.33"/>
    <n v="0.48"/>
    <n v="0.66"/>
    <n v="0.23"/>
    <n v="0.61"/>
    <n v="0.56999999999999995"/>
    <n v="0.54"/>
    <n v="0.64"/>
    <n v="0.43"/>
    <n v="0.31"/>
    <n v="0.38"/>
    <n v="0.83"/>
    <n v="0.21"/>
    <n v="0.85"/>
    <n v="0.77"/>
    <n v="0.86"/>
    <n v="0.32"/>
    <n v="0.1"/>
    <n v="0.26"/>
    <n v="0.41"/>
    <n v="0.31"/>
    <n v="0.39"/>
    <n v="0.22"/>
    <n v="0.45"/>
    <n v="0.31"/>
    <n v="0.45"/>
    <n v="0.33"/>
    <n v="0.99"/>
    <n v="0"/>
    <n v="0.16"/>
    <n v="0.77"/>
    <n v="0.81"/>
    <n v="0.69"/>
    <n v="0.27"/>
    <n v="0.76"/>
    <n v="0.56000000000000005"/>
    <n v="0.32"/>
    <n v="0.24"/>
    <n v="0.22"/>
    <n v="0.42"/>
    <n v="0.27"/>
    <n v="0.66"/>
    <n v="0.35"/>
    <n v="0.45"/>
    <n v="0.73"/>
    <n v="0.56999999999999995"/>
    <n v="0.22"/>
    <n v="0.75"/>
    <n v="0.26"/>
    <n v="0.69"/>
    <n v="0.41"/>
    <n v="0.21"/>
    <n v="0.72"/>
    <n v="0.48"/>
    <n v="0.5"/>
    <n v="0.57999999999999996"/>
    <n v="0.4"/>
    <n v="0.22"/>
    <n v="0.89"/>
    <n v="0.13"/>
    <n v="0.09"/>
    <n v="0.08"/>
    <n v="0.26"/>
    <n v="0.16"/>
    <n v="0.13"/>
    <n v="0.33"/>
    <n v="7.0000000000000007E-2"/>
    <n v="0.14000000000000001"/>
    <n v="0.67"/>
    <n v="1"/>
    <n v="0.08"/>
    <n v="0.12"/>
    <n v="7.0000000000000007E-2"/>
    <n v="0.22"/>
    <n v="0.17"/>
    <n v="0.08"/>
    <n v="0.49"/>
    <n v="0.14000000000000001"/>
    <n v="0.03"/>
    <s v="0,82%"/>
    <s v="0,29%"/>
    <s v="0,26%"/>
    <s v="1,39%"/>
    <s v="1,33%"/>
    <s v="0,92%"/>
    <s v="0,75%"/>
    <s v="1,97%"/>
    <s v="1,32%"/>
    <s v="0,62%"/>
    <s v="2,14%"/>
    <s v="2,20%"/>
    <s v="0,52%"/>
    <s v="2,15%"/>
    <s v="2,30%"/>
    <n v="5100"/>
  </r>
  <r>
    <x v="1"/>
    <x v="2"/>
    <x v="2"/>
    <n v="74000"/>
    <n v="2344694"/>
    <n v="2981776"/>
    <n v="805596"/>
    <n v="136531"/>
    <n v="3651535"/>
    <n v="2959776"/>
    <n v="352207"/>
    <n v="686948"/>
    <n v="1801966"/>
    <n v="3488736"/>
    <n v="862330"/>
    <n v="0.65"/>
    <n v="40"/>
    <n v="46"/>
    <n v="92"/>
    <n v="29"/>
    <n v="0"/>
    <n v="0.46"/>
    <n v="0.55000000000000004"/>
    <n v="0.85"/>
    <n v="0.25"/>
    <n v="0.74"/>
    <n v="0.74"/>
    <n v="0.45"/>
    <n v="0.8"/>
    <n v="0.33"/>
    <n v="0.64"/>
    <n v="0.77"/>
    <n v="0.22"/>
    <n v="0.36"/>
    <n v="0.74"/>
    <n v="0.34"/>
    <n v="0.81"/>
    <n v="0.97"/>
    <n v="0.77"/>
    <n v="0.64"/>
    <n v="0.26"/>
    <n v="0.46"/>
    <n v="0.13"/>
    <n v="0.31"/>
    <n v="0.35"/>
    <n v="0.49"/>
    <n v="0.41"/>
    <n v="0.31"/>
    <n v="0.4"/>
    <n v="0.3"/>
    <n v="0.27"/>
    <n v="0.45"/>
    <n v="0"/>
    <n v="0.49"/>
    <n v="0.61"/>
    <n v="0.46"/>
    <n v="0.35"/>
    <n v="0.39"/>
    <n v="0.26"/>
    <n v="0.46"/>
    <n v="0.78"/>
    <n v="0.23"/>
    <n v="0.24"/>
    <n v="0.67"/>
    <n v="0.53"/>
    <n v="0.31"/>
    <n v="0.31"/>
    <n v="0.43"/>
    <n v="0.37"/>
    <n v="0.56999999999999995"/>
    <n v="0.73"/>
    <n v="0.71"/>
    <n v="0.27"/>
    <n v="0.74"/>
    <n v="0.31"/>
    <n v="0.72"/>
    <n v="0.45"/>
    <n v="0.48"/>
    <n v="0.39"/>
    <n v="0.56000000000000005"/>
    <n v="0.34"/>
    <n v="0.3"/>
    <n v="0.68"/>
    <n v="0.1"/>
    <n v="0.1"/>
    <n v="0.03"/>
    <n v="0.4"/>
    <n v="0.21"/>
    <n v="0.17"/>
    <n v="0.14000000000000001"/>
    <n v="0.1"/>
    <n v="0.17"/>
    <n v="0.19"/>
    <n v="1"/>
    <n v="0.09"/>
    <n v="0.3"/>
    <n v="0.09"/>
    <n v="0.47"/>
    <n v="0.06"/>
    <n v="0.03"/>
    <n v="0.2"/>
    <n v="0.24"/>
    <n v="0.1"/>
    <s v="0,24%"/>
    <s v="0,80%"/>
    <s v="0,87%"/>
    <s v="0,55%"/>
    <s v="1,19%"/>
    <s v="1,44%"/>
    <s v="0,75%"/>
    <s v="1,27%"/>
    <s v="2,04%"/>
    <s v="0,71%"/>
    <s v="1,64%"/>
    <s v="2,13%"/>
    <s v="0,29%"/>
    <s v="2,18%"/>
    <s v="2,27%"/>
    <n v="7400"/>
  </r>
  <r>
    <x v="1"/>
    <x v="3"/>
    <x v="3"/>
    <n v="75000"/>
    <n v="1252268"/>
    <n v="3953400"/>
    <n v="2735199"/>
    <n v="2965736"/>
    <n v="3437832"/>
    <n v="3587105"/>
    <n v="1480716"/>
    <n v="1172744"/>
    <n v="2449692"/>
    <n v="2421854"/>
    <n v="1331243"/>
    <n v="0.45"/>
    <n v="80"/>
    <n v="17"/>
    <n v="89"/>
    <n v="25"/>
    <n v="1"/>
    <n v="0.45"/>
    <n v="0.24"/>
    <n v="0.83"/>
    <n v="0.44"/>
    <n v="0.27"/>
    <n v="0.95"/>
    <n v="0.88"/>
    <n v="0.93"/>
    <n v="0.73"/>
    <n v="0.59"/>
    <n v="0.56999999999999995"/>
    <n v="0.3"/>
    <n v="0.53"/>
    <n v="0.48"/>
    <n v="0.71"/>
    <n v="0.55000000000000004"/>
    <n v="0.21"/>
    <n v="0.26"/>
    <n v="0.71"/>
    <n v="0.52"/>
    <n v="0.3"/>
    <n v="0.46"/>
    <n v="0.22"/>
    <n v="0.18"/>
    <n v="0.49"/>
    <n v="0.1"/>
    <n v="0.2"/>
    <n v="0.39"/>
    <n v="0.24"/>
    <n v="0.21"/>
    <n v="0.73"/>
    <n v="0.37"/>
    <n v="0"/>
    <n v="0.67"/>
    <n v="0.08"/>
    <n v="0.65"/>
    <n v="0"/>
    <n v="0.54"/>
    <n v="0.64"/>
    <n v="0.4"/>
    <n v="0.47"/>
    <n v="0.39"/>
    <n v="0.47"/>
    <n v="0.51"/>
    <n v="0.25"/>
    <n v="0.24"/>
    <n v="0.38"/>
    <n v="0.57999999999999996"/>
    <n v="0.43"/>
    <n v="0.18"/>
    <n v="0.48"/>
    <n v="0.41"/>
    <n v="0.26"/>
    <n v="0.27"/>
    <n v="0.65"/>
    <n v="0.34"/>
    <n v="0.31"/>
    <n v="0.38"/>
    <n v="0.26"/>
    <n v="0.74"/>
    <n v="0.17"/>
    <n v="0.94"/>
    <n v="0.17"/>
    <n v="0.06"/>
    <n v="0.05"/>
    <n v="0.14000000000000001"/>
    <n v="0.12"/>
    <n v="0.22"/>
    <n v="0.24"/>
    <n v="0.05"/>
    <n v="0.42"/>
    <n v="0.36"/>
    <n v="1"/>
    <n v="0.04"/>
    <n v="0.19"/>
    <n v="7.0000000000000007E-2"/>
    <n v="0.3"/>
    <n v="0.2"/>
    <n v="0.08"/>
    <n v="0.25"/>
    <n v="0.27"/>
    <n v="0.05"/>
    <s v="0,33%"/>
    <s v="0,18%"/>
    <s v="1,43%"/>
    <s v="1,04%"/>
    <s v="0,26%"/>
    <s v="1,72%"/>
    <s v="0,55%"/>
    <s v="0,39%"/>
    <s v="2,04%"/>
    <s v="0,73%"/>
    <s v="1,75%"/>
    <s v="2,21%"/>
    <s v="0,49%"/>
    <s v="1,85%"/>
    <s v="2,27%"/>
    <n v="7500"/>
  </r>
  <r>
    <x v="1"/>
    <x v="4"/>
    <x v="4"/>
    <n v="48000"/>
    <n v="3477981"/>
    <n v="3674057"/>
    <n v="143286"/>
    <n v="1064459"/>
    <n v="2267804"/>
    <n v="570080"/>
    <n v="2993728"/>
    <n v="3530205"/>
    <n v="3004132"/>
    <n v="269813"/>
    <n v="1720100"/>
    <n v="0.59"/>
    <n v="95"/>
    <n v="70"/>
    <n v="81"/>
    <n v="54"/>
    <n v="1"/>
    <n v="0.52"/>
    <n v="0.79"/>
    <n v="0.55000000000000004"/>
    <n v="0.36"/>
    <n v="0.36"/>
    <n v="0.66"/>
    <n v="0.48"/>
    <n v="0.78"/>
    <n v="0.28999999999999998"/>
    <n v="0.92"/>
    <n v="0.4"/>
    <n v="0.78"/>
    <n v="0.94"/>
    <n v="0.54"/>
    <n v="0.62"/>
    <n v="0.89"/>
    <n v="0.43"/>
    <n v="0.47"/>
    <n v="0.4"/>
    <n v="0.78"/>
    <n v="0.27"/>
    <n v="0.19"/>
    <n v="0.28999999999999998"/>
    <n v="0.42"/>
    <n v="0.42"/>
    <n v="0.27"/>
    <n v="0.26"/>
    <n v="0.5"/>
    <n v="0.21"/>
    <n v="0.21"/>
    <n v="0.39"/>
    <n v="0.7"/>
    <n v="0.39"/>
    <n v="0.42"/>
    <n v="0.16"/>
    <n v="0.98"/>
    <n v="0.81"/>
    <n v="0.2"/>
    <n v="0.3"/>
    <n v="0.72"/>
    <n v="0.47"/>
    <n v="0.67"/>
    <n v="0.54"/>
    <n v="0.37"/>
    <n v="0.46"/>
    <n v="0.63"/>
    <n v="0.31"/>
    <n v="0.19"/>
    <n v="0.67"/>
    <n v="0.57999999999999996"/>
    <n v="0.31"/>
    <n v="0.32"/>
    <n v="0.65"/>
    <n v="0.69"/>
    <n v="0.48"/>
    <n v="0.64"/>
    <n v="0.18"/>
    <n v="0.55000000000000004"/>
    <n v="0.43"/>
    <n v="0.39"/>
    <n v="0.16"/>
    <n v="0.75"/>
    <n v="0.16"/>
    <n v="7.0000000000000007E-2"/>
    <n v="0.03"/>
    <n v="0.44"/>
    <n v="0.28000000000000003"/>
    <n v="0.22"/>
    <n v="0.21"/>
    <n v="0.06"/>
    <n v="0.45"/>
    <n v="0.56000000000000005"/>
    <n v="1"/>
    <n v="0.1"/>
    <n v="0.26"/>
    <n v="0.08"/>
    <n v="0.31"/>
    <n v="0.13"/>
    <n v="0.08"/>
    <n v="0.2"/>
    <n v="0.13"/>
    <n v="0.09"/>
    <s v="0,38%"/>
    <s v="0,30%"/>
    <s v="0,40%"/>
    <s v="0,52%"/>
    <s v="0,73%"/>
    <s v="0,89%"/>
    <s v="0,67%"/>
    <s v="0,77%"/>
    <s v="1,74%"/>
    <s v="0,69%"/>
    <s v="0,79%"/>
    <s v="1,92%"/>
    <s v="0,73%"/>
    <s v="2,27%"/>
    <s v="2,00%"/>
    <n v="4800"/>
  </r>
  <r>
    <x v="1"/>
    <x v="5"/>
    <x v="5"/>
    <n v="49000"/>
    <n v="2902389"/>
    <n v="1049855"/>
    <n v="3375968"/>
    <n v="3036567"/>
    <n v="1392607"/>
    <n v="2180712"/>
    <n v="3415016"/>
    <n v="792784"/>
    <n v="3563642"/>
    <n v="551417"/>
    <n v="1344565"/>
    <n v="0.73"/>
    <n v="67"/>
    <n v="11"/>
    <n v="25"/>
    <n v="57"/>
    <n v="1"/>
    <n v="0.56000000000000005"/>
    <n v="0.98"/>
    <n v="0.74"/>
    <n v="0.73"/>
    <n v="0.91"/>
    <n v="0.85"/>
    <n v="0.66"/>
    <n v="0.77"/>
    <n v="0.3"/>
    <n v="0.81"/>
    <n v="0.21"/>
    <n v="0.3"/>
    <n v="0.46"/>
    <n v="0.54"/>
    <n v="0.4"/>
    <n v="0.65"/>
    <n v="0.94"/>
    <n v="0.4"/>
    <n v="0.78"/>
    <n v="0.38"/>
    <n v="0.11"/>
    <n v="0.22"/>
    <n v="0.24"/>
    <n v="0.19"/>
    <n v="0.48"/>
    <n v="0.49"/>
    <n v="0.21"/>
    <n v="0.35"/>
    <n v="0.45"/>
    <n v="0.49"/>
    <n v="0.12"/>
    <n v="0.37"/>
    <n v="0.2"/>
    <n v="0.34"/>
    <n v="0.2"/>
    <n v="0.68"/>
    <n v="0.26"/>
    <n v="0.52"/>
    <n v="0.51"/>
    <n v="0.61"/>
    <n v="0.22"/>
    <n v="0.34"/>
    <n v="0.39"/>
    <n v="0.48"/>
    <n v="0.41"/>
    <n v="0.72"/>
    <n v="0.45"/>
    <n v="0.64"/>
    <n v="0.57999999999999996"/>
    <n v="0.63"/>
    <n v="0.3"/>
    <n v="0.47"/>
    <n v="0.28999999999999998"/>
    <n v="0.24"/>
    <n v="0.53"/>
    <n v="0.73"/>
    <n v="0.45"/>
    <n v="0.67"/>
    <n v="0.48"/>
    <n v="0.43"/>
    <n v="0.59"/>
    <n v="0.45"/>
    <n v="0.06"/>
    <n v="0.04"/>
    <n v="0.03"/>
    <n v="0.34"/>
    <n v="0.33"/>
    <n v="0.15"/>
    <n v="0.21"/>
    <n v="0.08"/>
    <n v="0.33"/>
    <n v="0.46"/>
    <n v="1"/>
    <n v="0.06"/>
    <n v="0.14000000000000001"/>
    <n v="0.03"/>
    <n v="0.17"/>
    <n v="0.2"/>
    <n v="0.04"/>
    <n v="0.35"/>
    <n v="0.21"/>
    <n v="0.04"/>
    <s v="0,18%"/>
    <s v="0,80%"/>
    <s v="0,54%"/>
    <s v="1,61%"/>
    <s v="1,00%"/>
    <s v="1,63%"/>
    <s v="0,26%"/>
    <s v="1,00%"/>
    <s v="2,11%"/>
    <s v="0,70%"/>
    <s v="2,25%"/>
    <s v="2,12%"/>
    <s v="0,25%"/>
    <s v="2,36%"/>
    <s v="2,31%"/>
    <n v="4900"/>
  </r>
  <r>
    <x v="1"/>
    <x v="6"/>
    <x v="6"/>
    <n v="88000"/>
    <n v="3096739"/>
    <n v="936853"/>
    <n v="556161"/>
    <n v="1833825"/>
    <n v="3679191"/>
    <n v="2197484"/>
    <n v="2721877"/>
    <n v="1857355"/>
    <n v="2234265"/>
    <n v="2347777"/>
    <n v="360264"/>
    <n v="0.5"/>
    <n v="36"/>
    <n v="36"/>
    <n v="49"/>
    <n v="78"/>
    <n v="0"/>
    <n v="0.37"/>
    <n v="0.84"/>
    <n v="0.94"/>
    <n v="0.31"/>
    <n v="0.27"/>
    <n v="0.38"/>
    <n v="0.99"/>
    <n v="0.26"/>
    <n v="0.92"/>
    <n v="0.42"/>
    <n v="0.66"/>
    <n v="0.5"/>
    <n v="0.65"/>
    <n v="0.21"/>
    <n v="0.59"/>
    <n v="0.91"/>
    <n v="0.65"/>
    <n v="0.96"/>
    <n v="0.32"/>
    <n v="1"/>
    <n v="0.27"/>
    <n v="0.46"/>
    <n v="0.22"/>
    <n v="0.28999999999999998"/>
    <n v="0.44"/>
    <n v="0.11"/>
    <n v="0.27"/>
    <n v="0.11"/>
    <n v="0.1"/>
    <n v="0.39"/>
    <n v="0.36"/>
    <n v="0.62"/>
    <n v="0.96"/>
    <n v="0.91"/>
    <n v="0.82"/>
    <n v="0.73"/>
    <n v="0.69"/>
    <n v="0.53"/>
    <n v="0.4"/>
    <n v="0.28000000000000003"/>
    <n v="0.35"/>
    <n v="0.63"/>
    <n v="0.2"/>
    <n v="0.21"/>
    <n v="0.74"/>
    <n v="0.67"/>
    <n v="0.27"/>
    <n v="0.24"/>
    <n v="0.63"/>
    <n v="0.57999999999999996"/>
    <n v="0.41"/>
    <n v="0.59"/>
    <n v="0.17"/>
    <n v="0.24"/>
    <n v="0.56000000000000005"/>
    <n v="0.16"/>
    <n v="0.35"/>
    <n v="0.75"/>
    <n v="0.4"/>
    <n v="0.71"/>
    <n v="0.22"/>
    <n v="0.46"/>
    <n v="0.19"/>
    <n v="0.1"/>
    <n v="7.0000000000000007E-2"/>
    <n v="0.13"/>
    <n v="0.36"/>
    <n v="0.2"/>
    <n v="0.45"/>
    <n v="0.08"/>
    <n v="0.41"/>
    <n v="0.31"/>
    <n v="1"/>
    <n v="0.05"/>
    <n v="0.16"/>
    <n v="0.04"/>
    <n v="0.31"/>
    <n v="0.1"/>
    <n v="0.09"/>
    <n v="0.5"/>
    <n v="0.2"/>
    <n v="0.09"/>
    <s v="0,51%"/>
    <s v="0,46%"/>
    <s v="0,26%"/>
    <s v="0,85%"/>
    <s v="1,78%"/>
    <s v="0,36%"/>
    <s v="0,44%"/>
    <s v="2,10%"/>
    <s v="1,00%"/>
    <s v="0,56%"/>
    <s v="2,15%"/>
    <s v="1,83%"/>
    <s v="0,42%"/>
    <s v="2,40%"/>
    <s v="2,33%"/>
    <n v="8800"/>
  </r>
  <r>
    <x v="1"/>
    <x v="7"/>
    <x v="7"/>
    <n v="95000"/>
    <n v="1822490"/>
    <n v="3914386"/>
    <n v="1746021"/>
    <n v="1311088"/>
    <n v="1674949"/>
    <n v="438734"/>
    <n v="3966117"/>
    <n v="793035"/>
    <n v="2131480"/>
    <n v="3456189"/>
    <n v="3998443"/>
    <n v="0.28999999999999998"/>
    <n v="83"/>
    <n v="24"/>
    <n v="60"/>
    <n v="26"/>
    <n v="0"/>
    <n v="0.54"/>
    <n v="0.28999999999999998"/>
    <n v="0.76"/>
    <n v="0.27"/>
    <n v="0.28999999999999998"/>
    <n v="0.77"/>
    <n v="0.77"/>
    <n v="0.22"/>
    <n v="0.9"/>
    <n v="0.98"/>
    <n v="0.83"/>
    <n v="0.74"/>
    <n v="0.88"/>
    <n v="0.49"/>
    <n v="0.3"/>
    <n v="0.36"/>
    <n v="0.99"/>
    <n v="0.35"/>
    <n v="0.53"/>
    <n v="0.38"/>
    <n v="0.36"/>
    <n v="0.14000000000000001"/>
    <n v="0.26"/>
    <n v="0.4"/>
    <n v="0.16"/>
    <n v="0.41"/>
    <n v="0.3"/>
    <n v="0.48"/>
    <n v="0.5"/>
    <n v="0.39"/>
    <n v="0.34"/>
    <n v="0.14000000000000001"/>
    <n v="0.12"/>
    <n v="0.77"/>
    <n v="0.2"/>
    <n v="0.26"/>
    <n v="0.42"/>
    <n v="0.25"/>
    <n v="0.73"/>
    <n v="0.5"/>
    <n v="0.49"/>
    <n v="0.61"/>
    <n v="0.66"/>
    <n v="0.72"/>
    <n v="0.28999999999999998"/>
    <n v="0.63"/>
    <n v="0.18"/>
    <n v="0.59"/>
    <n v="0.67"/>
    <n v="0.54"/>
    <n v="0.38"/>
    <n v="0.48"/>
    <n v="0.35"/>
    <n v="0.24"/>
    <n v="0.69"/>
    <n v="0.25"/>
    <n v="0.69"/>
    <n v="0.31"/>
    <n v="0.66"/>
    <n v="0.4"/>
    <n v="0.72"/>
    <n v="0.98"/>
    <n v="0.08"/>
    <n v="0.05"/>
    <n v="0.04"/>
    <n v="0.5"/>
    <n v="0.35"/>
    <n v="0.14000000000000001"/>
    <n v="0.49"/>
    <n v="0.09"/>
    <n v="0.27"/>
    <n v="0.23"/>
    <n v="1"/>
    <n v="0.03"/>
    <n v="0.19"/>
    <n v="0.09"/>
    <n v="0.28999999999999998"/>
    <n v="0.17"/>
    <n v="7.0000000000000007E-2"/>
    <n v="0.28999999999999998"/>
    <n v="0.28999999999999998"/>
    <n v="0.04"/>
    <s v="0,67%"/>
    <s v="0,18%"/>
    <s v="0,51%"/>
    <s v="1,47%"/>
    <s v="0,64%"/>
    <s v="1,34%"/>
    <s v="0,30%"/>
    <s v="1,21%"/>
    <s v="1,43%"/>
    <s v="0,70%"/>
    <s v="1,79%"/>
    <s v="1,94%"/>
    <s v="0,66%"/>
    <s v="1,90%"/>
    <s v="2,04%"/>
    <n v="9600"/>
  </r>
  <r>
    <x v="1"/>
    <x v="8"/>
    <x v="8"/>
    <n v="75000"/>
    <n v="196641"/>
    <n v="901125"/>
    <n v="809536"/>
    <n v="2128055"/>
    <n v="2148374"/>
    <n v="2378642"/>
    <n v="2101893"/>
    <n v="1861977"/>
    <n v="906119"/>
    <n v="514932"/>
    <n v="2878397"/>
    <n v="0.48"/>
    <n v="58"/>
    <n v="66"/>
    <n v="92"/>
    <n v="76"/>
    <n v="0"/>
    <n v="0.4"/>
    <n v="0.22"/>
    <n v="0.76"/>
    <n v="1"/>
    <n v="0.27"/>
    <n v="0.51"/>
    <n v="0.66"/>
    <n v="0.24"/>
    <n v="0.44"/>
    <n v="0.87"/>
    <n v="0.68"/>
    <n v="0.28000000000000003"/>
    <n v="0.56000000000000005"/>
    <n v="0.98"/>
    <n v="0.25"/>
    <n v="0.45"/>
    <n v="0.74"/>
    <n v="0.55000000000000004"/>
    <n v="0.7"/>
    <n v="0.49"/>
    <n v="0.21"/>
    <n v="0.36"/>
    <n v="0.33"/>
    <n v="0.11"/>
    <n v="0.4"/>
    <n v="0.32"/>
    <n v="0.41"/>
    <n v="0.5"/>
    <n v="0.33"/>
    <n v="0.34"/>
    <n v="0.12"/>
    <n v="0.96"/>
    <n v="0.93"/>
    <n v="0.21"/>
    <n v="0.26"/>
    <n v="0.22"/>
    <n v="0.31"/>
    <n v="0.2"/>
    <n v="0.12"/>
    <n v="0.24"/>
    <n v="0.16"/>
    <n v="0.7"/>
    <n v="0.22"/>
    <n v="0.32"/>
    <n v="0.67"/>
    <n v="0.43"/>
    <n v="0.57999999999999996"/>
    <n v="0.74"/>
    <n v="0.69"/>
    <n v="0.28999999999999998"/>
    <n v="0.22"/>
    <n v="0.34"/>
    <n v="0.59"/>
    <n v="0.62"/>
    <n v="0.43"/>
    <n v="0.74"/>
    <n v="0.27"/>
    <n v="0.6"/>
    <n v="0.7"/>
    <n v="0.32"/>
    <n v="0.55000000000000004"/>
    <n v="0.55000000000000004"/>
    <n v="7.0000000000000007E-2"/>
    <n v="0.04"/>
    <n v="0.03"/>
    <n v="0.28999999999999998"/>
    <n v="0.38"/>
    <n v="0.2"/>
    <n v="0.4"/>
    <n v="7.0000000000000007E-2"/>
    <n v="0.21"/>
    <n v="0.39"/>
    <n v="1"/>
    <n v="0.03"/>
    <n v="0.3"/>
    <n v="0.06"/>
    <n v="0.49"/>
    <n v="0.11"/>
    <n v="0.05"/>
    <n v="0.4"/>
    <n v="0.23"/>
    <n v="7.0000000000000007E-2"/>
    <s v="0,95%"/>
    <s v="0,17%"/>
    <s v="0,25%"/>
    <s v="1,01%"/>
    <s v="0,26%"/>
    <s v="0,98%"/>
    <s v="0,28%"/>
    <s v="0,46%"/>
    <s v="1,14%"/>
    <s v="0,45%"/>
    <s v="1,80%"/>
    <s v="1,16%"/>
    <s v="0,44%"/>
    <s v="2,28%"/>
    <s v="2,38%"/>
    <n v="8500"/>
  </r>
  <r>
    <x v="1"/>
    <x v="9"/>
    <x v="9"/>
    <n v="97000"/>
    <n v="1127921"/>
    <n v="3357645"/>
    <n v="2541288"/>
    <n v="2490626"/>
    <n v="1671017"/>
    <n v="2439980"/>
    <n v="1902283"/>
    <n v="3173936"/>
    <n v="1823995"/>
    <n v="884690"/>
    <n v="2989050"/>
    <n v="0.31"/>
    <n v="62"/>
    <n v="58"/>
    <n v="73"/>
    <n v="35"/>
    <n v="1"/>
    <n v="0.7"/>
    <n v="0.53"/>
    <n v="0.4"/>
    <n v="0.25"/>
    <n v="0.68"/>
    <n v="0.75"/>
    <n v="0.66"/>
    <n v="0.84"/>
    <n v="0.52"/>
    <n v="0.83"/>
    <n v="0.8"/>
    <n v="0.96"/>
    <n v="0.41"/>
    <n v="0.24"/>
    <n v="0.2"/>
    <n v="0.27"/>
    <n v="0.72"/>
    <n v="0.88"/>
    <n v="0.31"/>
    <n v="0.42"/>
    <n v="0.41"/>
    <n v="0.43"/>
    <n v="0.24"/>
    <n v="0.48"/>
    <n v="0.44"/>
    <n v="0.2"/>
    <n v="0.16"/>
    <n v="0.41"/>
    <n v="0.18"/>
    <n v="0.45"/>
    <n v="0.55000000000000004"/>
    <n v="0.32"/>
    <n v="0.73"/>
    <n v="0.34"/>
    <n v="0.68"/>
    <n v="0.84"/>
    <n v="0"/>
    <n v="0.12"/>
    <n v="0.1"/>
    <n v="0.92"/>
    <n v="0.65"/>
    <n v="0.46"/>
    <n v="0.44"/>
    <n v="0.28000000000000003"/>
    <n v="0.48"/>
    <n v="0.24"/>
    <n v="0.37"/>
    <n v="0.5"/>
    <n v="0.22"/>
    <n v="0.3"/>
    <n v="0.45"/>
    <n v="0.51"/>
    <n v="0.3"/>
    <n v="0.57999999999999996"/>
    <n v="0.57999999999999996"/>
    <n v="0.35"/>
    <n v="0.42"/>
    <n v="0.31"/>
    <n v="0.33"/>
    <n v="0.41"/>
    <n v="0.7"/>
    <n v="0.38"/>
    <n v="0.19"/>
    <n v="0.03"/>
    <n v="0.04"/>
    <n v="0.28000000000000003"/>
    <n v="0.37"/>
    <n v="0.13"/>
    <n v="0.32"/>
    <n v="0.03"/>
    <n v="0.34"/>
    <n v="0.28999999999999998"/>
    <n v="1"/>
    <n v="0.1"/>
    <n v="0.19"/>
    <n v="0.06"/>
    <n v="0.49"/>
    <n v="0.2"/>
    <n v="0.04"/>
    <n v="0.24"/>
    <n v="0.08"/>
    <n v="0.08"/>
    <s v="0,17%"/>
    <s v="0,90%"/>
    <s v="0,71%"/>
    <s v="0,28%"/>
    <s v="1,33%"/>
    <s v="1,04%"/>
    <s v="0,63%"/>
    <s v="1,41%"/>
    <s v="1,32%"/>
    <s v="0,60%"/>
    <s v="1,54%"/>
    <s v="2,02%"/>
    <s v="0,55%"/>
    <s v="1,93%"/>
    <s v="2,06%"/>
    <n v="10000"/>
  </r>
  <r>
    <x v="1"/>
    <x v="10"/>
    <x v="10"/>
    <n v="90000"/>
    <n v="1715607"/>
    <n v="2091251"/>
    <n v="537369"/>
    <n v="2642857"/>
    <n v="633122"/>
    <n v="1605177"/>
    <n v="1462349"/>
    <n v="2132578"/>
    <n v="2301775"/>
    <n v="3535638"/>
    <n v="1455144"/>
    <n v="0.45"/>
    <n v="64"/>
    <n v="24"/>
    <n v="41"/>
    <n v="63"/>
    <n v="1"/>
    <n v="0.46"/>
    <n v="0.47"/>
    <n v="0.68"/>
    <n v="0.26"/>
    <n v="0.41"/>
    <n v="0.37"/>
    <n v="0.41"/>
    <n v="0.48"/>
    <n v="0.98"/>
    <n v="0.93"/>
    <n v="0.36"/>
    <n v="0.28000000000000003"/>
    <n v="0.21"/>
    <n v="0.2"/>
    <n v="0.8"/>
    <n v="0.2"/>
    <n v="0.23"/>
    <n v="0.72"/>
    <n v="0.35"/>
    <n v="0.28000000000000003"/>
    <n v="0.22"/>
    <n v="0.49"/>
    <n v="0.19"/>
    <n v="0.49"/>
    <n v="0.27"/>
    <n v="0.25"/>
    <n v="0.14000000000000001"/>
    <n v="0.27"/>
    <n v="0.19"/>
    <n v="0.35"/>
    <n v="0.37"/>
    <n v="0.96"/>
    <n v="0.09"/>
    <n v="0.53"/>
    <n v="0.37"/>
    <n v="0.44"/>
    <n v="0.23"/>
    <n v="0.13"/>
    <n v="0.53"/>
    <n v="0.35"/>
    <n v="0.43"/>
    <n v="0.41"/>
    <n v="0.44"/>
    <n v="0.57999999999999996"/>
    <n v="0.49"/>
    <n v="0.33"/>
    <n v="0.47"/>
    <n v="0.61"/>
    <n v="0.71"/>
    <n v="0.16"/>
    <n v="0.56000000000000005"/>
    <n v="0.65"/>
    <n v="0.74"/>
    <n v="0.63"/>
    <n v="0.63"/>
    <n v="0.56000000000000005"/>
    <n v="0.42"/>
    <n v="0.39"/>
    <n v="0.66"/>
    <n v="0.74"/>
    <n v="0.47"/>
    <n v="0.98"/>
    <n v="0.08"/>
    <n v="0.03"/>
    <n v="0.1"/>
    <n v="0.16"/>
    <n v="0.34"/>
    <n v="0.11"/>
    <n v="0.33"/>
    <n v="0.03"/>
    <n v="0.45"/>
    <n v="0.21"/>
    <n v="1"/>
    <n v="0.03"/>
    <n v="0.14000000000000001"/>
    <n v="0.09"/>
    <n v="0.4"/>
    <n v="0.1"/>
    <n v="7.0000000000000007E-2"/>
    <n v="0.24"/>
    <n v="0.3"/>
    <n v="0.05"/>
    <s v="0,84%"/>
    <s v="0,90%"/>
    <s v="1,19%"/>
    <s v="1,07%"/>
    <s v="1,23%"/>
    <s v="1,51%"/>
    <s v="0,76%"/>
    <s v="1,26%"/>
    <s v="1,60%"/>
    <s v="0,76%"/>
    <s v="1,71%"/>
    <s v="1,81%"/>
    <s v="0,77%"/>
    <s v="2,00%"/>
    <s v="2,24%"/>
    <n v="9400"/>
  </r>
  <r>
    <x v="1"/>
    <x v="11"/>
    <x v="11"/>
    <n v="55000"/>
    <n v="1062619"/>
    <n v="478398"/>
    <n v="1114620"/>
    <n v="3313320"/>
    <n v="925768"/>
    <n v="538640"/>
    <n v="3473620"/>
    <n v="257557"/>
    <n v="289379"/>
    <n v="2341681"/>
    <n v="1316657"/>
    <n v="0.56999999999999995"/>
    <n v="44"/>
    <n v="52"/>
    <n v="74"/>
    <n v="91"/>
    <n v="1"/>
    <n v="0.66"/>
    <n v="0.56999999999999995"/>
    <n v="0.61"/>
    <n v="0.83"/>
    <n v="0.77"/>
    <n v="0.65"/>
    <n v="0.43"/>
    <n v="0.34"/>
    <n v="0.87"/>
    <n v="0.22"/>
    <n v="0.24"/>
    <n v="0.73"/>
    <n v="0.3"/>
    <n v="0.41"/>
    <n v="0.41"/>
    <n v="0.6"/>
    <n v="0.36"/>
    <n v="0.52"/>
    <n v="0.99"/>
    <n v="0.81"/>
    <n v="0.42"/>
    <n v="0.15"/>
    <n v="0.48"/>
    <n v="0.22"/>
    <n v="0.28000000000000003"/>
    <n v="0.22"/>
    <n v="0.15"/>
    <n v="0.27"/>
    <n v="0.35"/>
    <n v="0.34"/>
    <n v="0.71"/>
    <n v="0"/>
    <n v="0.61"/>
    <n v="0.18"/>
    <n v="0.89"/>
    <n v="0.7"/>
    <n v="0.47"/>
    <n v="0.71"/>
    <n v="0.86"/>
    <n v="0.79"/>
    <n v="0.24"/>
    <n v="0.27"/>
    <n v="0.69"/>
    <n v="0.48"/>
    <n v="0.73"/>
    <n v="0.63"/>
    <n v="0.71"/>
    <n v="0.59"/>
    <n v="0.32"/>
    <n v="0.22"/>
    <n v="0.71"/>
    <n v="0.3"/>
    <n v="0.17"/>
    <n v="0.63"/>
    <n v="0.51"/>
    <n v="0.56999999999999995"/>
    <n v="0.41"/>
    <n v="0.19"/>
    <n v="0.2"/>
    <n v="0.33"/>
    <n v="0.18"/>
    <n v="0.78"/>
    <n v="0.17"/>
    <n v="0.08"/>
    <n v="0.1"/>
    <n v="0.28999999999999998"/>
    <n v="0.32"/>
    <n v="0.14000000000000001"/>
    <n v="0.2"/>
    <n v="7.0000000000000007E-2"/>
    <n v="0.33"/>
    <n v="0.61"/>
    <n v="1"/>
    <n v="0.05"/>
    <n v="0.18"/>
    <n v="0.08"/>
    <n v="0.47"/>
    <n v="7.0000000000000007E-2"/>
    <n v="0.06"/>
    <n v="0.48"/>
    <n v="0.27"/>
    <n v="0.09"/>
    <s v="0,59%"/>
    <s v="0,23%"/>
    <s v="1,12%"/>
    <s v="0,69%"/>
    <s v="0,77%"/>
    <s v="1,34%"/>
    <s v="0,71%"/>
    <s v="1,63%"/>
    <s v="1,85%"/>
    <s v="0,69%"/>
    <s v="1,67%"/>
    <s v="2,08%"/>
    <s v="0,65%"/>
    <s v="2,05%"/>
    <s v="2,17%"/>
    <n v="4600"/>
  </r>
  <r>
    <x v="2"/>
    <x v="0"/>
    <x v="0"/>
    <n v="54000"/>
    <n v="2903000"/>
    <n v="3889698"/>
    <n v="2336957"/>
    <n v="2293120"/>
    <n v="2782888"/>
    <n v="2440181"/>
    <n v="2477636"/>
    <n v="1695991"/>
    <n v="1259808"/>
    <n v="3974476"/>
    <n v="3573470"/>
    <n v="0.74"/>
    <n v="60"/>
    <n v="26"/>
    <n v="35"/>
    <n v="28"/>
    <n v="0"/>
    <n v="0.78"/>
    <n v="0.63"/>
    <n v="0.73"/>
    <n v="0.94"/>
    <n v="0.51"/>
    <n v="0.45"/>
    <n v="0.56999999999999995"/>
    <n v="0.81"/>
    <n v="0.73"/>
    <n v="0.2"/>
    <n v="0.68"/>
    <n v="0.36"/>
    <n v="0.86"/>
    <n v="0.34"/>
    <n v="0.78"/>
    <n v="0.69"/>
    <n v="0.2"/>
    <n v="0.21"/>
    <n v="0.35"/>
    <n v="0.48"/>
    <n v="0.11"/>
    <n v="0.34"/>
    <n v="0.14000000000000001"/>
    <n v="0.16"/>
    <n v="0.15"/>
    <n v="0.16"/>
    <n v="0.49"/>
    <n v="0.42"/>
    <n v="0.31"/>
    <n v="0.42"/>
    <n v="0.22"/>
    <n v="0.36"/>
    <n v="0.54"/>
    <n v="0.3"/>
    <n v="0.11"/>
    <n v="0.4"/>
    <n v="0.31"/>
    <n v="0.86"/>
    <n v="1"/>
    <n v="0.92"/>
    <n v="0.43"/>
    <n v="0.7"/>
    <n v="0.19"/>
    <n v="0.66"/>
    <n v="0.73"/>
    <n v="0.49"/>
    <n v="0.34"/>
    <n v="0.47"/>
    <n v="0.43"/>
    <n v="0.5"/>
    <n v="0.71"/>
    <n v="0.43"/>
    <n v="0.65"/>
    <n v="0.45"/>
    <n v="0.72"/>
    <n v="0.16"/>
    <n v="0.17"/>
    <n v="0.73"/>
    <n v="0.46"/>
    <n v="0.63"/>
    <n v="0.74"/>
    <n v="0.82"/>
    <n v="0.13"/>
    <n v="0.06"/>
    <n v="0.09"/>
    <n v="0.31"/>
    <n v="0.16"/>
    <n v="0.23"/>
    <n v="0.48"/>
    <n v="7.0000000000000007E-2"/>
    <n v="0.28999999999999998"/>
    <n v="0.2"/>
    <n v="1"/>
    <n v="0.09"/>
    <n v="0.21"/>
    <n v="0.1"/>
    <n v="0.44"/>
    <n v="0.15"/>
    <n v="0.05"/>
    <n v="0.35"/>
    <n v="0.22"/>
    <n v="7.0000000000000007E-2"/>
    <s v="0,69%"/>
    <s v="0,94%"/>
    <s v="0,34%"/>
    <s v="1,47%"/>
    <s v="1,21%"/>
    <s v="0,56%"/>
    <s v="0,78%"/>
    <s v="1,54%"/>
    <s v="1,02%"/>
    <s v="0,57%"/>
    <s v="1,68%"/>
    <s v="1,62%"/>
    <s v="0,65%"/>
    <s v="2,22%"/>
    <s v="2,37%"/>
    <n v="5400"/>
  </r>
  <r>
    <x v="2"/>
    <x v="1"/>
    <x v="1"/>
    <n v="70000"/>
    <n v="3198248"/>
    <n v="3643523"/>
    <n v="604488"/>
    <n v="325369"/>
    <n v="3178874"/>
    <n v="3157074"/>
    <n v="1432529"/>
    <n v="500728"/>
    <n v="3005661"/>
    <n v="856524"/>
    <n v="1879864"/>
    <n v="0.7"/>
    <n v="68"/>
    <n v="60"/>
    <n v="27"/>
    <n v="28"/>
    <n v="0"/>
    <n v="0.9"/>
    <n v="0.5"/>
    <n v="0.79"/>
    <n v="0.77"/>
    <n v="0.47"/>
    <n v="0.49"/>
    <n v="0.9"/>
    <n v="0.54"/>
    <n v="0.91"/>
    <n v="0.35"/>
    <n v="0.56999999999999995"/>
    <n v="0.28000000000000003"/>
    <n v="0.31"/>
    <n v="0.56000000000000005"/>
    <n v="0.71"/>
    <n v="0.92"/>
    <n v="0.82"/>
    <n v="0.7"/>
    <n v="0.64"/>
    <n v="0.89"/>
    <n v="0.23"/>
    <n v="0.11"/>
    <n v="0.22"/>
    <n v="0.5"/>
    <n v="0.27"/>
    <n v="0.2"/>
    <n v="0.24"/>
    <n v="0.28000000000000003"/>
    <n v="0.2"/>
    <n v="0.22"/>
    <n v="0.18"/>
    <n v="0.62"/>
    <n v="0"/>
    <n v="0.26"/>
    <n v="0.39"/>
    <n v="0.95"/>
    <n v="0.9"/>
    <n v="0.16"/>
    <n v="0.59"/>
    <n v="0.46"/>
    <n v="0.61"/>
    <n v="0.48"/>
    <n v="0.5"/>
    <n v="0.64"/>
    <n v="0.28000000000000003"/>
    <n v="0.75"/>
    <n v="0.66"/>
    <n v="0.56999999999999995"/>
    <n v="0.32"/>
    <n v="0.49"/>
    <n v="0.52"/>
    <n v="0.27"/>
    <n v="0.24"/>
    <n v="0.46"/>
    <n v="0.17"/>
    <n v="0.45"/>
    <n v="0.41"/>
    <n v="0.6"/>
    <n v="0.57999999999999996"/>
    <n v="0.45"/>
    <n v="0.39"/>
    <n v="0.71"/>
    <n v="0.17"/>
    <n v="0.03"/>
    <n v="0.06"/>
    <n v="0.46"/>
    <n v="0.4"/>
    <n v="0.2"/>
    <n v="0.42"/>
    <n v="0.08"/>
    <n v="0.24"/>
    <n v="0.6"/>
    <n v="1"/>
    <n v="0.04"/>
    <n v="0.3"/>
    <n v="0.05"/>
    <n v="0.3"/>
    <n v="0.16"/>
    <n v="0.04"/>
    <n v="0.28000000000000003"/>
    <n v="0.28999999999999998"/>
    <n v="0.05"/>
    <s v="0,68%"/>
    <s v="0,99%"/>
    <s v="0,19%"/>
    <s v="1,54%"/>
    <s v="1,53%"/>
    <s v="1,23%"/>
    <s v="0,44%"/>
    <s v="2,18%"/>
    <s v="1,25%"/>
    <s v="0,38%"/>
    <s v="2,19%"/>
    <s v="2,06%"/>
    <s v="0,28%"/>
    <s v="2,32%"/>
    <s v="2,25%"/>
    <n v="5800"/>
  </r>
  <r>
    <x v="2"/>
    <x v="2"/>
    <x v="2"/>
    <n v="55000"/>
    <n v="2259146"/>
    <n v="947649"/>
    <n v="3898372"/>
    <n v="1325276"/>
    <n v="1823855"/>
    <n v="66605"/>
    <n v="3029026"/>
    <n v="2151663"/>
    <n v="2496847"/>
    <n v="2397784"/>
    <n v="2967326"/>
    <n v="0.56999999999999995"/>
    <n v="87"/>
    <n v="15"/>
    <n v="91"/>
    <n v="67"/>
    <n v="1"/>
    <n v="0.7"/>
    <n v="0.22"/>
    <n v="0.74"/>
    <n v="0.5"/>
    <n v="0.85"/>
    <n v="0.88"/>
    <n v="0.99"/>
    <n v="0.2"/>
    <n v="0.48"/>
    <n v="0.56000000000000005"/>
    <n v="0.62"/>
    <n v="0.87"/>
    <n v="0.52"/>
    <n v="0.32"/>
    <n v="0.91"/>
    <n v="0.3"/>
    <n v="0.51"/>
    <n v="0.26"/>
    <n v="0.41"/>
    <n v="0.87"/>
    <n v="0.11"/>
    <n v="0.22"/>
    <n v="0.42"/>
    <n v="0.26"/>
    <n v="0.1"/>
    <n v="0.13"/>
    <n v="0.46"/>
    <n v="0.28000000000000003"/>
    <n v="0.33"/>
    <n v="0.39"/>
    <n v="0.2"/>
    <n v="0.82"/>
    <n v="0.41"/>
    <n v="0.32"/>
    <n v="0.35"/>
    <n v="0.15"/>
    <n v="0.12"/>
    <n v="0.19"/>
    <n v="0.91"/>
    <n v="0.59"/>
    <n v="0.54"/>
    <n v="0.64"/>
    <n v="0.46"/>
    <n v="0.19"/>
    <n v="0.28999999999999998"/>
    <n v="0.17"/>
    <n v="0.42"/>
    <n v="0.5"/>
    <n v="0.47"/>
    <n v="0.42"/>
    <n v="0.52"/>
    <n v="0.56000000000000005"/>
    <n v="0.41"/>
    <n v="0.59"/>
    <n v="0.25"/>
    <n v="0.39"/>
    <n v="0.31"/>
    <n v="0.59"/>
    <n v="0.36"/>
    <n v="0.55000000000000004"/>
    <n v="0.35"/>
    <n v="0.98"/>
    <n v="0.16"/>
    <n v="0.08"/>
    <n v="0.1"/>
    <n v="0.14000000000000001"/>
    <n v="0.33"/>
    <n v="0.17"/>
    <n v="0.17"/>
    <n v="0.03"/>
    <n v="0.16"/>
    <n v="0.7"/>
    <n v="1"/>
    <n v="0.06"/>
    <n v="0.17"/>
    <n v="0.06"/>
    <n v="0.2"/>
    <n v="0.13"/>
    <n v="0.03"/>
    <n v="0.42"/>
    <n v="0.08"/>
    <n v="0.04"/>
    <s v="0,21%"/>
    <s v="0,30%"/>
    <s v="0,45%"/>
    <s v="0,73%"/>
    <s v="0,75%"/>
    <s v="1,38%"/>
    <s v="0,53%"/>
    <s v="0,80%"/>
    <s v="1,82%"/>
    <s v="0,57%"/>
    <s v="2,18%"/>
    <s v="1,87%"/>
    <s v="0,77%"/>
    <s v="2,27%"/>
    <s v="2,15%"/>
    <n v="5500"/>
  </r>
  <r>
    <x v="2"/>
    <x v="3"/>
    <x v="3"/>
    <n v="44000"/>
    <n v="2231022"/>
    <n v="3765245"/>
    <n v="3169978"/>
    <n v="3857160"/>
    <n v="2408512"/>
    <n v="2065556"/>
    <n v="2672122"/>
    <n v="3848846"/>
    <n v="696917"/>
    <n v="1590852"/>
    <n v="3197967"/>
    <n v="0.67"/>
    <n v="68"/>
    <n v="42"/>
    <n v="60"/>
    <n v="59"/>
    <n v="0"/>
    <n v="0.93"/>
    <n v="0.42"/>
    <n v="0.63"/>
    <n v="0.75"/>
    <n v="0.25"/>
    <n v="0.28000000000000003"/>
    <n v="0.6"/>
    <n v="0.74"/>
    <n v="0.39"/>
    <n v="0.62"/>
    <n v="0.88"/>
    <n v="0.92"/>
    <n v="0.76"/>
    <n v="0.35"/>
    <n v="0.97"/>
    <n v="0.51"/>
    <n v="0.64"/>
    <n v="0.95"/>
    <n v="0.79"/>
    <n v="0.45"/>
    <n v="0.1"/>
    <n v="0.38"/>
    <n v="0.32"/>
    <n v="0.14000000000000001"/>
    <n v="0.31"/>
    <n v="0.45"/>
    <n v="0.19"/>
    <n v="0.42"/>
    <n v="0.46"/>
    <n v="0.13"/>
    <n v="0.2"/>
    <n v="0"/>
    <n v="0.28000000000000003"/>
    <n v="0.51"/>
    <n v="0.72"/>
    <n v="0.55000000000000004"/>
    <n v="0.5"/>
    <n v="0.18"/>
    <n v="0.19"/>
    <n v="0.45"/>
    <n v="0.23"/>
    <n v="0.54"/>
    <n v="0.67"/>
    <n v="0.67"/>
    <n v="0.56999999999999995"/>
    <n v="0.5"/>
    <n v="0.48"/>
    <n v="0.41"/>
    <n v="0.47"/>
    <n v="0.39"/>
    <n v="0.24"/>
    <n v="0.63"/>
    <n v="0.66"/>
    <n v="0.46"/>
    <n v="0.69"/>
    <n v="0.72"/>
    <n v="0.69"/>
    <n v="0.37"/>
    <n v="0.66"/>
    <n v="0.22"/>
    <n v="0.55000000000000004"/>
    <n v="0.92"/>
    <n v="0.18"/>
    <n v="0.09"/>
    <n v="0.04"/>
    <n v="0.49"/>
    <n v="0.28999999999999998"/>
    <n v="0.28999999999999998"/>
    <n v="0.17"/>
    <n v="0.03"/>
    <n v="0.15"/>
    <n v="0.23"/>
    <n v="1"/>
    <n v="7.0000000000000007E-2"/>
    <n v="0.26"/>
    <n v="0.04"/>
    <n v="0.5"/>
    <n v="0.15"/>
    <n v="7.0000000000000007E-2"/>
    <n v="0.4"/>
    <n v="0.1"/>
    <n v="0.09"/>
    <s v="0,60%"/>
    <s v="0,62%"/>
    <s v="0,18%"/>
    <s v="1,07%"/>
    <s v="1,09%"/>
    <s v="0,48%"/>
    <s v="0,35%"/>
    <s v="1,40%"/>
    <s v="1,03%"/>
    <s v="0,35%"/>
    <s v="1,93%"/>
    <s v="1,67%"/>
    <s v="0,46%"/>
    <s v="2,29%"/>
    <s v="2,15%"/>
    <n v="4200"/>
  </r>
  <r>
    <x v="2"/>
    <x v="4"/>
    <x v="4"/>
    <n v="44000"/>
    <n v="3704180"/>
    <n v="1305961"/>
    <n v="72985"/>
    <n v="3614775"/>
    <n v="3521151"/>
    <n v="1710843"/>
    <n v="3662614"/>
    <n v="1555006"/>
    <n v="3829173"/>
    <n v="949213"/>
    <n v="864554"/>
    <n v="0.53"/>
    <n v="60"/>
    <n v="20"/>
    <n v="65"/>
    <n v="77"/>
    <n v="1"/>
    <n v="0.53"/>
    <n v="0.84"/>
    <n v="0.51"/>
    <n v="0.3"/>
    <n v="0.24"/>
    <n v="0.6"/>
    <n v="0.56999999999999995"/>
    <n v="0.25"/>
    <n v="0.39"/>
    <n v="0.72"/>
    <n v="0.34"/>
    <n v="0.23"/>
    <n v="0.57999999999999996"/>
    <n v="0.94"/>
    <n v="0.62"/>
    <n v="0.21"/>
    <n v="0.47"/>
    <n v="0.69"/>
    <n v="0.28999999999999998"/>
    <n v="0.36"/>
    <n v="0.28000000000000003"/>
    <n v="0.22"/>
    <n v="0.47"/>
    <n v="0.21"/>
    <n v="0.19"/>
    <n v="0.12"/>
    <n v="0.38"/>
    <n v="0.17"/>
    <n v="0.46"/>
    <n v="0.26"/>
    <n v="0.31"/>
    <n v="0.95"/>
    <n v="0.3"/>
    <n v="0.83"/>
    <n v="0.45"/>
    <n v="0.85"/>
    <n v="0.11"/>
    <n v="0"/>
    <n v="0"/>
    <n v="0.51"/>
    <n v="0.31"/>
    <n v="0.3"/>
    <n v="0.66"/>
    <n v="0.55000000000000004"/>
    <n v="0.48"/>
    <n v="0.55000000000000004"/>
    <n v="0.52"/>
    <n v="0.38"/>
    <n v="0.52"/>
    <n v="0.2"/>
    <n v="0.59"/>
    <n v="0.62"/>
    <n v="0.16"/>
    <n v="0.44"/>
    <n v="0.54"/>
    <n v="0.55000000000000004"/>
    <n v="0.53"/>
    <n v="0.61"/>
    <n v="0.26"/>
    <n v="0.34"/>
    <n v="0.65"/>
    <n v="0.6"/>
    <n v="0.14000000000000001"/>
    <n v="0.04"/>
    <n v="7.0000000000000007E-2"/>
    <n v="0.3"/>
    <n v="0.2"/>
    <n v="0.14000000000000001"/>
    <n v="0.19"/>
    <n v="0.04"/>
    <n v="0.26"/>
    <n v="0.4"/>
    <n v="1"/>
    <n v="0.1"/>
    <n v="0.24"/>
    <n v="0.03"/>
    <n v="0.21"/>
    <n v="0.15"/>
    <n v="0.09"/>
    <n v="0.39"/>
    <n v="0.25"/>
    <n v="0.09"/>
    <s v="0,33%"/>
    <s v="0,26%"/>
    <s v="0,55%"/>
    <s v="0,49%"/>
    <s v="0,35%"/>
    <s v="1,70%"/>
    <s v="0,41%"/>
    <s v="0,76%"/>
    <s v="1,78%"/>
    <s v="0,70%"/>
    <s v="0,95%"/>
    <s v="1,79%"/>
    <s v="0,25%"/>
    <s v="1,31%"/>
    <s v="1,93%"/>
    <n v="6600"/>
  </r>
  <r>
    <x v="2"/>
    <x v="5"/>
    <x v="5"/>
    <n v="70000"/>
    <n v="92957"/>
    <n v="976183"/>
    <n v="826773"/>
    <n v="1025842"/>
    <n v="193760"/>
    <n v="336589"/>
    <n v="2570890"/>
    <n v="687546"/>
    <n v="1699332"/>
    <n v="2364765"/>
    <n v="2572775"/>
    <n v="0.43"/>
    <n v="66"/>
    <n v="46"/>
    <n v="42"/>
    <n v="67"/>
    <n v="1"/>
    <n v="0.32"/>
    <n v="0.44"/>
    <n v="0.37"/>
    <n v="0.55000000000000004"/>
    <n v="0.77"/>
    <n v="0.5"/>
    <n v="0.5"/>
    <n v="0.96"/>
    <n v="0.73"/>
    <n v="0.85"/>
    <n v="0.86"/>
    <n v="0.63"/>
    <n v="0.39"/>
    <n v="0.33"/>
    <n v="0.35"/>
    <n v="0.21"/>
    <n v="0.33"/>
    <n v="0.54"/>
    <n v="0.24"/>
    <n v="0.51"/>
    <n v="0.18"/>
    <n v="0.17"/>
    <n v="0.27"/>
    <n v="0.45"/>
    <n v="0.14000000000000001"/>
    <n v="0.31"/>
    <n v="0.32"/>
    <n v="0.48"/>
    <n v="0.25"/>
    <n v="0.27"/>
    <n v="0"/>
    <n v="0.99"/>
    <n v="0"/>
    <n v="0.11"/>
    <n v="0.64"/>
    <n v="0.61"/>
    <n v="0.42"/>
    <n v="0"/>
    <n v="0"/>
    <n v="0.34"/>
    <n v="0.15"/>
    <n v="0.52"/>
    <n v="0.35"/>
    <n v="0.7"/>
    <n v="0.15"/>
    <n v="0.27"/>
    <n v="0.53"/>
    <n v="0.75"/>
    <n v="0.5"/>
    <n v="0.53"/>
    <n v="0.54"/>
    <n v="0.26"/>
    <n v="0.32"/>
    <n v="0.45"/>
    <n v="0.64"/>
    <n v="0.42"/>
    <n v="0.19"/>
    <n v="0.21"/>
    <n v="0.64"/>
    <n v="0.35"/>
    <n v="0.24"/>
    <n v="0.49"/>
    <n v="0.05"/>
    <n v="0.08"/>
    <n v="0.1"/>
    <n v="0.24"/>
    <n v="0.38"/>
    <n v="0.2"/>
    <n v="0.28999999999999998"/>
    <n v="0.05"/>
    <n v="0.22"/>
    <n v="0.41"/>
    <n v="1"/>
    <n v="0.06"/>
    <n v="0.19"/>
    <n v="0.06"/>
    <n v="0.19"/>
    <n v="0.2"/>
    <n v="0.1"/>
    <n v="0.32"/>
    <n v="0.23"/>
    <n v="0.09"/>
    <s v="0,79%"/>
    <s v="0,42%"/>
    <s v="0,18%"/>
    <s v="1,30%"/>
    <s v="0,83%"/>
    <s v="0,25%"/>
    <s v="0,64%"/>
    <s v="1,35%"/>
    <s v="0,26%"/>
    <s v="0,42%"/>
    <s v="1,78%"/>
    <s v="1,23%"/>
    <s v="0,39%"/>
    <s v="1,92%"/>
    <s v="1,96%"/>
    <n v="7000"/>
  </r>
  <r>
    <x v="2"/>
    <x v="6"/>
    <x v="6"/>
    <n v="87000"/>
    <n v="3495466"/>
    <n v="429761"/>
    <n v="1726088"/>
    <n v="1259010"/>
    <n v="1185745"/>
    <n v="3184096"/>
    <n v="1518523"/>
    <n v="3393532"/>
    <n v="3592910"/>
    <n v="3608319"/>
    <n v="2326764"/>
    <n v="0.57999999999999996"/>
    <n v="46"/>
    <n v="30"/>
    <n v="33"/>
    <n v="94"/>
    <n v="1"/>
    <n v="0.52"/>
    <n v="0.32"/>
    <n v="0.85"/>
    <n v="0.87"/>
    <n v="0.47"/>
    <n v="0.39"/>
    <n v="0.51"/>
    <n v="0.99"/>
    <n v="0.78"/>
    <n v="0.48"/>
    <n v="0.61"/>
    <n v="0.97"/>
    <n v="0.87"/>
    <n v="0.5"/>
    <n v="0.69"/>
    <n v="0.4"/>
    <n v="0.56000000000000005"/>
    <n v="0.2"/>
    <n v="0.81"/>
    <n v="0.6"/>
    <n v="0.36"/>
    <n v="0.12"/>
    <n v="0.13"/>
    <n v="0.18"/>
    <n v="0.14000000000000001"/>
    <n v="0.46"/>
    <n v="0.31"/>
    <n v="0.41"/>
    <n v="0.2"/>
    <n v="0.32"/>
    <n v="0.97"/>
    <n v="0.85"/>
    <n v="0.7"/>
    <n v="0.62"/>
    <n v="0.3"/>
    <n v="0.83"/>
    <n v="0.27"/>
    <n v="0.28000000000000003"/>
    <n v="0.53"/>
    <n v="0.19"/>
    <n v="0.64"/>
    <n v="0.17"/>
    <n v="0.47"/>
    <n v="0.35"/>
    <n v="0.17"/>
    <n v="0.68"/>
    <n v="0.41"/>
    <n v="0.53"/>
    <n v="0.32"/>
    <n v="0.54"/>
    <n v="0.72"/>
    <n v="0.4"/>
    <n v="0.15"/>
    <n v="0.38"/>
    <n v="0.34"/>
    <n v="0.67"/>
    <n v="0.35"/>
    <n v="0.28999999999999998"/>
    <n v="0.21"/>
    <n v="0.61"/>
    <n v="0.65"/>
    <n v="0.41"/>
    <n v="0.15"/>
    <n v="7.0000000000000007E-2"/>
    <n v="0.1"/>
    <n v="0.5"/>
    <n v="0.37"/>
    <n v="0.21"/>
    <n v="0.3"/>
    <n v="0.03"/>
    <n v="0.25"/>
    <n v="0.27"/>
    <n v="1"/>
    <n v="0.03"/>
    <n v="0.14000000000000001"/>
    <n v="0.08"/>
    <n v="0.45"/>
    <n v="0.12"/>
    <n v="0.05"/>
    <n v="0.24"/>
    <n v="0.2"/>
    <n v="0.05"/>
    <s v="0,57%"/>
    <s v="0,22%"/>
    <s v="0,19%"/>
    <s v="0,65%"/>
    <s v="0,29%"/>
    <s v="0,35%"/>
    <s v="0,50%"/>
    <s v="0,37%"/>
    <s v="0,38%"/>
    <s v="0,28%"/>
    <s v="0,69%"/>
    <s v="1,28%"/>
    <s v="0,56%"/>
    <s v="1,76%"/>
    <s v="2,09%"/>
    <n v="5000"/>
  </r>
  <r>
    <x v="2"/>
    <x v="7"/>
    <x v="7"/>
    <n v="69000"/>
    <n v="3681615"/>
    <n v="3695063"/>
    <n v="755702"/>
    <n v="1432084"/>
    <n v="1519103"/>
    <n v="2030598"/>
    <n v="2717675"/>
    <n v="3495175"/>
    <n v="2822198"/>
    <n v="1751201"/>
    <n v="3426232"/>
    <n v="0.68"/>
    <n v="73"/>
    <n v="67"/>
    <n v="92"/>
    <n v="74"/>
    <n v="0"/>
    <n v="0.83"/>
    <n v="0.66"/>
    <n v="0.89"/>
    <n v="0.37"/>
    <n v="0.81"/>
    <n v="0.31"/>
    <n v="0.23"/>
    <n v="0.34"/>
    <n v="1"/>
    <n v="0.85"/>
    <n v="0.85"/>
    <n v="0.5"/>
    <n v="0.34"/>
    <n v="0.26"/>
    <n v="0.23"/>
    <n v="0.68"/>
    <n v="0.37"/>
    <n v="0.94"/>
    <n v="0.61"/>
    <n v="0.87"/>
    <n v="0.28999999999999998"/>
    <n v="0.4"/>
    <n v="0.36"/>
    <n v="0.28000000000000003"/>
    <n v="0.19"/>
    <n v="0.4"/>
    <n v="0.17"/>
    <n v="0.37"/>
    <n v="0.1"/>
    <n v="0.44"/>
    <n v="0"/>
    <n v="0.91"/>
    <n v="0.52"/>
    <n v="0.55000000000000004"/>
    <n v="0"/>
    <n v="0.2"/>
    <n v="0.75"/>
    <n v="0.35"/>
    <n v="0.64"/>
    <n v="0.19"/>
    <n v="0.2"/>
    <n v="0.4"/>
    <n v="0.66"/>
    <n v="0.59"/>
    <n v="0.2"/>
    <n v="0.33"/>
    <n v="0.44"/>
    <n v="0.49"/>
    <n v="0.31"/>
    <n v="0.38"/>
    <n v="0.66"/>
    <n v="0.37"/>
    <n v="0.3"/>
    <n v="0.5"/>
    <n v="0.48"/>
    <n v="0.68"/>
    <n v="0.27"/>
    <n v="0.31"/>
    <n v="0.64"/>
    <n v="0.16"/>
    <n v="0.54"/>
    <n v="0.97"/>
    <n v="0.16"/>
    <n v="0.1"/>
    <n v="0.04"/>
    <n v="0.48"/>
    <n v="0.27"/>
    <n v="0.21"/>
    <n v="0.41"/>
    <n v="0.06"/>
    <n v="0.47"/>
    <n v="0.41"/>
    <n v="1"/>
    <n v="0.06"/>
    <n v="0.19"/>
    <n v="0.08"/>
    <n v="0.33"/>
    <n v="0.09"/>
    <n v="0.04"/>
    <n v="0.28000000000000003"/>
    <n v="0.14000000000000001"/>
    <n v="0.05"/>
    <s v="0,59%"/>
    <s v="0,15%"/>
    <s v="0,75%"/>
    <s v="0,80%"/>
    <s v="1,09%"/>
    <s v="0,91%"/>
    <s v="0,79%"/>
    <s v="1,78%"/>
    <s v="1,13%"/>
    <s v="0,58%"/>
    <s v="1,99%"/>
    <s v="1,45%"/>
    <s v="0,36%"/>
    <s v="2,16%"/>
    <s v="2,05%"/>
    <n v="5300"/>
  </r>
  <r>
    <x v="2"/>
    <x v="8"/>
    <x v="8"/>
    <n v="62000"/>
    <n v="586898"/>
    <n v="3285803"/>
    <n v="436983"/>
    <n v="1236365"/>
    <n v="2975367"/>
    <n v="3494721"/>
    <n v="3037442"/>
    <n v="3114013"/>
    <n v="3752482"/>
    <n v="3643405"/>
    <n v="679762"/>
    <n v="0.75"/>
    <n v="64"/>
    <n v="38"/>
    <n v="44"/>
    <n v="94"/>
    <n v="1"/>
    <n v="0.74"/>
    <n v="0.35"/>
    <n v="0.28000000000000003"/>
    <n v="0.77"/>
    <n v="0.6"/>
    <n v="0.45"/>
    <n v="0.53"/>
    <n v="0.82"/>
    <n v="0.53"/>
    <n v="0.4"/>
    <n v="0.76"/>
    <n v="0.81"/>
    <n v="0.92"/>
    <n v="0.47"/>
    <n v="0.88"/>
    <n v="0.99"/>
    <n v="0.5"/>
    <n v="0.6"/>
    <n v="0.62"/>
    <n v="0.55000000000000004"/>
    <n v="0.19"/>
    <n v="0.22"/>
    <n v="0.46"/>
    <n v="0.45"/>
    <n v="0.5"/>
    <n v="0.39"/>
    <n v="0.27"/>
    <n v="0.26"/>
    <n v="0.33"/>
    <n v="0.16"/>
    <n v="0.08"/>
    <n v="0.75"/>
    <n v="0.19"/>
    <n v="0.54"/>
    <n v="0.68"/>
    <n v="0.42"/>
    <n v="1"/>
    <n v="0.68"/>
    <n v="0"/>
    <n v="0.15"/>
    <n v="0.25"/>
    <n v="0.4"/>
    <n v="0.53"/>
    <n v="0.48"/>
    <n v="0.47"/>
    <n v="0.18"/>
    <n v="0.66"/>
    <n v="0.73"/>
    <n v="0.28000000000000003"/>
    <n v="0.49"/>
    <n v="0.39"/>
    <n v="0.62"/>
    <n v="0.41"/>
    <n v="0.43"/>
    <n v="0.18"/>
    <n v="0.26"/>
    <n v="0.65"/>
    <n v="0.54"/>
    <n v="0.35"/>
    <n v="0.21"/>
    <n v="0.3"/>
    <n v="0.55000000000000004"/>
    <n v="0.14000000000000001"/>
    <n v="0.06"/>
    <n v="0.1"/>
    <n v="0.49"/>
    <n v="0.15"/>
    <n v="0.12"/>
    <n v="0.34"/>
    <n v="0.04"/>
    <n v="0.31"/>
    <n v="0.57999999999999996"/>
    <n v="1"/>
    <n v="0.03"/>
    <n v="0.27"/>
    <n v="0.03"/>
    <n v="0.48"/>
    <n v="0.08"/>
    <n v="0.03"/>
    <n v="0.5"/>
    <n v="0.08"/>
    <n v="0.06"/>
    <s v="0,18%"/>
    <s v="0,52%"/>
    <s v="0,34%"/>
    <s v="0,87%"/>
    <s v="0,71%"/>
    <s v="0,77%"/>
    <s v="0,51%"/>
    <s v="0,92%"/>
    <s v="1,03%"/>
    <s v="0,69%"/>
    <s v="1,36%"/>
    <s v="1,86%"/>
    <s v="0,27%"/>
    <s v="1,37%"/>
    <s v="2,32%"/>
    <n v="8500"/>
  </r>
  <r>
    <x v="2"/>
    <x v="9"/>
    <x v="9"/>
    <n v="53000"/>
    <n v="3637999"/>
    <n v="2767298"/>
    <n v="3318897"/>
    <n v="3118141"/>
    <n v="3524751"/>
    <n v="854493"/>
    <n v="3603318"/>
    <n v="870383"/>
    <n v="3986154"/>
    <n v="1000565"/>
    <n v="851213"/>
    <n v="0.89"/>
    <n v="78"/>
    <n v="70"/>
    <n v="22"/>
    <n v="76"/>
    <n v="0"/>
    <n v="0.71"/>
    <n v="0.83"/>
    <n v="0.92"/>
    <n v="0.37"/>
    <n v="0.71"/>
    <n v="0.75"/>
    <n v="0.6"/>
    <n v="0.4"/>
    <n v="0.31"/>
    <n v="0.49"/>
    <n v="0.78"/>
    <n v="0.36"/>
    <n v="0.34"/>
    <n v="0.51"/>
    <n v="0.44"/>
    <n v="0.65"/>
    <n v="0.56999999999999995"/>
    <n v="0.41"/>
    <n v="0.53"/>
    <n v="0.37"/>
    <n v="0.19"/>
    <n v="0.44"/>
    <n v="0.48"/>
    <n v="0.39"/>
    <n v="0.42"/>
    <n v="0.41"/>
    <n v="0.11"/>
    <n v="0.32"/>
    <n v="0.5"/>
    <n v="0.42"/>
    <n v="0.7"/>
    <n v="0.37"/>
    <n v="0.17"/>
    <n v="0.63"/>
    <n v="0.74"/>
    <n v="0.65"/>
    <n v="0.9"/>
    <n v="0"/>
    <n v="0.36"/>
    <n v="0.87"/>
    <n v="0.31"/>
    <n v="0.47"/>
    <n v="0.2"/>
    <n v="0.33"/>
    <n v="0.66"/>
    <n v="0.56999999999999995"/>
    <n v="0.26"/>
    <n v="0.17"/>
    <n v="0.54"/>
    <n v="0.63"/>
    <n v="0.53"/>
    <n v="0.28999999999999998"/>
    <n v="0.18"/>
    <n v="0.25"/>
    <n v="0.62"/>
    <n v="0.34"/>
    <n v="0.75"/>
    <n v="0.72"/>
    <n v="0.25"/>
    <n v="0.53"/>
    <n v="0.2"/>
    <n v="0.89"/>
    <n v="0.11"/>
    <n v="0.05"/>
    <n v="0.08"/>
    <n v="0.49"/>
    <n v="0.39"/>
    <n v="0.13"/>
    <n v="0.34"/>
    <n v="0.08"/>
    <n v="0.33"/>
    <n v="0.21"/>
    <n v="1"/>
    <n v="0.08"/>
    <n v="0.13"/>
    <n v="0.1"/>
    <n v="0.24"/>
    <n v="0.14000000000000001"/>
    <n v="0.03"/>
    <n v="0.24"/>
    <n v="0.28000000000000003"/>
    <n v="0.05"/>
    <s v="0,36%"/>
    <s v="0,15%"/>
    <s v="1,52%"/>
    <s v="0,41%"/>
    <s v="0,32%"/>
    <s v="1,61%"/>
    <s v="0,39%"/>
    <s v="0,73%"/>
    <s v="1,96%"/>
    <s v="0,40%"/>
    <s v="1,82%"/>
    <s v="2,12%"/>
    <s v="0,59%"/>
    <s v="1,93%"/>
    <s v="2,12%"/>
    <n v="9000"/>
  </r>
  <r>
    <x v="2"/>
    <x v="10"/>
    <x v="10"/>
    <n v="86000"/>
    <n v="2032680"/>
    <n v="154531"/>
    <n v="2518700"/>
    <n v="3381289"/>
    <n v="2369378"/>
    <n v="149929"/>
    <n v="778488"/>
    <n v="3025410"/>
    <n v="2800501"/>
    <n v="3620589"/>
    <n v="2975140"/>
    <n v="1"/>
    <n v="92"/>
    <n v="53"/>
    <n v="28"/>
    <n v="79"/>
    <n v="0"/>
    <n v="0.5"/>
    <n v="0.25"/>
    <n v="0.3"/>
    <n v="0.63"/>
    <n v="0.93"/>
    <n v="0.52"/>
    <n v="0.53"/>
    <n v="0.92"/>
    <n v="0.68"/>
    <n v="0.8"/>
    <n v="0.25"/>
    <n v="0.88"/>
    <n v="0.43"/>
    <n v="0.97"/>
    <n v="0.4"/>
    <n v="0.55000000000000004"/>
    <n v="0.55000000000000004"/>
    <n v="0.76"/>
    <n v="0.41"/>
    <n v="1"/>
    <n v="0.21"/>
    <n v="0.3"/>
    <n v="0.32"/>
    <n v="0.2"/>
    <n v="0.47"/>
    <n v="0.49"/>
    <n v="0.1"/>
    <n v="0.32"/>
    <n v="0.24"/>
    <n v="0.32"/>
    <n v="0.53"/>
    <n v="0.67"/>
    <n v="0.37"/>
    <n v="0.69"/>
    <n v="0.8"/>
    <n v="0.4"/>
    <n v="0.9"/>
    <n v="0.9"/>
    <n v="0.5"/>
    <n v="0.77"/>
    <n v="0.3"/>
    <n v="0.75"/>
    <n v="0.59"/>
    <n v="0.36"/>
    <n v="0.33"/>
    <n v="0.47"/>
    <n v="0.27"/>
    <n v="0.34"/>
    <n v="0.63"/>
    <n v="0.24"/>
    <n v="0.45"/>
    <n v="0.48"/>
    <n v="0.63"/>
    <n v="0.21"/>
    <n v="0.39"/>
    <n v="0.42"/>
    <n v="0.43"/>
    <n v="0.36"/>
    <n v="0.24"/>
    <n v="0.18"/>
    <n v="0.72"/>
    <n v="0.96"/>
    <n v="0.17"/>
    <n v="0.09"/>
    <n v="0.1"/>
    <n v="0.38"/>
    <n v="0.34"/>
    <n v="0.15"/>
    <n v="0.38"/>
    <n v="0.06"/>
    <n v="0.24"/>
    <n v="0.3"/>
    <n v="1"/>
    <n v="0.05"/>
    <n v="0.23"/>
    <n v="0.06"/>
    <n v="0.17"/>
    <n v="0.13"/>
    <n v="0.09"/>
    <n v="0.19"/>
    <n v="0.3"/>
    <n v="0.03"/>
    <s v="0,30%"/>
    <s v="0,49%"/>
    <s v="0,18%"/>
    <s v="0,80%"/>
    <s v="0,91%"/>
    <s v="0,53%"/>
    <s v="0,73%"/>
    <s v="1,36%"/>
    <s v="0,55%"/>
    <s v="0,41%"/>
    <s v="1,63%"/>
    <s v="1,85%"/>
    <s v="0,62%"/>
    <s v="2,23%"/>
    <s v="2,00%"/>
    <n v="7000"/>
  </r>
  <r>
    <x v="2"/>
    <x v="11"/>
    <x v="11"/>
    <n v="85000"/>
    <n v="392954"/>
    <n v="3114503"/>
    <n v="904398"/>
    <n v="2335321"/>
    <n v="1443940"/>
    <n v="932793"/>
    <n v="2496222"/>
    <n v="3812694"/>
    <n v="3884580"/>
    <n v="966600"/>
    <n v="3842674"/>
    <n v="0.9"/>
    <n v="56"/>
    <n v="58"/>
    <n v="31"/>
    <n v="84"/>
    <n v="1"/>
    <n v="0.76"/>
    <n v="0.45"/>
    <n v="0.61"/>
    <n v="0.53"/>
    <n v="0.84"/>
    <n v="0.85"/>
    <n v="0.28999999999999998"/>
    <n v="0.54"/>
    <n v="0.32"/>
    <n v="0.38"/>
    <n v="0.55000000000000004"/>
    <n v="0.62"/>
    <n v="0.37"/>
    <n v="0.97"/>
    <n v="0.22"/>
    <n v="0.76"/>
    <n v="0.43"/>
    <n v="1"/>
    <n v="0.36"/>
    <n v="0.33"/>
    <n v="0.48"/>
    <n v="0.42"/>
    <n v="0.18"/>
    <n v="0.5"/>
    <n v="0.3"/>
    <n v="0.42"/>
    <n v="0.27"/>
    <n v="0.24"/>
    <n v="0.36"/>
    <n v="0.22"/>
    <n v="0.19"/>
    <n v="0.88"/>
    <n v="0.45"/>
    <n v="0.1"/>
    <n v="0.24"/>
    <n v="0.93"/>
    <n v="0.24"/>
    <n v="0.36"/>
    <n v="0.09"/>
    <n v="0"/>
    <n v="0.51"/>
    <n v="0.75"/>
    <n v="0.66"/>
    <n v="0.62"/>
    <n v="0.34"/>
    <n v="0.71"/>
    <n v="0.48"/>
    <n v="0.48"/>
    <n v="0.27"/>
    <n v="0.64"/>
    <n v="0.72"/>
    <n v="0.31"/>
    <n v="0.28999999999999998"/>
    <n v="0.16"/>
    <n v="0.48"/>
    <n v="0.16"/>
    <n v="0.68"/>
    <n v="0.53"/>
    <n v="0.63"/>
    <n v="0.57999999999999996"/>
    <n v="0.17"/>
    <n v="0.49"/>
    <n v="0.05"/>
    <n v="0.05"/>
    <n v="7.0000000000000007E-2"/>
    <n v="0.28999999999999998"/>
    <n v="0.4"/>
    <n v="0.17"/>
    <n v="0.47"/>
    <n v="0.03"/>
    <n v="0.39"/>
    <n v="0.19"/>
    <n v="1"/>
    <n v="0.05"/>
    <n v="0.28999999999999998"/>
    <n v="0.04"/>
    <n v="0.16"/>
    <n v="0.09"/>
    <n v="0.1"/>
    <n v="0.21"/>
    <n v="0.28000000000000003"/>
    <n v="0.05"/>
    <s v="0,49%"/>
    <s v="0,45%"/>
    <s v="0,70%"/>
    <s v="0,76%"/>
    <s v="0,52%"/>
    <s v="1,12%"/>
    <s v="0,69%"/>
    <s v="0,68%"/>
    <s v="1,95%"/>
    <s v="0,29%"/>
    <s v="1,03%"/>
    <s v="2,26%"/>
    <s v="0,28%"/>
    <s v="2,01%"/>
    <s v="2,35%"/>
    <n v="9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2BD360-BF0A-407B-9AE7-FC607A2C1E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O6" firstHeaderRow="0" firstDataRow="1" firstDataCol="1" rowPageCount="1" colPageCount="1"/>
  <pivotFields count="119">
    <pivotField axis="axisPage" multipleItemSelectionAllowed="1" showAll="0">
      <items count="4">
        <item h="1" x="0"/>
        <item h="1" x="1"/>
        <item x="2"/>
        <item t="default"/>
      </items>
    </pivotField>
    <pivotField axis="axisRow" showAll="0">
      <items count="13">
        <item x="0"/>
        <item x="1"/>
        <item x="2"/>
        <item x="3"/>
        <item x="4"/>
        <item x="5"/>
        <item x="6"/>
        <item x="7"/>
        <item x="8"/>
        <item x="9"/>
        <item x="10"/>
        <item x="11"/>
        <item t="default"/>
      </items>
    </pivotField>
    <pivotField showAll="0">
      <items count="13">
        <item h="1" x="0"/>
        <item x="1"/>
        <item h="1" x="2"/>
        <item h="1" x="3"/>
        <item h="1" x="4"/>
        <item h="1" x="5"/>
        <item h="1" x="6"/>
        <item h="1" x="7"/>
        <item h="1" x="8"/>
        <item h="1" x="9"/>
        <item h="1" x="10"/>
        <item h="1" x="1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numFmtId="9"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v="1"/>
    </i>
    <i t="grand">
      <x/>
    </i>
  </rowItems>
  <colFields count="1">
    <field x="-2"/>
  </colFields>
  <colItems count="13">
    <i>
      <x/>
    </i>
    <i i="1">
      <x v="1"/>
    </i>
    <i i="2">
      <x v="2"/>
    </i>
    <i i="3">
      <x v="3"/>
    </i>
    <i i="4">
      <x v="4"/>
    </i>
    <i i="5">
      <x v="5"/>
    </i>
    <i i="6">
      <x v="6"/>
    </i>
    <i i="7">
      <x v="7"/>
    </i>
    <i i="8">
      <x v="8"/>
    </i>
    <i i="9">
      <x v="9"/>
    </i>
    <i i="10">
      <x v="10"/>
    </i>
    <i i="11">
      <x v="11"/>
    </i>
    <i i="12">
      <x v="12"/>
    </i>
  </colItems>
  <pageFields count="1">
    <pageField fld="0" hier="-1"/>
  </pageFields>
  <dataFields count="13">
    <dataField name="Sum of Cash Flow" fld="3" baseField="0" baseItem="0"/>
    <dataField name="Sum of SOL" fld="4" baseField="0" baseItem="0"/>
    <dataField name="Sum of RAY" fld="5" baseField="0" baseItem="0"/>
    <dataField name="Sum of JUP" fld="6" baseField="0" baseItem="0"/>
    <dataField name="Sum of ORCA" fld="7" baseField="0" baseItem="0"/>
    <dataField name="Sum of BONK" fld="8" baseField="0" baseItem="0"/>
    <dataField name="Sum of ARB" fld="9" baseField="0" baseItem="0"/>
    <dataField name="Sum of ETH" fld="10" baseField="0" baseItem="0"/>
    <dataField name="Sum of GMX" fld="11" baseField="0" baseItem="0"/>
    <dataField name="Sum of BTC" fld="12" baseField="0" baseItem="0"/>
    <dataField name="Sum of ETH2" fld="13" baseField="0" baseItem="0"/>
    <dataField name="Sum of USDC" fld="14" baseField="0" baseItem="0"/>
    <dataField name="Average of Fear &amp; Greed Index" fld="15" subtotal="average" baseField="1"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Month" xr10:uid="{215B2B89-3555-41BC-8483-99EDEB685A8D}" sourceName="Name Month">
  <pivotTables>
    <pivotTable tabId="3" name="PivotTable1"/>
  </pivotTables>
  <data>
    <tabular pivotCacheId="1536406712">
      <items count="12">
        <i x="0"/>
        <i x="1" s="1"/>
        <i x="2"/>
        <i x="3"/>
        <i x="4"/>
        <i x="5"/>
        <i x="6"/>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1787D41-CEF3-4DBA-9937-29BAA49EAECE}" sourceName="Year">
  <pivotTables>
    <pivotTable tabId="3" name="PivotTable1"/>
  </pivotTables>
  <data>
    <tabular pivotCacheId="1536406712">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Month 1" xr10:uid="{C18D9BAA-0376-475D-8F21-5BFB9922CD28}" cache="Slicer_Name_Month" caption="Name Month" columnCount="12" showCaption="0" style="SlicerStyleLight1 3" rowHeight="234950"/>
  <slicer name="Year 1" xr10:uid="{B4BE3F49-0589-4C61-84D4-D7DD0326F42C}" cache="Slicer_Year" caption="Year" showCaption="0" style="SlicerStyleLight1 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celtable.com/en/templates/"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568B2-6C1F-488A-BABC-D2BFC948D268}">
  <dimension ref="A1:DT1000"/>
  <sheetViews>
    <sheetView topLeftCell="CW1" zoomScale="83" zoomScaleNormal="66" workbookViewId="0">
      <selection activeCell="DA3" sqref="DA3"/>
    </sheetView>
  </sheetViews>
  <sheetFormatPr defaultRowHeight="14.4" x14ac:dyDescent="0.3"/>
  <cols>
    <col min="119" max="119" width="11.33203125" customWidth="1"/>
  </cols>
  <sheetData>
    <row r="1" spans="1:124" ht="28.8" customHeight="1" thickBot="1" x14ac:dyDescent="0.35">
      <c r="A1" s="1"/>
      <c r="B1" s="1"/>
      <c r="C1" s="1"/>
      <c r="D1" s="54" t="s">
        <v>0</v>
      </c>
      <c r="E1" s="55"/>
      <c r="F1" s="55"/>
      <c r="G1" s="55"/>
      <c r="H1" s="56"/>
      <c r="I1" s="54" t="s">
        <v>1</v>
      </c>
      <c r="J1" s="55"/>
      <c r="K1" s="56"/>
      <c r="L1" s="54" t="s">
        <v>2</v>
      </c>
      <c r="M1" s="55"/>
      <c r="N1" s="55"/>
      <c r="O1" s="56"/>
      <c r="P1" s="1"/>
      <c r="Q1" s="54" t="s">
        <v>3</v>
      </c>
      <c r="R1" s="56"/>
      <c r="S1" s="54" t="s">
        <v>4</v>
      </c>
      <c r="T1" s="55"/>
      <c r="U1" s="56"/>
      <c r="V1" s="54" t="s">
        <v>5</v>
      </c>
      <c r="W1" s="55"/>
      <c r="X1" s="55"/>
      <c r="Y1" s="55"/>
      <c r="Z1" s="55"/>
      <c r="AA1" s="55"/>
      <c r="AB1" s="55"/>
      <c r="AC1" s="55"/>
      <c r="AD1" s="55"/>
      <c r="AE1" s="56"/>
      <c r="AF1" s="54" t="s">
        <v>6</v>
      </c>
      <c r="AG1" s="55"/>
      <c r="AH1" s="55"/>
      <c r="AI1" s="55"/>
      <c r="AJ1" s="55"/>
      <c r="AK1" s="55"/>
      <c r="AL1" s="55"/>
      <c r="AM1" s="55"/>
      <c r="AN1" s="55"/>
      <c r="AO1" s="56"/>
      <c r="AP1" s="54" t="s">
        <v>7</v>
      </c>
      <c r="AQ1" s="55"/>
      <c r="AR1" s="55"/>
      <c r="AS1" s="55"/>
      <c r="AT1" s="55"/>
      <c r="AU1" s="55"/>
      <c r="AV1" s="55"/>
      <c r="AW1" s="55"/>
      <c r="AX1" s="55"/>
      <c r="AY1" s="56"/>
      <c r="AZ1" s="54" t="s">
        <v>8</v>
      </c>
      <c r="BA1" s="55"/>
      <c r="BB1" s="55"/>
      <c r="BC1" s="55"/>
      <c r="BD1" s="55"/>
      <c r="BE1" s="55"/>
      <c r="BF1" s="55"/>
      <c r="BG1" s="55"/>
      <c r="BH1" s="55"/>
      <c r="BI1" s="56"/>
      <c r="BJ1" s="54" t="s">
        <v>9</v>
      </c>
      <c r="BK1" s="55"/>
      <c r="BL1" s="55"/>
      <c r="BM1" s="55"/>
      <c r="BN1" s="55"/>
      <c r="BO1" s="55"/>
      <c r="BP1" s="55"/>
      <c r="BQ1" s="55"/>
      <c r="BR1" s="55"/>
      <c r="BS1" s="55"/>
      <c r="BT1" s="55"/>
      <c r="BU1" s="55"/>
      <c r="BV1" s="55"/>
      <c r="BW1" s="55"/>
      <c r="BX1" s="55"/>
      <c r="BY1" s="55"/>
      <c r="BZ1" s="55"/>
      <c r="CA1" s="55"/>
      <c r="CB1" s="55"/>
      <c r="CC1" s="55"/>
      <c r="CD1" s="56"/>
      <c r="CE1" s="54" t="s">
        <v>10</v>
      </c>
      <c r="CF1" s="55"/>
      <c r="CG1" s="55"/>
      <c r="CH1" s="55"/>
      <c r="CI1" s="55"/>
      <c r="CJ1" s="55"/>
      <c r="CK1" s="55"/>
      <c r="CL1" s="55"/>
      <c r="CM1" s="55"/>
      <c r="CN1" s="55"/>
      <c r="CO1" s="55"/>
      <c r="CP1" s="55"/>
      <c r="CQ1" s="55"/>
      <c r="CR1" s="55"/>
      <c r="CS1" s="55"/>
      <c r="CT1" s="55"/>
      <c r="CU1" s="55"/>
      <c r="CV1" s="55"/>
      <c r="CW1" s="55"/>
      <c r="CX1" s="55"/>
      <c r="CY1" s="56"/>
      <c r="CZ1" s="54" t="s">
        <v>11</v>
      </c>
      <c r="DA1" s="55"/>
      <c r="DB1" s="55"/>
      <c r="DC1" s="55"/>
      <c r="DD1" s="55"/>
      <c r="DE1" s="55"/>
      <c r="DF1" s="55"/>
      <c r="DG1" s="55"/>
      <c r="DH1" s="55"/>
      <c r="DI1" s="55"/>
      <c r="DJ1" s="55"/>
      <c r="DK1" s="55"/>
      <c r="DL1" s="55"/>
      <c r="DM1" s="55"/>
      <c r="DN1" s="56"/>
      <c r="DO1" s="1"/>
      <c r="DP1" s="1"/>
      <c r="DQ1" s="1"/>
      <c r="DR1" s="1"/>
      <c r="DS1" s="1"/>
      <c r="DT1" s="1"/>
    </row>
    <row r="2" spans="1:124" ht="43.8" thickBot="1" x14ac:dyDescent="0.35">
      <c r="A2" s="2" t="s">
        <v>12</v>
      </c>
      <c r="B2" s="2" t="s">
        <v>13</v>
      </c>
      <c r="C2" s="2" t="s">
        <v>14</v>
      </c>
      <c r="D2" s="4" t="s">
        <v>15</v>
      </c>
      <c r="E2" s="4" t="s">
        <v>16</v>
      </c>
      <c r="F2" s="4" t="s">
        <v>17</v>
      </c>
      <c r="G2" s="4" t="s">
        <v>18</v>
      </c>
      <c r="H2" s="4" t="s">
        <v>19</v>
      </c>
      <c r="I2" s="4" t="s">
        <v>20</v>
      </c>
      <c r="J2" s="4" t="s">
        <v>21</v>
      </c>
      <c r="K2" s="4" t="s">
        <v>22</v>
      </c>
      <c r="L2" s="4" t="s">
        <v>23</v>
      </c>
      <c r="M2" s="4" t="s">
        <v>24</v>
      </c>
      <c r="N2" s="4" t="s">
        <v>22</v>
      </c>
      <c r="O2" s="4" t="s">
        <v>25</v>
      </c>
      <c r="P2" s="5" t="s">
        <v>26</v>
      </c>
      <c r="Q2" s="4" t="s">
        <v>27</v>
      </c>
      <c r="R2" s="4" t="s">
        <v>28</v>
      </c>
      <c r="S2" s="4" t="s">
        <v>29</v>
      </c>
      <c r="T2" s="4" t="s">
        <v>30</v>
      </c>
      <c r="U2" s="4" t="s">
        <v>31</v>
      </c>
      <c r="V2" s="4">
        <v>1</v>
      </c>
      <c r="W2" s="4">
        <v>2</v>
      </c>
      <c r="X2" s="4">
        <v>3</v>
      </c>
      <c r="Y2" s="4">
        <v>4</v>
      </c>
      <c r="Z2" s="4">
        <v>5</v>
      </c>
      <c r="AA2" s="4">
        <v>6</v>
      </c>
      <c r="AB2" s="4">
        <v>7</v>
      </c>
      <c r="AC2" s="4">
        <v>8</v>
      </c>
      <c r="AD2" s="4">
        <v>9</v>
      </c>
      <c r="AE2" s="4">
        <v>10</v>
      </c>
      <c r="AF2" s="4">
        <v>1</v>
      </c>
      <c r="AG2" s="4">
        <v>2</v>
      </c>
      <c r="AH2" s="4">
        <v>3</v>
      </c>
      <c r="AI2" s="4">
        <v>4</v>
      </c>
      <c r="AJ2" s="4">
        <v>5</v>
      </c>
      <c r="AK2" s="4">
        <v>6</v>
      </c>
      <c r="AL2" s="4">
        <v>7</v>
      </c>
      <c r="AM2" s="4">
        <v>8</v>
      </c>
      <c r="AN2" s="4">
        <v>9</v>
      </c>
      <c r="AO2" s="4">
        <v>10</v>
      </c>
      <c r="AP2" s="4">
        <v>1</v>
      </c>
      <c r="AQ2" s="4">
        <v>2</v>
      </c>
      <c r="AR2" s="4">
        <v>3</v>
      </c>
      <c r="AS2" s="4">
        <v>4</v>
      </c>
      <c r="AT2" s="4">
        <v>5</v>
      </c>
      <c r="AU2" s="4">
        <v>6</v>
      </c>
      <c r="AV2" s="4">
        <v>7</v>
      </c>
      <c r="AW2" s="4">
        <v>8</v>
      </c>
      <c r="AX2" s="4">
        <v>9</v>
      </c>
      <c r="AY2" s="4">
        <v>10</v>
      </c>
      <c r="AZ2" s="4">
        <v>1</v>
      </c>
      <c r="BA2" s="4">
        <v>2</v>
      </c>
      <c r="BB2" s="4">
        <v>3</v>
      </c>
      <c r="BC2" s="4">
        <v>4</v>
      </c>
      <c r="BD2" s="4">
        <v>5</v>
      </c>
      <c r="BE2" s="4">
        <v>6</v>
      </c>
      <c r="BF2" s="4">
        <v>7</v>
      </c>
      <c r="BG2" s="4">
        <v>8</v>
      </c>
      <c r="BH2" s="4">
        <v>9</v>
      </c>
      <c r="BI2" s="4">
        <v>10</v>
      </c>
      <c r="BJ2" s="4">
        <v>1</v>
      </c>
      <c r="BK2" s="4">
        <v>2</v>
      </c>
      <c r="BL2" s="4">
        <v>3</v>
      </c>
      <c r="BM2" s="4">
        <v>4</v>
      </c>
      <c r="BN2" s="4">
        <v>5</v>
      </c>
      <c r="BO2" s="4">
        <v>6</v>
      </c>
      <c r="BP2" s="4">
        <v>7</v>
      </c>
      <c r="BQ2" s="4">
        <v>8</v>
      </c>
      <c r="BR2" s="4">
        <v>9</v>
      </c>
      <c r="BS2" s="4">
        <v>10</v>
      </c>
      <c r="BT2" s="4">
        <v>11</v>
      </c>
      <c r="BU2" s="4">
        <v>12</v>
      </c>
      <c r="BV2" s="4">
        <v>13</v>
      </c>
      <c r="BW2" s="4">
        <v>14</v>
      </c>
      <c r="BX2" s="4">
        <v>15</v>
      </c>
      <c r="BY2" s="4">
        <v>16</v>
      </c>
      <c r="BZ2" s="4">
        <v>17</v>
      </c>
      <c r="CA2" s="4">
        <v>18</v>
      </c>
      <c r="CB2" s="4">
        <v>19</v>
      </c>
      <c r="CC2" s="4">
        <v>20</v>
      </c>
      <c r="CD2" s="4">
        <v>21</v>
      </c>
      <c r="CE2" s="4">
        <v>1</v>
      </c>
      <c r="CF2" s="4">
        <v>2</v>
      </c>
      <c r="CG2" s="4">
        <v>3</v>
      </c>
      <c r="CH2" s="4">
        <v>4</v>
      </c>
      <c r="CI2" s="4">
        <v>5</v>
      </c>
      <c r="CJ2" s="4">
        <v>6</v>
      </c>
      <c r="CK2" s="4">
        <v>7</v>
      </c>
      <c r="CL2" s="4">
        <v>8</v>
      </c>
      <c r="CM2" s="4">
        <v>9</v>
      </c>
      <c r="CN2" s="4">
        <v>10</v>
      </c>
      <c r="CO2" s="4">
        <v>11</v>
      </c>
      <c r="CP2" s="4">
        <v>12</v>
      </c>
      <c r="CQ2" s="4">
        <v>13</v>
      </c>
      <c r="CR2" s="4">
        <v>14</v>
      </c>
      <c r="CS2" s="4">
        <v>15</v>
      </c>
      <c r="CT2" s="4">
        <v>16</v>
      </c>
      <c r="CU2" s="4">
        <v>17</v>
      </c>
      <c r="CV2" s="4">
        <v>18</v>
      </c>
      <c r="CW2" s="4">
        <v>19</v>
      </c>
      <c r="CX2" s="4">
        <v>20</v>
      </c>
      <c r="CY2" s="4">
        <v>21</v>
      </c>
      <c r="CZ2" s="4">
        <v>0.1</v>
      </c>
      <c r="DA2" s="4">
        <v>0.1</v>
      </c>
      <c r="DB2" s="4">
        <v>0.1</v>
      </c>
      <c r="DC2" s="4">
        <v>0.2</v>
      </c>
      <c r="DD2" s="4">
        <v>0.2</v>
      </c>
      <c r="DE2" s="4">
        <v>0.2</v>
      </c>
      <c r="DF2" s="4">
        <v>0.3</v>
      </c>
      <c r="DG2" s="4">
        <v>0.3</v>
      </c>
      <c r="DH2" s="4">
        <v>0.3</v>
      </c>
      <c r="DI2" s="4">
        <v>0.4</v>
      </c>
      <c r="DJ2" s="4">
        <v>0.4</v>
      </c>
      <c r="DK2" s="4">
        <v>0.4</v>
      </c>
      <c r="DL2" s="4">
        <v>0.5</v>
      </c>
      <c r="DM2" s="4">
        <v>0.5</v>
      </c>
      <c r="DN2" s="4">
        <v>0.5</v>
      </c>
      <c r="DO2" s="5" t="s">
        <v>32</v>
      </c>
      <c r="DP2" s="57" t="s">
        <v>33</v>
      </c>
      <c r="DQ2" s="58"/>
      <c r="DR2" s="58"/>
      <c r="DS2" s="58"/>
      <c r="DT2" s="59"/>
    </row>
    <row r="3" spans="1:124" ht="15" thickBot="1" x14ac:dyDescent="0.35">
      <c r="A3" s="3">
        <v>2023</v>
      </c>
      <c r="B3" s="3">
        <v>1</v>
      </c>
      <c r="C3" s="3" t="s">
        <v>34</v>
      </c>
      <c r="D3" s="3">
        <v>40000</v>
      </c>
      <c r="E3" s="3">
        <v>797902</v>
      </c>
      <c r="F3" s="3">
        <v>551147</v>
      </c>
      <c r="G3" s="3">
        <v>572728</v>
      </c>
      <c r="H3" s="3">
        <v>154804</v>
      </c>
      <c r="I3" s="3">
        <v>119041</v>
      </c>
      <c r="J3" s="3">
        <v>780194</v>
      </c>
      <c r="K3" s="3">
        <v>378744</v>
      </c>
      <c r="L3" s="3">
        <v>112296</v>
      </c>
      <c r="M3" s="3">
        <v>2755599</v>
      </c>
      <c r="N3" s="3">
        <v>932642</v>
      </c>
      <c r="O3" s="3">
        <v>3144375</v>
      </c>
      <c r="P3" s="6">
        <v>0.1</v>
      </c>
      <c r="Q3" s="3">
        <v>50</v>
      </c>
      <c r="R3" s="3">
        <v>40</v>
      </c>
      <c r="S3" s="3">
        <v>55</v>
      </c>
      <c r="T3" s="3">
        <v>20</v>
      </c>
      <c r="U3" s="3">
        <v>1</v>
      </c>
      <c r="V3" s="6">
        <v>0.79</v>
      </c>
      <c r="W3" s="6">
        <v>0.77</v>
      </c>
      <c r="X3" s="6">
        <v>0.45</v>
      </c>
      <c r="Y3" s="6">
        <v>0.25</v>
      </c>
      <c r="Z3" s="6">
        <v>0.85</v>
      </c>
      <c r="AA3" s="6">
        <v>0.97</v>
      </c>
      <c r="AB3" s="6">
        <v>0.5</v>
      </c>
      <c r="AC3" s="6">
        <v>0.23</v>
      </c>
      <c r="AD3" s="6">
        <v>0.6</v>
      </c>
      <c r="AE3" s="6">
        <v>0.53</v>
      </c>
      <c r="AF3" s="6">
        <v>0.61</v>
      </c>
      <c r="AG3" s="6">
        <v>0.4</v>
      </c>
      <c r="AH3" s="6">
        <v>0.71</v>
      </c>
      <c r="AI3" s="6">
        <v>0.37</v>
      </c>
      <c r="AJ3" s="6">
        <v>0.79</v>
      </c>
      <c r="AK3" s="6">
        <v>0.98</v>
      </c>
      <c r="AL3" s="6">
        <v>0.72</v>
      </c>
      <c r="AM3" s="6">
        <v>0.8</v>
      </c>
      <c r="AN3" s="6">
        <v>0.23</v>
      </c>
      <c r="AO3" s="6">
        <v>0.38</v>
      </c>
      <c r="AP3" s="6">
        <v>0.21</v>
      </c>
      <c r="AQ3" s="6">
        <v>0.5</v>
      </c>
      <c r="AR3" s="6">
        <v>0.37</v>
      </c>
      <c r="AS3" s="6">
        <v>0.31</v>
      </c>
      <c r="AT3" s="6">
        <v>0.28999999999999998</v>
      </c>
      <c r="AU3" s="6">
        <v>0.34</v>
      </c>
      <c r="AV3" s="6">
        <v>0.36</v>
      </c>
      <c r="AW3" s="6">
        <v>0.4</v>
      </c>
      <c r="AX3" s="6">
        <v>0.11</v>
      </c>
      <c r="AY3" s="6">
        <v>0.19</v>
      </c>
      <c r="AZ3" s="6">
        <v>0.7</v>
      </c>
      <c r="BA3" s="6">
        <v>0.64</v>
      </c>
      <c r="BB3" s="6">
        <v>0.39</v>
      </c>
      <c r="BC3" s="6">
        <v>0.62</v>
      </c>
      <c r="BD3" s="6">
        <v>0.86</v>
      </c>
      <c r="BE3" s="6">
        <v>0</v>
      </c>
      <c r="BF3" s="6">
        <v>0.67</v>
      </c>
      <c r="BG3" s="6">
        <v>0.79</v>
      </c>
      <c r="BH3" s="6">
        <v>0.22</v>
      </c>
      <c r="BI3" s="6">
        <v>0.15</v>
      </c>
      <c r="BJ3" s="6">
        <v>0.4</v>
      </c>
      <c r="BK3" s="6">
        <v>0.26</v>
      </c>
      <c r="BL3" s="6">
        <v>0.48</v>
      </c>
      <c r="BM3" s="6">
        <v>0.39</v>
      </c>
      <c r="BN3" s="6">
        <v>0.56999999999999995</v>
      </c>
      <c r="BO3" s="6">
        <v>0.73</v>
      </c>
      <c r="BP3" s="6">
        <v>0.25</v>
      </c>
      <c r="BQ3" s="6">
        <v>0.19</v>
      </c>
      <c r="BR3" s="6">
        <v>0.28000000000000003</v>
      </c>
      <c r="BS3" s="6">
        <v>0.64</v>
      </c>
      <c r="BT3" s="6">
        <v>0.18</v>
      </c>
      <c r="BU3" s="6">
        <v>0.68</v>
      </c>
      <c r="BV3" s="6">
        <v>0.28999999999999998</v>
      </c>
      <c r="BW3" s="6">
        <v>0.75</v>
      </c>
      <c r="BX3" s="6">
        <v>0.15</v>
      </c>
      <c r="BY3" s="6">
        <v>0.74</v>
      </c>
      <c r="BZ3" s="6">
        <v>0.22</v>
      </c>
      <c r="CA3" s="6">
        <v>0.42</v>
      </c>
      <c r="CB3" s="6">
        <v>0.31</v>
      </c>
      <c r="CC3" s="6">
        <v>0.18</v>
      </c>
      <c r="CD3" s="6">
        <v>0.38</v>
      </c>
      <c r="CE3" s="6">
        <v>0.25</v>
      </c>
      <c r="CF3" s="6">
        <v>0.14000000000000001</v>
      </c>
      <c r="CG3" s="6">
        <v>0.05</v>
      </c>
      <c r="CH3" s="6">
        <v>0.04</v>
      </c>
      <c r="CI3" s="6">
        <v>0.48</v>
      </c>
      <c r="CJ3" s="6">
        <v>0.28999999999999998</v>
      </c>
      <c r="CK3" s="6">
        <v>0.09</v>
      </c>
      <c r="CL3" s="6">
        <v>0.27</v>
      </c>
      <c r="CM3" s="6">
        <v>0.05</v>
      </c>
      <c r="CN3" s="6">
        <v>0.5</v>
      </c>
      <c r="CO3" s="6">
        <v>0.65</v>
      </c>
      <c r="CP3" s="6">
        <v>1</v>
      </c>
      <c r="CQ3" s="6">
        <v>0.1</v>
      </c>
      <c r="CR3" s="6">
        <v>0.12</v>
      </c>
      <c r="CS3" s="6">
        <v>0.05</v>
      </c>
      <c r="CT3" s="6">
        <v>0.23</v>
      </c>
      <c r="CU3" s="6">
        <v>0.08</v>
      </c>
      <c r="CV3" s="6">
        <v>0.1</v>
      </c>
      <c r="CW3" s="6">
        <v>0.16</v>
      </c>
      <c r="CX3" s="6">
        <v>0.1</v>
      </c>
      <c r="CY3" s="6">
        <v>0.08</v>
      </c>
      <c r="CZ3" s="37">
        <v>9.4999999999999998E-3</v>
      </c>
      <c r="DA3" s="37">
        <v>1.0800000000000001E-2</v>
      </c>
      <c r="DB3" s="37">
        <v>2.3999999999999998E-3</v>
      </c>
      <c r="DC3" s="37">
        <v>1.04E-2</v>
      </c>
      <c r="DD3" s="37">
        <v>1.0999999999999999E-2</v>
      </c>
      <c r="DE3" s="37">
        <v>1.14E-2</v>
      </c>
      <c r="DF3" s="37">
        <v>7.3000000000000001E-3</v>
      </c>
      <c r="DG3" s="37">
        <v>1.26E-2</v>
      </c>
      <c r="DH3" s="37">
        <v>1.4500000000000001E-2</v>
      </c>
      <c r="DI3" s="37">
        <v>7.4999999999999997E-3</v>
      </c>
      <c r="DJ3" s="37">
        <v>1.95E-2</v>
      </c>
      <c r="DK3" s="37">
        <v>2.0799999999999999E-2</v>
      </c>
      <c r="DL3" s="37">
        <v>4.7000000000000002E-3</v>
      </c>
      <c r="DM3" s="37">
        <v>2.0199999999999999E-2</v>
      </c>
      <c r="DN3" s="37">
        <v>2.0899999999999998E-2</v>
      </c>
      <c r="DO3" s="3">
        <v>5000</v>
      </c>
      <c r="DP3" s="1"/>
      <c r="DQ3" s="1"/>
      <c r="DR3" s="1"/>
      <c r="DS3" s="1"/>
      <c r="DT3" s="1"/>
    </row>
    <row r="4" spans="1:124" ht="15" thickBot="1" x14ac:dyDescent="0.35">
      <c r="A4" s="3">
        <v>2023</v>
      </c>
      <c r="B4" s="3">
        <v>2</v>
      </c>
      <c r="C4" s="3" t="s">
        <v>35</v>
      </c>
      <c r="D4" s="3">
        <v>50000</v>
      </c>
      <c r="E4" s="3">
        <v>741887</v>
      </c>
      <c r="F4" s="3">
        <v>482111</v>
      </c>
      <c r="G4" s="3">
        <v>443129</v>
      </c>
      <c r="H4" s="3">
        <v>177796</v>
      </c>
      <c r="I4" s="3">
        <v>90577</v>
      </c>
      <c r="J4" s="3">
        <v>1081452</v>
      </c>
      <c r="K4" s="3">
        <v>316901</v>
      </c>
      <c r="L4" s="3">
        <v>98522</v>
      </c>
      <c r="M4" s="3">
        <v>3266687</v>
      </c>
      <c r="N4" s="3">
        <v>1534600</v>
      </c>
      <c r="O4" s="3">
        <v>2719827</v>
      </c>
      <c r="P4" s="6">
        <v>0.3</v>
      </c>
      <c r="Q4" s="3">
        <v>95</v>
      </c>
      <c r="R4" s="3">
        <v>55</v>
      </c>
      <c r="S4" s="3">
        <v>40</v>
      </c>
      <c r="T4" s="3">
        <v>15</v>
      </c>
      <c r="U4" s="3">
        <v>1</v>
      </c>
      <c r="V4" s="6">
        <v>0.33</v>
      </c>
      <c r="W4" s="6">
        <v>0.98</v>
      </c>
      <c r="X4" s="6">
        <v>0.54</v>
      </c>
      <c r="Y4" s="6">
        <v>0.25</v>
      </c>
      <c r="Z4" s="6">
        <v>0.24</v>
      </c>
      <c r="AA4" s="6">
        <v>0.85</v>
      </c>
      <c r="AB4" s="6">
        <v>0.31</v>
      </c>
      <c r="AC4" s="6">
        <v>0.91</v>
      </c>
      <c r="AD4" s="6">
        <v>0.3</v>
      </c>
      <c r="AE4" s="6">
        <v>0.9</v>
      </c>
      <c r="AF4" s="6">
        <v>0.85</v>
      </c>
      <c r="AG4" s="6">
        <v>0.92</v>
      </c>
      <c r="AH4" s="6">
        <v>0.83</v>
      </c>
      <c r="AI4" s="6">
        <v>0.36</v>
      </c>
      <c r="AJ4" s="6">
        <v>0.86</v>
      </c>
      <c r="AK4" s="6">
        <v>0.92</v>
      </c>
      <c r="AL4" s="6">
        <v>0.53</v>
      </c>
      <c r="AM4" s="6">
        <v>0.56999999999999995</v>
      </c>
      <c r="AN4" s="6">
        <v>0.89</v>
      </c>
      <c r="AO4" s="6">
        <v>0.44</v>
      </c>
      <c r="AP4" s="6">
        <v>0.23</v>
      </c>
      <c r="AQ4" s="6">
        <v>0.34</v>
      </c>
      <c r="AR4" s="6">
        <v>0.28999999999999998</v>
      </c>
      <c r="AS4" s="6">
        <v>0.24</v>
      </c>
      <c r="AT4" s="6">
        <v>0.12</v>
      </c>
      <c r="AU4" s="6">
        <v>0.37</v>
      </c>
      <c r="AV4" s="6">
        <v>0.39</v>
      </c>
      <c r="AW4" s="6">
        <v>0.19</v>
      </c>
      <c r="AX4" s="6">
        <v>0.24</v>
      </c>
      <c r="AY4" s="6">
        <v>0.2</v>
      </c>
      <c r="AZ4" s="6">
        <v>0.14000000000000001</v>
      </c>
      <c r="BA4" s="6">
        <v>0.3</v>
      </c>
      <c r="BB4" s="6">
        <v>0.68</v>
      </c>
      <c r="BC4" s="6">
        <v>0.41</v>
      </c>
      <c r="BD4" s="6">
        <v>0.3</v>
      </c>
      <c r="BE4" s="6">
        <v>0.1</v>
      </c>
      <c r="BF4" s="6">
        <v>0.92</v>
      </c>
      <c r="BG4" s="6">
        <v>0.83</v>
      </c>
      <c r="BH4" s="6">
        <v>0.92</v>
      </c>
      <c r="BI4" s="6">
        <v>0.78</v>
      </c>
      <c r="BJ4" s="6">
        <v>0.44</v>
      </c>
      <c r="BK4" s="6">
        <v>0.42</v>
      </c>
      <c r="BL4" s="6">
        <v>0.42</v>
      </c>
      <c r="BM4" s="6">
        <v>0.5</v>
      </c>
      <c r="BN4" s="6">
        <v>0.52</v>
      </c>
      <c r="BO4" s="6">
        <v>0.4</v>
      </c>
      <c r="BP4" s="6">
        <v>0.21</v>
      </c>
      <c r="BQ4" s="6">
        <v>0.61</v>
      </c>
      <c r="BR4" s="6">
        <v>0.2</v>
      </c>
      <c r="BS4" s="6">
        <v>0.16</v>
      </c>
      <c r="BT4" s="6">
        <v>0.71</v>
      </c>
      <c r="BU4" s="6">
        <v>0.27</v>
      </c>
      <c r="BV4" s="6">
        <v>0.2</v>
      </c>
      <c r="BW4" s="6">
        <v>0.57999999999999996</v>
      </c>
      <c r="BX4" s="6">
        <v>0.16</v>
      </c>
      <c r="BY4" s="6">
        <v>0.55000000000000004</v>
      </c>
      <c r="BZ4" s="6">
        <v>0.54</v>
      </c>
      <c r="CA4" s="6">
        <v>0.17</v>
      </c>
      <c r="CB4" s="6">
        <v>0.18</v>
      </c>
      <c r="CC4" s="6">
        <v>0.53</v>
      </c>
      <c r="CD4" s="6">
        <v>0.28000000000000003</v>
      </c>
      <c r="CE4" s="6">
        <v>0.75</v>
      </c>
      <c r="CF4" s="6">
        <v>0.12</v>
      </c>
      <c r="CG4" s="6">
        <v>7.0000000000000007E-2</v>
      </c>
      <c r="CH4" s="6">
        <v>0.1</v>
      </c>
      <c r="CI4" s="6">
        <v>0.28999999999999998</v>
      </c>
      <c r="CJ4" s="6">
        <v>0.37</v>
      </c>
      <c r="CK4" s="6">
        <v>0.3</v>
      </c>
      <c r="CL4" s="6">
        <v>0.37</v>
      </c>
      <c r="CM4" s="6">
        <v>0.09</v>
      </c>
      <c r="CN4" s="6">
        <v>0.47</v>
      </c>
      <c r="CO4" s="6">
        <v>0.2</v>
      </c>
      <c r="CP4" s="6">
        <v>1</v>
      </c>
      <c r="CQ4" s="6">
        <v>0.05</v>
      </c>
      <c r="CR4" s="6">
        <v>0.13</v>
      </c>
      <c r="CS4" s="6">
        <v>0.03</v>
      </c>
      <c r="CT4" s="6">
        <v>0.44</v>
      </c>
      <c r="CU4" s="6">
        <v>0.16</v>
      </c>
      <c r="CV4" s="6">
        <v>0.08</v>
      </c>
      <c r="CW4" s="6">
        <v>0.19</v>
      </c>
      <c r="CX4" s="6">
        <v>0.2</v>
      </c>
      <c r="CY4" s="6">
        <v>7.0000000000000007E-2</v>
      </c>
      <c r="CZ4" s="37">
        <v>7.9000000000000008E-3</v>
      </c>
      <c r="DA4" s="37">
        <v>6.4999999999999997E-3</v>
      </c>
      <c r="DB4" s="37">
        <v>1.8E-3</v>
      </c>
      <c r="DC4" s="37">
        <v>9.2999999999999992E-3</v>
      </c>
      <c r="DD4" s="37">
        <v>1.7600000000000001E-2</v>
      </c>
      <c r="DE4" s="37">
        <v>2.0999999999999999E-3</v>
      </c>
      <c r="DF4" s="37">
        <v>7.3000000000000001E-3</v>
      </c>
      <c r="DG4" s="37">
        <v>2.07E-2</v>
      </c>
      <c r="DH4" s="37">
        <v>8.3000000000000001E-3</v>
      </c>
      <c r="DI4" s="37">
        <v>7.9000000000000008E-3</v>
      </c>
      <c r="DJ4" s="37">
        <v>2.1700000000000001E-2</v>
      </c>
      <c r="DK4" s="37">
        <v>1.67E-2</v>
      </c>
      <c r="DL4" s="37">
        <v>7.1999999999999998E-3</v>
      </c>
      <c r="DM4" s="37">
        <v>2.4E-2</v>
      </c>
      <c r="DN4" s="37">
        <v>1.83E-2</v>
      </c>
      <c r="DO4" s="3">
        <v>3800</v>
      </c>
      <c r="DP4" s="1"/>
      <c r="DQ4" s="1"/>
      <c r="DR4" s="1"/>
      <c r="DS4" s="1"/>
      <c r="DT4" s="1"/>
    </row>
    <row r="5" spans="1:124" ht="15" thickBot="1" x14ac:dyDescent="0.35">
      <c r="A5" s="3">
        <v>2023</v>
      </c>
      <c r="B5" s="3">
        <v>3</v>
      </c>
      <c r="C5" s="3" t="s">
        <v>36</v>
      </c>
      <c r="D5" s="3">
        <v>45000</v>
      </c>
      <c r="E5" s="3">
        <v>518304</v>
      </c>
      <c r="F5" s="3">
        <v>289971</v>
      </c>
      <c r="G5" s="3">
        <v>192440</v>
      </c>
      <c r="H5" s="3">
        <v>359770</v>
      </c>
      <c r="I5" s="3">
        <v>119982</v>
      </c>
      <c r="J5" s="3">
        <v>784809</v>
      </c>
      <c r="K5" s="3">
        <v>705639</v>
      </c>
      <c r="L5" s="3">
        <v>129176</v>
      </c>
      <c r="M5" s="3">
        <v>1966610</v>
      </c>
      <c r="N5" s="3">
        <v>1483460</v>
      </c>
      <c r="O5" s="3">
        <v>1450670</v>
      </c>
      <c r="P5" s="6">
        <v>0.25</v>
      </c>
      <c r="Q5" s="3">
        <v>85</v>
      </c>
      <c r="R5" s="3">
        <v>50</v>
      </c>
      <c r="S5" s="3">
        <v>60</v>
      </c>
      <c r="T5" s="3">
        <v>20</v>
      </c>
      <c r="U5" s="3">
        <v>0</v>
      </c>
      <c r="V5" s="6">
        <v>0.74</v>
      </c>
      <c r="W5" s="6">
        <v>0.98</v>
      </c>
      <c r="X5" s="6">
        <v>0.62</v>
      </c>
      <c r="Y5" s="6">
        <v>0.5</v>
      </c>
      <c r="Z5" s="6">
        <v>0.79</v>
      </c>
      <c r="AA5" s="6">
        <v>0.93</v>
      </c>
      <c r="AB5" s="6">
        <v>0.84</v>
      </c>
      <c r="AC5" s="6">
        <v>0.87</v>
      </c>
      <c r="AD5" s="6">
        <v>0.91</v>
      </c>
      <c r="AE5" s="6">
        <v>0.38</v>
      </c>
      <c r="AF5" s="6">
        <v>0.75</v>
      </c>
      <c r="AG5" s="6">
        <v>1</v>
      </c>
      <c r="AH5" s="6">
        <v>0.41</v>
      </c>
      <c r="AI5" s="6">
        <v>0.93</v>
      </c>
      <c r="AJ5" s="6">
        <v>0.24</v>
      </c>
      <c r="AK5" s="6">
        <v>0.83</v>
      </c>
      <c r="AL5" s="6">
        <v>0.99</v>
      </c>
      <c r="AM5" s="6">
        <v>0.72</v>
      </c>
      <c r="AN5" s="6">
        <v>0.28000000000000003</v>
      </c>
      <c r="AO5" s="6">
        <v>0.73</v>
      </c>
      <c r="AP5" s="6">
        <v>0.12</v>
      </c>
      <c r="AQ5" s="6">
        <v>0.38</v>
      </c>
      <c r="AR5" s="6">
        <v>0.17</v>
      </c>
      <c r="AS5" s="6">
        <v>0.32</v>
      </c>
      <c r="AT5" s="6">
        <v>0.1</v>
      </c>
      <c r="AU5" s="6">
        <v>0.38</v>
      </c>
      <c r="AV5" s="6">
        <v>0.34</v>
      </c>
      <c r="AW5" s="6">
        <v>0.3</v>
      </c>
      <c r="AX5" s="6">
        <v>0.21</v>
      </c>
      <c r="AY5" s="6">
        <v>0.15</v>
      </c>
      <c r="AZ5" s="6">
        <v>0.2</v>
      </c>
      <c r="BA5" s="6">
        <v>0.76</v>
      </c>
      <c r="BB5" s="6">
        <v>0.5</v>
      </c>
      <c r="BC5" s="6">
        <v>0.63</v>
      </c>
      <c r="BD5" s="6">
        <v>0.46</v>
      </c>
      <c r="BE5" s="6">
        <v>0.79</v>
      </c>
      <c r="BF5" s="6">
        <v>0.28000000000000003</v>
      </c>
      <c r="BG5" s="6">
        <v>0.46</v>
      </c>
      <c r="BH5" s="6">
        <v>0</v>
      </c>
      <c r="BI5" s="6">
        <v>0.37</v>
      </c>
      <c r="BJ5" s="6">
        <v>0.2</v>
      </c>
      <c r="BK5" s="6">
        <v>0.43</v>
      </c>
      <c r="BL5" s="6">
        <v>0.74</v>
      </c>
      <c r="BM5" s="6">
        <v>0.63</v>
      </c>
      <c r="BN5" s="6">
        <v>0.21</v>
      </c>
      <c r="BO5" s="6">
        <v>0.21</v>
      </c>
      <c r="BP5" s="6">
        <v>0.71</v>
      </c>
      <c r="BQ5" s="6">
        <v>0.64</v>
      </c>
      <c r="BR5" s="6">
        <v>0.57999999999999996</v>
      </c>
      <c r="BS5" s="6">
        <v>0.25</v>
      </c>
      <c r="BT5" s="6">
        <v>0.59</v>
      </c>
      <c r="BU5" s="6">
        <v>0.66</v>
      </c>
      <c r="BV5" s="6">
        <v>0.53</v>
      </c>
      <c r="BW5" s="6">
        <v>0.74</v>
      </c>
      <c r="BX5" s="6">
        <v>0.72</v>
      </c>
      <c r="BY5" s="6">
        <v>0.17</v>
      </c>
      <c r="BZ5" s="6">
        <v>0.66</v>
      </c>
      <c r="CA5" s="6">
        <v>0.48</v>
      </c>
      <c r="CB5" s="6">
        <v>0.16</v>
      </c>
      <c r="CC5" s="6">
        <v>0.54</v>
      </c>
      <c r="CD5" s="6">
        <v>0.33</v>
      </c>
      <c r="CE5" s="6">
        <v>0.56999999999999995</v>
      </c>
      <c r="CF5" s="6">
        <v>0.05</v>
      </c>
      <c r="CG5" s="6">
        <v>0.08</v>
      </c>
      <c r="CH5" s="6">
        <v>0.1</v>
      </c>
      <c r="CI5" s="6">
        <v>0.39</v>
      </c>
      <c r="CJ5" s="6">
        <v>0.14000000000000001</v>
      </c>
      <c r="CK5" s="6">
        <v>0.19</v>
      </c>
      <c r="CL5" s="6">
        <v>0.23</v>
      </c>
      <c r="CM5" s="6">
        <v>0.05</v>
      </c>
      <c r="CN5" s="6">
        <v>0.44</v>
      </c>
      <c r="CO5" s="6">
        <v>0.5</v>
      </c>
      <c r="CP5" s="6">
        <v>1</v>
      </c>
      <c r="CQ5" s="6">
        <v>0.03</v>
      </c>
      <c r="CR5" s="6">
        <v>0.18</v>
      </c>
      <c r="CS5" s="6">
        <v>0.06</v>
      </c>
      <c r="CT5" s="6">
        <v>0.3</v>
      </c>
      <c r="CU5" s="6">
        <v>0.12</v>
      </c>
      <c r="CV5" s="6">
        <v>0.05</v>
      </c>
      <c r="CW5" s="6">
        <v>0.16</v>
      </c>
      <c r="CX5" s="6">
        <v>0.1</v>
      </c>
      <c r="CY5" s="6">
        <v>0.06</v>
      </c>
      <c r="CZ5" s="37">
        <v>4.5999999999999999E-3</v>
      </c>
      <c r="DA5" s="37">
        <v>2.2000000000000001E-3</v>
      </c>
      <c r="DB5" s="37">
        <v>1.9E-3</v>
      </c>
      <c r="DC5" s="37">
        <v>8.5000000000000006E-3</v>
      </c>
      <c r="DD5" s="37">
        <v>0.01</v>
      </c>
      <c r="DE5" s="37">
        <v>4.1999999999999997E-3</v>
      </c>
      <c r="DF5" s="37">
        <v>3.5000000000000001E-3</v>
      </c>
      <c r="DG5" s="37">
        <v>1.7500000000000002E-2</v>
      </c>
      <c r="DH5" s="37">
        <v>5.4999999999999997E-3</v>
      </c>
      <c r="DI5" s="37">
        <v>4.1999999999999997E-3</v>
      </c>
      <c r="DJ5" s="37">
        <v>1.8200000000000001E-2</v>
      </c>
      <c r="DK5" s="37">
        <v>1.03E-2</v>
      </c>
      <c r="DL5" s="37">
        <v>7.1000000000000004E-3</v>
      </c>
      <c r="DM5" s="37">
        <v>1.9300000000000001E-2</v>
      </c>
      <c r="DN5" s="37">
        <v>1.7100000000000001E-2</v>
      </c>
      <c r="DO5" s="3">
        <v>4000</v>
      </c>
      <c r="DP5" s="1"/>
      <c r="DQ5" s="1"/>
      <c r="DR5" s="1"/>
      <c r="DS5" s="1"/>
      <c r="DT5" s="1"/>
    </row>
    <row r="6" spans="1:124" ht="15" thickBot="1" x14ac:dyDescent="0.35">
      <c r="A6" s="3">
        <v>2023</v>
      </c>
      <c r="B6" s="3">
        <v>4</v>
      </c>
      <c r="C6" s="3" t="s">
        <v>37</v>
      </c>
      <c r="D6" s="3">
        <v>70000</v>
      </c>
      <c r="E6" s="3">
        <v>353276</v>
      </c>
      <c r="F6" s="3">
        <v>720591</v>
      </c>
      <c r="G6" s="3">
        <v>155357</v>
      </c>
      <c r="H6" s="3">
        <v>137975</v>
      </c>
      <c r="I6" s="3">
        <v>102488</v>
      </c>
      <c r="J6" s="3">
        <v>750792</v>
      </c>
      <c r="K6" s="3">
        <v>543903</v>
      </c>
      <c r="L6" s="3">
        <v>134021</v>
      </c>
      <c r="M6" s="3">
        <v>1851131</v>
      </c>
      <c r="N6" s="3">
        <v>880152</v>
      </c>
      <c r="O6" s="3">
        <v>1623357</v>
      </c>
      <c r="P6" s="6">
        <v>0.35</v>
      </c>
      <c r="Q6" s="3">
        <v>80</v>
      </c>
      <c r="R6" s="3">
        <v>50</v>
      </c>
      <c r="S6" s="3">
        <v>70</v>
      </c>
      <c r="T6" s="3">
        <v>17</v>
      </c>
      <c r="U6" s="3">
        <v>0</v>
      </c>
      <c r="V6" s="6">
        <v>0.74</v>
      </c>
      <c r="W6" s="6">
        <v>0.78</v>
      </c>
      <c r="X6" s="6">
        <v>0.91</v>
      </c>
      <c r="Y6" s="6">
        <v>0.96</v>
      </c>
      <c r="Z6" s="6">
        <v>0.57999999999999996</v>
      </c>
      <c r="AA6" s="6">
        <v>0.38</v>
      </c>
      <c r="AB6" s="6">
        <v>0.39</v>
      </c>
      <c r="AC6" s="6">
        <v>0.96</v>
      </c>
      <c r="AD6" s="6">
        <v>0.3</v>
      </c>
      <c r="AE6" s="6">
        <v>0.55000000000000004</v>
      </c>
      <c r="AF6" s="6">
        <v>0.78</v>
      </c>
      <c r="AG6" s="6">
        <v>0.52</v>
      </c>
      <c r="AH6" s="6">
        <v>0.23</v>
      </c>
      <c r="AI6" s="6">
        <v>0.48</v>
      </c>
      <c r="AJ6" s="6">
        <v>0.49</v>
      </c>
      <c r="AK6" s="6">
        <v>0.27</v>
      </c>
      <c r="AL6" s="6">
        <v>0.74</v>
      </c>
      <c r="AM6" s="6">
        <v>0.48</v>
      </c>
      <c r="AN6" s="6">
        <v>0.27</v>
      </c>
      <c r="AO6" s="6">
        <v>0.88</v>
      </c>
      <c r="AP6" s="6">
        <v>0.49</v>
      </c>
      <c r="AQ6" s="6">
        <v>0.28000000000000003</v>
      </c>
      <c r="AR6" s="6">
        <v>0.44</v>
      </c>
      <c r="AS6" s="6">
        <v>0.25</v>
      </c>
      <c r="AT6" s="6">
        <v>0.11</v>
      </c>
      <c r="AU6" s="6">
        <v>0.12</v>
      </c>
      <c r="AV6" s="6">
        <v>0.23</v>
      </c>
      <c r="AW6" s="6">
        <v>0.4</v>
      </c>
      <c r="AX6" s="6">
        <v>0.32</v>
      </c>
      <c r="AY6" s="6">
        <v>0.21</v>
      </c>
      <c r="AZ6" s="6">
        <v>0.21</v>
      </c>
      <c r="BA6" s="6">
        <v>0.61</v>
      </c>
      <c r="BB6" s="6">
        <v>0.97</v>
      </c>
      <c r="BC6" s="6">
        <v>0.48</v>
      </c>
      <c r="BD6" s="6">
        <v>0.15</v>
      </c>
      <c r="BE6" s="6">
        <v>0.89</v>
      </c>
      <c r="BF6" s="6">
        <v>0.86</v>
      </c>
      <c r="BG6" s="6">
        <v>0.7</v>
      </c>
      <c r="BH6" s="6">
        <v>0.92</v>
      </c>
      <c r="BI6" s="6">
        <v>0.79</v>
      </c>
      <c r="BJ6" s="6">
        <v>0.51</v>
      </c>
      <c r="BK6" s="6">
        <v>0.32</v>
      </c>
      <c r="BL6" s="6">
        <v>0.74</v>
      </c>
      <c r="BM6" s="6">
        <v>0.19</v>
      </c>
      <c r="BN6" s="6">
        <v>0.25</v>
      </c>
      <c r="BO6" s="6">
        <v>0.68</v>
      </c>
      <c r="BP6" s="6">
        <v>0.19</v>
      </c>
      <c r="BQ6" s="6">
        <v>0.55000000000000004</v>
      </c>
      <c r="BR6" s="6">
        <v>0.66</v>
      </c>
      <c r="BS6" s="6">
        <v>0.66</v>
      </c>
      <c r="BT6" s="6">
        <v>0.63</v>
      </c>
      <c r="BU6" s="6">
        <v>0.72</v>
      </c>
      <c r="BV6" s="6">
        <v>0.66</v>
      </c>
      <c r="BW6" s="6">
        <v>0.7</v>
      </c>
      <c r="BX6" s="6">
        <v>0.66</v>
      </c>
      <c r="BY6" s="6">
        <v>0.37</v>
      </c>
      <c r="BZ6" s="6">
        <v>0.4</v>
      </c>
      <c r="CA6" s="6">
        <v>0.48</v>
      </c>
      <c r="CB6" s="6">
        <v>0.75</v>
      </c>
      <c r="CC6" s="6">
        <v>0.21</v>
      </c>
      <c r="CD6" s="6">
        <v>0.4</v>
      </c>
      <c r="CE6" s="6">
        <v>0.46</v>
      </c>
      <c r="CF6" s="6">
        <v>0.12</v>
      </c>
      <c r="CG6" s="6">
        <v>0.04</v>
      </c>
      <c r="CH6" s="6">
        <v>0.1</v>
      </c>
      <c r="CI6" s="6">
        <v>0.43</v>
      </c>
      <c r="CJ6" s="6">
        <v>0.28000000000000003</v>
      </c>
      <c r="CK6" s="6">
        <v>0.28999999999999998</v>
      </c>
      <c r="CL6" s="6">
        <v>0.15</v>
      </c>
      <c r="CM6" s="6">
        <v>0.06</v>
      </c>
      <c r="CN6" s="6">
        <v>0.18</v>
      </c>
      <c r="CO6" s="6">
        <v>0.61</v>
      </c>
      <c r="CP6" s="6">
        <v>1</v>
      </c>
      <c r="CQ6" s="6">
        <v>0.05</v>
      </c>
      <c r="CR6" s="6">
        <v>0.26</v>
      </c>
      <c r="CS6" s="6">
        <v>0.05</v>
      </c>
      <c r="CT6" s="6">
        <v>0.47</v>
      </c>
      <c r="CU6" s="6">
        <v>7.0000000000000007E-2</v>
      </c>
      <c r="CV6" s="6">
        <v>0.05</v>
      </c>
      <c r="CW6" s="6">
        <v>0.25</v>
      </c>
      <c r="CX6" s="6">
        <v>0.09</v>
      </c>
      <c r="CY6" s="6">
        <v>0.09</v>
      </c>
      <c r="CZ6" s="37">
        <v>7.1999999999999998E-3</v>
      </c>
      <c r="DA6" s="37">
        <v>1.95E-2</v>
      </c>
      <c r="DB6" s="37">
        <v>2.0199999999999999E-2</v>
      </c>
      <c r="DC6" s="37">
        <v>1.9699999999999999E-2</v>
      </c>
      <c r="DD6" s="37">
        <v>2.4E-2</v>
      </c>
      <c r="DE6" s="37">
        <v>2.2800000000000001E-2</v>
      </c>
      <c r="DF6" s="37">
        <v>6.8999999999999999E-3</v>
      </c>
      <c r="DG6" s="37">
        <v>1.2800000000000001E-2</v>
      </c>
      <c r="DH6" s="37">
        <v>3.3999999999999998E-3</v>
      </c>
      <c r="DI6" s="37">
        <v>3.0000000000000001E-3</v>
      </c>
      <c r="DJ6" s="37">
        <v>2.1100000000000001E-2</v>
      </c>
      <c r="DK6" s="37">
        <v>2.1700000000000001E-2</v>
      </c>
      <c r="DL6" s="37">
        <v>4.4999999999999997E-3</v>
      </c>
      <c r="DM6" s="37">
        <v>1.24E-2</v>
      </c>
      <c r="DN6" s="37">
        <v>2.23E-2</v>
      </c>
      <c r="DO6" s="3">
        <v>3700</v>
      </c>
      <c r="DP6" s="1"/>
      <c r="DQ6" s="1"/>
      <c r="DR6" s="1"/>
      <c r="DS6" s="1"/>
      <c r="DT6" s="1"/>
    </row>
    <row r="7" spans="1:124" ht="15" thickBot="1" x14ac:dyDescent="0.35">
      <c r="A7" s="3">
        <v>2023</v>
      </c>
      <c r="B7" s="3">
        <v>5</v>
      </c>
      <c r="C7" s="3" t="s">
        <v>38</v>
      </c>
      <c r="D7" s="3">
        <v>60000</v>
      </c>
      <c r="E7" s="3">
        <v>520000</v>
      </c>
      <c r="F7" s="3">
        <v>425000</v>
      </c>
      <c r="G7" s="3">
        <v>290000</v>
      </c>
      <c r="H7" s="3">
        <v>187000</v>
      </c>
      <c r="I7" s="3">
        <v>83000</v>
      </c>
      <c r="J7" s="3">
        <v>700000</v>
      </c>
      <c r="K7" s="3">
        <v>450000</v>
      </c>
      <c r="L7" s="3">
        <v>115000</v>
      </c>
      <c r="M7" s="3">
        <v>1800000</v>
      </c>
      <c r="N7" s="3">
        <v>1500000</v>
      </c>
      <c r="O7" s="3">
        <v>2000000</v>
      </c>
      <c r="P7" s="6">
        <v>0.5</v>
      </c>
      <c r="Q7" s="3">
        <v>60</v>
      </c>
      <c r="R7" s="3">
        <v>30</v>
      </c>
      <c r="S7" s="3">
        <v>50</v>
      </c>
      <c r="T7" s="3">
        <v>15</v>
      </c>
      <c r="U7" s="3">
        <v>1</v>
      </c>
      <c r="V7" s="6">
        <v>0.7</v>
      </c>
      <c r="W7" s="6">
        <v>0.3</v>
      </c>
      <c r="X7" s="6">
        <v>0.9</v>
      </c>
      <c r="Y7" s="6">
        <v>0.3</v>
      </c>
      <c r="Z7" s="6">
        <v>0.65</v>
      </c>
      <c r="AA7" s="6">
        <v>0.3</v>
      </c>
      <c r="AB7" s="6">
        <v>0.9</v>
      </c>
      <c r="AC7" s="6">
        <v>0.2</v>
      </c>
      <c r="AD7" s="6">
        <v>0.7</v>
      </c>
      <c r="AE7" s="6">
        <v>0.25</v>
      </c>
      <c r="AF7" s="6">
        <v>1</v>
      </c>
      <c r="AG7" s="6">
        <v>0.62</v>
      </c>
      <c r="AH7" s="6">
        <v>0.89</v>
      </c>
      <c r="AI7" s="6">
        <v>0.98</v>
      </c>
      <c r="AJ7" s="6">
        <v>0.7</v>
      </c>
      <c r="AK7" s="6">
        <v>0.64</v>
      </c>
      <c r="AL7" s="6">
        <v>0.94</v>
      </c>
      <c r="AM7" s="6">
        <v>0.47</v>
      </c>
      <c r="AN7" s="6">
        <v>0.88</v>
      </c>
      <c r="AO7" s="6">
        <v>0.96</v>
      </c>
      <c r="AP7" s="6">
        <v>0.48</v>
      </c>
      <c r="AQ7" s="6">
        <v>0.89</v>
      </c>
      <c r="AR7" s="6">
        <v>0.97</v>
      </c>
      <c r="AS7" s="6">
        <v>0.78</v>
      </c>
      <c r="AT7" s="6">
        <v>0.93</v>
      </c>
      <c r="AU7" s="6">
        <v>0.6</v>
      </c>
      <c r="AV7" s="6">
        <v>0.59</v>
      </c>
      <c r="AW7" s="6">
        <v>0.68</v>
      </c>
      <c r="AX7" s="6">
        <v>0.76</v>
      </c>
      <c r="AY7" s="6">
        <v>0.55000000000000004</v>
      </c>
      <c r="AZ7" s="6">
        <v>0.7</v>
      </c>
      <c r="BA7" s="6">
        <v>0</v>
      </c>
      <c r="BB7" s="6">
        <v>0.3</v>
      </c>
      <c r="BC7" s="6">
        <v>0.7</v>
      </c>
      <c r="BD7" s="6">
        <v>1</v>
      </c>
      <c r="BE7" s="6">
        <v>0.2</v>
      </c>
      <c r="BF7" s="6">
        <v>0.7</v>
      </c>
      <c r="BG7" s="6">
        <v>0.9</v>
      </c>
      <c r="BH7" s="6">
        <v>0</v>
      </c>
      <c r="BI7" s="6">
        <v>0.4</v>
      </c>
      <c r="BJ7" s="6">
        <v>0.5</v>
      </c>
      <c r="BK7" s="6">
        <v>0.52</v>
      </c>
      <c r="BL7" s="6">
        <v>0.69</v>
      </c>
      <c r="BM7" s="6">
        <v>0.43</v>
      </c>
      <c r="BN7" s="6">
        <v>0.72</v>
      </c>
      <c r="BO7" s="6">
        <v>0.28000000000000003</v>
      </c>
      <c r="BP7" s="6">
        <v>0.4</v>
      </c>
      <c r="BQ7" s="6">
        <v>0.35</v>
      </c>
      <c r="BR7" s="6">
        <v>0.15</v>
      </c>
      <c r="BS7" s="6">
        <v>0.3</v>
      </c>
      <c r="BT7" s="6">
        <v>0.3</v>
      </c>
      <c r="BU7" s="6">
        <v>0.55000000000000004</v>
      </c>
      <c r="BV7" s="6">
        <v>0.82</v>
      </c>
      <c r="BW7" s="6">
        <v>0.78</v>
      </c>
      <c r="BX7" s="6">
        <v>0.68</v>
      </c>
      <c r="BY7" s="6">
        <v>0.62</v>
      </c>
      <c r="BZ7" s="6">
        <v>0.71</v>
      </c>
      <c r="CA7" s="6">
        <v>0.66</v>
      </c>
      <c r="CB7" s="6">
        <v>0.53</v>
      </c>
      <c r="CC7" s="6">
        <v>0.4</v>
      </c>
      <c r="CD7" s="6">
        <v>0.5</v>
      </c>
      <c r="CE7" s="6">
        <v>0.65</v>
      </c>
      <c r="CF7" s="6">
        <v>0.2</v>
      </c>
      <c r="CG7" s="6">
        <v>0.03</v>
      </c>
      <c r="CH7" s="6">
        <v>0.05</v>
      </c>
      <c r="CI7" s="6">
        <v>0.5</v>
      </c>
      <c r="CJ7" s="6">
        <v>0.2</v>
      </c>
      <c r="CK7" s="6">
        <v>0.28000000000000003</v>
      </c>
      <c r="CL7" s="6">
        <v>0.26</v>
      </c>
      <c r="CM7" s="6">
        <v>7.0000000000000007E-2</v>
      </c>
      <c r="CN7" s="6">
        <v>0.17</v>
      </c>
      <c r="CO7" s="6">
        <v>0.67</v>
      </c>
      <c r="CP7" s="6">
        <v>1</v>
      </c>
      <c r="CQ7" s="6">
        <v>0.1</v>
      </c>
      <c r="CR7" s="6">
        <v>0.14000000000000001</v>
      </c>
      <c r="CS7" s="6">
        <v>7.0000000000000007E-2</v>
      </c>
      <c r="CT7" s="6">
        <v>0.19</v>
      </c>
      <c r="CU7" s="6">
        <v>0.2</v>
      </c>
      <c r="CV7" s="6">
        <v>0.08</v>
      </c>
      <c r="CW7" s="6">
        <v>0.4</v>
      </c>
      <c r="CX7" s="6">
        <v>0.09</v>
      </c>
      <c r="CY7" s="6">
        <v>0.08</v>
      </c>
      <c r="CZ7" s="37">
        <v>1.5E-3</v>
      </c>
      <c r="DA7" s="37">
        <v>6.4999999999999997E-3</v>
      </c>
      <c r="DB7" s="37">
        <v>1.0500000000000001E-2</v>
      </c>
      <c r="DC7" s="37">
        <v>3.5000000000000001E-3</v>
      </c>
      <c r="DD7" s="37">
        <v>1.0500000000000001E-2</v>
      </c>
      <c r="DE7" s="37">
        <v>1.7000000000000001E-2</v>
      </c>
      <c r="DF7" s="37">
        <v>6.7000000000000002E-3</v>
      </c>
      <c r="DG7" s="37">
        <v>1.35E-2</v>
      </c>
      <c r="DH7" s="37">
        <v>2.1499999999999998E-2</v>
      </c>
      <c r="DI7" s="37">
        <v>5.7000000000000002E-3</v>
      </c>
      <c r="DJ7" s="37">
        <v>1.55E-2</v>
      </c>
      <c r="DK7" s="37">
        <v>2.4E-2</v>
      </c>
      <c r="DL7" s="37">
        <v>2.8E-3</v>
      </c>
      <c r="DM7" s="37">
        <v>1.6E-2</v>
      </c>
      <c r="DN7" s="37">
        <v>2.4500000000000001E-2</v>
      </c>
      <c r="DO7" s="3">
        <v>5500</v>
      </c>
      <c r="DP7" s="1"/>
      <c r="DQ7" s="1"/>
      <c r="DR7" s="1"/>
      <c r="DS7" s="1"/>
      <c r="DT7" s="1"/>
    </row>
    <row r="8" spans="1:124" ht="15" thickBot="1" x14ac:dyDescent="0.35">
      <c r="A8" s="3">
        <v>2023</v>
      </c>
      <c r="B8" s="3">
        <v>6</v>
      </c>
      <c r="C8" s="3" t="s">
        <v>39</v>
      </c>
      <c r="D8" s="3">
        <v>65000</v>
      </c>
      <c r="E8" s="3">
        <v>424302</v>
      </c>
      <c r="F8" s="3">
        <v>327160</v>
      </c>
      <c r="G8" s="3">
        <v>426563</v>
      </c>
      <c r="H8" s="3">
        <v>216591</v>
      </c>
      <c r="I8" s="3">
        <v>105518</v>
      </c>
      <c r="J8" s="3">
        <v>603795</v>
      </c>
      <c r="K8" s="3">
        <v>440801</v>
      </c>
      <c r="L8" s="3">
        <v>61679</v>
      </c>
      <c r="M8" s="3">
        <v>1251916</v>
      </c>
      <c r="N8" s="3">
        <v>1243765</v>
      </c>
      <c r="O8" s="3">
        <v>3954412</v>
      </c>
      <c r="P8" s="6">
        <v>0.73</v>
      </c>
      <c r="Q8" s="3">
        <v>40</v>
      </c>
      <c r="R8" s="3">
        <v>38</v>
      </c>
      <c r="S8" s="3">
        <v>60</v>
      </c>
      <c r="T8" s="3">
        <v>18</v>
      </c>
      <c r="U8" s="3">
        <v>0</v>
      </c>
      <c r="V8" s="6">
        <v>0.6</v>
      </c>
      <c r="W8" s="6">
        <v>0.23</v>
      </c>
      <c r="X8" s="6">
        <v>0.33</v>
      </c>
      <c r="Y8" s="6">
        <v>0.84</v>
      </c>
      <c r="Z8" s="6">
        <v>0.98</v>
      </c>
      <c r="AA8" s="6">
        <v>0.36</v>
      </c>
      <c r="AB8" s="6">
        <v>0.82</v>
      </c>
      <c r="AC8" s="6">
        <v>0.85</v>
      </c>
      <c r="AD8" s="6">
        <v>0.47</v>
      </c>
      <c r="AE8" s="6">
        <v>0.8</v>
      </c>
      <c r="AF8" s="6">
        <v>0.54</v>
      </c>
      <c r="AG8" s="6">
        <v>0.8</v>
      </c>
      <c r="AH8" s="6">
        <v>0.26</v>
      </c>
      <c r="AI8" s="6">
        <v>0.37</v>
      </c>
      <c r="AJ8" s="6">
        <v>0.53</v>
      </c>
      <c r="AK8" s="6">
        <v>0.39</v>
      </c>
      <c r="AL8" s="6">
        <v>0.53</v>
      </c>
      <c r="AM8" s="6">
        <v>0.37</v>
      </c>
      <c r="AN8" s="6">
        <v>0.72</v>
      </c>
      <c r="AO8" s="6">
        <v>0.51</v>
      </c>
      <c r="AP8" s="6">
        <v>0.12</v>
      </c>
      <c r="AQ8" s="6">
        <v>0.35</v>
      </c>
      <c r="AR8" s="6">
        <v>0.46</v>
      </c>
      <c r="AS8" s="6">
        <v>0.47</v>
      </c>
      <c r="AT8" s="6">
        <v>0.28000000000000003</v>
      </c>
      <c r="AU8" s="6">
        <v>0.48</v>
      </c>
      <c r="AV8" s="6">
        <v>0.35</v>
      </c>
      <c r="AW8" s="6">
        <v>0.32</v>
      </c>
      <c r="AX8" s="6">
        <v>0.2</v>
      </c>
      <c r="AY8" s="6">
        <v>0.27</v>
      </c>
      <c r="AZ8" s="6">
        <v>0</v>
      </c>
      <c r="BA8" s="6">
        <v>0.56000000000000005</v>
      </c>
      <c r="BB8" s="6">
        <v>0.67</v>
      </c>
      <c r="BC8" s="6">
        <v>0.81</v>
      </c>
      <c r="BD8" s="6">
        <v>0.67</v>
      </c>
      <c r="BE8" s="6">
        <v>0.39</v>
      </c>
      <c r="BF8" s="6">
        <v>0.24</v>
      </c>
      <c r="BG8" s="6">
        <v>0.25</v>
      </c>
      <c r="BH8" s="6">
        <v>0.79</v>
      </c>
      <c r="BI8" s="6">
        <v>0.62</v>
      </c>
      <c r="BJ8" s="6">
        <v>0.33</v>
      </c>
      <c r="BK8" s="6">
        <v>0.34</v>
      </c>
      <c r="BL8" s="6">
        <v>0.31</v>
      </c>
      <c r="BM8" s="6">
        <v>0.34</v>
      </c>
      <c r="BN8" s="6">
        <v>0.66</v>
      </c>
      <c r="BO8" s="6">
        <v>0.47</v>
      </c>
      <c r="BP8" s="6">
        <v>0.43</v>
      </c>
      <c r="BQ8" s="6">
        <v>0.33</v>
      </c>
      <c r="BR8" s="6">
        <v>0.56999999999999995</v>
      </c>
      <c r="BS8" s="6">
        <v>0.5</v>
      </c>
      <c r="BT8" s="6">
        <v>0.45</v>
      </c>
      <c r="BU8" s="6">
        <v>0.31</v>
      </c>
      <c r="BV8" s="6">
        <v>0.39</v>
      </c>
      <c r="BW8" s="6">
        <v>0.59</v>
      </c>
      <c r="BX8" s="6">
        <v>0.69</v>
      </c>
      <c r="BY8" s="6">
        <v>0.62</v>
      </c>
      <c r="BZ8" s="6">
        <v>0.44</v>
      </c>
      <c r="CA8" s="6">
        <v>0.44</v>
      </c>
      <c r="CB8" s="6">
        <v>0.38</v>
      </c>
      <c r="CC8" s="6">
        <v>0.28999999999999998</v>
      </c>
      <c r="CD8" s="6">
        <v>0.35</v>
      </c>
      <c r="CE8" s="6">
        <v>0.53</v>
      </c>
      <c r="CF8" s="6">
        <v>7.0000000000000007E-2</v>
      </c>
      <c r="CG8" s="6">
        <v>0.03</v>
      </c>
      <c r="CH8" s="6">
        <v>0.05</v>
      </c>
      <c r="CI8" s="6">
        <v>0.37</v>
      </c>
      <c r="CJ8" s="6">
        <v>0.16</v>
      </c>
      <c r="CK8" s="6">
        <v>0.08</v>
      </c>
      <c r="CL8" s="6">
        <v>0.27</v>
      </c>
      <c r="CM8" s="6">
        <v>7.0000000000000007E-2</v>
      </c>
      <c r="CN8" s="6">
        <v>0.5</v>
      </c>
      <c r="CO8" s="6">
        <v>0.57999999999999996</v>
      </c>
      <c r="CP8" s="6">
        <v>1</v>
      </c>
      <c r="CQ8" s="6">
        <v>0.05</v>
      </c>
      <c r="CR8" s="6">
        <v>0.08</v>
      </c>
      <c r="CS8" s="6">
        <v>0.03</v>
      </c>
      <c r="CT8" s="6">
        <v>0.36</v>
      </c>
      <c r="CU8" s="6">
        <v>0.12</v>
      </c>
      <c r="CV8" s="6">
        <v>0.05</v>
      </c>
      <c r="CW8" s="6">
        <v>0.23</v>
      </c>
      <c r="CX8" s="6">
        <v>0.22</v>
      </c>
      <c r="CY8" s="6">
        <v>0.08</v>
      </c>
      <c r="CZ8" s="37">
        <v>2.0999999999999999E-3</v>
      </c>
      <c r="DA8" s="37">
        <v>6.1999999999999998E-3</v>
      </c>
      <c r="DB8" s="37">
        <v>2.7000000000000001E-3</v>
      </c>
      <c r="DC8" s="37">
        <v>6.7000000000000002E-3</v>
      </c>
      <c r="DD8" s="37">
        <v>7.4000000000000003E-3</v>
      </c>
      <c r="DE8" s="37">
        <v>3.7000000000000002E-3</v>
      </c>
      <c r="DF8" s="37">
        <v>3.3E-3</v>
      </c>
      <c r="DG8" s="37">
        <v>8.3999999999999995E-3</v>
      </c>
      <c r="DH8" s="37">
        <v>1.04E-2</v>
      </c>
      <c r="DI8" s="37">
        <v>4.0000000000000001E-3</v>
      </c>
      <c r="DJ8" s="37">
        <v>1.4800000000000001E-2</v>
      </c>
      <c r="DK8" s="37">
        <v>1.5699999999999999E-2</v>
      </c>
      <c r="DL8" s="37">
        <v>4.7000000000000002E-3</v>
      </c>
      <c r="DM8" s="37">
        <v>1.8700000000000001E-2</v>
      </c>
      <c r="DN8" s="37">
        <v>1.9199999999999998E-2</v>
      </c>
      <c r="DO8" s="3">
        <v>6000</v>
      </c>
      <c r="DP8" s="1"/>
      <c r="DQ8" s="1"/>
      <c r="DR8" s="1"/>
      <c r="DS8" s="1"/>
      <c r="DT8" s="1"/>
    </row>
    <row r="9" spans="1:124" ht="15" thickBot="1" x14ac:dyDescent="0.35">
      <c r="A9" s="3">
        <v>2023</v>
      </c>
      <c r="B9" s="3">
        <v>7</v>
      </c>
      <c r="C9" s="3" t="s">
        <v>40</v>
      </c>
      <c r="D9" s="3">
        <v>55000</v>
      </c>
      <c r="E9" s="3">
        <v>264151</v>
      </c>
      <c r="F9" s="3">
        <v>501672</v>
      </c>
      <c r="G9" s="3">
        <v>223818</v>
      </c>
      <c r="H9" s="3">
        <v>112600</v>
      </c>
      <c r="I9" s="3">
        <v>51689</v>
      </c>
      <c r="J9" s="3">
        <v>820551</v>
      </c>
      <c r="K9" s="3">
        <v>405414</v>
      </c>
      <c r="L9" s="3">
        <v>202056</v>
      </c>
      <c r="M9" s="3">
        <v>1691906</v>
      </c>
      <c r="N9" s="3">
        <v>2249999</v>
      </c>
      <c r="O9" s="3">
        <v>3496065</v>
      </c>
      <c r="P9" s="6">
        <v>0.65</v>
      </c>
      <c r="Q9" s="3">
        <v>75</v>
      </c>
      <c r="R9" s="3">
        <v>45</v>
      </c>
      <c r="S9" s="3">
        <v>40</v>
      </c>
      <c r="T9" s="3">
        <v>22</v>
      </c>
      <c r="U9" s="3">
        <v>1</v>
      </c>
      <c r="V9" s="6">
        <v>0.68</v>
      </c>
      <c r="W9" s="6">
        <v>0.44</v>
      </c>
      <c r="X9" s="6">
        <v>0.79</v>
      </c>
      <c r="Y9" s="6">
        <v>0.68</v>
      </c>
      <c r="Z9" s="6">
        <v>0.2</v>
      </c>
      <c r="AA9" s="6">
        <v>0.74</v>
      </c>
      <c r="AB9" s="6">
        <v>0.76</v>
      </c>
      <c r="AC9" s="6">
        <v>0.31</v>
      </c>
      <c r="AD9" s="6">
        <v>0.78</v>
      </c>
      <c r="AE9" s="6">
        <v>0.73</v>
      </c>
      <c r="AF9" s="6">
        <v>0.88</v>
      </c>
      <c r="AG9" s="6">
        <v>0.7</v>
      </c>
      <c r="AH9" s="6">
        <v>0.53</v>
      </c>
      <c r="AI9" s="6">
        <v>0.68</v>
      </c>
      <c r="AJ9" s="6">
        <v>0.98</v>
      </c>
      <c r="AK9" s="6">
        <v>0.77</v>
      </c>
      <c r="AL9" s="6">
        <v>0.53</v>
      </c>
      <c r="AM9" s="6">
        <v>0.79</v>
      </c>
      <c r="AN9" s="6">
        <v>0.74</v>
      </c>
      <c r="AO9" s="6">
        <v>0.78</v>
      </c>
      <c r="AP9" s="6">
        <v>0.5</v>
      </c>
      <c r="AQ9" s="6">
        <v>0.23</v>
      </c>
      <c r="AR9" s="6">
        <v>0.37</v>
      </c>
      <c r="AS9" s="6">
        <v>0.44</v>
      </c>
      <c r="AT9" s="6">
        <v>0.46</v>
      </c>
      <c r="AU9" s="6">
        <v>0.42</v>
      </c>
      <c r="AV9" s="6">
        <v>0.12</v>
      </c>
      <c r="AW9" s="6">
        <v>0.41</v>
      </c>
      <c r="AX9" s="6">
        <v>0.37</v>
      </c>
      <c r="AY9" s="6">
        <v>0.21</v>
      </c>
      <c r="AZ9" s="6">
        <v>0.43</v>
      </c>
      <c r="BA9" s="6">
        <v>0.38</v>
      </c>
      <c r="BB9" s="6">
        <v>0.35</v>
      </c>
      <c r="BC9" s="6">
        <v>0.55000000000000004</v>
      </c>
      <c r="BD9" s="6">
        <v>0.95</v>
      </c>
      <c r="BE9" s="6">
        <v>0.99</v>
      </c>
      <c r="BF9" s="6">
        <v>0.19</v>
      </c>
      <c r="BG9" s="6">
        <v>0.91</v>
      </c>
      <c r="BH9" s="6">
        <v>0.56000000000000005</v>
      </c>
      <c r="BI9" s="6">
        <v>0.83</v>
      </c>
      <c r="BJ9" s="6">
        <v>0.39</v>
      </c>
      <c r="BK9" s="6">
        <v>0.6</v>
      </c>
      <c r="BL9" s="6">
        <v>0.45</v>
      </c>
      <c r="BM9" s="6">
        <v>0.72</v>
      </c>
      <c r="BN9" s="6">
        <v>0.31</v>
      </c>
      <c r="BO9" s="6">
        <v>0.44</v>
      </c>
      <c r="BP9" s="6">
        <v>0.32</v>
      </c>
      <c r="BQ9" s="6">
        <v>0.35</v>
      </c>
      <c r="BR9" s="6">
        <v>0.21</v>
      </c>
      <c r="BS9" s="6">
        <v>0.33</v>
      </c>
      <c r="BT9" s="6">
        <v>0.47</v>
      </c>
      <c r="BU9" s="6">
        <v>0.5</v>
      </c>
      <c r="BV9" s="6">
        <v>0.66</v>
      </c>
      <c r="BW9" s="6">
        <v>0.4</v>
      </c>
      <c r="BX9" s="6">
        <v>0.32</v>
      </c>
      <c r="BY9" s="6">
        <v>0.38</v>
      </c>
      <c r="BZ9" s="6">
        <v>0.52</v>
      </c>
      <c r="CA9" s="6">
        <v>0.71</v>
      </c>
      <c r="CB9" s="6">
        <v>0.56999999999999995</v>
      </c>
      <c r="CC9" s="6">
        <v>0.46</v>
      </c>
      <c r="CD9" s="6">
        <v>0.23</v>
      </c>
      <c r="CE9" s="6">
        <v>0.46</v>
      </c>
      <c r="CF9" s="6">
        <v>7.0000000000000007E-2</v>
      </c>
      <c r="CG9" s="6">
        <v>0.08</v>
      </c>
      <c r="CH9" s="6">
        <v>0.1</v>
      </c>
      <c r="CI9" s="6">
        <v>0.32</v>
      </c>
      <c r="CJ9" s="6">
        <v>0.17</v>
      </c>
      <c r="CK9" s="6">
        <v>0.19</v>
      </c>
      <c r="CL9" s="6">
        <v>0.15</v>
      </c>
      <c r="CM9" s="6">
        <v>7.0000000000000007E-2</v>
      </c>
      <c r="CN9" s="6">
        <v>0.28999999999999998</v>
      </c>
      <c r="CO9" s="6">
        <v>0.46</v>
      </c>
      <c r="CP9" s="6">
        <v>1</v>
      </c>
      <c r="CQ9" s="6">
        <v>0.08</v>
      </c>
      <c r="CR9" s="6">
        <v>0.17</v>
      </c>
      <c r="CS9" s="6">
        <v>0.03</v>
      </c>
      <c r="CT9" s="6">
        <v>0.13</v>
      </c>
      <c r="CU9" s="6">
        <v>0.1</v>
      </c>
      <c r="CV9" s="6">
        <v>0.04</v>
      </c>
      <c r="CW9" s="6">
        <v>0.27</v>
      </c>
      <c r="CX9" s="6">
        <v>0.23</v>
      </c>
      <c r="CY9" s="6">
        <v>0.04</v>
      </c>
      <c r="CZ9" s="37">
        <v>7.7000000000000002E-3</v>
      </c>
      <c r="DA9" s="37">
        <v>6.0000000000000001E-3</v>
      </c>
      <c r="DB9" s="37">
        <v>5.0000000000000001E-3</v>
      </c>
      <c r="DC9" s="37">
        <v>1.6799999999999999E-2</v>
      </c>
      <c r="DD9" s="37">
        <v>1.06E-2</v>
      </c>
      <c r="DE9" s="37">
        <v>5.1999999999999998E-3</v>
      </c>
      <c r="DF9" s="37">
        <v>5.1000000000000004E-3</v>
      </c>
      <c r="DG9" s="37">
        <v>1.2200000000000001E-2</v>
      </c>
      <c r="DH9" s="37">
        <v>8.9999999999999993E-3</v>
      </c>
      <c r="DI9" s="37">
        <v>6.6E-3</v>
      </c>
      <c r="DJ9" s="37">
        <v>2.0299999999999999E-2</v>
      </c>
      <c r="DK9" s="37">
        <v>1.14E-2</v>
      </c>
      <c r="DL9" s="37">
        <v>6.7999999999999996E-3</v>
      </c>
      <c r="DM9" s="37">
        <v>2.3300000000000001E-2</v>
      </c>
      <c r="DN9" s="37">
        <v>1.9300000000000001E-2</v>
      </c>
      <c r="DO9" s="3">
        <v>7200</v>
      </c>
      <c r="DP9" s="1"/>
      <c r="DQ9" s="1"/>
      <c r="DR9" s="1"/>
      <c r="DS9" s="1"/>
      <c r="DT9" s="1"/>
    </row>
    <row r="10" spans="1:124" ht="15" thickBot="1" x14ac:dyDescent="0.35">
      <c r="A10" s="3">
        <v>2023</v>
      </c>
      <c r="B10" s="3">
        <v>8</v>
      </c>
      <c r="C10" s="3" t="s">
        <v>41</v>
      </c>
      <c r="D10" s="3">
        <v>85000</v>
      </c>
      <c r="E10" s="3">
        <v>857848</v>
      </c>
      <c r="F10" s="3">
        <v>252077</v>
      </c>
      <c r="G10" s="3">
        <v>571312</v>
      </c>
      <c r="H10" s="3">
        <v>265061</v>
      </c>
      <c r="I10" s="3">
        <v>110647</v>
      </c>
      <c r="J10" s="3">
        <v>421776</v>
      </c>
      <c r="K10" s="3">
        <v>763331</v>
      </c>
      <c r="L10" s="3">
        <v>146917</v>
      </c>
      <c r="M10" s="3">
        <v>1571307</v>
      </c>
      <c r="N10" s="3">
        <v>2784287</v>
      </c>
      <c r="O10" s="3">
        <v>1560792</v>
      </c>
      <c r="P10" s="6">
        <v>0.9</v>
      </c>
      <c r="Q10" s="3">
        <v>90</v>
      </c>
      <c r="R10" s="3">
        <v>60</v>
      </c>
      <c r="S10" s="3">
        <v>20</v>
      </c>
      <c r="T10" s="3">
        <v>15</v>
      </c>
      <c r="U10" s="3">
        <v>0</v>
      </c>
      <c r="V10" s="6">
        <v>0.37</v>
      </c>
      <c r="W10" s="6">
        <v>0.97</v>
      </c>
      <c r="X10" s="6">
        <v>0.52</v>
      </c>
      <c r="Y10" s="6">
        <v>0.95</v>
      </c>
      <c r="Z10" s="6">
        <v>0.36</v>
      </c>
      <c r="AA10" s="6">
        <v>0.98</v>
      </c>
      <c r="AB10" s="6">
        <v>0.88</v>
      </c>
      <c r="AC10" s="6">
        <v>0.39</v>
      </c>
      <c r="AD10" s="6">
        <v>0.76</v>
      </c>
      <c r="AE10" s="6">
        <v>0.27</v>
      </c>
      <c r="AF10" s="6">
        <v>0.65</v>
      </c>
      <c r="AG10" s="6">
        <v>0.54</v>
      </c>
      <c r="AH10" s="6">
        <v>0.69</v>
      </c>
      <c r="AI10" s="6">
        <v>0.45</v>
      </c>
      <c r="AJ10" s="6">
        <v>0.92</v>
      </c>
      <c r="AK10" s="6">
        <v>0.88</v>
      </c>
      <c r="AL10" s="6">
        <v>0.43</v>
      </c>
      <c r="AM10" s="6">
        <v>0.7</v>
      </c>
      <c r="AN10" s="6">
        <v>0.75</v>
      </c>
      <c r="AO10" s="6">
        <v>0.51</v>
      </c>
      <c r="AP10" s="6">
        <v>0.2</v>
      </c>
      <c r="AQ10" s="6">
        <v>0.28000000000000003</v>
      </c>
      <c r="AR10" s="6">
        <v>0.39</v>
      </c>
      <c r="AS10" s="6">
        <v>0.23</v>
      </c>
      <c r="AT10" s="6">
        <v>0.38</v>
      </c>
      <c r="AU10" s="6">
        <v>0.18</v>
      </c>
      <c r="AV10" s="6">
        <v>0.43</v>
      </c>
      <c r="AW10" s="6">
        <v>0.34</v>
      </c>
      <c r="AX10" s="6">
        <v>0.38</v>
      </c>
      <c r="AY10" s="6">
        <v>0.49</v>
      </c>
      <c r="AZ10" s="6">
        <v>0.97</v>
      </c>
      <c r="BA10" s="6">
        <v>0.25</v>
      </c>
      <c r="BB10" s="6">
        <v>0.1</v>
      </c>
      <c r="BC10" s="6">
        <v>0.26</v>
      </c>
      <c r="BD10" s="6">
        <v>0.71</v>
      </c>
      <c r="BE10" s="6">
        <v>0.64</v>
      </c>
      <c r="BF10" s="6">
        <v>0.25</v>
      </c>
      <c r="BG10" s="6">
        <v>0.3</v>
      </c>
      <c r="BH10" s="6">
        <v>0.23</v>
      </c>
      <c r="BI10" s="6">
        <v>0.97</v>
      </c>
      <c r="BJ10" s="6">
        <v>0.69</v>
      </c>
      <c r="BK10" s="6">
        <v>0.67</v>
      </c>
      <c r="BL10" s="6">
        <v>0.19</v>
      </c>
      <c r="BM10" s="6">
        <v>0.54</v>
      </c>
      <c r="BN10" s="6">
        <v>0.56000000000000005</v>
      </c>
      <c r="BO10" s="6">
        <v>0.61</v>
      </c>
      <c r="BP10" s="6">
        <v>0.52</v>
      </c>
      <c r="BQ10" s="6">
        <v>0.71</v>
      </c>
      <c r="BR10" s="6">
        <v>0.41</v>
      </c>
      <c r="BS10" s="6">
        <v>0.22</v>
      </c>
      <c r="BT10" s="6">
        <v>0.19</v>
      </c>
      <c r="BU10" s="6">
        <v>0.63</v>
      </c>
      <c r="BV10" s="6">
        <v>0.53</v>
      </c>
      <c r="BW10" s="6">
        <v>0.17</v>
      </c>
      <c r="BX10" s="6">
        <v>0.67</v>
      </c>
      <c r="BY10" s="6">
        <v>0.32</v>
      </c>
      <c r="BZ10" s="6">
        <v>0.54</v>
      </c>
      <c r="CA10" s="6">
        <v>0.55000000000000004</v>
      </c>
      <c r="CB10" s="6">
        <v>0.61</v>
      </c>
      <c r="CC10" s="6">
        <v>0.7</v>
      </c>
      <c r="CD10" s="6">
        <v>0.22</v>
      </c>
      <c r="CE10" s="6">
        <v>0.47</v>
      </c>
      <c r="CF10" s="6">
        <v>0.06</v>
      </c>
      <c r="CG10" s="6">
        <v>0.08</v>
      </c>
      <c r="CH10" s="6">
        <v>0.08</v>
      </c>
      <c r="CI10" s="6">
        <v>0.27</v>
      </c>
      <c r="CJ10" s="6">
        <v>0.3</v>
      </c>
      <c r="CK10" s="6">
        <v>0.1</v>
      </c>
      <c r="CL10" s="6">
        <v>0.47</v>
      </c>
      <c r="CM10" s="6">
        <v>0.03</v>
      </c>
      <c r="CN10" s="6">
        <v>0.21</v>
      </c>
      <c r="CO10" s="6">
        <v>0.28999999999999998</v>
      </c>
      <c r="CP10" s="6">
        <v>1</v>
      </c>
      <c r="CQ10" s="6">
        <v>7.0000000000000007E-2</v>
      </c>
      <c r="CR10" s="6">
        <v>0.28999999999999998</v>
      </c>
      <c r="CS10" s="6">
        <v>0.1</v>
      </c>
      <c r="CT10" s="6">
        <v>0.19</v>
      </c>
      <c r="CU10" s="6">
        <v>0.08</v>
      </c>
      <c r="CV10" s="6">
        <v>0.03</v>
      </c>
      <c r="CW10" s="6">
        <v>0.34</v>
      </c>
      <c r="CX10" s="6">
        <v>0.23</v>
      </c>
      <c r="CY10" s="6">
        <v>7.0000000000000007E-2</v>
      </c>
      <c r="CZ10" s="37">
        <v>6.4000000000000003E-3</v>
      </c>
      <c r="DA10" s="37">
        <v>2.2000000000000001E-3</v>
      </c>
      <c r="DB10" s="37">
        <v>9.5999999999999992E-3</v>
      </c>
      <c r="DC10" s="37">
        <v>6.7999999999999996E-3</v>
      </c>
      <c r="DD10" s="37">
        <v>4.8999999999999998E-3</v>
      </c>
      <c r="DE10" s="37">
        <v>1.12E-2</v>
      </c>
      <c r="DF10" s="37">
        <v>5.7000000000000002E-3</v>
      </c>
      <c r="DG10" s="37">
        <v>1.2999999999999999E-2</v>
      </c>
      <c r="DH10" s="37">
        <v>1.67E-2</v>
      </c>
      <c r="DI10" s="37">
        <v>5.0000000000000001E-3</v>
      </c>
      <c r="DJ10" s="37">
        <v>1.35E-2</v>
      </c>
      <c r="DK10" s="37">
        <v>2.1299999999999999E-2</v>
      </c>
      <c r="DL10" s="37">
        <v>4.4999999999999997E-3</v>
      </c>
      <c r="DM10" s="37">
        <v>1.7999999999999999E-2</v>
      </c>
      <c r="DN10" s="37">
        <v>2.23E-2</v>
      </c>
      <c r="DO10" s="3">
        <v>6500</v>
      </c>
      <c r="DP10" s="1"/>
      <c r="DQ10" s="1"/>
      <c r="DR10" s="1"/>
      <c r="DS10" s="1"/>
      <c r="DT10" s="1"/>
    </row>
    <row r="11" spans="1:124" ht="15" thickBot="1" x14ac:dyDescent="0.35">
      <c r="A11" s="3">
        <v>2023</v>
      </c>
      <c r="B11" s="3">
        <v>9</v>
      </c>
      <c r="C11" s="3" t="s">
        <v>42</v>
      </c>
      <c r="D11" s="3">
        <v>60000</v>
      </c>
      <c r="E11" s="3">
        <v>723040</v>
      </c>
      <c r="F11" s="3">
        <v>257742</v>
      </c>
      <c r="G11" s="3">
        <v>316255</v>
      </c>
      <c r="H11" s="3">
        <v>340918</v>
      </c>
      <c r="I11" s="3">
        <v>108412</v>
      </c>
      <c r="J11" s="3">
        <v>1038559</v>
      </c>
      <c r="K11" s="3">
        <v>261530</v>
      </c>
      <c r="L11" s="3">
        <v>204777</v>
      </c>
      <c r="M11" s="3">
        <v>3044478</v>
      </c>
      <c r="N11" s="3">
        <v>2857561</v>
      </c>
      <c r="O11" s="3">
        <v>3113039</v>
      </c>
      <c r="P11" s="6">
        <v>0.87</v>
      </c>
      <c r="Q11" s="3">
        <v>50</v>
      </c>
      <c r="R11" s="3">
        <v>40</v>
      </c>
      <c r="S11" s="3">
        <v>40</v>
      </c>
      <c r="T11" s="3">
        <v>45</v>
      </c>
      <c r="U11" s="3">
        <v>1</v>
      </c>
      <c r="V11" s="6">
        <v>0.56000000000000005</v>
      </c>
      <c r="W11" s="6">
        <v>0.26</v>
      </c>
      <c r="X11" s="6">
        <v>0.87</v>
      </c>
      <c r="Y11" s="6">
        <v>0.97</v>
      </c>
      <c r="Z11" s="6">
        <v>0.56999999999999995</v>
      </c>
      <c r="AA11" s="6">
        <v>0.48</v>
      </c>
      <c r="AB11" s="6">
        <v>0.95</v>
      </c>
      <c r="AC11" s="6">
        <v>0.36</v>
      </c>
      <c r="AD11" s="6">
        <v>0.53</v>
      </c>
      <c r="AE11" s="6">
        <v>0.61</v>
      </c>
      <c r="AF11" s="6">
        <v>0.39</v>
      </c>
      <c r="AG11" s="6">
        <v>0.49</v>
      </c>
      <c r="AH11" s="6">
        <v>0.96</v>
      </c>
      <c r="AI11" s="6">
        <v>0.54</v>
      </c>
      <c r="AJ11" s="6">
        <v>0.26</v>
      </c>
      <c r="AK11" s="6">
        <v>0.93</v>
      </c>
      <c r="AL11" s="6">
        <v>0.32</v>
      </c>
      <c r="AM11" s="6">
        <v>0.64</v>
      </c>
      <c r="AN11" s="6">
        <v>0.82</v>
      </c>
      <c r="AO11" s="6">
        <v>0.66</v>
      </c>
      <c r="AP11" s="6">
        <v>0.3</v>
      </c>
      <c r="AQ11" s="6">
        <v>0.45</v>
      </c>
      <c r="AR11" s="6">
        <v>0.5</v>
      </c>
      <c r="AS11" s="6">
        <v>0.1</v>
      </c>
      <c r="AT11" s="6">
        <v>0.22</v>
      </c>
      <c r="AU11" s="6">
        <v>0.35</v>
      </c>
      <c r="AV11" s="6">
        <v>0.1</v>
      </c>
      <c r="AW11" s="6">
        <v>0.14000000000000001</v>
      </c>
      <c r="AX11" s="6">
        <v>0.5</v>
      </c>
      <c r="AY11" s="6">
        <v>0.19</v>
      </c>
      <c r="AZ11" s="6">
        <v>0.13</v>
      </c>
      <c r="BA11" s="6">
        <v>0.65</v>
      </c>
      <c r="BB11" s="6">
        <v>0.67</v>
      </c>
      <c r="BC11" s="6">
        <v>0.54</v>
      </c>
      <c r="BD11" s="6">
        <v>0.28999999999999998</v>
      </c>
      <c r="BE11" s="6">
        <v>0.82</v>
      </c>
      <c r="BF11" s="6">
        <v>0.78</v>
      </c>
      <c r="BG11" s="6">
        <v>0.19</v>
      </c>
      <c r="BH11" s="6">
        <v>0.49</v>
      </c>
      <c r="BI11" s="6">
        <v>0.13</v>
      </c>
      <c r="BJ11" s="6">
        <v>0.49</v>
      </c>
      <c r="BK11" s="6">
        <v>0.56000000000000005</v>
      </c>
      <c r="BL11" s="6">
        <v>0.24</v>
      </c>
      <c r="BM11" s="6">
        <v>0.65</v>
      </c>
      <c r="BN11" s="6">
        <v>0.61</v>
      </c>
      <c r="BO11" s="6">
        <v>0.7</v>
      </c>
      <c r="BP11" s="6">
        <v>0.54</v>
      </c>
      <c r="BQ11" s="6">
        <v>0.75</v>
      </c>
      <c r="BR11" s="6">
        <v>0.38</v>
      </c>
      <c r="BS11" s="6">
        <v>0.52</v>
      </c>
      <c r="BT11" s="6">
        <v>0.38</v>
      </c>
      <c r="BU11" s="6">
        <v>0.49</v>
      </c>
      <c r="BV11" s="6">
        <v>0.33</v>
      </c>
      <c r="BW11" s="6">
        <v>0.38</v>
      </c>
      <c r="BX11" s="6">
        <v>0.66</v>
      </c>
      <c r="BY11" s="6">
        <v>0.54</v>
      </c>
      <c r="BZ11" s="6">
        <v>0.35</v>
      </c>
      <c r="CA11" s="6">
        <v>0.68</v>
      </c>
      <c r="CB11" s="6">
        <v>0.46</v>
      </c>
      <c r="CC11" s="6">
        <v>0.41</v>
      </c>
      <c r="CD11" s="6">
        <v>0.33</v>
      </c>
      <c r="CE11" s="6">
        <v>0.45</v>
      </c>
      <c r="CF11" s="6">
        <v>0.14000000000000001</v>
      </c>
      <c r="CG11" s="6">
        <v>0.05</v>
      </c>
      <c r="CH11" s="6">
        <v>0.04</v>
      </c>
      <c r="CI11" s="6">
        <v>0.39</v>
      </c>
      <c r="CJ11" s="6">
        <v>0.12</v>
      </c>
      <c r="CK11" s="6">
        <v>0.18</v>
      </c>
      <c r="CL11" s="6">
        <v>0.17</v>
      </c>
      <c r="CM11" s="6">
        <v>0.04</v>
      </c>
      <c r="CN11" s="6">
        <v>0.14000000000000001</v>
      </c>
      <c r="CO11" s="6">
        <v>0.39</v>
      </c>
      <c r="CP11" s="6">
        <v>1</v>
      </c>
      <c r="CQ11" s="6">
        <v>0.09</v>
      </c>
      <c r="CR11" s="6">
        <v>0.16</v>
      </c>
      <c r="CS11" s="6">
        <v>0.06</v>
      </c>
      <c r="CT11" s="6">
        <v>0.31</v>
      </c>
      <c r="CU11" s="6">
        <v>0.06</v>
      </c>
      <c r="CV11" s="6">
        <v>7.0000000000000007E-2</v>
      </c>
      <c r="CW11" s="6">
        <v>0.27</v>
      </c>
      <c r="CX11" s="6">
        <v>0.22</v>
      </c>
      <c r="CY11" s="6">
        <v>0.08</v>
      </c>
      <c r="CZ11" s="37">
        <v>1.32E-2</v>
      </c>
      <c r="DA11" s="37">
        <v>7.1999999999999998E-3</v>
      </c>
      <c r="DB11" s="37">
        <v>5.8999999999999999E-3</v>
      </c>
      <c r="DC11" s="37">
        <v>1.41E-2</v>
      </c>
      <c r="DD11" s="37">
        <v>1.1599999999999999E-2</v>
      </c>
      <c r="DE11" s="37">
        <v>6.4000000000000003E-3</v>
      </c>
      <c r="DF11" s="37">
        <v>2.5000000000000001E-3</v>
      </c>
      <c r="DG11" s="37">
        <v>1.5100000000000001E-2</v>
      </c>
      <c r="DH11" s="37">
        <v>6.8999999999999999E-3</v>
      </c>
      <c r="DI11" s="37">
        <v>7.4999999999999997E-3</v>
      </c>
      <c r="DJ11" s="37">
        <v>1.77E-2</v>
      </c>
      <c r="DK11" s="37">
        <v>1.46E-2</v>
      </c>
      <c r="DL11" s="37">
        <v>7.1000000000000004E-3</v>
      </c>
      <c r="DM11" s="37">
        <v>2.3400000000000001E-2</v>
      </c>
      <c r="DN11" s="37">
        <v>1.83E-2</v>
      </c>
      <c r="DO11" s="3">
        <v>6500</v>
      </c>
      <c r="DP11" s="1"/>
      <c r="DQ11" s="1"/>
      <c r="DR11" s="1"/>
      <c r="DS11" s="1"/>
      <c r="DT11" s="1"/>
    </row>
    <row r="12" spans="1:124" ht="15" thickBot="1" x14ac:dyDescent="0.35">
      <c r="A12" s="3">
        <v>2023</v>
      </c>
      <c r="B12" s="3">
        <v>10</v>
      </c>
      <c r="C12" s="3" t="s">
        <v>43</v>
      </c>
      <c r="D12" s="3">
        <v>55000</v>
      </c>
      <c r="E12" s="3">
        <v>939279</v>
      </c>
      <c r="F12" s="3">
        <v>213785</v>
      </c>
      <c r="G12" s="3">
        <v>386888</v>
      </c>
      <c r="H12" s="3">
        <v>118248</v>
      </c>
      <c r="I12" s="3">
        <v>117643</v>
      </c>
      <c r="J12" s="3">
        <v>1386839</v>
      </c>
      <c r="K12" s="3">
        <v>583180</v>
      </c>
      <c r="L12" s="3">
        <v>206180</v>
      </c>
      <c r="M12" s="3">
        <v>3575075</v>
      </c>
      <c r="N12" s="3">
        <v>971790</v>
      </c>
      <c r="O12" s="3">
        <v>1873862</v>
      </c>
      <c r="P12" s="6">
        <v>0.68</v>
      </c>
      <c r="Q12" s="3">
        <v>70</v>
      </c>
      <c r="R12" s="3">
        <v>45</v>
      </c>
      <c r="S12" s="3">
        <v>80</v>
      </c>
      <c r="T12" s="3">
        <v>18</v>
      </c>
      <c r="U12" s="3">
        <v>0</v>
      </c>
      <c r="V12" s="6">
        <v>0.89</v>
      </c>
      <c r="W12" s="6">
        <v>0.43</v>
      </c>
      <c r="X12" s="6">
        <v>0.83</v>
      </c>
      <c r="Y12" s="6">
        <v>0.45</v>
      </c>
      <c r="Z12" s="6">
        <v>1</v>
      </c>
      <c r="AA12" s="6">
        <v>0.4</v>
      </c>
      <c r="AB12" s="6">
        <v>0.45</v>
      </c>
      <c r="AC12" s="6">
        <v>0.35</v>
      </c>
      <c r="AD12" s="6">
        <v>0.22</v>
      </c>
      <c r="AE12" s="6">
        <v>0.33</v>
      </c>
      <c r="AF12" s="6">
        <v>0.92</v>
      </c>
      <c r="AG12" s="6">
        <v>0.53</v>
      </c>
      <c r="AH12" s="6">
        <v>0.88</v>
      </c>
      <c r="AI12" s="6">
        <v>0.46</v>
      </c>
      <c r="AJ12" s="6">
        <v>0.55000000000000004</v>
      </c>
      <c r="AK12" s="6">
        <v>0.25</v>
      </c>
      <c r="AL12" s="6">
        <v>0.84</v>
      </c>
      <c r="AM12" s="6">
        <v>0.52</v>
      </c>
      <c r="AN12" s="6">
        <v>0.81</v>
      </c>
      <c r="AO12" s="6">
        <v>0.21</v>
      </c>
      <c r="AP12" s="6">
        <v>0.25</v>
      </c>
      <c r="AQ12" s="6">
        <v>0.35</v>
      </c>
      <c r="AR12" s="6">
        <v>0.16</v>
      </c>
      <c r="AS12" s="6">
        <v>0.21</v>
      </c>
      <c r="AT12" s="6">
        <v>0.21</v>
      </c>
      <c r="AU12" s="6">
        <v>0.45</v>
      </c>
      <c r="AV12" s="6">
        <v>0.42</v>
      </c>
      <c r="AW12" s="6">
        <v>0.26</v>
      </c>
      <c r="AX12" s="6">
        <v>0.17</v>
      </c>
      <c r="AY12" s="6">
        <v>0.5</v>
      </c>
      <c r="AZ12" s="6">
        <v>0.92</v>
      </c>
      <c r="BA12" s="6">
        <v>0.99</v>
      </c>
      <c r="BB12" s="6">
        <v>0.99</v>
      </c>
      <c r="BC12" s="6">
        <v>0.4</v>
      </c>
      <c r="BD12" s="6">
        <v>0.13</v>
      </c>
      <c r="BE12" s="6">
        <v>0.97</v>
      </c>
      <c r="BF12" s="6">
        <v>0.93</v>
      </c>
      <c r="BG12" s="6">
        <v>0.68</v>
      </c>
      <c r="BH12" s="6">
        <v>0.35</v>
      </c>
      <c r="BI12" s="6">
        <v>0.21</v>
      </c>
      <c r="BJ12" s="6">
        <v>0.61</v>
      </c>
      <c r="BK12" s="6">
        <v>0.25</v>
      </c>
      <c r="BL12" s="6">
        <v>0.67</v>
      </c>
      <c r="BM12" s="6">
        <v>0.72</v>
      </c>
      <c r="BN12" s="6">
        <v>0.17</v>
      </c>
      <c r="BO12" s="6">
        <v>0.27</v>
      </c>
      <c r="BP12" s="6">
        <v>0.57999999999999996</v>
      </c>
      <c r="BQ12" s="6">
        <v>0.35</v>
      </c>
      <c r="BR12" s="6">
        <v>0.62</v>
      </c>
      <c r="BS12" s="6">
        <v>0.69</v>
      </c>
      <c r="BT12" s="6">
        <v>0.65</v>
      </c>
      <c r="BU12" s="6">
        <v>0.6</v>
      </c>
      <c r="BV12" s="6">
        <v>0.66</v>
      </c>
      <c r="BW12" s="6">
        <v>0.17</v>
      </c>
      <c r="BX12" s="6">
        <v>0.45</v>
      </c>
      <c r="BY12" s="6">
        <v>0.3</v>
      </c>
      <c r="BZ12" s="6">
        <v>0.7</v>
      </c>
      <c r="CA12" s="6">
        <v>0.2</v>
      </c>
      <c r="CB12" s="6">
        <v>0.33</v>
      </c>
      <c r="CC12" s="6">
        <v>0.27</v>
      </c>
      <c r="CD12" s="6">
        <v>0.55000000000000004</v>
      </c>
      <c r="CE12" s="6">
        <v>0.75</v>
      </c>
      <c r="CF12" s="6">
        <v>0.08</v>
      </c>
      <c r="CG12" s="6">
        <v>0.06</v>
      </c>
      <c r="CH12" s="6">
        <v>0.09</v>
      </c>
      <c r="CI12" s="6">
        <v>0.34</v>
      </c>
      <c r="CJ12" s="6">
        <v>0.24</v>
      </c>
      <c r="CK12" s="6">
        <v>0.17</v>
      </c>
      <c r="CL12" s="6">
        <v>0.25</v>
      </c>
      <c r="CM12" s="6">
        <v>0.09</v>
      </c>
      <c r="CN12" s="6">
        <v>0.13</v>
      </c>
      <c r="CO12" s="6">
        <v>0.26</v>
      </c>
      <c r="CP12" s="6">
        <v>1</v>
      </c>
      <c r="CQ12" s="6">
        <v>0.08</v>
      </c>
      <c r="CR12" s="6">
        <v>0.3</v>
      </c>
      <c r="CS12" s="6">
        <v>0.05</v>
      </c>
      <c r="CT12" s="6">
        <v>0.22</v>
      </c>
      <c r="CU12" s="6">
        <v>0.11</v>
      </c>
      <c r="CV12" s="6">
        <v>0.04</v>
      </c>
      <c r="CW12" s="6">
        <v>0.36</v>
      </c>
      <c r="CX12" s="6">
        <v>0.23</v>
      </c>
      <c r="CY12" s="6">
        <v>0.09</v>
      </c>
      <c r="CZ12" s="37">
        <v>2.3999999999999998E-3</v>
      </c>
      <c r="DA12" s="37">
        <v>9.5999999999999992E-3</v>
      </c>
      <c r="DB12" s="37">
        <v>9.1000000000000004E-3</v>
      </c>
      <c r="DC12" s="37">
        <v>7.3000000000000001E-3</v>
      </c>
      <c r="DD12" s="37">
        <v>1.06E-2</v>
      </c>
      <c r="DE12" s="37">
        <v>1.0200000000000001E-2</v>
      </c>
      <c r="DF12" s="37">
        <v>5.5999999999999999E-3</v>
      </c>
      <c r="DG12" s="37">
        <v>1.7100000000000001E-2</v>
      </c>
      <c r="DH12" s="37">
        <v>1.1299999999999999E-2</v>
      </c>
      <c r="DI12" s="37">
        <v>6.4000000000000003E-3</v>
      </c>
      <c r="DJ12" s="37">
        <v>1.7500000000000002E-2</v>
      </c>
      <c r="DK12" s="37">
        <v>1.54E-2</v>
      </c>
      <c r="DL12" s="37">
        <v>3.5000000000000001E-3</v>
      </c>
      <c r="DM12" s="37">
        <v>2.2800000000000001E-2</v>
      </c>
      <c r="DN12" s="37">
        <v>1.8800000000000001E-2</v>
      </c>
      <c r="DO12" s="3">
        <v>5100</v>
      </c>
      <c r="DP12" s="1"/>
      <c r="DQ12" s="1"/>
      <c r="DR12" s="1"/>
      <c r="DS12" s="1"/>
      <c r="DT12" s="1"/>
    </row>
    <row r="13" spans="1:124" ht="15" thickBot="1" x14ac:dyDescent="0.35">
      <c r="A13" s="3">
        <v>2023</v>
      </c>
      <c r="B13" s="3">
        <v>11</v>
      </c>
      <c r="C13" s="3" t="s">
        <v>44</v>
      </c>
      <c r="D13" s="3">
        <v>70000</v>
      </c>
      <c r="E13" s="3">
        <v>439489</v>
      </c>
      <c r="F13" s="3">
        <v>367208</v>
      </c>
      <c r="G13" s="3">
        <v>416511</v>
      </c>
      <c r="H13" s="3">
        <v>259610</v>
      </c>
      <c r="I13" s="3">
        <v>154532</v>
      </c>
      <c r="J13" s="3">
        <v>870952</v>
      </c>
      <c r="K13" s="3">
        <v>749846</v>
      </c>
      <c r="L13" s="3">
        <v>76353</v>
      </c>
      <c r="M13" s="3">
        <v>2263736</v>
      </c>
      <c r="N13" s="3">
        <v>2733229</v>
      </c>
      <c r="O13" s="3">
        <v>2450744</v>
      </c>
      <c r="P13" s="6">
        <v>0.55000000000000004</v>
      </c>
      <c r="Q13" s="3">
        <v>80</v>
      </c>
      <c r="R13" s="3">
        <v>70</v>
      </c>
      <c r="S13" s="3">
        <v>65</v>
      </c>
      <c r="T13" s="3">
        <v>20</v>
      </c>
      <c r="U13" s="3">
        <v>1</v>
      </c>
      <c r="V13" s="6">
        <v>0.93</v>
      </c>
      <c r="W13" s="6">
        <v>0.21</v>
      </c>
      <c r="X13" s="6">
        <v>0.38</v>
      </c>
      <c r="Y13" s="6">
        <v>0.2</v>
      </c>
      <c r="Z13" s="6">
        <v>0.32</v>
      </c>
      <c r="AA13" s="6">
        <v>0.8</v>
      </c>
      <c r="AB13" s="6">
        <v>0.27</v>
      </c>
      <c r="AC13" s="6">
        <v>0.36</v>
      </c>
      <c r="AD13" s="6">
        <v>0.54</v>
      </c>
      <c r="AE13" s="6">
        <v>0.96</v>
      </c>
      <c r="AF13" s="6">
        <v>0.28999999999999998</v>
      </c>
      <c r="AG13" s="6">
        <v>0.74</v>
      </c>
      <c r="AH13" s="6">
        <v>0.57999999999999996</v>
      </c>
      <c r="AI13" s="6">
        <v>0.21</v>
      </c>
      <c r="AJ13" s="6">
        <v>0.62</v>
      </c>
      <c r="AK13" s="6">
        <v>0.71</v>
      </c>
      <c r="AL13" s="6">
        <v>0.76</v>
      </c>
      <c r="AM13" s="6">
        <v>0.33</v>
      </c>
      <c r="AN13" s="6">
        <v>0.56000000000000005</v>
      </c>
      <c r="AO13" s="6">
        <v>0.72</v>
      </c>
      <c r="AP13" s="6">
        <v>0.41</v>
      </c>
      <c r="AQ13" s="6">
        <v>0.11</v>
      </c>
      <c r="AR13" s="6">
        <v>0.38</v>
      </c>
      <c r="AS13" s="6">
        <v>0.47</v>
      </c>
      <c r="AT13" s="6">
        <v>0.22</v>
      </c>
      <c r="AU13" s="6">
        <v>0.32</v>
      </c>
      <c r="AV13" s="6">
        <v>0.28999999999999998</v>
      </c>
      <c r="AW13" s="6">
        <v>0.34</v>
      </c>
      <c r="AX13" s="6">
        <v>0.4</v>
      </c>
      <c r="AY13" s="6">
        <v>0.27</v>
      </c>
      <c r="AZ13" s="6">
        <v>0.67</v>
      </c>
      <c r="BA13" s="6">
        <v>0.09</v>
      </c>
      <c r="BB13" s="6">
        <v>0.94</v>
      </c>
      <c r="BC13" s="6">
        <v>0.46</v>
      </c>
      <c r="BD13" s="6">
        <v>0.44</v>
      </c>
      <c r="BE13" s="6">
        <v>0.78</v>
      </c>
      <c r="BF13" s="6">
        <v>0.65</v>
      </c>
      <c r="BG13" s="6">
        <v>0</v>
      </c>
      <c r="BH13" s="6">
        <v>0.7</v>
      </c>
      <c r="BI13" s="6">
        <v>0.52</v>
      </c>
      <c r="BJ13" s="6">
        <v>0.64</v>
      </c>
      <c r="BK13" s="6">
        <v>0.54</v>
      </c>
      <c r="BL13" s="6">
        <v>0.52</v>
      </c>
      <c r="BM13" s="6">
        <v>0.26</v>
      </c>
      <c r="BN13" s="6">
        <v>0.72</v>
      </c>
      <c r="BO13" s="6">
        <v>0.36</v>
      </c>
      <c r="BP13" s="6">
        <v>0.45</v>
      </c>
      <c r="BQ13" s="6">
        <v>0.36</v>
      </c>
      <c r="BR13" s="6">
        <v>0.7</v>
      </c>
      <c r="BS13" s="6">
        <v>0.2</v>
      </c>
      <c r="BT13" s="6">
        <v>0.6</v>
      </c>
      <c r="BU13" s="6">
        <v>0.51</v>
      </c>
      <c r="BV13" s="6">
        <v>0.64</v>
      </c>
      <c r="BW13" s="6">
        <v>0.35</v>
      </c>
      <c r="BX13" s="6">
        <v>0.46</v>
      </c>
      <c r="BY13" s="6">
        <v>0.2</v>
      </c>
      <c r="BZ13" s="6">
        <v>0.69</v>
      </c>
      <c r="CA13" s="6">
        <v>0.31</v>
      </c>
      <c r="CB13" s="6">
        <v>0.21</v>
      </c>
      <c r="CC13" s="6">
        <v>0.19</v>
      </c>
      <c r="CD13" s="6">
        <v>0.56999999999999995</v>
      </c>
      <c r="CE13" s="6">
        <v>0.62</v>
      </c>
      <c r="CF13" s="6">
        <v>0.17</v>
      </c>
      <c r="CG13" s="6">
        <v>0.05</v>
      </c>
      <c r="CH13" s="6">
        <v>0.03</v>
      </c>
      <c r="CI13" s="6">
        <v>0.42</v>
      </c>
      <c r="CJ13" s="6">
        <v>0.24</v>
      </c>
      <c r="CK13" s="6">
        <v>0.23</v>
      </c>
      <c r="CL13" s="6">
        <v>0.35</v>
      </c>
      <c r="CM13" s="6">
        <v>0.09</v>
      </c>
      <c r="CN13" s="6">
        <v>0.15</v>
      </c>
      <c r="CO13" s="6">
        <v>0.43</v>
      </c>
      <c r="CP13" s="6">
        <v>1</v>
      </c>
      <c r="CQ13" s="6">
        <v>0.08</v>
      </c>
      <c r="CR13" s="6">
        <v>0.2</v>
      </c>
      <c r="CS13" s="6">
        <v>0.03</v>
      </c>
      <c r="CT13" s="6">
        <v>0.49</v>
      </c>
      <c r="CU13" s="6">
        <v>0.06</v>
      </c>
      <c r="CV13" s="6">
        <v>0.08</v>
      </c>
      <c r="CW13" s="6">
        <v>0.38</v>
      </c>
      <c r="CX13" s="6">
        <v>0.19</v>
      </c>
      <c r="CY13" s="6">
        <v>0.09</v>
      </c>
      <c r="CZ13" s="37">
        <v>4.1999999999999997E-3</v>
      </c>
      <c r="DA13" s="37">
        <v>3.3E-3</v>
      </c>
      <c r="DB13" s="37">
        <v>8.6999999999999994E-3</v>
      </c>
      <c r="DC13" s="37">
        <v>5.7000000000000002E-3</v>
      </c>
      <c r="DD13" s="37">
        <v>8.3000000000000001E-3</v>
      </c>
      <c r="DE13" s="37">
        <v>1.0800000000000001E-2</v>
      </c>
      <c r="DF13" s="37">
        <v>7.6E-3</v>
      </c>
      <c r="DG13" s="37">
        <v>8.5000000000000006E-3</v>
      </c>
      <c r="DH13" s="37">
        <v>1.77E-2</v>
      </c>
      <c r="DI13" s="37">
        <v>3.8999999999999998E-3</v>
      </c>
      <c r="DJ13" s="37">
        <v>1.8499999999999999E-2</v>
      </c>
      <c r="DK13" s="37">
        <v>1.9099999999999999E-2</v>
      </c>
      <c r="DL13" s="37">
        <v>7.4000000000000003E-3</v>
      </c>
      <c r="DM13" s="37">
        <v>2.06E-2</v>
      </c>
      <c r="DN13" s="37">
        <v>2.3900000000000001E-2</v>
      </c>
      <c r="DO13" s="3">
        <v>5300</v>
      </c>
      <c r="DP13" s="1"/>
      <c r="DQ13" s="1"/>
      <c r="DR13" s="1"/>
      <c r="DS13" s="1"/>
      <c r="DT13" s="1"/>
    </row>
    <row r="14" spans="1:124" ht="15" thickBot="1" x14ac:dyDescent="0.35">
      <c r="A14" s="3">
        <v>2023</v>
      </c>
      <c r="B14" s="3">
        <v>12</v>
      </c>
      <c r="C14" s="3" t="s">
        <v>45</v>
      </c>
      <c r="D14" s="3">
        <v>60000</v>
      </c>
      <c r="E14" s="3">
        <v>482871</v>
      </c>
      <c r="F14" s="3">
        <v>778787</v>
      </c>
      <c r="G14" s="3">
        <v>368717</v>
      </c>
      <c r="H14" s="3">
        <v>169348</v>
      </c>
      <c r="I14" s="3">
        <v>49876</v>
      </c>
      <c r="J14" s="3">
        <v>1370581</v>
      </c>
      <c r="K14" s="3">
        <v>838580</v>
      </c>
      <c r="L14" s="3">
        <v>174471</v>
      </c>
      <c r="M14" s="3">
        <v>1308136</v>
      </c>
      <c r="N14" s="3">
        <v>1470882</v>
      </c>
      <c r="O14" s="3">
        <v>1284218</v>
      </c>
      <c r="P14" s="6">
        <v>0.73</v>
      </c>
      <c r="Q14" s="3">
        <v>55</v>
      </c>
      <c r="R14" s="3">
        <v>40</v>
      </c>
      <c r="S14" s="3">
        <v>50</v>
      </c>
      <c r="T14" s="3">
        <v>25</v>
      </c>
      <c r="U14" s="3">
        <v>1</v>
      </c>
      <c r="V14" s="6">
        <v>0.66</v>
      </c>
      <c r="W14" s="6">
        <v>0.74</v>
      </c>
      <c r="X14" s="6">
        <v>0.68</v>
      </c>
      <c r="Y14" s="6">
        <v>0.94</v>
      </c>
      <c r="Z14" s="6">
        <v>0.69</v>
      </c>
      <c r="AA14" s="6">
        <v>0.3</v>
      </c>
      <c r="AB14" s="6">
        <v>0.69</v>
      </c>
      <c r="AC14" s="6">
        <v>0.9</v>
      </c>
      <c r="AD14" s="6">
        <v>0.96</v>
      </c>
      <c r="AE14" s="6">
        <v>0.35</v>
      </c>
      <c r="AF14" s="6">
        <v>0.7</v>
      </c>
      <c r="AG14" s="6">
        <v>0.41</v>
      </c>
      <c r="AH14" s="6">
        <v>0.94</v>
      </c>
      <c r="AI14" s="6">
        <v>0.44</v>
      </c>
      <c r="AJ14" s="6">
        <v>0.5</v>
      </c>
      <c r="AK14" s="6">
        <v>0.54</v>
      </c>
      <c r="AL14" s="6">
        <v>0.47</v>
      </c>
      <c r="AM14" s="6">
        <v>1</v>
      </c>
      <c r="AN14" s="6">
        <v>0.72</v>
      </c>
      <c r="AO14" s="6">
        <v>0.37</v>
      </c>
      <c r="AP14" s="6">
        <v>0.49</v>
      </c>
      <c r="AQ14" s="6">
        <v>0.12</v>
      </c>
      <c r="AR14" s="6">
        <v>0.28999999999999998</v>
      </c>
      <c r="AS14" s="6">
        <v>0.16</v>
      </c>
      <c r="AT14" s="6">
        <v>0.1</v>
      </c>
      <c r="AU14" s="6">
        <v>0.25</v>
      </c>
      <c r="AV14" s="6">
        <v>0.23</v>
      </c>
      <c r="AW14" s="6">
        <v>0.18</v>
      </c>
      <c r="AX14" s="6">
        <v>0.35</v>
      </c>
      <c r="AY14" s="6">
        <v>0.13</v>
      </c>
      <c r="AZ14" s="6">
        <v>0.44</v>
      </c>
      <c r="BA14" s="6">
        <v>0.2</v>
      </c>
      <c r="BB14" s="6">
        <v>0.91</v>
      </c>
      <c r="BC14" s="6">
        <v>0.28999999999999998</v>
      </c>
      <c r="BD14" s="6">
        <v>0.6</v>
      </c>
      <c r="BE14" s="6">
        <v>0.83</v>
      </c>
      <c r="BF14" s="6">
        <v>0.68</v>
      </c>
      <c r="BG14" s="6">
        <v>0.47</v>
      </c>
      <c r="BH14" s="6">
        <v>0.37</v>
      </c>
      <c r="BI14" s="6">
        <v>0.18</v>
      </c>
      <c r="BJ14" s="6">
        <v>0.65</v>
      </c>
      <c r="BK14" s="6">
        <v>0.6</v>
      </c>
      <c r="BL14" s="6">
        <v>0.65</v>
      </c>
      <c r="BM14" s="6">
        <v>0.28999999999999998</v>
      </c>
      <c r="BN14" s="6">
        <v>0.27</v>
      </c>
      <c r="BO14" s="6">
        <v>0.72</v>
      </c>
      <c r="BP14" s="6">
        <v>0.42</v>
      </c>
      <c r="BQ14" s="6">
        <v>0.64</v>
      </c>
      <c r="BR14" s="6">
        <v>0.64</v>
      </c>
      <c r="BS14" s="6">
        <v>0.38</v>
      </c>
      <c r="BT14" s="6">
        <v>0.21</v>
      </c>
      <c r="BU14" s="6">
        <v>0.28000000000000003</v>
      </c>
      <c r="BV14" s="6">
        <v>0.57999999999999996</v>
      </c>
      <c r="BW14" s="6">
        <v>0.35</v>
      </c>
      <c r="BX14" s="6">
        <v>0.72</v>
      </c>
      <c r="BY14" s="6">
        <v>0.44</v>
      </c>
      <c r="BZ14" s="6">
        <v>0.22</v>
      </c>
      <c r="CA14" s="6">
        <v>0.27</v>
      </c>
      <c r="CB14" s="6">
        <v>0.73</v>
      </c>
      <c r="CC14" s="6">
        <v>0.34</v>
      </c>
      <c r="CD14" s="6">
        <v>0.17</v>
      </c>
      <c r="CE14" s="6">
        <v>0.7</v>
      </c>
      <c r="CF14" s="6">
        <v>0.18</v>
      </c>
      <c r="CG14" s="6">
        <v>0.08</v>
      </c>
      <c r="CH14" s="6">
        <v>0.06</v>
      </c>
      <c r="CI14" s="6">
        <v>0.15</v>
      </c>
      <c r="CJ14" s="6">
        <v>0.31</v>
      </c>
      <c r="CK14" s="6">
        <v>0.21</v>
      </c>
      <c r="CL14" s="6">
        <v>0.32</v>
      </c>
      <c r="CM14" s="6">
        <v>7.0000000000000007E-2</v>
      </c>
      <c r="CN14" s="6">
        <v>0.28000000000000003</v>
      </c>
      <c r="CO14" s="6">
        <v>0.53</v>
      </c>
      <c r="CP14" s="6">
        <v>1</v>
      </c>
      <c r="CQ14" s="6">
        <v>0.06</v>
      </c>
      <c r="CR14" s="6">
        <v>0.11</v>
      </c>
      <c r="CS14" s="6">
        <v>0.08</v>
      </c>
      <c r="CT14" s="6">
        <v>0.19</v>
      </c>
      <c r="CU14" s="6">
        <v>0.13</v>
      </c>
      <c r="CV14" s="6">
        <v>0.08</v>
      </c>
      <c r="CW14" s="6">
        <v>0.42</v>
      </c>
      <c r="CX14" s="6">
        <v>0.17</v>
      </c>
      <c r="CY14" s="6">
        <v>0.05</v>
      </c>
      <c r="CZ14" s="37">
        <v>4.4999999999999997E-3</v>
      </c>
      <c r="DA14" s="37">
        <v>1.06E-2</v>
      </c>
      <c r="DB14" s="37">
        <v>6.6E-3</v>
      </c>
      <c r="DC14" s="37">
        <v>5.1999999999999998E-3</v>
      </c>
      <c r="DD14" s="37">
        <v>1.4999999999999999E-2</v>
      </c>
      <c r="DE14" s="37">
        <v>2.3900000000000001E-2</v>
      </c>
      <c r="DF14" s="37">
        <v>2.5999999999999999E-3</v>
      </c>
      <c r="DG14" s="37">
        <v>1.44E-2</v>
      </c>
      <c r="DH14" s="37">
        <v>1.2200000000000001E-2</v>
      </c>
      <c r="DI14" s="37">
        <v>5.7999999999999996E-3</v>
      </c>
      <c r="DJ14" s="37">
        <v>1.77E-2</v>
      </c>
      <c r="DK14" s="37">
        <v>6.4999999999999997E-3</v>
      </c>
      <c r="DL14" s="37">
        <v>3.2000000000000002E-3</v>
      </c>
      <c r="DM14" s="37">
        <v>6.4999999999999997E-3</v>
      </c>
      <c r="DN14" s="37">
        <v>5.7000000000000002E-3</v>
      </c>
      <c r="DO14" s="3">
        <v>5000</v>
      </c>
      <c r="DP14" s="1"/>
      <c r="DQ14" s="1"/>
      <c r="DR14" s="1"/>
      <c r="DS14" s="1"/>
      <c r="DT14" s="1"/>
    </row>
    <row r="15" spans="1:124" ht="15" thickBot="1" x14ac:dyDescent="0.35">
      <c r="A15" s="3">
        <v>2024</v>
      </c>
      <c r="B15" s="3">
        <v>1</v>
      </c>
      <c r="C15" s="3" t="s">
        <v>34</v>
      </c>
      <c r="D15" s="3">
        <v>63000</v>
      </c>
      <c r="E15" s="3">
        <v>2370134</v>
      </c>
      <c r="F15" s="3">
        <v>1651639</v>
      </c>
      <c r="G15" s="3">
        <v>3342314</v>
      </c>
      <c r="H15" s="3">
        <v>3522711</v>
      </c>
      <c r="I15" s="3">
        <v>3707906</v>
      </c>
      <c r="J15" s="3">
        <v>2157099</v>
      </c>
      <c r="K15" s="3">
        <v>1626174</v>
      </c>
      <c r="L15" s="3">
        <v>3289807</v>
      </c>
      <c r="M15" s="3">
        <v>3013945</v>
      </c>
      <c r="N15" s="3">
        <v>1263633</v>
      </c>
      <c r="O15" s="3">
        <v>3738853</v>
      </c>
      <c r="P15" s="6">
        <v>0.87</v>
      </c>
      <c r="Q15" s="3">
        <v>62</v>
      </c>
      <c r="R15" s="3">
        <v>28</v>
      </c>
      <c r="S15" s="3">
        <v>95</v>
      </c>
      <c r="T15" s="3">
        <v>84</v>
      </c>
      <c r="U15" s="3">
        <v>1</v>
      </c>
      <c r="V15" s="6">
        <v>0.38</v>
      </c>
      <c r="W15" s="6">
        <v>0.54</v>
      </c>
      <c r="X15" s="6">
        <v>0.88</v>
      </c>
      <c r="Y15" s="6">
        <v>0.56000000000000005</v>
      </c>
      <c r="Z15" s="6">
        <v>0.75</v>
      </c>
      <c r="AA15" s="6">
        <v>0.26</v>
      </c>
      <c r="AB15" s="6">
        <v>0.35</v>
      </c>
      <c r="AC15" s="6">
        <v>0.38</v>
      </c>
      <c r="AD15" s="6">
        <v>0.79</v>
      </c>
      <c r="AE15" s="6">
        <v>0.23</v>
      </c>
      <c r="AF15" s="6">
        <v>0.23</v>
      </c>
      <c r="AG15" s="6">
        <v>0.28000000000000003</v>
      </c>
      <c r="AH15" s="6">
        <v>0.25</v>
      </c>
      <c r="AI15" s="6">
        <v>0.89</v>
      </c>
      <c r="AJ15" s="6">
        <v>0.92</v>
      </c>
      <c r="AK15" s="6">
        <v>0.3</v>
      </c>
      <c r="AL15" s="6">
        <v>0.75</v>
      </c>
      <c r="AM15" s="6">
        <v>0.25</v>
      </c>
      <c r="AN15" s="6">
        <v>0.73</v>
      </c>
      <c r="AO15" s="6">
        <v>0.99</v>
      </c>
      <c r="AP15" s="6">
        <v>0.37</v>
      </c>
      <c r="AQ15" s="6">
        <v>0.17</v>
      </c>
      <c r="AR15" s="6">
        <v>0.33</v>
      </c>
      <c r="AS15" s="6">
        <v>0.4</v>
      </c>
      <c r="AT15" s="6">
        <v>0.44</v>
      </c>
      <c r="AU15" s="6">
        <v>0.14000000000000001</v>
      </c>
      <c r="AV15" s="6">
        <v>0.28999999999999998</v>
      </c>
      <c r="AW15" s="6">
        <v>0.37</v>
      </c>
      <c r="AX15" s="6">
        <v>0.2</v>
      </c>
      <c r="AY15" s="6">
        <v>0.48</v>
      </c>
      <c r="AZ15" s="6">
        <v>0.12</v>
      </c>
      <c r="BA15" s="6">
        <v>0.56000000000000005</v>
      </c>
      <c r="BB15" s="6">
        <v>0.73</v>
      </c>
      <c r="BC15" s="6">
        <v>0.38</v>
      </c>
      <c r="BD15" s="6">
        <v>1</v>
      </c>
      <c r="BE15" s="6">
        <v>0.28999999999999998</v>
      </c>
      <c r="BF15" s="6">
        <v>0.92</v>
      </c>
      <c r="BG15" s="6">
        <v>0</v>
      </c>
      <c r="BH15" s="6">
        <v>0.33</v>
      </c>
      <c r="BI15" s="6">
        <v>0.9</v>
      </c>
      <c r="BJ15" s="6">
        <v>0.23</v>
      </c>
      <c r="BK15" s="6">
        <v>0.17</v>
      </c>
      <c r="BL15" s="6">
        <v>0.56999999999999995</v>
      </c>
      <c r="BM15" s="6">
        <v>0.38</v>
      </c>
      <c r="BN15" s="6">
        <v>0.6</v>
      </c>
      <c r="BO15" s="6">
        <v>0.47</v>
      </c>
      <c r="BP15" s="6">
        <v>0.67</v>
      </c>
      <c r="BQ15" s="6">
        <v>0.45</v>
      </c>
      <c r="BR15" s="6">
        <v>0.63</v>
      </c>
      <c r="BS15" s="6">
        <v>0.56000000000000005</v>
      </c>
      <c r="BT15" s="6">
        <v>0.5</v>
      </c>
      <c r="BU15" s="6">
        <v>0.3</v>
      </c>
      <c r="BV15" s="6">
        <v>0.6</v>
      </c>
      <c r="BW15" s="6">
        <v>0.39</v>
      </c>
      <c r="BX15" s="6">
        <v>0.67</v>
      </c>
      <c r="BY15" s="6">
        <v>0.56000000000000005</v>
      </c>
      <c r="BZ15" s="6">
        <v>0.57999999999999996</v>
      </c>
      <c r="CA15" s="6">
        <v>0.2</v>
      </c>
      <c r="CB15" s="6">
        <v>0.35</v>
      </c>
      <c r="CC15" s="6">
        <v>0.33</v>
      </c>
      <c r="CD15" s="6">
        <v>0.38</v>
      </c>
      <c r="CE15" s="6">
        <v>0.32</v>
      </c>
      <c r="CF15" s="6">
        <v>0.09</v>
      </c>
      <c r="CG15" s="6">
        <v>0.08</v>
      </c>
      <c r="CH15" s="6">
        <v>0.03</v>
      </c>
      <c r="CI15" s="6">
        <v>0.35</v>
      </c>
      <c r="CJ15" s="6">
        <v>0.19</v>
      </c>
      <c r="CK15" s="6">
        <v>0.28000000000000003</v>
      </c>
      <c r="CL15" s="6">
        <v>0.3</v>
      </c>
      <c r="CM15" s="6">
        <v>0.04</v>
      </c>
      <c r="CN15" s="6">
        <v>0.14000000000000001</v>
      </c>
      <c r="CO15" s="6">
        <v>0.7</v>
      </c>
      <c r="CP15" s="6">
        <v>1</v>
      </c>
      <c r="CQ15" s="6">
        <v>0.08</v>
      </c>
      <c r="CR15" s="6">
        <v>0.15</v>
      </c>
      <c r="CS15" s="6">
        <v>0.06</v>
      </c>
      <c r="CT15" s="6">
        <v>0.42</v>
      </c>
      <c r="CU15" s="6">
        <v>0.15</v>
      </c>
      <c r="CV15" s="6">
        <v>0.08</v>
      </c>
      <c r="CW15" s="6">
        <v>0.35</v>
      </c>
      <c r="CX15" s="6">
        <v>0.28000000000000003</v>
      </c>
      <c r="CY15" s="6">
        <v>0.06</v>
      </c>
      <c r="CZ15" s="37">
        <v>2E-3</v>
      </c>
      <c r="DA15" s="37">
        <v>3.3E-3</v>
      </c>
      <c r="DB15" s="37">
        <v>1.8E-3</v>
      </c>
      <c r="DC15" s="37">
        <v>3.2000000000000002E-3</v>
      </c>
      <c r="DD15" s="37">
        <v>5.1000000000000004E-3</v>
      </c>
      <c r="DE15" s="37">
        <v>7.3000000000000001E-3</v>
      </c>
      <c r="DF15" s="37">
        <v>7.7999999999999996E-3</v>
      </c>
      <c r="DG15" s="37">
        <v>6.1999999999999998E-3</v>
      </c>
      <c r="DH15" s="37">
        <v>1.11E-2</v>
      </c>
      <c r="DI15" s="37">
        <v>2.8999999999999998E-3</v>
      </c>
      <c r="DJ15" s="37">
        <v>6.6E-3</v>
      </c>
      <c r="DK15" s="37">
        <v>1.54E-2</v>
      </c>
      <c r="DL15" s="37">
        <v>3.5000000000000001E-3</v>
      </c>
      <c r="DM15" s="37">
        <v>2.3199999999999998E-2</v>
      </c>
      <c r="DN15" s="37">
        <v>1.67E-2</v>
      </c>
      <c r="DO15" s="3">
        <v>6300</v>
      </c>
      <c r="DP15" s="1"/>
      <c r="DQ15" s="1"/>
      <c r="DR15" s="1"/>
      <c r="DS15" s="1"/>
      <c r="DT15" s="1"/>
    </row>
    <row r="16" spans="1:124" ht="15" thickBot="1" x14ac:dyDescent="0.35">
      <c r="A16" s="3">
        <v>2024</v>
      </c>
      <c r="B16" s="3">
        <v>2</v>
      </c>
      <c r="C16" s="3" t="s">
        <v>35</v>
      </c>
      <c r="D16" s="3">
        <v>51000</v>
      </c>
      <c r="E16" s="3">
        <v>3574783</v>
      </c>
      <c r="F16" s="3">
        <v>1475356</v>
      </c>
      <c r="G16" s="3">
        <v>319416</v>
      </c>
      <c r="H16" s="3">
        <v>1806172</v>
      </c>
      <c r="I16" s="3">
        <v>138014</v>
      </c>
      <c r="J16" s="3">
        <v>2410762</v>
      </c>
      <c r="K16" s="3">
        <v>1407523</v>
      </c>
      <c r="L16" s="3">
        <v>3131555</v>
      </c>
      <c r="M16" s="3">
        <v>3344625</v>
      </c>
      <c r="N16" s="3">
        <v>1241348</v>
      </c>
      <c r="O16" s="3">
        <v>3077699</v>
      </c>
      <c r="P16" s="6">
        <v>0.68</v>
      </c>
      <c r="Q16" s="3">
        <v>55</v>
      </c>
      <c r="R16" s="3">
        <v>11</v>
      </c>
      <c r="S16" s="3">
        <v>60</v>
      </c>
      <c r="T16" s="3">
        <v>79</v>
      </c>
      <c r="U16" s="3">
        <v>0</v>
      </c>
      <c r="V16" s="6">
        <v>0.86</v>
      </c>
      <c r="W16" s="6">
        <v>0.63</v>
      </c>
      <c r="X16" s="6">
        <v>0.21</v>
      </c>
      <c r="Y16" s="6">
        <v>0.33</v>
      </c>
      <c r="Z16" s="6">
        <v>0.48</v>
      </c>
      <c r="AA16" s="6">
        <v>0.66</v>
      </c>
      <c r="AB16" s="6">
        <v>0.23</v>
      </c>
      <c r="AC16" s="6">
        <v>0.61</v>
      </c>
      <c r="AD16" s="6">
        <v>0.56999999999999995</v>
      </c>
      <c r="AE16" s="6">
        <v>0.54</v>
      </c>
      <c r="AF16" s="6">
        <v>0.64</v>
      </c>
      <c r="AG16" s="6">
        <v>0.43</v>
      </c>
      <c r="AH16" s="6">
        <v>0.31</v>
      </c>
      <c r="AI16" s="6">
        <v>0.38</v>
      </c>
      <c r="AJ16" s="6">
        <v>0.83</v>
      </c>
      <c r="AK16" s="6">
        <v>0.21</v>
      </c>
      <c r="AL16" s="6">
        <v>0.85</v>
      </c>
      <c r="AM16" s="6">
        <v>0.77</v>
      </c>
      <c r="AN16" s="6">
        <v>0.86</v>
      </c>
      <c r="AO16" s="6">
        <v>0.32</v>
      </c>
      <c r="AP16" s="6">
        <v>0.1</v>
      </c>
      <c r="AQ16" s="6">
        <v>0.26</v>
      </c>
      <c r="AR16" s="6">
        <v>0.41</v>
      </c>
      <c r="AS16" s="6">
        <v>0.31</v>
      </c>
      <c r="AT16" s="6">
        <v>0.39</v>
      </c>
      <c r="AU16" s="6">
        <v>0.22</v>
      </c>
      <c r="AV16" s="6">
        <v>0.45</v>
      </c>
      <c r="AW16" s="6">
        <v>0.31</v>
      </c>
      <c r="AX16" s="6">
        <v>0.45</v>
      </c>
      <c r="AY16" s="6">
        <v>0.33</v>
      </c>
      <c r="AZ16" s="6">
        <v>0.99</v>
      </c>
      <c r="BA16" s="6">
        <v>0</v>
      </c>
      <c r="BB16" s="6">
        <v>0.16</v>
      </c>
      <c r="BC16" s="6">
        <v>0.77</v>
      </c>
      <c r="BD16" s="6">
        <v>0.81</v>
      </c>
      <c r="BE16" s="6">
        <v>0.69</v>
      </c>
      <c r="BF16" s="6">
        <v>0.27</v>
      </c>
      <c r="BG16" s="6">
        <v>0.76</v>
      </c>
      <c r="BH16" s="6">
        <v>0.56000000000000005</v>
      </c>
      <c r="BI16" s="6">
        <v>0.32</v>
      </c>
      <c r="BJ16" s="6">
        <v>0.24</v>
      </c>
      <c r="BK16" s="6">
        <v>0.22</v>
      </c>
      <c r="BL16" s="6">
        <v>0.42</v>
      </c>
      <c r="BM16" s="6">
        <v>0.27</v>
      </c>
      <c r="BN16" s="6">
        <v>0.66</v>
      </c>
      <c r="BO16" s="6">
        <v>0.35</v>
      </c>
      <c r="BP16" s="6">
        <v>0.45</v>
      </c>
      <c r="BQ16" s="6">
        <v>0.73</v>
      </c>
      <c r="BR16" s="6">
        <v>0.56999999999999995</v>
      </c>
      <c r="BS16" s="6">
        <v>0.22</v>
      </c>
      <c r="BT16" s="6">
        <v>0.75</v>
      </c>
      <c r="BU16" s="6">
        <v>0.26</v>
      </c>
      <c r="BV16" s="6">
        <v>0.69</v>
      </c>
      <c r="BW16" s="6">
        <v>0.41</v>
      </c>
      <c r="BX16" s="6">
        <v>0.21</v>
      </c>
      <c r="BY16" s="6">
        <v>0.72</v>
      </c>
      <c r="BZ16" s="6">
        <v>0.48</v>
      </c>
      <c r="CA16" s="6">
        <v>0.5</v>
      </c>
      <c r="CB16" s="6">
        <v>0.57999999999999996</v>
      </c>
      <c r="CC16" s="6">
        <v>0.4</v>
      </c>
      <c r="CD16" s="6">
        <v>0.22</v>
      </c>
      <c r="CE16" s="6">
        <v>0.89</v>
      </c>
      <c r="CF16" s="6">
        <v>0.13</v>
      </c>
      <c r="CG16" s="6">
        <v>0.09</v>
      </c>
      <c r="CH16" s="6">
        <v>0.08</v>
      </c>
      <c r="CI16" s="6">
        <v>0.26</v>
      </c>
      <c r="CJ16" s="6">
        <v>0.16</v>
      </c>
      <c r="CK16" s="6">
        <v>0.13</v>
      </c>
      <c r="CL16" s="6">
        <v>0.33</v>
      </c>
      <c r="CM16" s="6">
        <v>7.0000000000000007E-2</v>
      </c>
      <c r="CN16" s="6">
        <v>0.14000000000000001</v>
      </c>
      <c r="CO16" s="6">
        <v>0.67</v>
      </c>
      <c r="CP16" s="6">
        <v>1</v>
      </c>
      <c r="CQ16" s="6">
        <v>0.08</v>
      </c>
      <c r="CR16" s="6">
        <v>0.12</v>
      </c>
      <c r="CS16" s="6">
        <v>7.0000000000000007E-2</v>
      </c>
      <c r="CT16" s="6">
        <v>0.22</v>
      </c>
      <c r="CU16" s="6">
        <v>0.17</v>
      </c>
      <c r="CV16" s="6">
        <v>0.08</v>
      </c>
      <c r="CW16" s="6">
        <v>0.49</v>
      </c>
      <c r="CX16" s="6">
        <v>0.14000000000000001</v>
      </c>
      <c r="CY16" s="6">
        <v>0.03</v>
      </c>
      <c r="CZ16" s="37">
        <v>8.2000000000000007E-3</v>
      </c>
      <c r="DA16" s="37">
        <v>2.8999999999999998E-3</v>
      </c>
      <c r="DB16" s="37">
        <v>2.5999999999999999E-3</v>
      </c>
      <c r="DC16" s="37">
        <v>1.3899999999999999E-2</v>
      </c>
      <c r="DD16" s="37">
        <v>1.3299999999999999E-2</v>
      </c>
      <c r="DE16" s="37">
        <v>9.1999999999999998E-3</v>
      </c>
      <c r="DF16" s="37">
        <v>7.4999999999999997E-3</v>
      </c>
      <c r="DG16" s="37">
        <v>1.9699999999999999E-2</v>
      </c>
      <c r="DH16" s="37">
        <v>1.32E-2</v>
      </c>
      <c r="DI16" s="37">
        <v>6.1999999999999998E-3</v>
      </c>
      <c r="DJ16" s="37">
        <v>2.1399999999999999E-2</v>
      </c>
      <c r="DK16" s="37">
        <v>2.1999999999999999E-2</v>
      </c>
      <c r="DL16" s="37">
        <v>5.1999999999999998E-3</v>
      </c>
      <c r="DM16" s="37">
        <v>2.1499999999999998E-2</v>
      </c>
      <c r="DN16" s="37">
        <v>2.3E-2</v>
      </c>
      <c r="DO16" s="3">
        <v>5100</v>
      </c>
      <c r="DP16" s="1"/>
      <c r="DQ16" s="1"/>
      <c r="DR16" s="1"/>
      <c r="DS16" s="1"/>
      <c r="DT16" s="1"/>
    </row>
    <row r="17" spans="1:124" ht="15" thickBot="1" x14ac:dyDescent="0.35">
      <c r="A17" s="3">
        <v>2024</v>
      </c>
      <c r="B17" s="3">
        <v>3</v>
      </c>
      <c r="C17" s="3" t="s">
        <v>36</v>
      </c>
      <c r="D17" s="3">
        <v>74000</v>
      </c>
      <c r="E17" s="3">
        <v>2344694</v>
      </c>
      <c r="F17" s="3">
        <v>2981776</v>
      </c>
      <c r="G17" s="3">
        <v>805596</v>
      </c>
      <c r="H17" s="3">
        <v>136531</v>
      </c>
      <c r="I17" s="3">
        <v>3651535</v>
      </c>
      <c r="J17" s="3">
        <v>2959776</v>
      </c>
      <c r="K17" s="3">
        <v>352207</v>
      </c>
      <c r="L17" s="3">
        <v>686948</v>
      </c>
      <c r="M17" s="3">
        <v>1801966</v>
      </c>
      <c r="N17" s="3">
        <v>3488736</v>
      </c>
      <c r="O17" s="3">
        <v>862330</v>
      </c>
      <c r="P17" s="6">
        <v>0.65</v>
      </c>
      <c r="Q17" s="3">
        <v>40</v>
      </c>
      <c r="R17" s="3">
        <v>46</v>
      </c>
      <c r="S17" s="3">
        <v>92</v>
      </c>
      <c r="T17" s="3">
        <v>29</v>
      </c>
      <c r="U17" s="3">
        <v>0</v>
      </c>
      <c r="V17" s="6">
        <v>0.46</v>
      </c>
      <c r="W17" s="6">
        <v>0.55000000000000004</v>
      </c>
      <c r="X17" s="6">
        <v>0.85</v>
      </c>
      <c r="Y17" s="6">
        <v>0.25</v>
      </c>
      <c r="Z17" s="6">
        <v>0.74</v>
      </c>
      <c r="AA17" s="6">
        <v>0.74</v>
      </c>
      <c r="AB17" s="6">
        <v>0.45</v>
      </c>
      <c r="AC17" s="6">
        <v>0.8</v>
      </c>
      <c r="AD17" s="6">
        <v>0.33</v>
      </c>
      <c r="AE17" s="6">
        <v>0.64</v>
      </c>
      <c r="AF17" s="6">
        <v>0.77</v>
      </c>
      <c r="AG17" s="6">
        <v>0.22</v>
      </c>
      <c r="AH17" s="6">
        <v>0.36</v>
      </c>
      <c r="AI17" s="6">
        <v>0.74</v>
      </c>
      <c r="AJ17" s="6">
        <v>0.34</v>
      </c>
      <c r="AK17" s="6">
        <v>0.81</v>
      </c>
      <c r="AL17" s="6">
        <v>0.97</v>
      </c>
      <c r="AM17" s="6">
        <v>0.77</v>
      </c>
      <c r="AN17" s="6">
        <v>0.64</v>
      </c>
      <c r="AO17" s="6">
        <v>0.26</v>
      </c>
      <c r="AP17" s="6">
        <v>0.46</v>
      </c>
      <c r="AQ17" s="6">
        <v>0.13</v>
      </c>
      <c r="AR17" s="6">
        <v>0.31</v>
      </c>
      <c r="AS17" s="6">
        <v>0.35</v>
      </c>
      <c r="AT17" s="6">
        <v>0.49</v>
      </c>
      <c r="AU17" s="6">
        <v>0.41</v>
      </c>
      <c r="AV17" s="6">
        <v>0.31</v>
      </c>
      <c r="AW17" s="6">
        <v>0.4</v>
      </c>
      <c r="AX17" s="6">
        <v>0.3</v>
      </c>
      <c r="AY17" s="6">
        <v>0.27</v>
      </c>
      <c r="AZ17" s="6">
        <v>0.45</v>
      </c>
      <c r="BA17" s="6">
        <v>0</v>
      </c>
      <c r="BB17" s="6">
        <v>0.49</v>
      </c>
      <c r="BC17" s="6">
        <v>0.61</v>
      </c>
      <c r="BD17" s="6">
        <v>0.46</v>
      </c>
      <c r="BE17" s="6">
        <v>0.35</v>
      </c>
      <c r="BF17" s="6">
        <v>0.39</v>
      </c>
      <c r="BG17" s="6">
        <v>0.26</v>
      </c>
      <c r="BH17" s="6">
        <v>0.46</v>
      </c>
      <c r="BI17" s="6">
        <v>0.78</v>
      </c>
      <c r="BJ17" s="6">
        <v>0.23</v>
      </c>
      <c r="BK17" s="6">
        <v>0.24</v>
      </c>
      <c r="BL17" s="6">
        <v>0.67</v>
      </c>
      <c r="BM17" s="6">
        <v>0.53</v>
      </c>
      <c r="BN17" s="6">
        <v>0.31</v>
      </c>
      <c r="BO17" s="6">
        <v>0.31</v>
      </c>
      <c r="BP17" s="6">
        <v>0.43</v>
      </c>
      <c r="BQ17" s="6">
        <v>0.37</v>
      </c>
      <c r="BR17" s="6">
        <v>0.56999999999999995</v>
      </c>
      <c r="BS17" s="6">
        <v>0.73</v>
      </c>
      <c r="BT17" s="6">
        <v>0.71</v>
      </c>
      <c r="BU17" s="6">
        <v>0.27</v>
      </c>
      <c r="BV17" s="6">
        <v>0.74</v>
      </c>
      <c r="BW17" s="6">
        <v>0.31</v>
      </c>
      <c r="BX17" s="6">
        <v>0.72</v>
      </c>
      <c r="BY17" s="6">
        <v>0.45</v>
      </c>
      <c r="BZ17" s="6">
        <v>0.48</v>
      </c>
      <c r="CA17" s="6">
        <v>0.39</v>
      </c>
      <c r="CB17" s="6">
        <v>0.56000000000000005</v>
      </c>
      <c r="CC17" s="6">
        <v>0.34</v>
      </c>
      <c r="CD17" s="6">
        <v>0.3</v>
      </c>
      <c r="CE17" s="6">
        <v>0.68</v>
      </c>
      <c r="CF17" s="6">
        <v>0.1</v>
      </c>
      <c r="CG17" s="6">
        <v>0.1</v>
      </c>
      <c r="CH17" s="6">
        <v>0.03</v>
      </c>
      <c r="CI17" s="6">
        <v>0.4</v>
      </c>
      <c r="CJ17" s="6">
        <v>0.21</v>
      </c>
      <c r="CK17" s="6">
        <v>0.17</v>
      </c>
      <c r="CL17" s="6">
        <v>0.14000000000000001</v>
      </c>
      <c r="CM17" s="6">
        <v>0.1</v>
      </c>
      <c r="CN17" s="6">
        <v>0.17</v>
      </c>
      <c r="CO17" s="6">
        <v>0.19</v>
      </c>
      <c r="CP17" s="6">
        <v>1</v>
      </c>
      <c r="CQ17" s="6">
        <v>0.09</v>
      </c>
      <c r="CR17" s="6">
        <v>0.3</v>
      </c>
      <c r="CS17" s="6">
        <v>0.09</v>
      </c>
      <c r="CT17" s="6">
        <v>0.47</v>
      </c>
      <c r="CU17" s="6">
        <v>0.06</v>
      </c>
      <c r="CV17" s="6">
        <v>0.03</v>
      </c>
      <c r="CW17" s="6">
        <v>0.2</v>
      </c>
      <c r="CX17" s="6">
        <v>0.24</v>
      </c>
      <c r="CY17" s="6">
        <v>0.1</v>
      </c>
      <c r="CZ17" s="37">
        <v>2.3999999999999998E-3</v>
      </c>
      <c r="DA17" s="37">
        <v>8.0000000000000002E-3</v>
      </c>
      <c r="DB17" s="37">
        <v>8.6999999999999994E-3</v>
      </c>
      <c r="DC17" s="37">
        <v>5.4999999999999997E-3</v>
      </c>
      <c r="DD17" s="37">
        <v>1.1900000000000001E-2</v>
      </c>
      <c r="DE17" s="37">
        <v>1.44E-2</v>
      </c>
      <c r="DF17" s="37">
        <v>7.4999999999999997E-3</v>
      </c>
      <c r="DG17" s="37">
        <v>1.2699999999999999E-2</v>
      </c>
      <c r="DH17" s="37">
        <v>2.0400000000000001E-2</v>
      </c>
      <c r="DI17" s="37">
        <v>7.1000000000000004E-3</v>
      </c>
      <c r="DJ17" s="37">
        <v>1.6400000000000001E-2</v>
      </c>
      <c r="DK17" s="37">
        <v>2.1299999999999999E-2</v>
      </c>
      <c r="DL17" s="37">
        <v>2.8999999999999998E-3</v>
      </c>
      <c r="DM17" s="37">
        <v>2.18E-2</v>
      </c>
      <c r="DN17" s="37">
        <v>2.2700000000000001E-2</v>
      </c>
      <c r="DO17" s="3">
        <v>7400</v>
      </c>
      <c r="DP17" s="1"/>
      <c r="DQ17" s="1"/>
      <c r="DR17" s="1"/>
      <c r="DS17" s="1"/>
      <c r="DT17" s="1"/>
    </row>
    <row r="18" spans="1:124" ht="15" thickBot="1" x14ac:dyDescent="0.35">
      <c r="A18" s="3">
        <v>2024</v>
      </c>
      <c r="B18" s="3">
        <v>4</v>
      </c>
      <c r="C18" s="3" t="s">
        <v>37</v>
      </c>
      <c r="D18" s="3">
        <v>75000</v>
      </c>
      <c r="E18" s="3">
        <v>1252268</v>
      </c>
      <c r="F18" s="3">
        <v>3953400</v>
      </c>
      <c r="G18" s="3">
        <v>2735199</v>
      </c>
      <c r="H18" s="3">
        <v>2965736</v>
      </c>
      <c r="I18" s="3">
        <v>3437832</v>
      </c>
      <c r="J18" s="3">
        <v>3587105</v>
      </c>
      <c r="K18" s="3">
        <v>1480716</v>
      </c>
      <c r="L18" s="3">
        <v>1172744</v>
      </c>
      <c r="M18" s="3">
        <v>2449692</v>
      </c>
      <c r="N18" s="3">
        <v>2421854</v>
      </c>
      <c r="O18" s="3">
        <v>1331243</v>
      </c>
      <c r="P18" s="6">
        <v>0.45</v>
      </c>
      <c r="Q18" s="3">
        <v>80</v>
      </c>
      <c r="R18" s="3">
        <v>17</v>
      </c>
      <c r="S18" s="3">
        <v>89</v>
      </c>
      <c r="T18" s="3">
        <v>25</v>
      </c>
      <c r="U18" s="3">
        <v>1</v>
      </c>
      <c r="V18" s="6">
        <v>0.45</v>
      </c>
      <c r="W18" s="6">
        <v>0.24</v>
      </c>
      <c r="X18" s="6">
        <v>0.83</v>
      </c>
      <c r="Y18" s="6">
        <v>0.44</v>
      </c>
      <c r="Z18" s="6">
        <v>0.27</v>
      </c>
      <c r="AA18" s="6">
        <v>0.95</v>
      </c>
      <c r="AB18" s="6">
        <v>0.88</v>
      </c>
      <c r="AC18" s="6">
        <v>0.93</v>
      </c>
      <c r="AD18" s="6">
        <v>0.73</v>
      </c>
      <c r="AE18" s="6">
        <v>0.59</v>
      </c>
      <c r="AF18" s="6">
        <v>0.56999999999999995</v>
      </c>
      <c r="AG18" s="6">
        <v>0.3</v>
      </c>
      <c r="AH18" s="6">
        <v>0.53</v>
      </c>
      <c r="AI18" s="6">
        <v>0.48</v>
      </c>
      <c r="AJ18" s="6">
        <v>0.71</v>
      </c>
      <c r="AK18" s="6">
        <v>0.55000000000000004</v>
      </c>
      <c r="AL18" s="6">
        <v>0.21</v>
      </c>
      <c r="AM18" s="6">
        <v>0.26</v>
      </c>
      <c r="AN18" s="6">
        <v>0.71</v>
      </c>
      <c r="AO18" s="6">
        <v>0.52</v>
      </c>
      <c r="AP18" s="6">
        <v>0.3</v>
      </c>
      <c r="AQ18" s="6">
        <v>0.46</v>
      </c>
      <c r="AR18" s="6">
        <v>0.22</v>
      </c>
      <c r="AS18" s="6">
        <v>0.18</v>
      </c>
      <c r="AT18" s="6">
        <v>0.49</v>
      </c>
      <c r="AU18" s="6">
        <v>0.1</v>
      </c>
      <c r="AV18" s="6">
        <v>0.2</v>
      </c>
      <c r="AW18" s="6">
        <v>0.39</v>
      </c>
      <c r="AX18" s="6">
        <v>0.24</v>
      </c>
      <c r="AY18" s="6">
        <v>0.21</v>
      </c>
      <c r="AZ18" s="6">
        <v>0.73</v>
      </c>
      <c r="BA18" s="6">
        <v>0.37</v>
      </c>
      <c r="BB18" s="6">
        <v>0</v>
      </c>
      <c r="BC18" s="6">
        <v>0.67</v>
      </c>
      <c r="BD18" s="6">
        <v>0.08</v>
      </c>
      <c r="BE18" s="6">
        <v>0.65</v>
      </c>
      <c r="BF18" s="6">
        <v>0</v>
      </c>
      <c r="BG18" s="6">
        <v>0.54</v>
      </c>
      <c r="BH18" s="6">
        <v>0.64</v>
      </c>
      <c r="BI18" s="6">
        <v>0.4</v>
      </c>
      <c r="BJ18" s="6">
        <v>0.47</v>
      </c>
      <c r="BK18" s="6">
        <v>0.39</v>
      </c>
      <c r="BL18" s="6">
        <v>0.47</v>
      </c>
      <c r="BM18" s="6">
        <v>0.51</v>
      </c>
      <c r="BN18" s="6">
        <v>0.25</v>
      </c>
      <c r="BO18" s="6">
        <v>0.24</v>
      </c>
      <c r="BP18" s="6">
        <v>0.38</v>
      </c>
      <c r="BQ18" s="6">
        <v>0.57999999999999996</v>
      </c>
      <c r="BR18" s="6">
        <v>0.43</v>
      </c>
      <c r="BS18" s="6">
        <v>0.18</v>
      </c>
      <c r="BT18" s="6">
        <v>0.48</v>
      </c>
      <c r="BU18" s="6">
        <v>0.41</v>
      </c>
      <c r="BV18" s="6">
        <v>0.26</v>
      </c>
      <c r="BW18" s="6">
        <v>0.27</v>
      </c>
      <c r="BX18" s="6">
        <v>0.65</v>
      </c>
      <c r="BY18" s="6">
        <v>0.34</v>
      </c>
      <c r="BZ18" s="6">
        <v>0.31</v>
      </c>
      <c r="CA18" s="6">
        <v>0.38</v>
      </c>
      <c r="CB18" s="6">
        <v>0.26</v>
      </c>
      <c r="CC18" s="6">
        <v>0.74</v>
      </c>
      <c r="CD18" s="6">
        <v>0.17</v>
      </c>
      <c r="CE18" s="6">
        <v>0.94</v>
      </c>
      <c r="CF18" s="6">
        <v>0.17</v>
      </c>
      <c r="CG18" s="6">
        <v>0.06</v>
      </c>
      <c r="CH18" s="6">
        <v>0.05</v>
      </c>
      <c r="CI18" s="6">
        <v>0.14000000000000001</v>
      </c>
      <c r="CJ18" s="6">
        <v>0.12</v>
      </c>
      <c r="CK18" s="6">
        <v>0.22</v>
      </c>
      <c r="CL18" s="6">
        <v>0.24</v>
      </c>
      <c r="CM18" s="6">
        <v>0.05</v>
      </c>
      <c r="CN18" s="6">
        <v>0.42</v>
      </c>
      <c r="CO18" s="6">
        <v>0.36</v>
      </c>
      <c r="CP18" s="6">
        <v>1</v>
      </c>
      <c r="CQ18" s="6">
        <v>0.04</v>
      </c>
      <c r="CR18" s="6">
        <v>0.19</v>
      </c>
      <c r="CS18" s="6">
        <v>7.0000000000000007E-2</v>
      </c>
      <c r="CT18" s="6">
        <v>0.3</v>
      </c>
      <c r="CU18" s="6">
        <v>0.2</v>
      </c>
      <c r="CV18" s="6">
        <v>0.08</v>
      </c>
      <c r="CW18" s="6">
        <v>0.25</v>
      </c>
      <c r="CX18" s="6">
        <v>0.27</v>
      </c>
      <c r="CY18" s="6">
        <v>0.05</v>
      </c>
      <c r="CZ18" s="37">
        <v>3.3E-3</v>
      </c>
      <c r="DA18" s="37">
        <v>1.8E-3</v>
      </c>
      <c r="DB18" s="37">
        <v>1.43E-2</v>
      </c>
      <c r="DC18" s="37">
        <v>1.04E-2</v>
      </c>
      <c r="DD18" s="37">
        <v>2.5999999999999999E-3</v>
      </c>
      <c r="DE18" s="37">
        <v>1.72E-2</v>
      </c>
      <c r="DF18" s="37">
        <v>5.4999999999999997E-3</v>
      </c>
      <c r="DG18" s="37">
        <v>3.8999999999999998E-3</v>
      </c>
      <c r="DH18" s="37">
        <v>2.0400000000000001E-2</v>
      </c>
      <c r="DI18" s="37">
        <v>7.3000000000000001E-3</v>
      </c>
      <c r="DJ18" s="37">
        <v>1.7500000000000002E-2</v>
      </c>
      <c r="DK18" s="37">
        <v>2.2100000000000002E-2</v>
      </c>
      <c r="DL18" s="37">
        <v>4.8999999999999998E-3</v>
      </c>
      <c r="DM18" s="37">
        <v>1.8499999999999999E-2</v>
      </c>
      <c r="DN18" s="37">
        <v>2.2700000000000001E-2</v>
      </c>
      <c r="DO18" s="3">
        <v>7500</v>
      </c>
      <c r="DP18" s="1"/>
      <c r="DQ18" s="1"/>
      <c r="DR18" s="1"/>
      <c r="DS18" s="1"/>
      <c r="DT18" s="1"/>
    </row>
    <row r="19" spans="1:124" ht="15" thickBot="1" x14ac:dyDescent="0.35">
      <c r="A19" s="3">
        <v>2024</v>
      </c>
      <c r="B19" s="3">
        <v>5</v>
      </c>
      <c r="C19" s="3" t="s">
        <v>38</v>
      </c>
      <c r="D19" s="3">
        <v>48000</v>
      </c>
      <c r="E19" s="3">
        <v>3477981</v>
      </c>
      <c r="F19" s="3">
        <v>3674057</v>
      </c>
      <c r="G19" s="3">
        <v>143286</v>
      </c>
      <c r="H19" s="3">
        <v>1064459</v>
      </c>
      <c r="I19" s="3">
        <v>2267804</v>
      </c>
      <c r="J19" s="3">
        <v>570080</v>
      </c>
      <c r="K19" s="3">
        <v>2993728</v>
      </c>
      <c r="L19" s="3">
        <v>3530205</v>
      </c>
      <c r="M19" s="3">
        <v>3004132</v>
      </c>
      <c r="N19" s="3">
        <v>269813</v>
      </c>
      <c r="O19" s="3">
        <v>1720100</v>
      </c>
      <c r="P19" s="6">
        <v>0.59</v>
      </c>
      <c r="Q19" s="3">
        <v>95</v>
      </c>
      <c r="R19" s="3">
        <v>70</v>
      </c>
      <c r="S19" s="3">
        <v>81</v>
      </c>
      <c r="T19" s="3">
        <v>54</v>
      </c>
      <c r="U19" s="3">
        <v>1</v>
      </c>
      <c r="V19" s="6">
        <v>0.52</v>
      </c>
      <c r="W19" s="6">
        <v>0.79</v>
      </c>
      <c r="X19" s="6">
        <v>0.55000000000000004</v>
      </c>
      <c r="Y19" s="6">
        <v>0.36</v>
      </c>
      <c r="Z19" s="6">
        <v>0.36</v>
      </c>
      <c r="AA19" s="6">
        <v>0.66</v>
      </c>
      <c r="AB19" s="6">
        <v>0.48</v>
      </c>
      <c r="AC19" s="6">
        <v>0.78</v>
      </c>
      <c r="AD19" s="6">
        <v>0.28999999999999998</v>
      </c>
      <c r="AE19" s="6">
        <v>0.92</v>
      </c>
      <c r="AF19" s="6">
        <v>0.4</v>
      </c>
      <c r="AG19" s="6">
        <v>0.78</v>
      </c>
      <c r="AH19" s="6">
        <v>0.94</v>
      </c>
      <c r="AI19" s="6">
        <v>0.54</v>
      </c>
      <c r="AJ19" s="6">
        <v>0.62</v>
      </c>
      <c r="AK19" s="6">
        <v>0.89</v>
      </c>
      <c r="AL19" s="6">
        <v>0.43</v>
      </c>
      <c r="AM19" s="6">
        <v>0.47</v>
      </c>
      <c r="AN19" s="6">
        <v>0.4</v>
      </c>
      <c r="AO19" s="6">
        <v>0.78</v>
      </c>
      <c r="AP19" s="6">
        <v>0.27</v>
      </c>
      <c r="AQ19" s="6">
        <v>0.19</v>
      </c>
      <c r="AR19" s="6">
        <v>0.28999999999999998</v>
      </c>
      <c r="AS19" s="6">
        <v>0.42</v>
      </c>
      <c r="AT19" s="6">
        <v>0.42</v>
      </c>
      <c r="AU19" s="6">
        <v>0.27</v>
      </c>
      <c r="AV19" s="6">
        <v>0.26</v>
      </c>
      <c r="AW19" s="6">
        <v>0.5</v>
      </c>
      <c r="AX19" s="6">
        <v>0.21</v>
      </c>
      <c r="AY19" s="6">
        <v>0.21</v>
      </c>
      <c r="AZ19" s="6">
        <v>0.39</v>
      </c>
      <c r="BA19" s="6">
        <v>0.7</v>
      </c>
      <c r="BB19" s="6">
        <v>0.39</v>
      </c>
      <c r="BC19" s="6">
        <v>0.42</v>
      </c>
      <c r="BD19" s="6">
        <v>0.16</v>
      </c>
      <c r="BE19" s="6">
        <v>0.98</v>
      </c>
      <c r="BF19" s="6">
        <v>0.81</v>
      </c>
      <c r="BG19" s="6">
        <v>0.2</v>
      </c>
      <c r="BH19" s="6">
        <v>0.3</v>
      </c>
      <c r="BI19" s="6">
        <v>0.72</v>
      </c>
      <c r="BJ19" s="6">
        <v>0.47</v>
      </c>
      <c r="BK19" s="6">
        <v>0.67</v>
      </c>
      <c r="BL19" s="6">
        <v>0.54</v>
      </c>
      <c r="BM19" s="6">
        <v>0.37</v>
      </c>
      <c r="BN19" s="6">
        <v>0.46</v>
      </c>
      <c r="BO19" s="6">
        <v>0.63</v>
      </c>
      <c r="BP19" s="6">
        <v>0.31</v>
      </c>
      <c r="BQ19" s="6">
        <v>0.19</v>
      </c>
      <c r="BR19" s="6">
        <v>0.67</v>
      </c>
      <c r="BS19" s="6">
        <v>0.57999999999999996</v>
      </c>
      <c r="BT19" s="6">
        <v>0.31</v>
      </c>
      <c r="BU19" s="6">
        <v>0.32</v>
      </c>
      <c r="BV19" s="6">
        <v>0.65</v>
      </c>
      <c r="BW19" s="6">
        <v>0.69</v>
      </c>
      <c r="BX19" s="6">
        <v>0.48</v>
      </c>
      <c r="BY19" s="6">
        <v>0.64</v>
      </c>
      <c r="BZ19" s="6">
        <v>0.18</v>
      </c>
      <c r="CA19" s="6">
        <v>0.55000000000000004</v>
      </c>
      <c r="CB19" s="6">
        <v>0.43</v>
      </c>
      <c r="CC19" s="6">
        <v>0.39</v>
      </c>
      <c r="CD19" s="6">
        <v>0.16</v>
      </c>
      <c r="CE19" s="6">
        <v>0.75</v>
      </c>
      <c r="CF19" s="6">
        <v>0.16</v>
      </c>
      <c r="CG19" s="6">
        <v>7.0000000000000007E-2</v>
      </c>
      <c r="CH19" s="6">
        <v>0.03</v>
      </c>
      <c r="CI19" s="6">
        <v>0.44</v>
      </c>
      <c r="CJ19" s="6">
        <v>0.28000000000000003</v>
      </c>
      <c r="CK19" s="6">
        <v>0.22</v>
      </c>
      <c r="CL19" s="6">
        <v>0.21</v>
      </c>
      <c r="CM19" s="6">
        <v>0.06</v>
      </c>
      <c r="CN19" s="6">
        <v>0.45</v>
      </c>
      <c r="CO19" s="6">
        <v>0.56000000000000005</v>
      </c>
      <c r="CP19" s="6">
        <v>1</v>
      </c>
      <c r="CQ19" s="6">
        <v>0.1</v>
      </c>
      <c r="CR19" s="6">
        <v>0.26</v>
      </c>
      <c r="CS19" s="6">
        <v>0.08</v>
      </c>
      <c r="CT19" s="6">
        <v>0.31</v>
      </c>
      <c r="CU19" s="6">
        <v>0.13</v>
      </c>
      <c r="CV19" s="6">
        <v>0.08</v>
      </c>
      <c r="CW19" s="6">
        <v>0.2</v>
      </c>
      <c r="CX19" s="6">
        <v>0.13</v>
      </c>
      <c r="CY19" s="6">
        <v>0.09</v>
      </c>
      <c r="CZ19" s="37">
        <v>3.8E-3</v>
      </c>
      <c r="DA19" s="37">
        <v>3.0000000000000001E-3</v>
      </c>
      <c r="DB19" s="37">
        <v>4.0000000000000001E-3</v>
      </c>
      <c r="DC19" s="37">
        <v>5.1999999999999998E-3</v>
      </c>
      <c r="DD19" s="37">
        <v>7.3000000000000001E-3</v>
      </c>
      <c r="DE19" s="37">
        <v>8.8999999999999999E-3</v>
      </c>
      <c r="DF19" s="37">
        <v>6.7000000000000002E-3</v>
      </c>
      <c r="DG19" s="37">
        <v>7.7000000000000002E-3</v>
      </c>
      <c r="DH19" s="37">
        <v>1.7399999999999999E-2</v>
      </c>
      <c r="DI19" s="37">
        <v>6.8999999999999999E-3</v>
      </c>
      <c r="DJ19" s="37">
        <v>7.9000000000000008E-3</v>
      </c>
      <c r="DK19" s="37">
        <v>1.9199999999999998E-2</v>
      </c>
      <c r="DL19" s="37">
        <v>7.3000000000000001E-3</v>
      </c>
      <c r="DM19" s="37">
        <v>2.2700000000000001E-2</v>
      </c>
      <c r="DN19" s="37">
        <v>0.02</v>
      </c>
      <c r="DO19" s="3">
        <v>4800</v>
      </c>
      <c r="DP19" s="1"/>
      <c r="DQ19" s="1"/>
      <c r="DR19" s="1"/>
      <c r="DS19" s="1"/>
      <c r="DT19" s="1"/>
    </row>
    <row r="20" spans="1:124" ht="15" thickBot="1" x14ac:dyDescent="0.35">
      <c r="A20" s="3">
        <v>2024</v>
      </c>
      <c r="B20" s="3">
        <v>6</v>
      </c>
      <c r="C20" s="3" t="s">
        <v>39</v>
      </c>
      <c r="D20" s="3">
        <v>49000</v>
      </c>
      <c r="E20" s="3">
        <v>2902389</v>
      </c>
      <c r="F20" s="3">
        <v>1049855</v>
      </c>
      <c r="G20" s="3">
        <v>3375968</v>
      </c>
      <c r="H20" s="3">
        <v>3036567</v>
      </c>
      <c r="I20" s="3">
        <v>1392607</v>
      </c>
      <c r="J20" s="3">
        <v>2180712</v>
      </c>
      <c r="K20" s="3">
        <v>3415016</v>
      </c>
      <c r="L20" s="3">
        <v>792784</v>
      </c>
      <c r="M20" s="3">
        <v>3563642</v>
      </c>
      <c r="N20" s="3">
        <v>551417</v>
      </c>
      <c r="O20" s="3">
        <v>1344565</v>
      </c>
      <c r="P20" s="6">
        <v>0.73</v>
      </c>
      <c r="Q20" s="3">
        <v>67</v>
      </c>
      <c r="R20" s="3">
        <v>11</v>
      </c>
      <c r="S20" s="3">
        <v>25</v>
      </c>
      <c r="T20" s="3">
        <v>57</v>
      </c>
      <c r="U20" s="3">
        <v>1</v>
      </c>
      <c r="V20" s="6">
        <v>0.56000000000000005</v>
      </c>
      <c r="W20" s="6">
        <v>0.98</v>
      </c>
      <c r="X20" s="6">
        <v>0.74</v>
      </c>
      <c r="Y20" s="6">
        <v>0.73</v>
      </c>
      <c r="Z20" s="6">
        <v>0.91</v>
      </c>
      <c r="AA20" s="6">
        <v>0.85</v>
      </c>
      <c r="AB20" s="6">
        <v>0.66</v>
      </c>
      <c r="AC20" s="6">
        <v>0.77</v>
      </c>
      <c r="AD20" s="6">
        <v>0.3</v>
      </c>
      <c r="AE20" s="6">
        <v>0.81</v>
      </c>
      <c r="AF20" s="6">
        <v>0.21</v>
      </c>
      <c r="AG20" s="6">
        <v>0.3</v>
      </c>
      <c r="AH20" s="6">
        <v>0.46</v>
      </c>
      <c r="AI20" s="6">
        <v>0.54</v>
      </c>
      <c r="AJ20" s="6">
        <v>0.4</v>
      </c>
      <c r="AK20" s="6">
        <v>0.65</v>
      </c>
      <c r="AL20" s="6">
        <v>0.94</v>
      </c>
      <c r="AM20" s="6">
        <v>0.4</v>
      </c>
      <c r="AN20" s="6">
        <v>0.78</v>
      </c>
      <c r="AO20" s="6">
        <v>0.38</v>
      </c>
      <c r="AP20" s="6">
        <v>0.11</v>
      </c>
      <c r="AQ20" s="6">
        <v>0.22</v>
      </c>
      <c r="AR20" s="6">
        <v>0.24</v>
      </c>
      <c r="AS20" s="6">
        <v>0.19</v>
      </c>
      <c r="AT20" s="6">
        <v>0.48</v>
      </c>
      <c r="AU20" s="6">
        <v>0.49</v>
      </c>
      <c r="AV20" s="6">
        <v>0.21</v>
      </c>
      <c r="AW20" s="6">
        <v>0.35</v>
      </c>
      <c r="AX20" s="6">
        <v>0.45</v>
      </c>
      <c r="AY20" s="6">
        <v>0.49</v>
      </c>
      <c r="AZ20" s="6">
        <v>0.12</v>
      </c>
      <c r="BA20" s="6">
        <v>0.37</v>
      </c>
      <c r="BB20" s="6">
        <v>0.2</v>
      </c>
      <c r="BC20" s="6">
        <v>0.34</v>
      </c>
      <c r="BD20" s="6">
        <v>0.2</v>
      </c>
      <c r="BE20" s="6">
        <v>0.68</v>
      </c>
      <c r="BF20" s="6">
        <v>0.26</v>
      </c>
      <c r="BG20" s="6">
        <v>0.52</v>
      </c>
      <c r="BH20" s="6">
        <v>0.51</v>
      </c>
      <c r="BI20" s="6">
        <v>0.61</v>
      </c>
      <c r="BJ20" s="6">
        <v>0.22</v>
      </c>
      <c r="BK20" s="6">
        <v>0.34</v>
      </c>
      <c r="BL20" s="6">
        <v>0.39</v>
      </c>
      <c r="BM20" s="6">
        <v>0.48</v>
      </c>
      <c r="BN20" s="6">
        <v>0.41</v>
      </c>
      <c r="BO20" s="6">
        <v>0.72</v>
      </c>
      <c r="BP20" s="6">
        <v>0.45</v>
      </c>
      <c r="BQ20" s="6">
        <v>0.64</v>
      </c>
      <c r="BR20" s="6">
        <v>0.57999999999999996</v>
      </c>
      <c r="BS20" s="6">
        <v>0.63</v>
      </c>
      <c r="BT20" s="6">
        <v>0.3</v>
      </c>
      <c r="BU20" s="6">
        <v>0.47</v>
      </c>
      <c r="BV20" s="6">
        <v>0.28999999999999998</v>
      </c>
      <c r="BW20" s="6">
        <v>0.24</v>
      </c>
      <c r="BX20" s="6">
        <v>0.53</v>
      </c>
      <c r="BY20" s="6">
        <v>0.73</v>
      </c>
      <c r="BZ20" s="6">
        <v>0.45</v>
      </c>
      <c r="CA20" s="6">
        <v>0.67</v>
      </c>
      <c r="CB20" s="6">
        <v>0.48</v>
      </c>
      <c r="CC20" s="6">
        <v>0.43</v>
      </c>
      <c r="CD20" s="6">
        <v>0.59</v>
      </c>
      <c r="CE20" s="6">
        <v>0.45</v>
      </c>
      <c r="CF20" s="6">
        <v>0.06</v>
      </c>
      <c r="CG20" s="6">
        <v>0.04</v>
      </c>
      <c r="CH20" s="6">
        <v>0.03</v>
      </c>
      <c r="CI20" s="6">
        <v>0.34</v>
      </c>
      <c r="CJ20" s="6">
        <v>0.33</v>
      </c>
      <c r="CK20" s="6">
        <v>0.15</v>
      </c>
      <c r="CL20" s="6">
        <v>0.21</v>
      </c>
      <c r="CM20" s="6">
        <v>0.08</v>
      </c>
      <c r="CN20" s="6">
        <v>0.33</v>
      </c>
      <c r="CO20" s="6">
        <v>0.46</v>
      </c>
      <c r="CP20" s="6">
        <v>1</v>
      </c>
      <c r="CQ20" s="6">
        <v>0.06</v>
      </c>
      <c r="CR20" s="6">
        <v>0.14000000000000001</v>
      </c>
      <c r="CS20" s="6">
        <v>0.03</v>
      </c>
      <c r="CT20" s="6">
        <v>0.17</v>
      </c>
      <c r="CU20" s="6">
        <v>0.2</v>
      </c>
      <c r="CV20" s="6">
        <v>0.04</v>
      </c>
      <c r="CW20" s="6">
        <v>0.35</v>
      </c>
      <c r="CX20" s="6">
        <v>0.21</v>
      </c>
      <c r="CY20" s="6">
        <v>0.04</v>
      </c>
      <c r="CZ20" s="37">
        <v>1.8E-3</v>
      </c>
      <c r="DA20" s="37">
        <v>8.0000000000000002E-3</v>
      </c>
      <c r="DB20" s="37">
        <v>5.4000000000000003E-3</v>
      </c>
      <c r="DC20" s="37">
        <v>1.61E-2</v>
      </c>
      <c r="DD20" s="37">
        <v>0.01</v>
      </c>
      <c r="DE20" s="37">
        <v>1.6299999999999999E-2</v>
      </c>
      <c r="DF20" s="37">
        <v>2.5999999999999999E-3</v>
      </c>
      <c r="DG20" s="37">
        <v>0.01</v>
      </c>
      <c r="DH20" s="37">
        <v>2.1100000000000001E-2</v>
      </c>
      <c r="DI20" s="37">
        <v>7.0000000000000001E-3</v>
      </c>
      <c r="DJ20" s="37">
        <v>2.2499999999999999E-2</v>
      </c>
      <c r="DK20" s="37">
        <v>2.12E-2</v>
      </c>
      <c r="DL20" s="37">
        <v>2.5000000000000001E-3</v>
      </c>
      <c r="DM20" s="37">
        <v>2.3599999999999999E-2</v>
      </c>
      <c r="DN20" s="37">
        <v>2.3099999999999999E-2</v>
      </c>
      <c r="DO20" s="3">
        <v>4900</v>
      </c>
      <c r="DP20" s="1"/>
      <c r="DQ20" s="1"/>
      <c r="DR20" s="1"/>
      <c r="DS20" s="1"/>
      <c r="DT20" s="1"/>
    </row>
    <row r="21" spans="1:124" ht="15" thickBot="1" x14ac:dyDescent="0.35">
      <c r="A21" s="3">
        <v>2024</v>
      </c>
      <c r="B21" s="3">
        <v>7</v>
      </c>
      <c r="C21" s="3" t="s">
        <v>40</v>
      </c>
      <c r="D21" s="3">
        <v>88000</v>
      </c>
      <c r="E21" s="3">
        <v>3096739</v>
      </c>
      <c r="F21" s="3">
        <v>936853</v>
      </c>
      <c r="G21" s="3">
        <v>556161</v>
      </c>
      <c r="H21" s="3">
        <v>1833825</v>
      </c>
      <c r="I21" s="3">
        <v>3679191</v>
      </c>
      <c r="J21" s="3">
        <v>2197484</v>
      </c>
      <c r="K21" s="3">
        <v>2721877</v>
      </c>
      <c r="L21" s="3">
        <v>1857355</v>
      </c>
      <c r="M21" s="3">
        <v>2234265</v>
      </c>
      <c r="N21" s="3">
        <v>2347777</v>
      </c>
      <c r="O21" s="3">
        <v>360264</v>
      </c>
      <c r="P21" s="6">
        <v>0.5</v>
      </c>
      <c r="Q21" s="3">
        <v>36</v>
      </c>
      <c r="R21" s="3">
        <v>36</v>
      </c>
      <c r="S21" s="3">
        <v>49</v>
      </c>
      <c r="T21" s="3">
        <v>78</v>
      </c>
      <c r="U21" s="3">
        <v>0</v>
      </c>
      <c r="V21" s="6">
        <v>0.37</v>
      </c>
      <c r="W21" s="6">
        <v>0.84</v>
      </c>
      <c r="X21" s="6">
        <v>0.94</v>
      </c>
      <c r="Y21" s="6">
        <v>0.31</v>
      </c>
      <c r="Z21" s="6">
        <v>0.27</v>
      </c>
      <c r="AA21" s="6">
        <v>0.38</v>
      </c>
      <c r="AB21" s="6">
        <v>0.99</v>
      </c>
      <c r="AC21" s="6">
        <v>0.26</v>
      </c>
      <c r="AD21" s="6">
        <v>0.92</v>
      </c>
      <c r="AE21" s="6">
        <v>0.42</v>
      </c>
      <c r="AF21" s="6">
        <v>0.66</v>
      </c>
      <c r="AG21" s="6">
        <v>0.5</v>
      </c>
      <c r="AH21" s="6">
        <v>0.65</v>
      </c>
      <c r="AI21" s="6">
        <v>0.21</v>
      </c>
      <c r="AJ21" s="6">
        <v>0.59</v>
      </c>
      <c r="AK21" s="6">
        <v>0.91</v>
      </c>
      <c r="AL21" s="6">
        <v>0.65</v>
      </c>
      <c r="AM21" s="6">
        <v>0.96</v>
      </c>
      <c r="AN21" s="6">
        <v>0.32</v>
      </c>
      <c r="AO21" s="6">
        <v>1</v>
      </c>
      <c r="AP21" s="6">
        <v>0.27</v>
      </c>
      <c r="AQ21" s="6">
        <v>0.46</v>
      </c>
      <c r="AR21" s="6">
        <v>0.22</v>
      </c>
      <c r="AS21" s="6">
        <v>0.28999999999999998</v>
      </c>
      <c r="AT21" s="6">
        <v>0.44</v>
      </c>
      <c r="AU21" s="6">
        <v>0.11</v>
      </c>
      <c r="AV21" s="6">
        <v>0.27</v>
      </c>
      <c r="AW21" s="6">
        <v>0.11</v>
      </c>
      <c r="AX21" s="6">
        <v>0.1</v>
      </c>
      <c r="AY21" s="6">
        <v>0.39</v>
      </c>
      <c r="AZ21" s="6">
        <v>0.36</v>
      </c>
      <c r="BA21" s="6">
        <v>0.62</v>
      </c>
      <c r="BB21" s="6">
        <v>0.96</v>
      </c>
      <c r="BC21" s="6">
        <v>0.91</v>
      </c>
      <c r="BD21" s="6">
        <v>0.82</v>
      </c>
      <c r="BE21" s="6">
        <v>0.73</v>
      </c>
      <c r="BF21" s="6">
        <v>0.69</v>
      </c>
      <c r="BG21" s="6">
        <v>0.53</v>
      </c>
      <c r="BH21" s="6">
        <v>0.4</v>
      </c>
      <c r="BI21" s="6">
        <v>0.28000000000000003</v>
      </c>
      <c r="BJ21" s="6">
        <v>0.35</v>
      </c>
      <c r="BK21" s="6">
        <v>0.63</v>
      </c>
      <c r="BL21" s="6">
        <v>0.2</v>
      </c>
      <c r="BM21" s="6">
        <v>0.21</v>
      </c>
      <c r="BN21" s="6">
        <v>0.74</v>
      </c>
      <c r="BO21" s="6">
        <v>0.67</v>
      </c>
      <c r="BP21" s="6">
        <v>0.27</v>
      </c>
      <c r="BQ21" s="6">
        <v>0.24</v>
      </c>
      <c r="BR21" s="6">
        <v>0.63</v>
      </c>
      <c r="BS21" s="6">
        <v>0.57999999999999996</v>
      </c>
      <c r="BT21" s="6">
        <v>0.41</v>
      </c>
      <c r="BU21" s="6">
        <v>0.59</v>
      </c>
      <c r="BV21" s="6">
        <v>0.17</v>
      </c>
      <c r="BW21" s="6">
        <v>0.24</v>
      </c>
      <c r="BX21" s="6">
        <v>0.56000000000000005</v>
      </c>
      <c r="BY21" s="6">
        <v>0.16</v>
      </c>
      <c r="BZ21" s="6">
        <v>0.35</v>
      </c>
      <c r="CA21" s="6">
        <v>0.75</v>
      </c>
      <c r="CB21" s="6">
        <v>0.4</v>
      </c>
      <c r="CC21" s="6">
        <v>0.71</v>
      </c>
      <c r="CD21" s="6">
        <v>0.22</v>
      </c>
      <c r="CE21" s="6">
        <v>0.46</v>
      </c>
      <c r="CF21" s="6">
        <v>0.19</v>
      </c>
      <c r="CG21" s="6">
        <v>0.1</v>
      </c>
      <c r="CH21" s="6">
        <v>7.0000000000000007E-2</v>
      </c>
      <c r="CI21" s="6">
        <v>0.13</v>
      </c>
      <c r="CJ21" s="6">
        <v>0.36</v>
      </c>
      <c r="CK21" s="6">
        <v>0.2</v>
      </c>
      <c r="CL21" s="6">
        <v>0.45</v>
      </c>
      <c r="CM21" s="6">
        <v>0.08</v>
      </c>
      <c r="CN21" s="6">
        <v>0.41</v>
      </c>
      <c r="CO21" s="6">
        <v>0.31</v>
      </c>
      <c r="CP21" s="6">
        <v>1</v>
      </c>
      <c r="CQ21" s="6">
        <v>0.05</v>
      </c>
      <c r="CR21" s="6">
        <v>0.16</v>
      </c>
      <c r="CS21" s="6">
        <v>0.04</v>
      </c>
      <c r="CT21" s="6">
        <v>0.31</v>
      </c>
      <c r="CU21" s="6">
        <v>0.1</v>
      </c>
      <c r="CV21" s="6">
        <v>0.09</v>
      </c>
      <c r="CW21" s="6">
        <v>0.5</v>
      </c>
      <c r="CX21" s="6">
        <v>0.2</v>
      </c>
      <c r="CY21" s="6">
        <v>0.09</v>
      </c>
      <c r="CZ21" s="37">
        <v>5.1000000000000004E-3</v>
      </c>
      <c r="DA21" s="37">
        <v>4.5999999999999999E-3</v>
      </c>
      <c r="DB21" s="37">
        <v>2.5999999999999999E-3</v>
      </c>
      <c r="DC21" s="37">
        <v>8.5000000000000006E-3</v>
      </c>
      <c r="DD21" s="37">
        <v>1.78E-2</v>
      </c>
      <c r="DE21" s="37">
        <v>3.5999999999999999E-3</v>
      </c>
      <c r="DF21" s="37">
        <v>4.4000000000000003E-3</v>
      </c>
      <c r="DG21" s="37">
        <v>2.1000000000000001E-2</v>
      </c>
      <c r="DH21" s="37">
        <v>0.01</v>
      </c>
      <c r="DI21" s="37">
        <v>5.5999999999999999E-3</v>
      </c>
      <c r="DJ21" s="37">
        <v>2.1499999999999998E-2</v>
      </c>
      <c r="DK21" s="37">
        <v>1.83E-2</v>
      </c>
      <c r="DL21" s="37">
        <v>4.1999999999999997E-3</v>
      </c>
      <c r="DM21" s="37">
        <v>2.4E-2</v>
      </c>
      <c r="DN21" s="37">
        <v>2.3300000000000001E-2</v>
      </c>
      <c r="DO21" s="3">
        <v>8800</v>
      </c>
      <c r="DP21" s="1"/>
      <c r="DQ21" s="1"/>
      <c r="DR21" s="1"/>
      <c r="DS21" s="1"/>
      <c r="DT21" s="1"/>
    </row>
    <row r="22" spans="1:124" ht="15" thickBot="1" x14ac:dyDescent="0.35">
      <c r="A22" s="3">
        <v>2024</v>
      </c>
      <c r="B22" s="3">
        <v>8</v>
      </c>
      <c r="C22" s="3" t="s">
        <v>41</v>
      </c>
      <c r="D22" s="3">
        <v>95000</v>
      </c>
      <c r="E22" s="3">
        <v>1822490</v>
      </c>
      <c r="F22" s="3">
        <v>3914386</v>
      </c>
      <c r="G22" s="3">
        <v>1746021</v>
      </c>
      <c r="H22" s="3">
        <v>1311088</v>
      </c>
      <c r="I22" s="3">
        <v>1674949</v>
      </c>
      <c r="J22" s="3">
        <v>438734</v>
      </c>
      <c r="K22" s="3">
        <v>3966117</v>
      </c>
      <c r="L22" s="3">
        <v>793035</v>
      </c>
      <c r="M22" s="3">
        <v>2131480</v>
      </c>
      <c r="N22" s="3">
        <v>3456189</v>
      </c>
      <c r="O22" s="3">
        <v>3998443</v>
      </c>
      <c r="P22" s="6">
        <v>0.28999999999999998</v>
      </c>
      <c r="Q22" s="3">
        <v>83</v>
      </c>
      <c r="R22" s="3">
        <v>24</v>
      </c>
      <c r="S22" s="3">
        <v>60</v>
      </c>
      <c r="T22" s="3">
        <v>26</v>
      </c>
      <c r="U22" s="3">
        <v>0</v>
      </c>
      <c r="V22" s="6">
        <v>0.54</v>
      </c>
      <c r="W22" s="6">
        <v>0.28999999999999998</v>
      </c>
      <c r="X22" s="6">
        <v>0.76</v>
      </c>
      <c r="Y22" s="6">
        <v>0.27</v>
      </c>
      <c r="Z22" s="6">
        <v>0.28999999999999998</v>
      </c>
      <c r="AA22" s="6">
        <v>0.77</v>
      </c>
      <c r="AB22" s="6">
        <v>0.77</v>
      </c>
      <c r="AC22" s="6">
        <v>0.22</v>
      </c>
      <c r="AD22" s="6">
        <v>0.9</v>
      </c>
      <c r="AE22" s="6">
        <v>0.98</v>
      </c>
      <c r="AF22" s="6">
        <v>0.83</v>
      </c>
      <c r="AG22" s="6">
        <v>0.74</v>
      </c>
      <c r="AH22" s="6">
        <v>0.88</v>
      </c>
      <c r="AI22" s="6">
        <v>0.49</v>
      </c>
      <c r="AJ22" s="6">
        <v>0.3</v>
      </c>
      <c r="AK22" s="6">
        <v>0.36</v>
      </c>
      <c r="AL22" s="6">
        <v>0.99</v>
      </c>
      <c r="AM22" s="6">
        <v>0.35</v>
      </c>
      <c r="AN22" s="6">
        <v>0.53</v>
      </c>
      <c r="AO22" s="6">
        <v>0.38</v>
      </c>
      <c r="AP22" s="6">
        <v>0.36</v>
      </c>
      <c r="AQ22" s="6">
        <v>0.14000000000000001</v>
      </c>
      <c r="AR22" s="6">
        <v>0.26</v>
      </c>
      <c r="AS22" s="6">
        <v>0.4</v>
      </c>
      <c r="AT22" s="6">
        <v>0.16</v>
      </c>
      <c r="AU22" s="6">
        <v>0.41</v>
      </c>
      <c r="AV22" s="6">
        <v>0.3</v>
      </c>
      <c r="AW22" s="6">
        <v>0.48</v>
      </c>
      <c r="AX22" s="6">
        <v>0.5</v>
      </c>
      <c r="AY22" s="6">
        <v>0.39</v>
      </c>
      <c r="AZ22" s="6">
        <v>0.34</v>
      </c>
      <c r="BA22" s="6">
        <v>0.14000000000000001</v>
      </c>
      <c r="BB22" s="6">
        <v>0.12</v>
      </c>
      <c r="BC22" s="6">
        <v>0.77</v>
      </c>
      <c r="BD22" s="6">
        <v>0.2</v>
      </c>
      <c r="BE22" s="6">
        <v>0.26</v>
      </c>
      <c r="BF22" s="6">
        <v>0.42</v>
      </c>
      <c r="BG22" s="6">
        <v>0.25</v>
      </c>
      <c r="BH22" s="6">
        <v>0.73</v>
      </c>
      <c r="BI22" s="6">
        <v>0.5</v>
      </c>
      <c r="BJ22" s="6">
        <v>0.49</v>
      </c>
      <c r="BK22" s="6">
        <v>0.61</v>
      </c>
      <c r="BL22" s="6">
        <v>0.66</v>
      </c>
      <c r="BM22" s="6">
        <v>0.72</v>
      </c>
      <c r="BN22" s="6">
        <v>0.28999999999999998</v>
      </c>
      <c r="BO22" s="6">
        <v>0.63</v>
      </c>
      <c r="BP22" s="6">
        <v>0.18</v>
      </c>
      <c r="BQ22" s="6">
        <v>0.59</v>
      </c>
      <c r="BR22" s="6">
        <v>0.67</v>
      </c>
      <c r="BS22" s="6">
        <v>0.54</v>
      </c>
      <c r="BT22" s="6">
        <v>0.38</v>
      </c>
      <c r="BU22" s="6">
        <v>0.48</v>
      </c>
      <c r="BV22" s="6">
        <v>0.35</v>
      </c>
      <c r="BW22" s="6">
        <v>0.24</v>
      </c>
      <c r="BX22" s="6">
        <v>0.69</v>
      </c>
      <c r="BY22" s="6">
        <v>0.25</v>
      </c>
      <c r="BZ22" s="6">
        <v>0.69</v>
      </c>
      <c r="CA22" s="6">
        <v>0.31</v>
      </c>
      <c r="CB22" s="6">
        <v>0.66</v>
      </c>
      <c r="CC22" s="6">
        <v>0.4</v>
      </c>
      <c r="CD22" s="6">
        <v>0.72</v>
      </c>
      <c r="CE22" s="6">
        <v>0.98</v>
      </c>
      <c r="CF22" s="6">
        <v>0.08</v>
      </c>
      <c r="CG22" s="6">
        <v>0.05</v>
      </c>
      <c r="CH22" s="6">
        <v>0.04</v>
      </c>
      <c r="CI22" s="6">
        <v>0.5</v>
      </c>
      <c r="CJ22" s="6">
        <v>0.35</v>
      </c>
      <c r="CK22" s="6">
        <v>0.14000000000000001</v>
      </c>
      <c r="CL22" s="6">
        <v>0.49</v>
      </c>
      <c r="CM22" s="6">
        <v>0.09</v>
      </c>
      <c r="CN22" s="6">
        <v>0.27</v>
      </c>
      <c r="CO22" s="6">
        <v>0.23</v>
      </c>
      <c r="CP22" s="6">
        <v>1</v>
      </c>
      <c r="CQ22" s="6">
        <v>0.03</v>
      </c>
      <c r="CR22" s="6">
        <v>0.19</v>
      </c>
      <c r="CS22" s="6">
        <v>0.09</v>
      </c>
      <c r="CT22" s="6">
        <v>0.28999999999999998</v>
      </c>
      <c r="CU22" s="6">
        <v>0.17</v>
      </c>
      <c r="CV22" s="6">
        <v>7.0000000000000007E-2</v>
      </c>
      <c r="CW22" s="6">
        <v>0.28999999999999998</v>
      </c>
      <c r="CX22" s="6">
        <v>0.28999999999999998</v>
      </c>
      <c r="CY22" s="6">
        <v>0.04</v>
      </c>
      <c r="CZ22" s="37">
        <v>6.7000000000000002E-3</v>
      </c>
      <c r="DA22" s="37">
        <v>1.8E-3</v>
      </c>
      <c r="DB22" s="37">
        <v>5.1000000000000004E-3</v>
      </c>
      <c r="DC22" s="37">
        <v>1.47E-2</v>
      </c>
      <c r="DD22" s="37">
        <v>6.4000000000000003E-3</v>
      </c>
      <c r="DE22" s="37">
        <v>1.34E-2</v>
      </c>
      <c r="DF22" s="37">
        <v>3.0000000000000001E-3</v>
      </c>
      <c r="DG22" s="37">
        <v>1.21E-2</v>
      </c>
      <c r="DH22" s="37">
        <v>1.43E-2</v>
      </c>
      <c r="DI22" s="37">
        <v>7.0000000000000001E-3</v>
      </c>
      <c r="DJ22" s="37">
        <v>1.7899999999999999E-2</v>
      </c>
      <c r="DK22" s="37">
        <v>1.9400000000000001E-2</v>
      </c>
      <c r="DL22" s="37">
        <v>6.6E-3</v>
      </c>
      <c r="DM22" s="37">
        <v>1.9E-2</v>
      </c>
      <c r="DN22" s="37">
        <v>2.0400000000000001E-2</v>
      </c>
      <c r="DO22" s="3">
        <v>9600</v>
      </c>
      <c r="DP22" s="1"/>
      <c r="DQ22" s="1"/>
      <c r="DR22" s="1"/>
      <c r="DS22" s="1"/>
      <c r="DT22" s="1"/>
    </row>
    <row r="23" spans="1:124" ht="15" thickBot="1" x14ac:dyDescent="0.35">
      <c r="A23" s="3">
        <v>2024</v>
      </c>
      <c r="B23" s="3">
        <v>9</v>
      </c>
      <c r="C23" s="3" t="s">
        <v>42</v>
      </c>
      <c r="D23" s="3">
        <v>75000</v>
      </c>
      <c r="E23" s="3">
        <v>196641</v>
      </c>
      <c r="F23" s="3">
        <v>901125</v>
      </c>
      <c r="G23" s="3">
        <v>809536</v>
      </c>
      <c r="H23" s="3">
        <v>2128055</v>
      </c>
      <c r="I23" s="3">
        <v>2148374</v>
      </c>
      <c r="J23" s="3">
        <v>2378642</v>
      </c>
      <c r="K23" s="3">
        <v>2101893</v>
      </c>
      <c r="L23" s="3">
        <v>1861977</v>
      </c>
      <c r="M23" s="3">
        <v>906119</v>
      </c>
      <c r="N23" s="3">
        <v>514932</v>
      </c>
      <c r="O23" s="3">
        <v>2878397</v>
      </c>
      <c r="P23" s="6">
        <v>0.48</v>
      </c>
      <c r="Q23" s="3">
        <v>58</v>
      </c>
      <c r="R23" s="3">
        <v>66</v>
      </c>
      <c r="S23" s="3">
        <v>92</v>
      </c>
      <c r="T23" s="3">
        <v>76</v>
      </c>
      <c r="U23" s="3">
        <v>0</v>
      </c>
      <c r="V23" s="6">
        <v>0.4</v>
      </c>
      <c r="W23" s="6">
        <v>0.22</v>
      </c>
      <c r="X23" s="6">
        <v>0.76</v>
      </c>
      <c r="Y23" s="6">
        <v>1</v>
      </c>
      <c r="Z23" s="6">
        <v>0.27</v>
      </c>
      <c r="AA23" s="6">
        <v>0.51</v>
      </c>
      <c r="AB23" s="6">
        <v>0.66</v>
      </c>
      <c r="AC23" s="6">
        <v>0.24</v>
      </c>
      <c r="AD23" s="6">
        <v>0.44</v>
      </c>
      <c r="AE23" s="6">
        <v>0.87</v>
      </c>
      <c r="AF23" s="6">
        <v>0.68</v>
      </c>
      <c r="AG23" s="6">
        <v>0.28000000000000003</v>
      </c>
      <c r="AH23" s="6">
        <v>0.56000000000000005</v>
      </c>
      <c r="AI23" s="6">
        <v>0.98</v>
      </c>
      <c r="AJ23" s="6">
        <v>0.25</v>
      </c>
      <c r="AK23" s="6">
        <v>0.45</v>
      </c>
      <c r="AL23" s="6">
        <v>0.74</v>
      </c>
      <c r="AM23" s="6">
        <v>0.55000000000000004</v>
      </c>
      <c r="AN23" s="6">
        <v>0.7</v>
      </c>
      <c r="AO23" s="6">
        <v>0.49</v>
      </c>
      <c r="AP23" s="6">
        <v>0.21</v>
      </c>
      <c r="AQ23" s="6">
        <v>0.36</v>
      </c>
      <c r="AR23" s="6">
        <v>0.33</v>
      </c>
      <c r="AS23" s="6">
        <v>0.11</v>
      </c>
      <c r="AT23" s="6">
        <v>0.4</v>
      </c>
      <c r="AU23" s="6">
        <v>0.32</v>
      </c>
      <c r="AV23" s="6">
        <v>0.41</v>
      </c>
      <c r="AW23" s="6">
        <v>0.5</v>
      </c>
      <c r="AX23" s="6">
        <v>0.33</v>
      </c>
      <c r="AY23" s="6">
        <v>0.34</v>
      </c>
      <c r="AZ23" s="6">
        <v>0.12</v>
      </c>
      <c r="BA23" s="6">
        <v>0.96</v>
      </c>
      <c r="BB23" s="6">
        <v>0.93</v>
      </c>
      <c r="BC23" s="6">
        <v>0.21</v>
      </c>
      <c r="BD23" s="6">
        <v>0.26</v>
      </c>
      <c r="BE23" s="6">
        <v>0.22</v>
      </c>
      <c r="BF23" s="6">
        <v>0.31</v>
      </c>
      <c r="BG23" s="6">
        <v>0.2</v>
      </c>
      <c r="BH23" s="6">
        <v>0.12</v>
      </c>
      <c r="BI23" s="6">
        <v>0.24</v>
      </c>
      <c r="BJ23" s="6">
        <v>0.16</v>
      </c>
      <c r="BK23" s="6">
        <v>0.7</v>
      </c>
      <c r="BL23" s="6">
        <v>0.22</v>
      </c>
      <c r="BM23" s="6">
        <v>0.32</v>
      </c>
      <c r="BN23" s="6">
        <v>0.67</v>
      </c>
      <c r="BO23" s="6">
        <v>0.43</v>
      </c>
      <c r="BP23" s="6">
        <v>0.57999999999999996</v>
      </c>
      <c r="BQ23" s="6">
        <v>0.74</v>
      </c>
      <c r="BR23" s="6">
        <v>0.69</v>
      </c>
      <c r="BS23" s="6">
        <v>0.28999999999999998</v>
      </c>
      <c r="BT23" s="6">
        <v>0.22</v>
      </c>
      <c r="BU23" s="6">
        <v>0.34</v>
      </c>
      <c r="BV23" s="6">
        <v>0.59</v>
      </c>
      <c r="BW23" s="6">
        <v>0.62</v>
      </c>
      <c r="BX23" s="6">
        <v>0.43</v>
      </c>
      <c r="BY23" s="6">
        <v>0.74</v>
      </c>
      <c r="BZ23" s="6">
        <v>0.27</v>
      </c>
      <c r="CA23" s="6">
        <v>0.6</v>
      </c>
      <c r="CB23" s="6">
        <v>0.7</v>
      </c>
      <c r="CC23" s="6">
        <v>0.32</v>
      </c>
      <c r="CD23" s="6">
        <v>0.55000000000000004</v>
      </c>
      <c r="CE23" s="6">
        <v>0.55000000000000004</v>
      </c>
      <c r="CF23" s="6">
        <v>7.0000000000000007E-2</v>
      </c>
      <c r="CG23" s="6">
        <v>0.04</v>
      </c>
      <c r="CH23" s="6">
        <v>0.03</v>
      </c>
      <c r="CI23" s="6">
        <v>0.28999999999999998</v>
      </c>
      <c r="CJ23" s="6">
        <v>0.38</v>
      </c>
      <c r="CK23" s="6">
        <v>0.2</v>
      </c>
      <c r="CL23" s="6">
        <v>0.4</v>
      </c>
      <c r="CM23" s="6">
        <v>7.0000000000000007E-2</v>
      </c>
      <c r="CN23" s="6">
        <v>0.21</v>
      </c>
      <c r="CO23" s="6">
        <v>0.39</v>
      </c>
      <c r="CP23" s="6">
        <v>1</v>
      </c>
      <c r="CQ23" s="6">
        <v>0.03</v>
      </c>
      <c r="CR23" s="6">
        <v>0.3</v>
      </c>
      <c r="CS23" s="6">
        <v>0.06</v>
      </c>
      <c r="CT23" s="6">
        <v>0.49</v>
      </c>
      <c r="CU23" s="6">
        <v>0.11</v>
      </c>
      <c r="CV23" s="6">
        <v>0.05</v>
      </c>
      <c r="CW23" s="6">
        <v>0.4</v>
      </c>
      <c r="CX23" s="6">
        <v>0.23</v>
      </c>
      <c r="CY23" s="6">
        <v>7.0000000000000007E-2</v>
      </c>
      <c r="CZ23" s="37">
        <v>9.4999999999999998E-3</v>
      </c>
      <c r="DA23" s="37">
        <v>1.6999999999999999E-3</v>
      </c>
      <c r="DB23" s="37">
        <v>2.5000000000000001E-3</v>
      </c>
      <c r="DC23" s="37">
        <v>1.01E-2</v>
      </c>
      <c r="DD23" s="37">
        <v>2.5999999999999999E-3</v>
      </c>
      <c r="DE23" s="37">
        <v>9.7999999999999997E-3</v>
      </c>
      <c r="DF23" s="37">
        <v>2.8E-3</v>
      </c>
      <c r="DG23" s="37">
        <v>4.5999999999999999E-3</v>
      </c>
      <c r="DH23" s="37">
        <v>1.14E-2</v>
      </c>
      <c r="DI23" s="37">
        <v>4.4999999999999997E-3</v>
      </c>
      <c r="DJ23" s="37">
        <v>1.7999999999999999E-2</v>
      </c>
      <c r="DK23" s="37">
        <v>1.1599999999999999E-2</v>
      </c>
      <c r="DL23" s="37">
        <v>4.4000000000000003E-3</v>
      </c>
      <c r="DM23" s="37">
        <v>2.2800000000000001E-2</v>
      </c>
      <c r="DN23" s="37">
        <v>2.3800000000000002E-2</v>
      </c>
      <c r="DO23" s="3">
        <v>8500</v>
      </c>
      <c r="DP23" s="1"/>
      <c r="DQ23" s="1"/>
      <c r="DR23" s="1"/>
      <c r="DS23" s="1"/>
      <c r="DT23" s="1"/>
    </row>
    <row r="24" spans="1:124" ht="15" thickBot="1" x14ac:dyDescent="0.35">
      <c r="A24" s="3">
        <v>2024</v>
      </c>
      <c r="B24" s="3">
        <v>10</v>
      </c>
      <c r="C24" s="3" t="s">
        <v>43</v>
      </c>
      <c r="D24" s="3">
        <v>97000</v>
      </c>
      <c r="E24" s="3">
        <v>1127921</v>
      </c>
      <c r="F24" s="3">
        <v>3357645</v>
      </c>
      <c r="G24" s="3">
        <v>2541288</v>
      </c>
      <c r="H24" s="3">
        <v>2490626</v>
      </c>
      <c r="I24" s="3">
        <v>1671017</v>
      </c>
      <c r="J24" s="3">
        <v>2439980</v>
      </c>
      <c r="K24" s="3">
        <v>1902283</v>
      </c>
      <c r="L24" s="3">
        <v>3173936</v>
      </c>
      <c r="M24" s="3">
        <v>1823995</v>
      </c>
      <c r="N24" s="3">
        <v>884690</v>
      </c>
      <c r="O24" s="3">
        <v>2989050</v>
      </c>
      <c r="P24" s="6">
        <v>0.31</v>
      </c>
      <c r="Q24" s="3">
        <v>62</v>
      </c>
      <c r="R24" s="3">
        <v>58</v>
      </c>
      <c r="S24" s="3">
        <v>73</v>
      </c>
      <c r="T24" s="3">
        <v>35</v>
      </c>
      <c r="U24" s="3">
        <v>1</v>
      </c>
      <c r="V24" s="6">
        <v>0.7</v>
      </c>
      <c r="W24" s="6">
        <v>0.53</v>
      </c>
      <c r="X24" s="6">
        <v>0.4</v>
      </c>
      <c r="Y24" s="6">
        <v>0.25</v>
      </c>
      <c r="Z24" s="6">
        <v>0.68</v>
      </c>
      <c r="AA24" s="6">
        <v>0.75</v>
      </c>
      <c r="AB24" s="6">
        <v>0.66</v>
      </c>
      <c r="AC24" s="6">
        <v>0.84</v>
      </c>
      <c r="AD24" s="6">
        <v>0.52</v>
      </c>
      <c r="AE24" s="6">
        <v>0.83</v>
      </c>
      <c r="AF24" s="6">
        <v>0.8</v>
      </c>
      <c r="AG24" s="6">
        <v>0.96</v>
      </c>
      <c r="AH24" s="6">
        <v>0.41</v>
      </c>
      <c r="AI24" s="6">
        <v>0.24</v>
      </c>
      <c r="AJ24" s="6">
        <v>0.2</v>
      </c>
      <c r="AK24" s="6">
        <v>0.27</v>
      </c>
      <c r="AL24" s="6">
        <v>0.72</v>
      </c>
      <c r="AM24" s="6">
        <v>0.88</v>
      </c>
      <c r="AN24" s="6">
        <v>0.31</v>
      </c>
      <c r="AO24" s="6">
        <v>0.42</v>
      </c>
      <c r="AP24" s="6">
        <v>0.41</v>
      </c>
      <c r="AQ24" s="6">
        <v>0.43</v>
      </c>
      <c r="AR24" s="6">
        <v>0.24</v>
      </c>
      <c r="AS24" s="6">
        <v>0.48</v>
      </c>
      <c r="AT24" s="6">
        <v>0.44</v>
      </c>
      <c r="AU24" s="6">
        <v>0.2</v>
      </c>
      <c r="AV24" s="6">
        <v>0.16</v>
      </c>
      <c r="AW24" s="6">
        <v>0.41</v>
      </c>
      <c r="AX24" s="6">
        <v>0.18</v>
      </c>
      <c r="AY24" s="6">
        <v>0.45</v>
      </c>
      <c r="AZ24" s="6">
        <v>0.55000000000000004</v>
      </c>
      <c r="BA24" s="6">
        <v>0.32</v>
      </c>
      <c r="BB24" s="6">
        <v>0.73</v>
      </c>
      <c r="BC24" s="6">
        <v>0.34</v>
      </c>
      <c r="BD24" s="6">
        <v>0.68</v>
      </c>
      <c r="BE24" s="6">
        <v>0.84</v>
      </c>
      <c r="BF24" s="6">
        <v>0</v>
      </c>
      <c r="BG24" s="6">
        <v>0.12</v>
      </c>
      <c r="BH24" s="6">
        <v>0.1</v>
      </c>
      <c r="BI24" s="6">
        <v>0.92</v>
      </c>
      <c r="BJ24" s="6">
        <v>0.65</v>
      </c>
      <c r="BK24" s="6">
        <v>0.46</v>
      </c>
      <c r="BL24" s="6">
        <v>0.44</v>
      </c>
      <c r="BM24" s="6">
        <v>0.28000000000000003</v>
      </c>
      <c r="BN24" s="6">
        <v>0.48</v>
      </c>
      <c r="BO24" s="6">
        <v>0.24</v>
      </c>
      <c r="BP24" s="6">
        <v>0.37</v>
      </c>
      <c r="BQ24" s="6">
        <v>0.5</v>
      </c>
      <c r="BR24" s="6">
        <v>0.22</v>
      </c>
      <c r="BS24" s="6">
        <v>0.3</v>
      </c>
      <c r="BT24" s="6">
        <v>0.45</v>
      </c>
      <c r="BU24" s="6">
        <v>0.51</v>
      </c>
      <c r="BV24" s="6">
        <v>0.3</v>
      </c>
      <c r="BW24" s="6">
        <v>0.57999999999999996</v>
      </c>
      <c r="BX24" s="6">
        <v>0.57999999999999996</v>
      </c>
      <c r="BY24" s="6">
        <v>0.35</v>
      </c>
      <c r="BZ24" s="6">
        <v>0.42</v>
      </c>
      <c r="CA24" s="6">
        <v>0.31</v>
      </c>
      <c r="CB24" s="6">
        <v>0.33</v>
      </c>
      <c r="CC24" s="6">
        <v>0.41</v>
      </c>
      <c r="CD24" s="6">
        <v>0.7</v>
      </c>
      <c r="CE24" s="6">
        <v>0.38</v>
      </c>
      <c r="CF24" s="6">
        <v>0.19</v>
      </c>
      <c r="CG24" s="6">
        <v>0.03</v>
      </c>
      <c r="CH24" s="6">
        <v>0.04</v>
      </c>
      <c r="CI24" s="6">
        <v>0.28000000000000003</v>
      </c>
      <c r="CJ24" s="6">
        <v>0.37</v>
      </c>
      <c r="CK24" s="6">
        <v>0.13</v>
      </c>
      <c r="CL24" s="6">
        <v>0.32</v>
      </c>
      <c r="CM24" s="6">
        <v>0.03</v>
      </c>
      <c r="CN24" s="6">
        <v>0.34</v>
      </c>
      <c r="CO24" s="6">
        <v>0.28999999999999998</v>
      </c>
      <c r="CP24" s="6">
        <v>1</v>
      </c>
      <c r="CQ24" s="6">
        <v>0.1</v>
      </c>
      <c r="CR24" s="6">
        <v>0.19</v>
      </c>
      <c r="CS24" s="6">
        <v>0.06</v>
      </c>
      <c r="CT24" s="6">
        <v>0.49</v>
      </c>
      <c r="CU24" s="6">
        <v>0.2</v>
      </c>
      <c r="CV24" s="6">
        <v>0.04</v>
      </c>
      <c r="CW24" s="6">
        <v>0.24</v>
      </c>
      <c r="CX24" s="6">
        <v>0.08</v>
      </c>
      <c r="CY24" s="6">
        <v>0.08</v>
      </c>
      <c r="CZ24" s="37">
        <v>1.6999999999999999E-3</v>
      </c>
      <c r="DA24" s="37">
        <v>8.9999999999999993E-3</v>
      </c>
      <c r="DB24" s="37">
        <v>7.1000000000000004E-3</v>
      </c>
      <c r="DC24" s="37">
        <v>2.8E-3</v>
      </c>
      <c r="DD24" s="37">
        <v>1.3299999999999999E-2</v>
      </c>
      <c r="DE24" s="37">
        <v>1.04E-2</v>
      </c>
      <c r="DF24" s="37">
        <v>6.3E-3</v>
      </c>
      <c r="DG24" s="37">
        <v>1.41E-2</v>
      </c>
      <c r="DH24" s="37">
        <v>1.32E-2</v>
      </c>
      <c r="DI24" s="37">
        <v>6.0000000000000001E-3</v>
      </c>
      <c r="DJ24" s="37">
        <v>1.54E-2</v>
      </c>
      <c r="DK24" s="37">
        <v>2.0199999999999999E-2</v>
      </c>
      <c r="DL24" s="37">
        <v>5.4999999999999997E-3</v>
      </c>
      <c r="DM24" s="37">
        <v>1.9300000000000001E-2</v>
      </c>
      <c r="DN24" s="37">
        <v>2.06E-2</v>
      </c>
      <c r="DO24" s="3">
        <v>10000</v>
      </c>
      <c r="DP24" s="1"/>
      <c r="DQ24" s="1"/>
      <c r="DR24" s="1"/>
      <c r="DS24" s="1"/>
      <c r="DT24" s="1"/>
    </row>
    <row r="25" spans="1:124" ht="15" thickBot="1" x14ac:dyDescent="0.35">
      <c r="A25" s="3">
        <v>2024</v>
      </c>
      <c r="B25" s="3">
        <v>11</v>
      </c>
      <c r="C25" s="3" t="s">
        <v>44</v>
      </c>
      <c r="D25" s="3">
        <v>90000</v>
      </c>
      <c r="E25" s="3">
        <v>1715607</v>
      </c>
      <c r="F25" s="3">
        <v>2091251</v>
      </c>
      <c r="G25" s="3">
        <v>537369</v>
      </c>
      <c r="H25" s="3">
        <v>2642857</v>
      </c>
      <c r="I25" s="3">
        <v>633122</v>
      </c>
      <c r="J25" s="3">
        <v>1605177</v>
      </c>
      <c r="K25" s="3">
        <v>1462349</v>
      </c>
      <c r="L25" s="3">
        <v>2132578</v>
      </c>
      <c r="M25" s="3">
        <v>2301775</v>
      </c>
      <c r="N25" s="3">
        <v>3535638</v>
      </c>
      <c r="O25" s="3">
        <v>1455144</v>
      </c>
      <c r="P25" s="6">
        <v>0.45</v>
      </c>
      <c r="Q25" s="3">
        <v>64</v>
      </c>
      <c r="R25" s="3">
        <v>24</v>
      </c>
      <c r="S25" s="3">
        <v>41</v>
      </c>
      <c r="T25" s="3">
        <v>63</v>
      </c>
      <c r="U25" s="3">
        <v>1</v>
      </c>
      <c r="V25" s="6">
        <v>0.46</v>
      </c>
      <c r="W25" s="6">
        <v>0.47</v>
      </c>
      <c r="X25" s="6">
        <v>0.68</v>
      </c>
      <c r="Y25" s="6">
        <v>0.26</v>
      </c>
      <c r="Z25" s="6">
        <v>0.41</v>
      </c>
      <c r="AA25" s="6">
        <v>0.37</v>
      </c>
      <c r="AB25" s="6">
        <v>0.41</v>
      </c>
      <c r="AC25" s="6">
        <v>0.48</v>
      </c>
      <c r="AD25" s="6">
        <v>0.98</v>
      </c>
      <c r="AE25" s="6">
        <v>0.93</v>
      </c>
      <c r="AF25" s="6">
        <v>0.36</v>
      </c>
      <c r="AG25" s="6">
        <v>0.28000000000000003</v>
      </c>
      <c r="AH25" s="6">
        <v>0.21</v>
      </c>
      <c r="AI25" s="6">
        <v>0.2</v>
      </c>
      <c r="AJ25" s="6">
        <v>0.8</v>
      </c>
      <c r="AK25" s="6">
        <v>0.2</v>
      </c>
      <c r="AL25" s="6">
        <v>0.23</v>
      </c>
      <c r="AM25" s="6">
        <v>0.72</v>
      </c>
      <c r="AN25" s="6">
        <v>0.35</v>
      </c>
      <c r="AO25" s="6">
        <v>0.28000000000000003</v>
      </c>
      <c r="AP25" s="6">
        <v>0.22</v>
      </c>
      <c r="AQ25" s="6">
        <v>0.49</v>
      </c>
      <c r="AR25" s="6">
        <v>0.19</v>
      </c>
      <c r="AS25" s="6">
        <v>0.49</v>
      </c>
      <c r="AT25" s="6">
        <v>0.27</v>
      </c>
      <c r="AU25" s="6">
        <v>0.25</v>
      </c>
      <c r="AV25" s="6">
        <v>0.14000000000000001</v>
      </c>
      <c r="AW25" s="6">
        <v>0.27</v>
      </c>
      <c r="AX25" s="6">
        <v>0.19</v>
      </c>
      <c r="AY25" s="6">
        <v>0.35</v>
      </c>
      <c r="AZ25" s="6">
        <v>0.37</v>
      </c>
      <c r="BA25" s="6">
        <v>0.96</v>
      </c>
      <c r="BB25" s="6">
        <v>0.09</v>
      </c>
      <c r="BC25" s="6">
        <v>0.53</v>
      </c>
      <c r="BD25" s="6">
        <v>0.37</v>
      </c>
      <c r="BE25" s="6">
        <v>0.44</v>
      </c>
      <c r="BF25" s="6">
        <v>0.23</v>
      </c>
      <c r="BG25" s="6">
        <v>0.13</v>
      </c>
      <c r="BH25" s="6">
        <v>0.53</v>
      </c>
      <c r="BI25" s="6">
        <v>0.35</v>
      </c>
      <c r="BJ25" s="6">
        <v>0.43</v>
      </c>
      <c r="BK25" s="6">
        <v>0.41</v>
      </c>
      <c r="BL25" s="6">
        <v>0.44</v>
      </c>
      <c r="BM25" s="6">
        <v>0.57999999999999996</v>
      </c>
      <c r="BN25" s="6">
        <v>0.49</v>
      </c>
      <c r="BO25" s="6">
        <v>0.33</v>
      </c>
      <c r="BP25" s="6">
        <v>0.47</v>
      </c>
      <c r="BQ25" s="6">
        <v>0.61</v>
      </c>
      <c r="BR25" s="6">
        <v>0.71</v>
      </c>
      <c r="BS25" s="6">
        <v>0.16</v>
      </c>
      <c r="BT25" s="6">
        <v>0.56000000000000005</v>
      </c>
      <c r="BU25" s="6">
        <v>0.65</v>
      </c>
      <c r="BV25" s="6">
        <v>0.74</v>
      </c>
      <c r="BW25" s="6">
        <v>0.63</v>
      </c>
      <c r="BX25" s="6">
        <v>0.63</v>
      </c>
      <c r="BY25" s="6">
        <v>0.56000000000000005</v>
      </c>
      <c r="BZ25" s="6">
        <v>0.42</v>
      </c>
      <c r="CA25" s="6">
        <v>0.39</v>
      </c>
      <c r="CB25" s="6">
        <v>0.66</v>
      </c>
      <c r="CC25" s="6">
        <v>0.74</v>
      </c>
      <c r="CD25" s="6">
        <v>0.47</v>
      </c>
      <c r="CE25" s="6">
        <v>0.98</v>
      </c>
      <c r="CF25" s="6">
        <v>0.08</v>
      </c>
      <c r="CG25" s="6">
        <v>0.03</v>
      </c>
      <c r="CH25" s="6">
        <v>0.1</v>
      </c>
      <c r="CI25" s="6">
        <v>0.16</v>
      </c>
      <c r="CJ25" s="6">
        <v>0.34</v>
      </c>
      <c r="CK25" s="6">
        <v>0.11</v>
      </c>
      <c r="CL25" s="6">
        <v>0.33</v>
      </c>
      <c r="CM25" s="6">
        <v>0.03</v>
      </c>
      <c r="CN25" s="6">
        <v>0.45</v>
      </c>
      <c r="CO25" s="6">
        <v>0.21</v>
      </c>
      <c r="CP25" s="6">
        <v>1</v>
      </c>
      <c r="CQ25" s="6">
        <v>0.03</v>
      </c>
      <c r="CR25" s="6">
        <v>0.14000000000000001</v>
      </c>
      <c r="CS25" s="6">
        <v>0.09</v>
      </c>
      <c r="CT25" s="6">
        <v>0.4</v>
      </c>
      <c r="CU25" s="6">
        <v>0.1</v>
      </c>
      <c r="CV25" s="6">
        <v>7.0000000000000007E-2</v>
      </c>
      <c r="CW25" s="6">
        <v>0.24</v>
      </c>
      <c r="CX25" s="6">
        <v>0.3</v>
      </c>
      <c r="CY25" s="6">
        <v>0.05</v>
      </c>
      <c r="CZ25" s="37">
        <v>8.3999999999999995E-3</v>
      </c>
      <c r="DA25" s="37">
        <v>8.9999999999999993E-3</v>
      </c>
      <c r="DB25" s="37">
        <v>1.1900000000000001E-2</v>
      </c>
      <c r="DC25" s="37">
        <v>1.0699999999999999E-2</v>
      </c>
      <c r="DD25" s="37">
        <v>1.23E-2</v>
      </c>
      <c r="DE25" s="37">
        <v>1.5100000000000001E-2</v>
      </c>
      <c r="DF25" s="37">
        <v>7.6E-3</v>
      </c>
      <c r="DG25" s="37">
        <v>1.26E-2</v>
      </c>
      <c r="DH25" s="37">
        <v>1.6E-2</v>
      </c>
      <c r="DI25" s="37">
        <v>7.6E-3</v>
      </c>
      <c r="DJ25" s="37">
        <v>1.7100000000000001E-2</v>
      </c>
      <c r="DK25" s="37">
        <v>1.8100000000000002E-2</v>
      </c>
      <c r="DL25" s="37">
        <v>7.7000000000000002E-3</v>
      </c>
      <c r="DM25" s="37">
        <v>0.02</v>
      </c>
      <c r="DN25" s="37">
        <v>2.24E-2</v>
      </c>
      <c r="DO25" s="3">
        <v>9400</v>
      </c>
      <c r="DP25" s="1"/>
      <c r="DQ25" s="1"/>
      <c r="DR25" s="1"/>
      <c r="DS25" s="1"/>
      <c r="DT25" s="1"/>
    </row>
    <row r="26" spans="1:124" ht="15" thickBot="1" x14ac:dyDescent="0.35">
      <c r="A26" s="3">
        <v>2024</v>
      </c>
      <c r="B26" s="3">
        <v>12</v>
      </c>
      <c r="C26" s="3" t="s">
        <v>45</v>
      </c>
      <c r="D26" s="3">
        <v>55000</v>
      </c>
      <c r="E26" s="3">
        <v>1062619</v>
      </c>
      <c r="F26" s="3">
        <v>478398</v>
      </c>
      <c r="G26" s="3">
        <v>1114620</v>
      </c>
      <c r="H26" s="3">
        <v>3313320</v>
      </c>
      <c r="I26" s="3">
        <v>925768</v>
      </c>
      <c r="J26" s="3">
        <v>538640</v>
      </c>
      <c r="K26" s="3">
        <v>3473620</v>
      </c>
      <c r="L26" s="3">
        <v>257557</v>
      </c>
      <c r="M26" s="3">
        <v>289379</v>
      </c>
      <c r="N26" s="3">
        <v>2341681</v>
      </c>
      <c r="O26" s="3">
        <v>1316657</v>
      </c>
      <c r="P26" s="6">
        <v>0.56999999999999995</v>
      </c>
      <c r="Q26" s="3">
        <v>44</v>
      </c>
      <c r="R26" s="3">
        <v>52</v>
      </c>
      <c r="S26" s="3">
        <v>74</v>
      </c>
      <c r="T26" s="3">
        <v>91</v>
      </c>
      <c r="U26" s="3">
        <v>1</v>
      </c>
      <c r="V26" s="6">
        <v>0.66</v>
      </c>
      <c r="W26" s="6">
        <v>0.56999999999999995</v>
      </c>
      <c r="X26" s="6">
        <v>0.61</v>
      </c>
      <c r="Y26" s="6">
        <v>0.83</v>
      </c>
      <c r="Z26" s="6">
        <v>0.77</v>
      </c>
      <c r="AA26" s="6">
        <v>0.65</v>
      </c>
      <c r="AB26" s="6">
        <v>0.43</v>
      </c>
      <c r="AC26" s="6">
        <v>0.34</v>
      </c>
      <c r="AD26" s="6">
        <v>0.87</v>
      </c>
      <c r="AE26" s="6">
        <v>0.22</v>
      </c>
      <c r="AF26" s="6">
        <v>0.24</v>
      </c>
      <c r="AG26" s="6">
        <v>0.73</v>
      </c>
      <c r="AH26" s="6">
        <v>0.3</v>
      </c>
      <c r="AI26" s="6">
        <v>0.41</v>
      </c>
      <c r="AJ26" s="6">
        <v>0.41</v>
      </c>
      <c r="AK26" s="6">
        <v>0.6</v>
      </c>
      <c r="AL26" s="6">
        <v>0.36</v>
      </c>
      <c r="AM26" s="6">
        <v>0.52</v>
      </c>
      <c r="AN26" s="6">
        <v>0.99</v>
      </c>
      <c r="AO26" s="6">
        <v>0.81</v>
      </c>
      <c r="AP26" s="6">
        <v>0.42</v>
      </c>
      <c r="AQ26" s="6">
        <v>0.15</v>
      </c>
      <c r="AR26" s="6">
        <v>0.48</v>
      </c>
      <c r="AS26" s="6">
        <v>0.22</v>
      </c>
      <c r="AT26" s="6">
        <v>0.28000000000000003</v>
      </c>
      <c r="AU26" s="6">
        <v>0.22</v>
      </c>
      <c r="AV26" s="6">
        <v>0.15</v>
      </c>
      <c r="AW26" s="6">
        <v>0.27</v>
      </c>
      <c r="AX26" s="6">
        <v>0.35</v>
      </c>
      <c r="AY26" s="6">
        <v>0.34</v>
      </c>
      <c r="AZ26" s="6">
        <v>0.71</v>
      </c>
      <c r="BA26" s="6">
        <v>0</v>
      </c>
      <c r="BB26" s="6">
        <v>0.61</v>
      </c>
      <c r="BC26" s="6">
        <v>0.18</v>
      </c>
      <c r="BD26" s="6">
        <v>0.89</v>
      </c>
      <c r="BE26" s="6">
        <v>0.7</v>
      </c>
      <c r="BF26" s="6">
        <v>0.47</v>
      </c>
      <c r="BG26" s="6">
        <v>0.71</v>
      </c>
      <c r="BH26" s="6">
        <v>0.86</v>
      </c>
      <c r="BI26" s="6">
        <v>0.79</v>
      </c>
      <c r="BJ26" s="6">
        <v>0.24</v>
      </c>
      <c r="BK26" s="6">
        <v>0.27</v>
      </c>
      <c r="BL26" s="6">
        <v>0.69</v>
      </c>
      <c r="BM26" s="6">
        <v>0.48</v>
      </c>
      <c r="BN26" s="6">
        <v>0.73</v>
      </c>
      <c r="BO26" s="6">
        <v>0.63</v>
      </c>
      <c r="BP26" s="6">
        <v>0.71</v>
      </c>
      <c r="BQ26" s="6">
        <v>0.59</v>
      </c>
      <c r="BR26" s="6">
        <v>0.32</v>
      </c>
      <c r="BS26" s="6">
        <v>0.22</v>
      </c>
      <c r="BT26" s="6">
        <v>0.71</v>
      </c>
      <c r="BU26" s="6">
        <v>0.3</v>
      </c>
      <c r="BV26" s="6">
        <v>0.17</v>
      </c>
      <c r="BW26" s="6">
        <v>0.63</v>
      </c>
      <c r="BX26" s="6">
        <v>0.51</v>
      </c>
      <c r="BY26" s="6">
        <v>0.56999999999999995</v>
      </c>
      <c r="BZ26" s="6">
        <v>0.41</v>
      </c>
      <c r="CA26" s="6">
        <v>0.19</v>
      </c>
      <c r="CB26" s="6">
        <v>0.2</v>
      </c>
      <c r="CC26" s="6">
        <v>0.33</v>
      </c>
      <c r="CD26" s="6">
        <v>0.18</v>
      </c>
      <c r="CE26" s="6">
        <v>0.78</v>
      </c>
      <c r="CF26" s="6">
        <v>0.17</v>
      </c>
      <c r="CG26" s="6">
        <v>0.08</v>
      </c>
      <c r="CH26" s="6">
        <v>0.1</v>
      </c>
      <c r="CI26" s="6">
        <v>0.28999999999999998</v>
      </c>
      <c r="CJ26" s="6">
        <v>0.32</v>
      </c>
      <c r="CK26" s="6">
        <v>0.14000000000000001</v>
      </c>
      <c r="CL26" s="6">
        <v>0.2</v>
      </c>
      <c r="CM26" s="6">
        <v>7.0000000000000007E-2</v>
      </c>
      <c r="CN26" s="6">
        <v>0.33</v>
      </c>
      <c r="CO26" s="6">
        <v>0.61</v>
      </c>
      <c r="CP26" s="6">
        <v>1</v>
      </c>
      <c r="CQ26" s="6">
        <v>0.05</v>
      </c>
      <c r="CR26" s="6">
        <v>0.18</v>
      </c>
      <c r="CS26" s="6">
        <v>0.08</v>
      </c>
      <c r="CT26" s="6">
        <v>0.47</v>
      </c>
      <c r="CU26" s="6">
        <v>7.0000000000000007E-2</v>
      </c>
      <c r="CV26" s="6">
        <v>0.06</v>
      </c>
      <c r="CW26" s="6">
        <v>0.48</v>
      </c>
      <c r="CX26" s="6">
        <v>0.27</v>
      </c>
      <c r="CY26" s="6">
        <v>0.09</v>
      </c>
      <c r="CZ26" s="37">
        <v>5.8999999999999999E-3</v>
      </c>
      <c r="DA26" s="37">
        <v>2.3E-3</v>
      </c>
      <c r="DB26" s="37">
        <v>1.12E-2</v>
      </c>
      <c r="DC26" s="37">
        <v>6.8999999999999999E-3</v>
      </c>
      <c r="DD26" s="37">
        <v>7.7000000000000002E-3</v>
      </c>
      <c r="DE26" s="37">
        <v>1.34E-2</v>
      </c>
      <c r="DF26" s="37">
        <v>7.1000000000000004E-3</v>
      </c>
      <c r="DG26" s="37">
        <v>1.6299999999999999E-2</v>
      </c>
      <c r="DH26" s="37">
        <v>1.8499999999999999E-2</v>
      </c>
      <c r="DI26" s="37">
        <v>6.8999999999999999E-3</v>
      </c>
      <c r="DJ26" s="37">
        <v>1.67E-2</v>
      </c>
      <c r="DK26" s="37">
        <v>2.0799999999999999E-2</v>
      </c>
      <c r="DL26" s="37">
        <v>6.4999999999999997E-3</v>
      </c>
      <c r="DM26" s="37">
        <v>2.0500000000000001E-2</v>
      </c>
      <c r="DN26" s="37">
        <v>2.1700000000000001E-2</v>
      </c>
      <c r="DO26" s="3">
        <v>4600</v>
      </c>
      <c r="DP26" s="1"/>
      <c r="DQ26" s="1"/>
      <c r="DR26" s="1"/>
      <c r="DS26" s="1"/>
      <c r="DT26" s="1"/>
    </row>
    <row r="27" spans="1:124" ht="15" thickBot="1" x14ac:dyDescent="0.35">
      <c r="A27" s="3">
        <v>2025</v>
      </c>
      <c r="B27" s="3">
        <v>1</v>
      </c>
      <c r="C27" s="3" t="s">
        <v>34</v>
      </c>
      <c r="D27" s="3">
        <v>54000</v>
      </c>
      <c r="E27" s="3">
        <v>2903000</v>
      </c>
      <c r="F27" s="3">
        <v>3889698</v>
      </c>
      <c r="G27" s="3">
        <v>2336957</v>
      </c>
      <c r="H27" s="3">
        <v>2293120</v>
      </c>
      <c r="I27" s="3">
        <v>2782888</v>
      </c>
      <c r="J27" s="3">
        <v>2440181</v>
      </c>
      <c r="K27" s="3">
        <v>2477636</v>
      </c>
      <c r="L27" s="3">
        <v>1695991</v>
      </c>
      <c r="M27" s="3">
        <v>1259808</v>
      </c>
      <c r="N27" s="3">
        <v>3974476</v>
      </c>
      <c r="O27" s="3">
        <v>3573470</v>
      </c>
      <c r="P27" s="6">
        <v>0.74</v>
      </c>
      <c r="Q27" s="3">
        <v>60</v>
      </c>
      <c r="R27" s="3">
        <v>26</v>
      </c>
      <c r="S27" s="3">
        <v>35</v>
      </c>
      <c r="T27" s="3">
        <v>28</v>
      </c>
      <c r="U27" s="3">
        <v>0</v>
      </c>
      <c r="V27" s="6">
        <v>0.78</v>
      </c>
      <c r="W27" s="6">
        <v>0.63</v>
      </c>
      <c r="X27" s="6">
        <v>0.73</v>
      </c>
      <c r="Y27" s="6">
        <v>0.94</v>
      </c>
      <c r="Z27" s="6">
        <v>0.51</v>
      </c>
      <c r="AA27" s="6">
        <v>0.45</v>
      </c>
      <c r="AB27" s="6">
        <v>0.56999999999999995</v>
      </c>
      <c r="AC27" s="6">
        <v>0.81</v>
      </c>
      <c r="AD27" s="6">
        <v>0.73</v>
      </c>
      <c r="AE27" s="6">
        <v>0.2</v>
      </c>
      <c r="AF27" s="6">
        <v>0.68</v>
      </c>
      <c r="AG27" s="6">
        <v>0.36</v>
      </c>
      <c r="AH27" s="6">
        <v>0.86</v>
      </c>
      <c r="AI27" s="6">
        <v>0.34</v>
      </c>
      <c r="AJ27" s="6">
        <v>0.78</v>
      </c>
      <c r="AK27" s="6">
        <v>0.69</v>
      </c>
      <c r="AL27" s="6">
        <v>0.2</v>
      </c>
      <c r="AM27" s="6">
        <v>0.21</v>
      </c>
      <c r="AN27" s="6">
        <v>0.35</v>
      </c>
      <c r="AO27" s="6">
        <v>0.48</v>
      </c>
      <c r="AP27" s="6">
        <v>0.11</v>
      </c>
      <c r="AQ27" s="6">
        <v>0.34</v>
      </c>
      <c r="AR27" s="6">
        <v>0.14000000000000001</v>
      </c>
      <c r="AS27" s="6">
        <v>0.16</v>
      </c>
      <c r="AT27" s="6">
        <v>0.15</v>
      </c>
      <c r="AU27" s="6">
        <v>0.16</v>
      </c>
      <c r="AV27" s="6">
        <v>0.49</v>
      </c>
      <c r="AW27" s="6">
        <v>0.42</v>
      </c>
      <c r="AX27" s="6">
        <v>0.31</v>
      </c>
      <c r="AY27" s="6">
        <v>0.42</v>
      </c>
      <c r="AZ27" s="6">
        <v>0.22</v>
      </c>
      <c r="BA27" s="6">
        <v>0.36</v>
      </c>
      <c r="BB27" s="6">
        <v>0.54</v>
      </c>
      <c r="BC27" s="6">
        <v>0.3</v>
      </c>
      <c r="BD27" s="6">
        <v>0.11</v>
      </c>
      <c r="BE27" s="6">
        <v>0.4</v>
      </c>
      <c r="BF27" s="6">
        <v>0.31</v>
      </c>
      <c r="BG27" s="6">
        <v>0.86</v>
      </c>
      <c r="BH27" s="6">
        <v>1</v>
      </c>
      <c r="BI27" s="6">
        <v>0.92</v>
      </c>
      <c r="BJ27" s="6">
        <v>0.43</v>
      </c>
      <c r="BK27" s="6">
        <v>0.7</v>
      </c>
      <c r="BL27" s="6">
        <v>0.19</v>
      </c>
      <c r="BM27" s="6">
        <v>0.66</v>
      </c>
      <c r="BN27" s="6">
        <v>0.73</v>
      </c>
      <c r="BO27" s="6">
        <v>0.49</v>
      </c>
      <c r="BP27" s="6">
        <v>0.34</v>
      </c>
      <c r="BQ27" s="6">
        <v>0.47</v>
      </c>
      <c r="BR27" s="6">
        <v>0.43</v>
      </c>
      <c r="BS27" s="6">
        <v>0.5</v>
      </c>
      <c r="BT27" s="6">
        <v>0.71</v>
      </c>
      <c r="BU27" s="6">
        <v>0.43</v>
      </c>
      <c r="BV27" s="6">
        <v>0.65</v>
      </c>
      <c r="BW27" s="6">
        <v>0.45</v>
      </c>
      <c r="BX27" s="6">
        <v>0.72</v>
      </c>
      <c r="BY27" s="6">
        <v>0.16</v>
      </c>
      <c r="BZ27" s="6">
        <v>0.17</v>
      </c>
      <c r="CA27" s="6">
        <v>0.73</v>
      </c>
      <c r="CB27" s="6">
        <v>0.46</v>
      </c>
      <c r="CC27" s="6">
        <v>0.63</v>
      </c>
      <c r="CD27" s="6">
        <v>0.74</v>
      </c>
      <c r="CE27" s="6">
        <v>0.82</v>
      </c>
      <c r="CF27" s="6">
        <v>0.13</v>
      </c>
      <c r="CG27" s="6">
        <v>0.06</v>
      </c>
      <c r="CH27" s="6">
        <v>0.09</v>
      </c>
      <c r="CI27" s="6">
        <v>0.31</v>
      </c>
      <c r="CJ27" s="6">
        <v>0.16</v>
      </c>
      <c r="CK27" s="6">
        <v>0.23</v>
      </c>
      <c r="CL27" s="6">
        <v>0.48</v>
      </c>
      <c r="CM27" s="6">
        <v>7.0000000000000007E-2</v>
      </c>
      <c r="CN27" s="6">
        <v>0.28999999999999998</v>
      </c>
      <c r="CO27" s="6">
        <v>0.2</v>
      </c>
      <c r="CP27" s="6">
        <v>1</v>
      </c>
      <c r="CQ27" s="6">
        <v>0.09</v>
      </c>
      <c r="CR27" s="6">
        <v>0.21</v>
      </c>
      <c r="CS27" s="6">
        <v>0.1</v>
      </c>
      <c r="CT27" s="6">
        <v>0.44</v>
      </c>
      <c r="CU27" s="6">
        <v>0.15</v>
      </c>
      <c r="CV27" s="6">
        <v>0.05</v>
      </c>
      <c r="CW27" s="6">
        <v>0.35</v>
      </c>
      <c r="CX27" s="6">
        <v>0.22</v>
      </c>
      <c r="CY27" s="6">
        <v>7.0000000000000007E-2</v>
      </c>
      <c r="CZ27" s="37">
        <v>6.8999999999999999E-3</v>
      </c>
      <c r="DA27" s="37">
        <v>9.4000000000000004E-3</v>
      </c>
      <c r="DB27" s="37">
        <v>3.3999999999999998E-3</v>
      </c>
      <c r="DC27" s="37">
        <v>1.47E-2</v>
      </c>
      <c r="DD27" s="37">
        <v>1.21E-2</v>
      </c>
      <c r="DE27" s="37">
        <v>5.5999999999999999E-3</v>
      </c>
      <c r="DF27" s="37">
        <v>7.7999999999999996E-3</v>
      </c>
      <c r="DG27" s="37">
        <v>1.54E-2</v>
      </c>
      <c r="DH27" s="37">
        <v>1.0200000000000001E-2</v>
      </c>
      <c r="DI27" s="37">
        <v>5.7000000000000002E-3</v>
      </c>
      <c r="DJ27" s="37">
        <v>1.6799999999999999E-2</v>
      </c>
      <c r="DK27" s="37">
        <v>1.6199999999999999E-2</v>
      </c>
      <c r="DL27" s="37">
        <v>6.4999999999999997E-3</v>
      </c>
      <c r="DM27" s="37">
        <v>2.2200000000000001E-2</v>
      </c>
      <c r="DN27" s="37">
        <v>2.3699999999999999E-2</v>
      </c>
      <c r="DO27" s="3">
        <v>5400</v>
      </c>
      <c r="DP27" s="1"/>
      <c r="DQ27" s="1"/>
      <c r="DR27" s="1"/>
      <c r="DS27" s="1"/>
      <c r="DT27" s="1"/>
    </row>
    <row r="28" spans="1:124" ht="15" thickBot="1" x14ac:dyDescent="0.35">
      <c r="A28" s="3">
        <v>2025</v>
      </c>
      <c r="B28" s="3">
        <v>2</v>
      </c>
      <c r="C28" s="3" t="s">
        <v>35</v>
      </c>
      <c r="D28" s="3">
        <v>70000</v>
      </c>
      <c r="E28" s="3">
        <v>3198248</v>
      </c>
      <c r="F28" s="3">
        <v>3643523</v>
      </c>
      <c r="G28" s="3">
        <v>604488</v>
      </c>
      <c r="H28" s="3">
        <v>325369</v>
      </c>
      <c r="I28" s="3">
        <v>3178874</v>
      </c>
      <c r="J28" s="3">
        <v>3157074</v>
      </c>
      <c r="K28" s="3">
        <v>1432529</v>
      </c>
      <c r="L28" s="3">
        <v>500728</v>
      </c>
      <c r="M28" s="3">
        <v>3005661</v>
      </c>
      <c r="N28" s="3">
        <v>856524</v>
      </c>
      <c r="O28" s="3">
        <v>1879864</v>
      </c>
      <c r="P28" s="6">
        <v>0.7</v>
      </c>
      <c r="Q28" s="3">
        <v>68</v>
      </c>
      <c r="R28" s="3">
        <v>60</v>
      </c>
      <c r="S28" s="3">
        <v>27</v>
      </c>
      <c r="T28" s="3">
        <v>28</v>
      </c>
      <c r="U28" s="3">
        <v>0</v>
      </c>
      <c r="V28" s="6">
        <v>0.9</v>
      </c>
      <c r="W28" s="6">
        <v>0.5</v>
      </c>
      <c r="X28" s="6">
        <v>0.79</v>
      </c>
      <c r="Y28" s="6">
        <v>0.77</v>
      </c>
      <c r="Z28" s="6">
        <v>0.47</v>
      </c>
      <c r="AA28" s="6">
        <v>0.49</v>
      </c>
      <c r="AB28" s="6">
        <v>0.9</v>
      </c>
      <c r="AC28" s="6">
        <v>0.54</v>
      </c>
      <c r="AD28" s="6">
        <v>0.91</v>
      </c>
      <c r="AE28" s="6">
        <v>0.35</v>
      </c>
      <c r="AF28" s="6">
        <v>0.56999999999999995</v>
      </c>
      <c r="AG28" s="6">
        <v>0.28000000000000003</v>
      </c>
      <c r="AH28" s="6">
        <v>0.31</v>
      </c>
      <c r="AI28" s="6">
        <v>0.56000000000000005</v>
      </c>
      <c r="AJ28" s="6">
        <v>0.71</v>
      </c>
      <c r="AK28" s="6">
        <v>0.92</v>
      </c>
      <c r="AL28" s="6">
        <v>0.82</v>
      </c>
      <c r="AM28" s="6">
        <v>0.7</v>
      </c>
      <c r="AN28" s="6">
        <v>0.64</v>
      </c>
      <c r="AO28" s="6">
        <v>0.89</v>
      </c>
      <c r="AP28" s="6">
        <v>0.23</v>
      </c>
      <c r="AQ28" s="6">
        <v>0.11</v>
      </c>
      <c r="AR28" s="6">
        <v>0.22</v>
      </c>
      <c r="AS28" s="6">
        <v>0.5</v>
      </c>
      <c r="AT28" s="6">
        <v>0.27</v>
      </c>
      <c r="AU28" s="6">
        <v>0.2</v>
      </c>
      <c r="AV28" s="6">
        <v>0.24</v>
      </c>
      <c r="AW28" s="6">
        <v>0.28000000000000003</v>
      </c>
      <c r="AX28" s="6">
        <v>0.2</v>
      </c>
      <c r="AY28" s="6">
        <v>0.22</v>
      </c>
      <c r="AZ28" s="6">
        <v>0.18</v>
      </c>
      <c r="BA28" s="6">
        <v>0.62</v>
      </c>
      <c r="BB28" s="6">
        <v>0</v>
      </c>
      <c r="BC28" s="6">
        <v>0.26</v>
      </c>
      <c r="BD28" s="6">
        <v>0.39</v>
      </c>
      <c r="BE28" s="6">
        <v>0.95</v>
      </c>
      <c r="BF28" s="6">
        <v>0.9</v>
      </c>
      <c r="BG28" s="6">
        <v>0.16</v>
      </c>
      <c r="BH28" s="6">
        <v>0.59</v>
      </c>
      <c r="BI28" s="6">
        <v>0.46</v>
      </c>
      <c r="BJ28" s="6">
        <v>0.61</v>
      </c>
      <c r="BK28" s="6">
        <v>0.48</v>
      </c>
      <c r="BL28" s="6">
        <v>0.5</v>
      </c>
      <c r="BM28" s="6">
        <v>0.64</v>
      </c>
      <c r="BN28" s="6">
        <v>0.28000000000000003</v>
      </c>
      <c r="BO28" s="6">
        <v>0.75</v>
      </c>
      <c r="BP28" s="6">
        <v>0.66</v>
      </c>
      <c r="BQ28" s="6">
        <v>0.56999999999999995</v>
      </c>
      <c r="BR28" s="6">
        <v>0.32</v>
      </c>
      <c r="BS28" s="6">
        <v>0.49</v>
      </c>
      <c r="BT28" s="6">
        <v>0.52</v>
      </c>
      <c r="BU28" s="6">
        <v>0.27</v>
      </c>
      <c r="BV28" s="6">
        <v>0.24</v>
      </c>
      <c r="BW28" s="6">
        <v>0.46</v>
      </c>
      <c r="BX28" s="6">
        <v>0.17</v>
      </c>
      <c r="BY28" s="6">
        <v>0.45</v>
      </c>
      <c r="BZ28" s="6">
        <v>0.41</v>
      </c>
      <c r="CA28" s="6">
        <v>0.6</v>
      </c>
      <c r="CB28" s="6">
        <v>0.57999999999999996</v>
      </c>
      <c r="CC28" s="6">
        <v>0.45</v>
      </c>
      <c r="CD28" s="6">
        <v>0.39</v>
      </c>
      <c r="CE28" s="6">
        <v>0.71</v>
      </c>
      <c r="CF28" s="6">
        <v>0.17</v>
      </c>
      <c r="CG28" s="6">
        <v>0.03</v>
      </c>
      <c r="CH28" s="6">
        <v>0.06</v>
      </c>
      <c r="CI28" s="6">
        <v>0.46</v>
      </c>
      <c r="CJ28" s="6">
        <v>0.4</v>
      </c>
      <c r="CK28" s="6">
        <v>0.2</v>
      </c>
      <c r="CL28" s="6">
        <v>0.42</v>
      </c>
      <c r="CM28" s="6">
        <v>0.08</v>
      </c>
      <c r="CN28" s="6">
        <v>0.24</v>
      </c>
      <c r="CO28" s="6">
        <v>0.6</v>
      </c>
      <c r="CP28" s="6">
        <v>1</v>
      </c>
      <c r="CQ28" s="6">
        <v>0.04</v>
      </c>
      <c r="CR28" s="6">
        <v>0.3</v>
      </c>
      <c r="CS28" s="6">
        <v>0.05</v>
      </c>
      <c r="CT28" s="6">
        <v>0.3</v>
      </c>
      <c r="CU28" s="6">
        <v>0.16</v>
      </c>
      <c r="CV28" s="6">
        <v>0.04</v>
      </c>
      <c r="CW28" s="6">
        <v>0.28000000000000003</v>
      </c>
      <c r="CX28" s="6">
        <v>0.28999999999999998</v>
      </c>
      <c r="CY28" s="6">
        <v>0.05</v>
      </c>
      <c r="CZ28" s="37">
        <v>6.7999999999999996E-3</v>
      </c>
      <c r="DA28" s="37">
        <v>9.9000000000000008E-3</v>
      </c>
      <c r="DB28" s="37">
        <v>1.9E-3</v>
      </c>
      <c r="DC28" s="37">
        <v>1.54E-2</v>
      </c>
      <c r="DD28" s="37">
        <v>1.5299999999999999E-2</v>
      </c>
      <c r="DE28" s="37">
        <v>1.23E-2</v>
      </c>
      <c r="DF28" s="37">
        <v>4.4000000000000003E-3</v>
      </c>
      <c r="DG28" s="37">
        <v>2.18E-2</v>
      </c>
      <c r="DH28" s="37">
        <v>1.2500000000000001E-2</v>
      </c>
      <c r="DI28" s="37">
        <v>3.8E-3</v>
      </c>
      <c r="DJ28" s="37">
        <v>2.1899999999999999E-2</v>
      </c>
      <c r="DK28" s="37">
        <v>2.06E-2</v>
      </c>
      <c r="DL28" s="37">
        <v>2.8E-3</v>
      </c>
      <c r="DM28" s="37">
        <v>2.3199999999999998E-2</v>
      </c>
      <c r="DN28" s="37">
        <v>2.2499999999999999E-2</v>
      </c>
      <c r="DO28" s="3">
        <v>5800</v>
      </c>
      <c r="DP28" s="1"/>
      <c r="DQ28" s="1"/>
      <c r="DR28" s="1"/>
      <c r="DS28" s="1"/>
      <c r="DT28" s="1"/>
    </row>
    <row r="29" spans="1:124" ht="15" thickBot="1" x14ac:dyDescent="0.35">
      <c r="A29" s="3">
        <v>2025</v>
      </c>
      <c r="B29" s="3">
        <v>3</v>
      </c>
      <c r="C29" s="3" t="s">
        <v>36</v>
      </c>
      <c r="D29" s="3">
        <v>55000</v>
      </c>
      <c r="E29" s="3">
        <v>2259146</v>
      </c>
      <c r="F29" s="3">
        <v>947649</v>
      </c>
      <c r="G29" s="3">
        <v>3898372</v>
      </c>
      <c r="H29" s="3">
        <v>1325276</v>
      </c>
      <c r="I29" s="3">
        <v>1823855</v>
      </c>
      <c r="J29" s="3">
        <v>66605</v>
      </c>
      <c r="K29" s="3">
        <v>3029026</v>
      </c>
      <c r="L29" s="3">
        <v>2151663</v>
      </c>
      <c r="M29" s="3">
        <v>2496847</v>
      </c>
      <c r="N29" s="3">
        <v>2397784</v>
      </c>
      <c r="O29" s="3">
        <v>2967326</v>
      </c>
      <c r="P29" s="6">
        <v>0.56999999999999995</v>
      </c>
      <c r="Q29" s="3">
        <v>87</v>
      </c>
      <c r="R29" s="3">
        <v>15</v>
      </c>
      <c r="S29" s="3">
        <v>91</v>
      </c>
      <c r="T29" s="3">
        <v>67</v>
      </c>
      <c r="U29" s="3">
        <v>1</v>
      </c>
      <c r="V29" s="6">
        <v>0.7</v>
      </c>
      <c r="W29" s="6">
        <v>0.22</v>
      </c>
      <c r="X29" s="6">
        <v>0.74</v>
      </c>
      <c r="Y29" s="6">
        <v>0.5</v>
      </c>
      <c r="Z29" s="6">
        <v>0.85</v>
      </c>
      <c r="AA29" s="6">
        <v>0.88</v>
      </c>
      <c r="AB29" s="6">
        <v>0.99</v>
      </c>
      <c r="AC29" s="6">
        <v>0.2</v>
      </c>
      <c r="AD29" s="6">
        <v>0.48</v>
      </c>
      <c r="AE29" s="6">
        <v>0.56000000000000005</v>
      </c>
      <c r="AF29" s="6">
        <v>0.62</v>
      </c>
      <c r="AG29" s="6">
        <v>0.87</v>
      </c>
      <c r="AH29" s="6">
        <v>0.52</v>
      </c>
      <c r="AI29" s="6">
        <v>0.32</v>
      </c>
      <c r="AJ29" s="6">
        <v>0.91</v>
      </c>
      <c r="AK29" s="6">
        <v>0.3</v>
      </c>
      <c r="AL29" s="6">
        <v>0.51</v>
      </c>
      <c r="AM29" s="6">
        <v>0.26</v>
      </c>
      <c r="AN29" s="6">
        <v>0.41</v>
      </c>
      <c r="AO29" s="6">
        <v>0.87</v>
      </c>
      <c r="AP29" s="6">
        <v>0.11</v>
      </c>
      <c r="AQ29" s="6">
        <v>0.22</v>
      </c>
      <c r="AR29" s="6">
        <v>0.42</v>
      </c>
      <c r="AS29" s="6">
        <v>0.26</v>
      </c>
      <c r="AT29" s="6">
        <v>0.1</v>
      </c>
      <c r="AU29" s="6">
        <v>0.13</v>
      </c>
      <c r="AV29" s="6">
        <v>0.46</v>
      </c>
      <c r="AW29" s="6">
        <v>0.28000000000000003</v>
      </c>
      <c r="AX29" s="6">
        <v>0.33</v>
      </c>
      <c r="AY29" s="6">
        <v>0.39</v>
      </c>
      <c r="AZ29" s="6">
        <v>0.2</v>
      </c>
      <c r="BA29" s="6">
        <v>0.82</v>
      </c>
      <c r="BB29" s="6">
        <v>0.41</v>
      </c>
      <c r="BC29" s="6">
        <v>0.32</v>
      </c>
      <c r="BD29" s="6">
        <v>0.35</v>
      </c>
      <c r="BE29" s="6">
        <v>0.15</v>
      </c>
      <c r="BF29" s="6">
        <v>0.12</v>
      </c>
      <c r="BG29" s="6">
        <v>0.19</v>
      </c>
      <c r="BH29" s="6">
        <v>0.91</v>
      </c>
      <c r="BI29" s="6">
        <v>0.59</v>
      </c>
      <c r="BJ29" s="6">
        <v>0.54</v>
      </c>
      <c r="BK29" s="6">
        <v>0.64</v>
      </c>
      <c r="BL29" s="6">
        <v>0.46</v>
      </c>
      <c r="BM29" s="6">
        <v>0.19</v>
      </c>
      <c r="BN29" s="6">
        <v>0.28999999999999998</v>
      </c>
      <c r="BO29" s="6">
        <v>0.17</v>
      </c>
      <c r="BP29" s="6">
        <v>0.42</v>
      </c>
      <c r="BQ29" s="6">
        <v>0.5</v>
      </c>
      <c r="BR29" s="6">
        <v>0.47</v>
      </c>
      <c r="BS29" s="6">
        <v>0.42</v>
      </c>
      <c r="BT29" s="6">
        <v>0.52</v>
      </c>
      <c r="BU29" s="6">
        <v>0.56000000000000005</v>
      </c>
      <c r="BV29" s="6">
        <v>0.41</v>
      </c>
      <c r="BW29" s="6">
        <v>0.59</v>
      </c>
      <c r="BX29" s="6">
        <v>0.25</v>
      </c>
      <c r="BY29" s="6">
        <v>0.39</v>
      </c>
      <c r="BZ29" s="6">
        <v>0.31</v>
      </c>
      <c r="CA29" s="6">
        <v>0.59</v>
      </c>
      <c r="CB29" s="6">
        <v>0.36</v>
      </c>
      <c r="CC29" s="6">
        <v>0.55000000000000004</v>
      </c>
      <c r="CD29" s="6">
        <v>0.35</v>
      </c>
      <c r="CE29" s="6">
        <v>0.98</v>
      </c>
      <c r="CF29" s="6">
        <v>0.16</v>
      </c>
      <c r="CG29" s="6">
        <v>0.08</v>
      </c>
      <c r="CH29" s="6">
        <v>0.1</v>
      </c>
      <c r="CI29" s="6">
        <v>0.14000000000000001</v>
      </c>
      <c r="CJ29" s="6">
        <v>0.33</v>
      </c>
      <c r="CK29" s="6">
        <v>0.17</v>
      </c>
      <c r="CL29" s="6">
        <v>0.17</v>
      </c>
      <c r="CM29" s="6">
        <v>0.03</v>
      </c>
      <c r="CN29" s="6">
        <v>0.16</v>
      </c>
      <c r="CO29" s="6">
        <v>0.7</v>
      </c>
      <c r="CP29" s="6">
        <v>1</v>
      </c>
      <c r="CQ29" s="6">
        <v>0.06</v>
      </c>
      <c r="CR29" s="6">
        <v>0.17</v>
      </c>
      <c r="CS29" s="6">
        <v>0.06</v>
      </c>
      <c r="CT29" s="6">
        <v>0.2</v>
      </c>
      <c r="CU29" s="6">
        <v>0.13</v>
      </c>
      <c r="CV29" s="6">
        <v>0.03</v>
      </c>
      <c r="CW29" s="6">
        <v>0.42</v>
      </c>
      <c r="CX29" s="6">
        <v>0.08</v>
      </c>
      <c r="CY29" s="6">
        <v>0.04</v>
      </c>
      <c r="CZ29" s="37">
        <v>2.0999999999999999E-3</v>
      </c>
      <c r="DA29" s="37">
        <v>3.0000000000000001E-3</v>
      </c>
      <c r="DB29" s="37">
        <v>4.4999999999999997E-3</v>
      </c>
      <c r="DC29" s="37">
        <v>7.3000000000000001E-3</v>
      </c>
      <c r="DD29" s="37">
        <v>7.4999999999999997E-3</v>
      </c>
      <c r="DE29" s="37">
        <v>1.38E-2</v>
      </c>
      <c r="DF29" s="37">
        <v>5.3E-3</v>
      </c>
      <c r="DG29" s="37">
        <v>8.0000000000000002E-3</v>
      </c>
      <c r="DH29" s="37">
        <v>1.8200000000000001E-2</v>
      </c>
      <c r="DI29" s="37">
        <v>5.7000000000000002E-3</v>
      </c>
      <c r="DJ29" s="37">
        <v>2.18E-2</v>
      </c>
      <c r="DK29" s="37">
        <v>1.8700000000000001E-2</v>
      </c>
      <c r="DL29" s="37">
        <v>7.7000000000000002E-3</v>
      </c>
      <c r="DM29" s="37">
        <v>2.2700000000000001E-2</v>
      </c>
      <c r="DN29" s="37">
        <v>2.1499999999999998E-2</v>
      </c>
      <c r="DO29" s="3">
        <v>5500</v>
      </c>
      <c r="DP29" s="1"/>
      <c r="DQ29" s="1"/>
      <c r="DR29" s="1"/>
      <c r="DS29" s="1"/>
      <c r="DT29" s="1"/>
    </row>
    <row r="30" spans="1:124" ht="15" thickBot="1" x14ac:dyDescent="0.35">
      <c r="A30" s="3">
        <v>2025</v>
      </c>
      <c r="B30" s="3">
        <v>4</v>
      </c>
      <c r="C30" s="3" t="s">
        <v>37</v>
      </c>
      <c r="D30" s="3">
        <v>44000</v>
      </c>
      <c r="E30" s="3">
        <v>2231022</v>
      </c>
      <c r="F30" s="3">
        <v>3765245</v>
      </c>
      <c r="G30" s="3">
        <v>3169978</v>
      </c>
      <c r="H30" s="3">
        <v>3857160</v>
      </c>
      <c r="I30" s="3">
        <v>2408512</v>
      </c>
      <c r="J30" s="3">
        <v>2065556</v>
      </c>
      <c r="K30" s="3">
        <v>2672122</v>
      </c>
      <c r="L30" s="3">
        <v>3848846</v>
      </c>
      <c r="M30" s="3">
        <v>696917</v>
      </c>
      <c r="N30" s="3">
        <v>1590852</v>
      </c>
      <c r="O30" s="3">
        <v>3197967</v>
      </c>
      <c r="P30" s="6">
        <v>0.67</v>
      </c>
      <c r="Q30" s="3">
        <v>68</v>
      </c>
      <c r="R30" s="3">
        <v>42</v>
      </c>
      <c r="S30" s="3">
        <v>60</v>
      </c>
      <c r="T30" s="3">
        <v>59</v>
      </c>
      <c r="U30" s="3">
        <v>0</v>
      </c>
      <c r="V30" s="6">
        <v>0.93</v>
      </c>
      <c r="W30" s="6">
        <v>0.42</v>
      </c>
      <c r="X30" s="6">
        <v>0.63</v>
      </c>
      <c r="Y30" s="6">
        <v>0.75</v>
      </c>
      <c r="Z30" s="6">
        <v>0.25</v>
      </c>
      <c r="AA30" s="6">
        <v>0.28000000000000003</v>
      </c>
      <c r="AB30" s="6">
        <v>0.6</v>
      </c>
      <c r="AC30" s="6">
        <v>0.74</v>
      </c>
      <c r="AD30" s="6">
        <v>0.39</v>
      </c>
      <c r="AE30" s="6">
        <v>0.62</v>
      </c>
      <c r="AF30" s="6">
        <v>0.88</v>
      </c>
      <c r="AG30" s="6">
        <v>0.92</v>
      </c>
      <c r="AH30" s="6">
        <v>0.76</v>
      </c>
      <c r="AI30" s="6">
        <v>0.35</v>
      </c>
      <c r="AJ30" s="6">
        <v>0.97</v>
      </c>
      <c r="AK30" s="6">
        <v>0.51</v>
      </c>
      <c r="AL30" s="6">
        <v>0.64</v>
      </c>
      <c r="AM30" s="6">
        <v>0.95</v>
      </c>
      <c r="AN30" s="6">
        <v>0.79</v>
      </c>
      <c r="AO30" s="6">
        <v>0.45</v>
      </c>
      <c r="AP30" s="6">
        <v>0.1</v>
      </c>
      <c r="AQ30" s="6">
        <v>0.38</v>
      </c>
      <c r="AR30" s="6">
        <v>0.32</v>
      </c>
      <c r="AS30" s="6">
        <v>0.14000000000000001</v>
      </c>
      <c r="AT30" s="6">
        <v>0.31</v>
      </c>
      <c r="AU30" s="6">
        <v>0.45</v>
      </c>
      <c r="AV30" s="6">
        <v>0.19</v>
      </c>
      <c r="AW30" s="6">
        <v>0.42</v>
      </c>
      <c r="AX30" s="6">
        <v>0.46</v>
      </c>
      <c r="AY30" s="6">
        <v>0.13</v>
      </c>
      <c r="AZ30" s="6">
        <v>0.2</v>
      </c>
      <c r="BA30" s="6">
        <v>0</v>
      </c>
      <c r="BB30" s="6">
        <v>0.28000000000000003</v>
      </c>
      <c r="BC30" s="6">
        <v>0.51</v>
      </c>
      <c r="BD30" s="6">
        <v>0.72</v>
      </c>
      <c r="BE30" s="6">
        <v>0.55000000000000004</v>
      </c>
      <c r="BF30" s="6">
        <v>0.5</v>
      </c>
      <c r="BG30" s="6">
        <v>0.18</v>
      </c>
      <c r="BH30" s="6">
        <v>0.19</v>
      </c>
      <c r="BI30" s="6">
        <v>0.45</v>
      </c>
      <c r="BJ30" s="6">
        <v>0.23</v>
      </c>
      <c r="BK30" s="6">
        <v>0.54</v>
      </c>
      <c r="BL30" s="6">
        <v>0.67</v>
      </c>
      <c r="BM30" s="6">
        <v>0.67</v>
      </c>
      <c r="BN30" s="6">
        <v>0.56999999999999995</v>
      </c>
      <c r="BO30" s="6">
        <v>0.5</v>
      </c>
      <c r="BP30" s="6">
        <v>0.48</v>
      </c>
      <c r="BQ30" s="6">
        <v>0.41</v>
      </c>
      <c r="BR30" s="6">
        <v>0.47</v>
      </c>
      <c r="BS30" s="6">
        <v>0.39</v>
      </c>
      <c r="BT30" s="6">
        <v>0.24</v>
      </c>
      <c r="BU30" s="6">
        <v>0.63</v>
      </c>
      <c r="BV30" s="6">
        <v>0.66</v>
      </c>
      <c r="BW30" s="6">
        <v>0.46</v>
      </c>
      <c r="BX30" s="6">
        <v>0.69</v>
      </c>
      <c r="BY30" s="6">
        <v>0.72</v>
      </c>
      <c r="BZ30" s="6">
        <v>0.69</v>
      </c>
      <c r="CA30" s="6">
        <v>0.37</v>
      </c>
      <c r="CB30" s="6">
        <v>0.66</v>
      </c>
      <c r="CC30" s="6">
        <v>0.22</v>
      </c>
      <c r="CD30" s="6">
        <v>0.55000000000000004</v>
      </c>
      <c r="CE30" s="6">
        <v>0.92</v>
      </c>
      <c r="CF30" s="6">
        <v>0.18</v>
      </c>
      <c r="CG30" s="6">
        <v>0.09</v>
      </c>
      <c r="CH30" s="6">
        <v>0.04</v>
      </c>
      <c r="CI30" s="6">
        <v>0.49</v>
      </c>
      <c r="CJ30" s="6">
        <v>0.28999999999999998</v>
      </c>
      <c r="CK30" s="6">
        <v>0.28999999999999998</v>
      </c>
      <c r="CL30" s="6">
        <v>0.17</v>
      </c>
      <c r="CM30" s="6">
        <v>0.03</v>
      </c>
      <c r="CN30" s="6">
        <v>0.15</v>
      </c>
      <c r="CO30" s="6">
        <v>0.23</v>
      </c>
      <c r="CP30" s="6">
        <v>1</v>
      </c>
      <c r="CQ30" s="6">
        <v>7.0000000000000007E-2</v>
      </c>
      <c r="CR30" s="6">
        <v>0.26</v>
      </c>
      <c r="CS30" s="6">
        <v>0.04</v>
      </c>
      <c r="CT30" s="6">
        <v>0.5</v>
      </c>
      <c r="CU30" s="6">
        <v>0.15</v>
      </c>
      <c r="CV30" s="6">
        <v>7.0000000000000007E-2</v>
      </c>
      <c r="CW30" s="6">
        <v>0.4</v>
      </c>
      <c r="CX30" s="6">
        <v>0.1</v>
      </c>
      <c r="CY30" s="6">
        <v>0.09</v>
      </c>
      <c r="CZ30" s="37">
        <v>6.0000000000000001E-3</v>
      </c>
      <c r="DA30" s="37">
        <v>6.1999999999999998E-3</v>
      </c>
      <c r="DB30" s="37">
        <v>1.8E-3</v>
      </c>
      <c r="DC30" s="37">
        <v>1.0699999999999999E-2</v>
      </c>
      <c r="DD30" s="37">
        <v>1.09E-2</v>
      </c>
      <c r="DE30" s="37">
        <v>4.7999999999999996E-3</v>
      </c>
      <c r="DF30" s="37">
        <v>3.5000000000000001E-3</v>
      </c>
      <c r="DG30" s="37">
        <v>1.4E-2</v>
      </c>
      <c r="DH30" s="37">
        <v>1.03E-2</v>
      </c>
      <c r="DI30" s="37">
        <v>3.5000000000000001E-3</v>
      </c>
      <c r="DJ30" s="37">
        <v>1.9300000000000001E-2</v>
      </c>
      <c r="DK30" s="37">
        <v>1.67E-2</v>
      </c>
      <c r="DL30" s="37">
        <v>4.5999999999999999E-3</v>
      </c>
      <c r="DM30" s="37">
        <v>2.29E-2</v>
      </c>
      <c r="DN30" s="37">
        <v>2.1499999999999998E-2</v>
      </c>
      <c r="DO30" s="3">
        <v>4200</v>
      </c>
      <c r="DP30" s="1"/>
      <c r="DQ30" s="1"/>
      <c r="DR30" s="1"/>
      <c r="DS30" s="1"/>
      <c r="DT30" s="1"/>
    </row>
    <row r="31" spans="1:124" ht="15" thickBot="1" x14ac:dyDescent="0.35">
      <c r="A31" s="3">
        <v>2025</v>
      </c>
      <c r="B31" s="3">
        <v>5</v>
      </c>
      <c r="C31" s="3" t="s">
        <v>38</v>
      </c>
      <c r="D31" s="3">
        <v>44000</v>
      </c>
      <c r="E31" s="3">
        <v>3704180</v>
      </c>
      <c r="F31" s="3">
        <v>1305961</v>
      </c>
      <c r="G31" s="3">
        <v>72985</v>
      </c>
      <c r="H31" s="3">
        <v>3614775</v>
      </c>
      <c r="I31" s="3">
        <v>3521151</v>
      </c>
      <c r="J31" s="3">
        <v>1710843</v>
      </c>
      <c r="K31" s="3">
        <v>3662614</v>
      </c>
      <c r="L31" s="3">
        <v>1555006</v>
      </c>
      <c r="M31" s="3">
        <v>3829173</v>
      </c>
      <c r="N31" s="3">
        <v>949213</v>
      </c>
      <c r="O31" s="3">
        <v>864554</v>
      </c>
      <c r="P31" s="6">
        <v>0.53</v>
      </c>
      <c r="Q31" s="3">
        <v>60</v>
      </c>
      <c r="R31" s="3">
        <v>20</v>
      </c>
      <c r="S31" s="3">
        <v>65</v>
      </c>
      <c r="T31" s="3">
        <v>77</v>
      </c>
      <c r="U31" s="3">
        <v>1</v>
      </c>
      <c r="V31" s="6">
        <v>0.53</v>
      </c>
      <c r="W31" s="6">
        <v>0.84</v>
      </c>
      <c r="X31" s="6">
        <v>0.51</v>
      </c>
      <c r="Y31" s="6">
        <v>0.3</v>
      </c>
      <c r="Z31" s="6">
        <v>0.24</v>
      </c>
      <c r="AA31" s="6">
        <v>0.6</v>
      </c>
      <c r="AB31" s="6">
        <v>0.56999999999999995</v>
      </c>
      <c r="AC31" s="6">
        <v>0.25</v>
      </c>
      <c r="AD31" s="6">
        <v>0.39</v>
      </c>
      <c r="AE31" s="6">
        <v>0.72</v>
      </c>
      <c r="AF31" s="6">
        <v>0.34</v>
      </c>
      <c r="AG31" s="6">
        <v>0.23</v>
      </c>
      <c r="AH31" s="6">
        <v>0.57999999999999996</v>
      </c>
      <c r="AI31" s="6">
        <v>0.94</v>
      </c>
      <c r="AJ31" s="6">
        <v>0.62</v>
      </c>
      <c r="AK31" s="6">
        <v>0.21</v>
      </c>
      <c r="AL31" s="6">
        <v>0.47</v>
      </c>
      <c r="AM31" s="6">
        <v>0.69</v>
      </c>
      <c r="AN31" s="6">
        <v>0.28999999999999998</v>
      </c>
      <c r="AO31" s="6">
        <v>0.36</v>
      </c>
      <c r="AP31" s="6">
        <v>0.28000000000000003</v>
      </c>
      <c r="AQ31" s="6">
        <v>0.22</v>
      </c>
      <c r="AR31" s="6">
        <v>0.47</v>
      </c>
      <c r="AS31" s="6">
        <v>0.21</v>
      </c>
      <c r="AT31" s="6">
        <v>0.19</v>
      </c>
      <c r="AU31" s="6">
        <v>0.12</v>
      </c>
      <c r="AV31" s="6">
        <v>0.38</v>
      </c>
      <c r="AW31" s="6">
        <v>0.17</v>
      </c>
      <c r="AX31" s="6">
        <v>0.46</v>
      </c>
      <c r="AY31" s="6">
        <v>0.26</v>
      </c>
      <c r="AZ31" s="6">
        <v>0.31</v>
      </c>
      <c r="BA31" s="6">
        <v>0.95</v>
      </c>
      <c r="BB31" s="6">
        <v>0.3</v>
      </c>
      <c r="BC31" s="6">
        <v>0.83</v>
      </c>
      <c r="BD31" s="6">
        <v>0.45</v>
      </c>
      <c r="BE31" s="6">
        <v>0.85</v>
      </c>
      <c r="BF31" s="6">
        <v>0.11</v>
      </c>
      <c r="BG31" s="6">
        <v>0</v>
      </c>
      <c r="BH31" s="6">
        <v>0</v>
      </c>
      <c r="BI31" s="6">
        <v>0.51</v>
      </c>
      <c r="BJ31" s="6">
        <v>0.31</v>
      </c>
      <c r="BK31" s="6">
        <v>0.3</v>
      </c>
      <c r="BL31" s="6">
        <v>0.66</v>
      </c>
      <c r="BM31" s="6">
        <v>0.55000000000000004</v>
      </c>
      <c r="BN31" s="6">
        <v>0.48</v>
      </c>
      <c r="BO31" s="6">
        <v>0.55000000000000004</v>
      </c>
      <c r="BP31" s="6">
        <v>0.52</v>
      </c>
      <c r="BQ31" s="6">
        <v>0.38</v>
      </c>
      <c r="BR31" s="6">
        <v>0.52</v>
      </c>
      <c r="BS31" s="6">
        <v>0.2</v>
      </c>
      <c r="BT31" s="6">
        <v>0.59</v>
      </c>
      <c r="BU31" s="6">
        <v>0.62</v>
      </c>
      <c r="BV31" s="6">
        <v>0.16</v>
      </c>
      <c r="BW31" s="6">
        <v>0.44</v>
      </c>
      <c r="BX31" s="6">
        <v>0.54</v>
      </c>
      <c r="BY31" s="6">
        <v>0.55000000000000004</v>
      </c>
      <c r="BZ31" s="6">
        <v>0.53</v>
      </c>
      <c r="CA31" s="6">
        <v>0.61</v>
      </c>
      <c r="CB31" s="6">
        <v>0.26</v>
      </c>
      <c r="CC31" s="6">
        <v>0.34</v>
      </c>
      <c r="CD31" s="6">
        <v>0.65</v>
      </c>
      <c r="CE31" s="6">
        <v>0.6</v>
      </c>
      <c r="CF31" s="6">
        <v>0.14000000000000001</v>
      </c>
      <c r="CG31" s="6">
        <v>0.04</v>
      </c>
      <c r="CH31" s="6">
        <v>7.0000000000000007E-2</v>
      </c>
      <c r="CI31" s="6">
        <v>0.3</v>
      </c>
      <c r="CJ31" s="6">
        <v>0.2</v>
      </c>
      <c r="CK31" s="6">
        <v>0.14000000000000001</v>
      </c>
      <c r="CL31" s="6">
        <v>0.19</v>
      </c>
      <c r="CM31" s="6">
        <v>0.04</v>
      </c>
      <c r="CN31" s="6">
        <v>0.26</v>
      </c>
      <c r="CO31" s="6">
        <v>0.4</v>
      </c>
      <c r="CP31" s="6">
        <v>1</v>
      </c>
      <c r="CQ31" s="6">
        <v>0.1</v>
      </c>
      <c r="CR31" s="6">
        <v>0.24</v>
      </c>
      <c r="CS31" s="6">
        <v>0.03</v>
      </c>
      <c r="CT31" s="6">
        <v>0.21</v>
      </c>
      <c r="CU31" s="6">
        <v>0.15</v>
      </c>
      <c r="CV31" s="6">
        <v>0.09</v>
      </c>
      <c r="CW31" s="6">
        <v>0.39</v>
      </c>
      <c r="CX31" s="6">
        <v>0.25</v>
      </c>
      <c r="CY31" s="6">
        <v>0.09</v>
      </c>
      <c r="CZ31" s="37">
        <v>3.3E-3</v>
      </c>
      <c r="DA31" s="37">
        <v>2.5999999999999999E-3</v>
      </c>
      <c r="DB31" s="37">
        <v>5.4999999999999997E-3</v>
      </c>
      <c r="DC31" s="37">
        <v>4.8999999999999998E-3</v>
      </c>
      <c r="DD31" s="37">
        <v>3.5000000000000001E-3</v>
      </c>
      <c r="DE31" s="37">
        <v>1.7000000000000001E-2</v>
      </c>
      <c r="DF31" s="37">
        <v>4.1000000000000003E-3</v>
      </c>
      <c r="DG31" s="37">
        <v>7.6E-3</v>
      </c>
      <c r="DH31" s="37">
        <v>1.78E-2</v>
      </c>
      <c r="DI31" s="37">
        <v>7.0000000000000001E-3</v>
      </c>
      <c r="DJ31" s="37">
        <v>9.4999999999999998E-3</v>
      </c>
      <c r="DK31" s="37">
        <v>1.7899999999999999E-2</v>
      </c>
      <c r="DL31" s="37">
        <v>2.5000000000000001E-3</v>
      </c>
      <c r="DM31" s="37">
        <v>1.3100000000000001E-2</v>
      </c>
      <c r="DN31" s="37">
        <v>1.9300000000000001E-2</v>
      </c>
      <c r="DO31" s="3">
        <v>6600</v>
      </c>
      <c r="DP31" s="1"/>
      <c r="DQ31" s="1"/>
      <c r="DR31" s="1"/>
      <c r="DS31" s="1"/>
      <c r="DT31" s="1"/>
    </row>
    <row r="32" spans="1:124" ht="15" thickBot="1" x14ac:dyDescent="0.35">
      <c r="A32" s="3">
        <v>2025</v>
      </c>
      <c r="B32" s="3">
        <v>6</v>
      </c>
      <c r="C32" s="3" t="s">
        <v>39</v>
      </c>
      <c r="D32" s="3">
        <v>70000</v>
      </c>
      <c r="E32" s="3">
        <v>92957</v>
      </c>
      <c r="F32" s="3">
        <v>976183</v>
      </c>
      <c r="G32" s="3">
        <v>826773</v>
      </c>
      <c r="H32" s="3">
        <v>1025842</v>
      </c>
      <c r="I32" s="3">
        <v>193760</v>
      </c>
      <c r="J32" s="3">
        <v>336589</v>
      </c>
      <c r="K32" s="3">
        <v>2570890</v>
      </c>
      <c r="L32" s="3">
        <v>687546</v>
      </c>
      <c r="M32" s="3">
        <v>1699332</v>
      </c>
      <c r="N32" s="3">
        <v>2364765</v>
      </c>
      <c r="O32" s="3">
        <v>2572775</v>
      </c>
      <c r="P32" s="6">
        <v>0.43</v>
      </c>
      <c r="Q32" s="3">
        <v>66</v>
      </c>
      <c r="R32" s="3">
        <v>46</v>
      </c>
      <c r="S32" s="3">
        <v>42</v>
      </c>
      <c r="T32" s="3">
        <v>67</v>
      </c>
      <c r="U32" s="3">
        <v>1</v>
      </c>
      <c r="V32" s="6">
        <v>0.32</v>
      </c>
      <c r="W32" s="6">
        <v>0.44</v>
      </c>
      <c r="X32" s="6">
        <v>0.37</v>
      </c>
      <c r="Y32" s="6">
        <v>0.55000000000000004</v>
      </c>
      <c r="Z32" s="6">
        <v>0.77</v>
      </c>
      <c r="AA32" s="6">
        <v>0.5</v>
      </c>
      <c r="AB32" s="6">
        <v>0.5</v>
      </c>
      <c r="AC32" s="6">
        <v>0.96</v>
      </c>
      <c r="AD32" s="6">
        <v>0.73</v>
      </c>
      <c r="AE32" s="6">
        <v>0.85</v>
      </c>
      <c r="AF32" s="6">
        <v>0.86</v>
      </c>
      <c r="AG32" s="6">
        <v>0.63</v>
      </c>
      <c r="AH32" s="6">
        <v>0.39</v>
      </c>
      <c r="AI32" s="6">
        <v>0.33</v>
      </c>
      <c r="AJ32" s="6">
        <v>0.35</v>
      </c>
      <c r="AK32" s="6">
        <v>0.21</v>
      </c>
      <c r="AL32" s="6">
        <v>0.33</v>
      </c>
      <c r="AM32" s="6">
        <v>0.54</v>
      </c>
      <c r="AN32" s="6">
        <v>0.24</v>
      </c>
      <c r="AO32" s="6">
        <v>0.51</v>
      </c>
      <c r="AP32" s="6">
        <v>0.18</v>
      </c>
      <c r="AQ32" s="6">
        <v>0.17</v>
      </c>
      <c r="AR32" s="6">
        <v>0.27</v>
      </c>
      <c r="AS32" s="6">
        <v>0.45</v>
      </c>
      <c r="AT32" s="6">
        <v>0.14000000000000001</v>
      </c>
      <c r="AU32" s="6">
        <v>0.31</v>
      </c>
      <c r="AV32" s="6">
        <v>0.32</v>
      </c>
      <c r="AW32" s="6">
        <v>0.48</v>
      </c>
      <c r="AX32" s="6">
        <v>0.25</v>
      </c>
      <c r="AY32" s="6">
        <v>0.27</v>
      </c>
      <c r="AZ32" s="6">
        <v>0</v>
      </c>
      <c r="BA32" s="6">
        <v>0.99</v>
      </c>
      <c r="BB32" s="6">
        <v>0</v>
      </c>
      <c r="BC32" s="6">
        <v>0.11</v>
      </c>
      <c r="BD32" s="6">
        <v>0.64</v>
      </c>
      <c r="BE32" s="6">
        <v>0.61</v>
      </c>
      <c r="BF32" s="6">
        <v>0.42</v>
      </c>
      <c r="BG32" s="6">
        <v>0</v>
      </c>
      <c r="BH32" s="6">
        <v>0</v>
      </c>
      <c r="BI32" s="6">
        <v>0.34</v>
      </c>
      <c r="BJ32" s="6">
        <v>0.15</v>
      </c>
      <c r="BK32" s="6">
        <v>0.52</v>
      </c>
      <c r="BL32" s="6">
        <v>0.35</v>
      </c>
      <c r="BM32" s="6">
        <v>0.7</v>
      </c>
      <c r="BN32" s="6">
        <v>0.15</v>
      </c>
      <c r="BO32" s="6">
        <v>0.27</v>
      </c>
      <c r="BP32" s="6">
        <v>0.53</v>
      </c>
      <c r="BQ32" s="6">
        <v>0.75</v>
      </c>
      <c r="BR32" s="6">
        <v>0.5</v>
      </c>
      <c r="BS32" s="6">
        <v>0.53</v>
      </c>
      <c r="BT32" s="6">
        <v>0.54</v>
      </c>
      <c r="BU32" s="6">
        <v>0.26</v>
      </c>
      <c r="BV32" s="6">
        <v>0.32</v>
      </c>
      <c r="BW32" s="6">
        <v>0.45</v>
      </c>
      <c r="BX32" s="6">
        <v>0.64</v>
      </c>
      <c r="BY32" s="6">
        <v>0.42</v>
      </c>
      <c r="BZ32" s="6">
        <v>0.19</v>
      </c>
      <c r="CA32" s="6">
        <v>0.21</v>
      </c>
      <c r="CB32" s="6">
        <v>0.64</v>
      </c>
      <c r="CC32" s="6">
        <v>0.35</v>
      </c>
      <c r="CD32" s="6">
        <v>0.24</v>
      </c>
      <c r="CE32" s="6">
        <v>0.49</v>
      </c>
      <c r="CF32" s="6">
        <v>0.05</v>
      </c>
      <c r="CG32" s="6">
        <v>0.08</v>
      </c>
      <c r="CH32" s="6">
        <v>0.1</v>
      </c>
      <c r="CI32" s="6">
        <v>0.24</v>
      </c>
      <c r="CJ32" s="6">
        <v>0.38</v>
      </c>
      <c r="CK32" s="6">
        <v>0.2</v>
      </c>
      <c r="CL32" s="6">
        <v>0.28999999999999998</v>
      </c>
      <c r="CM32" s="6">
        <v>0.05</v>
      </c>
      <c r="CN32" s="6">
        <v>0.22</v>
      </c>
      <c r="CO32" s="6">
        <v>0.41</v>
      </c>
      <c r="CP32" s="6">
        <v>1</v>
      </c>
      <c r="CQ32" s="6">
        <v>0.06</v>
      </c>
      <c r="CR32" s="6">
        <v>0.19</v>
      </c>
      <c r="CS32" s="6">
        <v>0.06</v>
      </c>
      <c r="CT32" s="6">
        <v>0.19</v>
      </c>
      <c r="CU32" s="6">
        <v>0.2</v>
      </c>
      <c r="CV32" s="6">
        <v>0.1</v>
      </c>
      <c r="CW32" s="6">
        <v>0.32</v>
      </c>
      <c r="CX32" s="6">
        <v>0.23</v>
      </c>
      <c r="CY32" s="6">
        <v>0.09</v>
      </c>
      <c r="CZ32" s="37">
        <v>7.9000000000000008E-3</v>
      </c>
      <c r="DA32" s="37">
        <v>4.1999999999999997E-3</v>
      </c>
      <c r="DB32" s="37">
        <v>1.8E-3</v>
      </c>
      <c r="DC32" s="37">
        <v>1.2999999999999999E-2</v>
      </c>
      <c r="DD32" s="37">
        <v>8.3000000000000001E-3</v>
      </c>
      <c r="DE32" s="37">
        <v>2.5000000000000001E-3</v>
      </c>
      <c r="DF32" s="37">
        <v>6.4000000000000003E-3</v>
      </c>
      <c r="DG32" s="37">
        <v>1.35E-2</v>
      </c>
      <c r="DH32" s="37">
        <v>2.5999999999999999E-3</v>
      </c>
      <c r="DI32" s="37">
        <v>4.1999999999999997E-3</v>
      </c>
      <c r="DJ32" s="37">
        <v>1.78E-2</v>
      </c>
      <c r="DK32" s="37">
        <v>1.23E-2</v>
      </c>
      <c r="DL32" s="37">
        <v>3.8999999999999998E-3</v>
      </c>
      <c r="DM32" s="37">
        <v>1.9199999999999998E-2</v>
      </c>
      <c r="DN32" s="37">
        <v>1.9599999999999999E-2</v>
      </c>
      <c r="DO32" s="3">
        <v>7000</v>
      </c>
      <c r="DP32" s="1"/>
      <c r="DQ32" s="1"/>
      <c r="DR32" s="1"/>
      <c r="DS32" s="1"/>
      <c r="DT32" s="1"/>
    </row>
    <row r="33" spans="1:124" ht="15" thickBot="1" x14ac:dyDescent="0.35">
      <c r="A33" s="3">
        <v>2025</v>
      </c>
      <c r="B33" s="3">
        <v>7</v>
      </c>
      <c r="C33" s="3" t="s">
        <v>40</v>
      </c>
      <c r="D33" s="3">
        <v>87000</v>
      </c>
      <c r="E33" s="3">
        <v>3495466</v>
      </c>
      <c r="F33" s="3">
        <v>429761</v>
      </c>
      <c r="G33" s="3">
        <v>1726088</v>
      </c>
      <c r="H33" s="3">
        <v>1259010</v>
      </c>
      <c r="I33" s="3">
        <v>1185745</v>
      </c>
      <c r="J33" s="3">
        <v>3184096</v>
      </c>
      <c r="K33" s="3">
        <v>1518523</v>
      </c>
      <c r="L33" s="3">
        <v>3393532</v>
      </c>
      <c r="M33" s="3">
        <v>3592910</v>
      </c>
      <c r="N33" s="3">
        <v>3608319</v>
      </c>
      <c r="O33" s="3">
        <v>2326764</v>
      </c>
      <c r="P33" s="6">
        <v>0.57999999999999996</v>
      </c>
      <c r="Q33" s="3">
        <v>46</v>
      </c>
      <c r="R33" s="3">
        <v>30</v>
      </c>
      <c r="S33" s="3">
        <v>33</v>
      </c>
      <c r="T33" s="3">
        <v>94</v>
      </c>
      <c r="U33" s="3">
        <v>1</v>
      </c>
      <c r="V33" s="6">
        <v>0.52</v>
      </c>
      <c r="W33" s="6">
        <v>0.32</v>
      </c>
      <c r="X33" s="6">
        <v>0.85</v>
      </c>
      <c r="Y33" s="6">
        <v>0.87</v>
      </c>
      <c r="Z33" s="6">
        <v>0.47</v>
      </c>
      <c r="AA33" s="6">
        <v>0.39</v>
      </c>
      <c r="AB33" s="6">
        <v>0.51</v>
      </c>
      <c r="AC33" s="6">
        <v>0.99</v>
      </c>
      <c r="AD33" s="6">
        <v>0.78</v>
      </c>
      <c r="AE33" s="6">
        <v>0.48</v>
      </c>
      <c r="AF33" s="6">
        <v>0.61</v>
      </c>
      <c r="AG33" s="6">
        <v>0.97</v>
      </c>
      <c r="AH33" s="6">
        <v>0.87</v>
      </c>
      <c r="AI33" s="6">
        <v>0.5</v>
      </c>
      <c r="AJ33" s="6">
        <v>0.69</v>
      </c>
      <c r="AK33" s="6">
        <v>0.4</v>
      </c>
      <c r="AL33" s="6">
        <v>0.56000000000000005</v>
      </c>
      <c r="AM33" s="6">
        <v>0.2</v>
      </c>
      <c r="AN33" s="6">
        <v>0.81</v>
      </c>
      <c r="AO33" s="6">
        <v>0.6</v>
      </c>
      <c r="AP33" s="6">
        <v>0.36</v>
      </c>
      <c r="AQ33" s="6">
        <v>0.12</v>
      </c>
      <c r="AR33" s="6">
        <v>0.13</v>
      </c>
      <c r="AS33" s="6">
        <v>0.18</v>
      </c>
      <c r="AT33" s="6">
        <v>0.14000000000000001</v>
      </c>
      <c r="AU33" s="6">
        <v>0.46</v>
      </c>
      <c r="AV33" s="6">
        <v>0.31</v>
      </c>
      <c r="AW33" s="6">
        <v>0.41</v>
      </c>
      <c r="AX33" s="6">
        <v>0.2</v>
      </c>
      <c r="AY33" s="6">
        <v>0.32</v>
      </c>
      <c r="AZ33" s="6">
        <v>0.97</v>
      </c>
      <c r="BA33" s="6">
        <v>0.85</v>
      </c>
      <c r="BB33" s="6">
        <v>0.7</v>
      </c>
      <c r="BC33" s="6">
        <v>0.62</v>
      </c>
      <c r="BD33" s="6">
        <v>0.3</v>
      </c>
      <c r="BE33" s="6">
        <v>0.83</v>
      </c>
      <c r="BF33" s="6">
        <v>0.27</v>
      </c>
      <c r="BG33" s="6">
        <v>0.28000000000000003</v>
      </c>
      <c r="BH33" s="6">
        <v>0.53</v>
      </c>
      <c r="BI33" s="6">
        <v>0.19</v>
      </c>
      <c r="BJ33" s="6">
        <v>0.64</v>
      </c>
      <c r="BK33" s="6">
        <v>0.17</v>
      </c>
      <c r="BL33" s="6">
        <v>0.47</v>
      </c>
      <c r="BM33" s="6">
        <v>0.35</v>
      </c>
      <c r="BN33" s="6">
        <v>0.17</v>
      </c>
      <c r="BO33" s="6">
        <v>0.68</v>
      </c>
      <c r="BP33" s="6">
        <v>0.41</v>
      </c>
      <c r="BQ33" s="6">
        <v>0.53</v>
      </c>
      <c r="BR33" s="6">
        <v>0.32</v>
      </c>
      <c r="BS33" s="6">
        <v>0.54</v>
      </c>
      <c r="BT33" s="6">
        <v>0.72</v>
      </c>
      <c r="BU33" s="6">
        <v>0.4</v>
      </c>
      <c r="BV33" s="6">
        <v>0.15</v>
      </c>
      <c r="BW33" s="6">
        <v>0.38</v>
      </c>
      <c r="BX33" s="6">
        <v>0.34</v>
      </c>
      <c r="BY33" s="6">
        <v>0.67</v>
      </c>
      <c r="BZ33" s="6">
        <v>0.35</v>
      </c>
      <c r="CA33" s="6">
        <v>0.28999999999999998</v>
      </c>
      <c r="CB33" s="6">
        <v>0.21</v>
      </c>
      <c r="CC33" s="6">
        <v>0.61</v>
      </c>
      <c r="CD33" s="6">
        <v>0.65</v>
      </c>
      <c r="CE33" s="6">
        <v>0.41</v>
      </c>
      <c r="CF33" s="6">
        <v>0.15</v>
      </c>
      <c r="CG33" s="6">
        <v>7.0000000000000007E-2</v>
      </c>
      <c r="CH33" s="6">
        <v>0.1</v>
      </c>
      <c r="CI33" s="6">
        <v>0.5</v>
      </c>
      <c r="CJ33" s="6">
        <v>0.37</v>
      </c>
      <c r="CK33" s="6">
        <v>0.21</v>
      </c>
      <c r="CL33" s="6">
        <v>0.3</v>
      </c>
      <c r="CM33" s="6">
        <v>0.03</v>
      </c>
      <c r="CN33" s="6">
        <v>0.25</v>
      </c>
      <c r="CO33" s="6">
        <v>0.27</v>
      </c>
      <c r="CP33" s="6">
        <v>1</v>
      </c>
      <c r="CQ33" s="6">
        <v>0.03</v>
      </c>
      <c r="CR33" s="6">
        <v>0.14000000000000001</v>
      </c>
      <c r="CS33" s="6">
        <v>0.08</v>
      </c>
      <c r="CT33" s="6">
        <v>0.45</v>
      </c>
      <c r="CU33" s="6">
        <v>0.12</v>
      </c>
      <c r="CV33" s="6">
        <v>0.05</v>
      </c>
      <c r="CW33" s="6">
        <v>0.24</v>
      </c>
      <c r="CX33" s="6">
        <v>0.2</v>
      </c>
      <c r="CY33" s="6">
        <v>0.05</v>
      </c>
      <c r="CZ33" s="37">
        <v>5.7000000000000002E-3</v>
      </c>
      <c r="DA33" s="37">
        <v>2.2000000000000001E-3</v>
      </c>
      <c r="DB33" s="37">
        <v>1.9E-3</v>
      </c>
      <c r="DC33" s="37">
        <v>6.4999999999999997E-3</v>
      </c>
      <c r="DD33" s="37">
        <v>2.8999999999999998E-3</v>
      </c>
      <c r="DE33" s="37">
        <v>3.5000000000000001E-3</v>
      </c>
      <c r="DF33" s="37">
        <v>5.0000000000000001E-3</v>
      </c>
      <c r="DG33" s="37">
        <v>3.7000000000000002E-3</v>
      </c>
      <c r="DH33" s="37">
        <v>3.8E-3</v>
      </c>
      <c r="DI33" s="37">
        <v>2.8E-3</v>
      </c>
      <c r="DJ33" s="37">
        <v>6.8999999999999999E-3</v>
      </c>
      <c r="DK33" s="37">
        <v>1.2800000000000001E-2</v>
      </c>
      <c r="DL33" s="37">
        <v>5.5999999999999999E-3</v>
      </c>
      <c r="DM33" s="37">
        <v>1.7600000000000001E-2</v>
      </c>
      <c r="DN33" s="37">
        <v>2.0899999999999998E-2</v>
      </c>
      <c r="DO33" s="3">
        <v>5000</v>
      </c>
      <c r="DP33" s="1"/>
      <c r="DQ33" s="1"/>
      <c r="DR33" s="1"/>
      <c r="DS33" s="1"/>
      <c r="DT33" s="1"/>
    </row>
    <row r="34" spans="1:124" ht="15" thickBot="1" x14ac:dyDescent="0.35">
      <c r="A34" s="3">
        <v>2025</v>
      </c>
      <c r="B34" s="3">
        <v>8</v>
      </c>
      <c r="C34" s="3" t="s">
        <v>41</v>
      </c>
      <c r="D34" s="3">
        <v>69000</v>
      </c>
      <c r="E34" s="3">
        <v>3681615</v>
      </c>
      <c r="F34" s="3">
        <v>3695063</v>
      </c>
      <c r="G34" s="3">
        <v>755702</v>
      </c>
      <c r="H34" s="3">
        <v>1432084</v>
      </c>
      <c r="I34" s="3">
        <v>1519103</v>
      </c>
      <c r="J34" s="3">
        <v>2030598</v>
      </c>
      <c r="K34" s="3">
        <v>2717675</v>
      </c>
      <c r="L34" s="3">
        <v>3495175</v>
      </c>
      <c r="M34" s="3">
        <v>2822198</v>
      </c>
      <c r="N34" s="3">
        <v>1751201</v>
      </c>
      <c r="O34" s="3">
        <v>3426232</v>
      </c>
      <c r="P34" s="6">
        <v>0.68</v>
      </c>
      <c r="Q34" s="3">
        <v>73</v>
      </c>
      <c r="R34" s="3">
        <v>67</v>
      </c>
      <c r="S34" s="3">
        <v>92</v>
      </c>
      <c r="T34" s="3">
        <v>74</v>
      </c>
      <c r="U34" s="3">
        <v>0</v>
      </c>
      <c r="V34" s="6">
        <v>0.83</v>
      </c>
      <c r="W34" s="6">
        <v>0.66</v>
      </c>
      <c r="X34" s="6">
        <v>0.89</v>
      </c>
      <c r="Y34" s="6">
        <v>0.37</v>
      </c>
      <c r="Z34" s="6">
        <v>0.81</v>
      </c>
      <c r="AA34" s="6">
        <v>0.31</v>
      </c>
      <c r="AB34" s="6">
        <v>0.23</v>
      </c>
      <c r="AC34" s="6">
        <v>0.34</v>
      </c>
      <c r="AD34" s="6">
        <v>1</v>
      </c>
      <c r="AE34" s="6">
        <v>0.85</v>
      </c>
      <c r="AF34" s="6">
        <v>0.85</v>
      </c>
      <c r="AG34" s="6">
        <v>0.5</v>
      </c>
      <c r="AH34" s="6">
        <v>0.34</v>
      </c>
      <c r="AI34" s="6">
        <v>0.26</v>
      </c>
      <c r="AJ34" s="6">
        <v>0.23</v>
      </c>
      <c r="AK34" s="6">
        <v>0.68</v>
      </c>
      <c r="AL34" s="6">
        <v>0.37</v>
      </c>
      <c r="AM34" s="6">
        <v>0.94</v>
      </c>
      <c r="AN34" s="6">
        <v>0.61</v>
      </c>
      <c r="AO34" s="6">
        <v>0.87</v>
      </c>
      <c r="AP34" s="6">
        <v>0.28999999999999998</v>
      </c>
      <c r="AQ34" s="6">
        <v>0.4</v>
      </c>
      <c r="AR34" s="6">
        <v>0.36</v>
      </c>
      <c r="AS34" s="6">
        <v>0.28000000000000003</v>
      </c>
      <c r="AT34" s="6">
        <v>0.19</v>
      </c>
      <c r="AU34" s="6">
        <v>0.4</v>
      </c>
      <c r="AV34" s="6">
        <v>0.17</v>
      </c>
      <c r="AW34" s="6">
        <v>0.37</v>
      </c>
      <c r="AX34" s="6">
        <v>0.1</v>
      </c>
      <c r="AY34" s="6">
        <v>0.44</v>
      </c>
      <c r="AZ34" s="6">
        <v>0</v>
      </c>
      <c r="BA34" s="6">
        <v>0.91</v>
      </c>
      <c r="BB34" s="6">
        <v>0.52</v>
      </c>
      <c r="BC34" s="6">
        <v>0.55000000000000004</v>
      </c>
      <c r="BD34" s="6">
        <v>0</v>
      </c>
      <c r="BE34" s="6">
        <v>0.2</v>
      </c>
      <c r="BF34" s="6">
        <v>0.75</v>
      </c>
      <c r="BG34" s="6">
        <v>0.35</v>
      </c>
      <c r="BH34" s="6">
        <v>0.64</v>
      </c>
      <c r="BI34" s="6">
        <v>0.19</v>
      </c>
      <c r="BJ34" s="6">
        <v>0.2</v>
      </c>
      <c r="BK34" s="6">
        <v>0.4</v>
      </c>
      <c r="BL34" s="6">
        <v>0.66</v>
      </c>
      <c r="BM34" s="6">
        <v>0.59</v>
      </c>
      <c r="BN34" s="6">
        <v>0.2</v>
      </c>
      <c r="BO34" s="6">
        <v>0.33</v>
      </c>
      <c r="BP34" s="6">
        <v>0.44</v>
      </c>
      <c r="BQ34" s="6">
        <v>0.49</v>
      </c>
      <c r="BR34" s="6">
        <v>0.31</v>
      </c>
      <c r="BS34" s="6">
        <v>0.38</v>
      </c>
      <c r="BT34" s="6">
        <v>0.66</v>
      </c>
      <c r="BU34" s="6">
        <v>0.37</v>
      </c>
      <c r="BV34" s="6">
        <v>0.3</v>
      </c>
      <c r="BW34" s="6">
        <v>0.5</v>
      </c>
      <c r="BX34" s="6">
        <v>0.48</v>
      </c>
      <c r="BY34" s="6">
        <v>0.68</v>
      </c>
      <c r="BZ34" s="6">
        <v>0.27</v>
      </c>
      <c r="CA34" s="6">
        <v>0.31</v>
      </c>
      <c r="CB34" s="6">
        <v>0.64</v>
      </c>
      <c r="CC34" s="6">
        <v>0.16</v>
      </c>
      <c r="CD34" s="6">
        <v>0.54</v>
      </c>
      <c r="CE34" s="6">
        <v>0.97</v>
      </c>
      <c r="CF34" s="6">
        <v>0.16</v>
      </c>
      <c r="CG34" s="6">
        <v>0.1</v>
      </c>
      <c r="CH34" s="6">
        <v>0.04</v>
      </c>
      <c r="CI34" s="6">
        <v>0.48</v>
      </c>
      <c r="CJ34" s="6">
        <v>0.27</v>
      </c>
      <c r="CK34" s="6">
        <v>0.21</v>
      </c>
      <c r="CL34" s="6">
        <v>0.41</v>
      </c>
      <c r="CM34" s="6">
        <v>0.06</v>
      </c>
      <c r="CN34" s="6">
        <v>0.47</v>
      </c>
      <c r="CO34" s="6">
        <v>0.41</v>
      </c>
      <c r="CP34" s="6">
        <v>1</v>
      </c>
      <c r="CQ34" s="6">
        <v>0.06</v>
      </c>
      <c r="CR34" s="6">
        <v>0.19</v>
      </c>
      <c r="CS34" s="6">
        <v>0.08</v>
      </c>
      <c r="CT34" s="6">
        <v>0.33</v>
      </c>
      <c r="CU34" s="6">
        <v>0.09</v>
      </c>
      <c r="CV34" s="6">
        <v>0.04</v>
      </c>
      <c r="CW34" s="6">
        <v>0.28000000000000003</v>
      </c>
      <c r="CX34" s="6">
        <v>0.14000000000000001</v>
      </c>
      <c r="CY34" s="6">
        <v>0.05</v>
      </c>
      <c r="CZ34" s="37">
        <v>5.8999999999999999E-3</v>
      </c>
      <c r="DA34" s="37">
        <v>1.5E-3</v>
      </c>
      <c r="DB34" s="37">
        <v>7.4999999999999997E-3</v>
      </c>
      <c r="DC34" s="37">
        <v>8.0000000000000002E-3</v>
      </c>
      <c r="DD34" s="37">
        <v>1.09E-2</v>
      </c>
      <c r="DE34" s="37">
        <v>9.1000000000000004E-3</v>
      </c>
      <c r="DF34" s="37">
        <v>7.9000000000000008E-3</v>
      </c>
      <c r="DG34" s="37">
        <v>1.78E-2</v>
      </c>
      <c r="DH34" s="37">
        <v>1.1299999999999999E-2</v>
      </c>
      <c r="DI34" s="37">
        <v>5.7999999999999996E-3</v>
      </c>
      <c r="DJ34" s="37">
        <v>1.9900000000000001E-2</v>
      </c>
      <c r="DK34" s="37">
        <v>1.4500000000000001E-2</v>
      </c>
      <c r="DL34" s="37">
        <v>3.5999999999999999E-3</v>
      </c>
      <c r="DM34" s="37">
        <v>2.1600000000000001E-2</v>
      </c>
      <c r="DN34" s="37">
        <v>2.0500000000000001E-2</v>
      </c>
      <c r="DO34" s="3">
        <v>5300</v>
      </c>
      <c r="DP34" s="1"/>
      <c r="DQ34" s="1"/>
      <c r="DR34" s="1"/>
      <c r="DS34" s="1"/>
      <c r="DT34" s="1"/>
    </row>
    <row r="35" spans="1:124" ht="15" thickBot="1" x14ac:dyDescent="0.35">
      <c r="A35" s="3">
        <v>2025</v>
      </c>
      <c r="B35" s="3">
        <v>9</v>
      </c>
      <c r="C35" s="3" t="s">
        <v>42</v>
      </c>
      <c r="D35" s="3">
        <v>62000</v>
      </c>
      <c r="E35" s="3">
        <v>586898</v>
      </c>
      <c r="F35" s="3">
        <v>3285803</v>
      </c>
      <c r="G35" s="3">
        <v>436983</v>
      </c>
      <c r="H35" s="3">
        <v>1236365</v>
      </c>
      <c r="I35" s="3">
        <v>2975367</v>
      </c>
      <c r="J35" s="3">
        <v>3494721</v>
      </c>
      <c r="K35" s="3">
        <v>3037442</v>
      </c>
      <c r="L35" s="3">
        <v>3114013</v>
      </c>
      <c r="M35" s="3">
        <v>3752482</v>
      </c>
      <c r="N35" s="3">
        <v>3643405</v>
      </c>
      <c r="O35" s="3">
        <v>679762</v>
      </c>
      <c r="P35" s="6">
        <v>0.75</v>
      </c>
      <c r="Q35" s="3">
        <v>64</v>
      </c>
      <c r="R35" s="3">
        <v>38</v>
      </c>
      <c r="S35" s="3">
        <v>44</v>
      </c>
      <c r="T35" s="3">
        <v>94</v>
      </c>
      <c r="U35" s="3">
        <v>1</v>
      </c>
      <c r="V35" s="6">
        <v>0.74</v>
      </c>
      <c r="W35" s="6">
        <v>0.35</v>
      </c>
      <c r="X35" s="6">
        <v>0.28000000000000003</v>
      </c>
      <c r="Y35" s="6">
        <v>0.77</v>
      </c>
      <c r="Z35" s="6">
        <v>0.6</v>
      </c>
      <c r="AA35" s="6">
        <v>0.45</v>
      </c>
      <c r="AB35" s="6">
        <v>0.53</v>
      </c>
      <c r="AC35" s="6">
        <v>0.82</v>
      </c>
      <c r="AD35" s="6">
        <v>0.53</v>
      </c>
      <c r="AE35" s="6">
        <v>0.4</v>
      </c>
      <c r="AF35" s="6">
        <v>0.76</v>
      </c>
      <c r="AG35" s="6">
        <v>0.81</v>
      </c>
      <c r="AH35" s="6">
        <v>0.92</v>
      </c>
      <c r="AI35" s="6">
        <v>0.47</v>
      </c>
      <c r="AJ35" s="6">
        <v>0.88</v>
      </c>
      <c r="AK35" s="6">
        <v>0.99</v>
      </c>
      <c r="AL35" s="6">
        <v>0.5</v>
      </c>
      <c r="AM35" s="6">
        <v>0.6</v>
      </c>
      <c r="AN35" s="6">
        <v>0.62</v>
      </c>
      <c r="AO35" s="6">
        <v>0.55000000000000004</v>
      </c>
      <c r="AP35" s="6">
        <v>0.19</v>
      </c>
      <c r="AQ35" s="6">
        <v>0.22</v>
      </c>
      <c r="AR35" s="6">
        <v>0.46</v>
      </c>
      <c r="AS35" s="6">
        <v>0.45</v>
      </c>
      <c r="AT35" s="6">
        <v>0.5</v>
      </c>
      <c r="AU35" s="6">
        <v>0.39</v>
      </c>
      <c r="AV35" s="6">
        <v>0.27</v>
      </c>
      <c r="AW35" s="6">
        <v>0.26</v>
      </c>
      <c r="AX35" s="6">
        <v>0.33</v>
      </c>
      <c r="AY35" s="6">
        <v>0.16</v>
      </c>
      <c r="AZ35" s="6">
        <v>0.08</v>
      </c>
      <c r="BA35" s="6">
        <v>0.75</v>
      </c>
      <c r="BB35" s="6">
        <v>0.19</v>
      </c>
      <c r="BC35" s="6">
        <v>0.54</v>
      </c>
      <c r="BD35" s="6">
        <v>0.68</v>
      </c>
      <c r="BE35" s="6">
        <v>0.42</v>
      </c>
      <c r="BF35" s="6">
        <v>1</v>
      </c>
      <c r="BG35" s="6">
        <v>0.68</v>
      </c>
      <c r="BH35" s="6">
        <v>0</v>
      </c>
      <c r="BI35" s="6">
        <v>0.15</v>
      </c>
      <c r="BJ35" s="6">
        <v>0.25</v>
      </c>
      <c r="BK35" s="6">
        <v>0.4</v>
      </c>
      <c r="BL35" s="6">
        <v>0.53</v>
      </c>
      <c r="BM35" s="6">
        <v>0.48</v>
      </c>
      <c r="BN35" s="6">
        <v>0.47</v>
      </c>
      <c r="BO35" s="6">
        <v>0.18</v>
      </c>
      <c r="BP35" s="6">
        <v>0.66</v>
      </c>
      <c r="BQ35" s="6">
        <v>0.73</v>
      </c>
      <c r="BR35" s="6">
        <v>0.28000000000000003</v>
      </c>
      <c r="BS35" s="6">
        <v>0.49</v>
      </c>
      <c r="BT35" s="6">
        <v>0.39</v>
      </c>
      <c r="BU35" s="6">
        <v>0.62</v>
      </c>
      <c r="BV35" s="6">
        <v>0.41</v>
      </c>
      <c r="BW35" s="6">
        <v>0.43</v>
      </c>
      <c r="BX35" s="6">
        <v>0.18</v>
      </c>
      <c r="BY35" s="6">
        <v>0.26</v>
      </c>
      <c r="BZ35" s="6">
        <v>0.65</v>
      </c>
      <c r="CA35" s="6">
        <v>0.54</v>
      </c>
      <c r="CB35" s="6">
        <v>0.35</v>
      </c>
      <c r="CC35" s="6">
        <v>0.21</v>
      </c>
      <c r="CD35" s="6">
        <v>0.3</v>
      </c>
      <c r="CE35" s="6">
        <v>0.55000000000000004</v>
      </c>
      <c r="CF35" s="6">
        <v>0.14000000000000001</v>
      </c>
      <c r="CG35" s="6">
        <v>0.06</v>
      </c>
      <c r="CH35" s="6">
        <v>0.1</v>
      </c>
      <c r="CI35" s="6">
        <v>0.49</v>
      </c>
      <c r="CJ35" s="6">
        <v>0.15</v>
      </c>
      <c r="CK35" s="6">
        <v>0.12</v>
      </c>
      <c r="CL35" s="6">
        <v>0.34</v>
      </c>
      <c r="CM35" s="6">
        <v>0.04</v>
      </c>
      <c r="CN35" s="6">
        <v>0.31</v>
      </c>
      <c r="CO35" s="6">
        <v>0.57999999999999996</v>
      </c>
      <c r="CP35" s="6">
        <v>1</v>
      </c>
      <c r="CQ35" s="6">
        <v>0.03</v>
      </c>
      <c r="CR35" s="6">
        <v>0.27</v>
      </c>
      <c r="CS35" s="6">
        <v>0.03</v>
      </c>
      <c r="CT35" s="6">
        <v>0.48</v>
      </c>
      <c r="CU35" s="6">
        <v>0.08</v>
      </c>
      <c r="CV35" s="6">
        <v>0.03</v>
      </c>
      <c r="CW35" s="6">
        <v>0.5</v>
      </c>
      <c r="CX35" s="6">
        <v>0.08</v>
      </c>
      <c r="CY35" s="6">
        <v>0.06</v>
      </c>
      <c r="CZ35" s="37">
        <v>1.8E-3</v>
      </c>
      <c r="DA35" s="37">
        <v>5.1999999999999998E-3</v>
      </c>
      <c r="DB35" s="37">
        <v>3.3999999999999998E-3</v>
      </c>
      <c r="DC35" s="37">
        <v>8.6999999999999994E-3</v>
      </c>
      <c r="DD35" s="37">
        <v>7.1000000000000004E-3</v>
      </c>
      <c r="DE35" s="37">
        <v>7.7000000000000002E-3</v>
      </c>
      <c r="DF35" s="37">
        <v>5.1000000000000004E-3</v>
      </c>
      <c r="DG35" s="37">
        <v>9.1999999999999998E-3</v>
      </c>
      <c r="DH35" s="37">
        <v>1.03E-2</v>
      </c>
      <c r="DI35" s="37">
        <v>6.8999999999999999E-3</v>
      </c>
      <c r="DJ35" s="37">
        <v>1.3599999999999999E-2</v>
      </c>
      <c r="DK35" s="37">
        <v>1.8599999999999998E-2</v>
      </c>
      <c r="DL35" s="37">
        <v>2.7000000000000001E-3</v>
      </c>
      <c r="DM35" s="37">
        <v>1.37E-2</v>
      </c>
      <c r="DN35" s="37">
        <v>2.3199999999999998E-2</v>
      </c>
      <c r="DO35" s="3">
        <v>8500</v>
      </c>
      <c r="DP35" s="1"/>
      <c r="DQ35" s="1"/>
      <c r="DR35" s="1"/>
      <c r="DS35" s="1"/>
      <c r="DT35" s="1"/>
    </row>
    <row r="36" spans="1:124" ht="15" thickBot="1" x14ac:dyDescent="0.35">
      <c r="A36" s="3">
        <v>2025</v>
      </c>
      <c r="B36" s="3">
        <v>10</v>
      </c>
      <c r="C36" s="3" t="s">
        <v>43</v>
      </c>
      <c r="D36" s="3">
        <v>53000</v>
      </c>
      <c r="E36" s="3">
        <v>3637999</v>
      </c>
      <c r="F36" s="3">
        <v>2767298</v>
      </c>
      <c r="G36" s="3">
        <v>3318897</v>
      </c>
      <c r="H36" s="3">
        <v>3118141</v>
      </c>
      <c r="I36" s="3">
        <v>3524751</v>
      </c>
      <c r="J36" s="3">
        <v>854493</v>
      </c>
      <c r="K36" s="3">
        <v>3603318</v>
      </c>
      <c r="L36" s="3">
        <v>870383</v>
      </c>
      <c r="M36" s="3">
        <v>3986154</v>
      </c>
      <c r="N36" s="3">
        <v>1000565</v>
      </c>
      <c r="O36" s="3">
        <v>851213</v>
      </c>
      <c r="P36" s="6">
        <v>0.89</v>
      </c>
      <c r="Q36" s="3">
        <v>78</v>
      </c>
      <c r="R36" s="3">
        <v>70</v>
      </c>
      <c r="S36" s="3">
        <v>22</v>
      </c>
      <c r="T36" s="3">
        <v>76</v>
      </c>
      <c r="U36" s="3">
        <v>0</v>
      </c>
      <c r="V36" s="6">
        <v>0.71</v>
      </c>
      <c r="W36" s="6">
        <v>0.83</v>
      </c>
      <c r="X36" s="6">
        <v>0.92</v>
      </c>
      <c r="Y36" s="6">
        <v>0.37</v>
      </c>
      <c r="Z36" s="6">
        <v>0.71</v>
      </c>
      <c r="AA36" s="6">
        <v>0.75</v>
      </c>
      <c r="AB36" s="6">
        <v>0.6</v>
      </c>
      <c r="AC36" s="6">
        <v>0.4</v>
      </c>
      <c r="AD36" s="6">
        <v>0.31</v>
      </c>
      <c r="AE36" s="6">
        <v>0.49</v>
      </c>
      <c r="AF36" s="6">
        <v>0.78</v>
      </c>
      <c r="AG36" s="6">
        <v>0.36</v>
      </c>
      <c r="AH36" s="6">
        <v>0.34</v>
      </c>
      <c r="AI36" s="6">
        <v>0.51</v>
      </c>
      <c r="AJ36" s="6">
        <v>0.44</v>
      </c>
      <c r="AK36" s="6">
        <v>0.65</v>
      </c>
      <c r="AL36" s="6">
        <v>0.56999999999999995</v>
      </c>
      <c r="AM36" s="6">
        <v>0.41</v>
      </c>
      <c r="AN36" s="6">
        <v>0.53</v>
      </c>
      <c r="AO36" s="6">
        <v>0.37</v>
      </c>
      <c r="AP36" s="6">
        <v>0.19</v>
      </c>
      <c r="AQ36" s="6">
        <v>0.44</v>
      </c>
      <c r="AR36" s="6">
        <v>0.48</v>
      </c>
      <c r="AS36" s="6">
        <v>0.39</v>
      </c>
      <c r="AT36" s="6">
        <v>0.42</v>
      </c>
      <c r="AU36" s="6">
        <v>0.41</v>
      </c>
      <c r="AV36" s="6">
        <v>0.11</v>
      </c>
      <c r="AW36" s="6">
        <v>0.32</v>
      </c>
      <c r="AX36" s="6">
        <v>0.5</v>
      </c>
      <c r="AY36" s="6">
        <v>0.42</v>
      </c>
      <c r="AZ36" s="6">
        <v>0.7</v>
      </c>
      <c r="BA36" s="6">
        <v>0.37</v>
      </c>
      <c r="BB36" s="6">
        <v>0.17</v>
      </c>
      <c r="BC36" s="6">
        <v>0.63</v>
      </c>
      <c r="BD36" s="6">
        <v>0.74</v>
      </c>
      <c r="BE36" s="6">
        <v>0.65</v>
      </c>
      <c r="BF36" s="6">
        <v>0.9</v>
      </c>
      <c r="BG36" s="6">
        <v>0</v>
      </c>
      <c r="BH36" s="6">
        <v>0.36</v>
      </c>
      <c r="BI36" s="6">
        <v>0.87</v>
      </c>
      <c r="BJ36" s="6">
        <v>0.31</v>
      </c>
      <c r="BK36" s="6">
        <v>0.47</v>
      </c>
      <c r="BL36" s="6">
        <v>0.2</v>
      </c>
      <c r="BM36" s="6">
        <v>0.33</v>
      </c>
      <c r="BN36" s="6">
        <v>0.66</v>
      </c>
      <c r="BO36" s="6">
        <v>0.56999999999999995</v>
      </c>
      <c r="BP36" s="6">
        <v>0.26</v>
      </c>
      <c r="BQ36" s="6">
        <v>0.17</v>
      </c>
      <c r="BR36" s="6">
        <v>0.54</v>
      </c>
      <c r="BS36" s="6">
        <v>0.63</v>
      </c>
      <c r="BT36" s="6">
        <v>0.53</v>
      </c>
      <c r="BU36" s="6">
        <v>0.28999999999999998</v>
      </c>
      <c r="BV36" s="6">
        <v>0.18</v>
      </c>
      <c r="BW36" s="6">
        <v>0.25</v>
      </c>
      <c r="BX36" s="6">
        <v>0.62</v>
      </c>
      <c r="BY36" s="6">
        <v>0.34</v>
      </c>
      <c r="BZ36" s="6">
        <v>0.75</v>
      </c>
      <c r="CA36" s="6">
        <v>0.72</v>
      </c>
      <c r="CB36" s="6">
        <v>0.25</v>
      </c>
      <c r="CC36" s="6">
        <v>0.53</v>
      </c>
      <c r="CD36" s="6">
        <v>0.2</v>
      </c>
      <c r="CE36" s="6">
        <v>0.89</v>
      </c>
      <c r="CF36" s="6">
        <v>0.11</v>
      </c>
      <c r="CG36" s="6">
        <v>0.05</v>
      </c>
      <c r="CH36" s="6">
        <v>0.08</v>
      </c>
      <c r="CI36" s="6">
        <v>0.49</v>
      </c>
      <c r="CJ36" s="6">
        <v>0.39</v>
      </c>
      <c r="CK36" s="6">
        <v>0.13</v>
      </c>
      <c r="CL36" s="6">
        <v>0.34</v>
      </c>
      <c r="CM36" s="6">
        <v>0.08</v>
      </c>
      <c r="CN36" s="6">
        <v>0.33</v>
      </c>
      <c r="CO36" s="6">
        <v>0.21</v>
      </c>
      <c r="CP36" s="6">
        <v>1</v>
      </c>
      <c r="CQ36" s="6">
        <v>0.08</v>
      </c>
      <c r="CR36" s="6">
        <v>0.13</v>
      </c>
      <c r="CS36" s="6">
        <v>0.1</v>
      </c>
      <c r="CT36" s="6">
        <v>0.24</v>
      </c>
      <c r="CU36" s="6">
        <v>0.14000000000000001</v>
      </c>
      <c r="CV36" s="6">
        <v>0.03</v>
      </c>
      <c r="CW36" s="6">
        <v>0.24</v>
      </c>
      <c r="CX36" s="6">
        <v>0.28000000000000003</v>
      </c>
      <c r="CY36" s="6">
        <v>0.05</v>
      </c>
      <c r="CZ36" s="37">
        <v>3.5999999999999999E-3</v>
      </c>
      <c r="DA36" s="37">
        <v>1.5E-3</v>
      </c>
      <c r="DB36" s="37">
        <v>1.52E-2</v>
      </c>
      <c r="DC36" s="37">
        <v>4.1000000000000003E-3</v>
      </c>
      <c r="DD36" s="37">
        <v>3.2000000000000002E-3</v>
      </c>
      <c r="DE36" s="37">
        <v>1.61E-2</v>
      </c>
      <c r="DF36" s="37">
        <v>3.8999999999999998E-3</v>
      </c>
      <c r="DG36" s="37">
        <v>7.3000000000000001E-3</v>
      </c>
      <c r="DH36" s="37">
        <v>1.9599999999999999E-2</v>
      </c>
      <c r="DI36" s="37">
        <v>4.0000000000000001E-3</v>
      </c>
      <c r="DJ36" s="37">
        <v>1.8200000000000001E-2</v>
      </c>
      <c r="DK36" s="37">
        <v>2.12E-2</v>
      </c>
      <c r="DL36" s="37">
        <v>5.8999999999999999E-3</v>
      </c>
      <c r="DM36" s="37">
        <v>1.9300000000000001E-2</v>
      </c>
      <c r="DN36" s="37">
        <v>2.12E-2</v>
      </c>
      <c r="DO36" s="3">
        <v>9000</v>
      </c>
      <c r="DP36" s="1"/>
      <c r="DQ36" s="1"/>
      <c r="DR36" s="1"/>
      <c r="DS36" s="1"/>
      <c r="DT36" s="1"/>
    </row>
    <row r="37" spans="1:124" ht="15" thickBot="1" x14ac:dyDescent="0.35">
      <c r="A37" s="3">
        <v>2025</v>
      </c>
      <c r="B37" s="3">
        <v>11</v>
      </c>
      <c r="C37" s="3" t="s">
        <v>44</v>
      </c>
      <c r="D37" s="3">
        <v>86000</v>
      </c>
      <c r="E37" s="3">
        <v>2032680</v>
      </c>
      <c r="F37" s="3">
        <v>154531</v>
      </c>
      <c r="G37" s="3">
        <v>2518700</v>
      </c>
      <c r="H37" s="3">
        <v>3381289</v>
      </c>
      <c r="I37" s="3">
        <v>2369378</v>
      </c>
      <c r="J37" s="3">
        <v>149929</v>
      </c>
      <c r="K37" s="3">
        <v>778488</v>
      </c>
      <c r="L37" s="3">
        <v>3025410</v>
      </c>
      <c r="M37" s="3">
        <v>2800501</v>
      </c>
      <c r="N37" s="3">
        <v>3620589</v>
      </c>
      <c r="O37" s="3">
        <v>2975140</v>
      </c>
      <c r="P37" s="6">
        <v>1</v>
      </c>
      <c r="Q37" s="3">
        <v>92</v>
      </c>
      <c r="R37" s="3">
        <v>53</v>
      </c>
      <c r="S37" s="3">
        <v>28</v>
      </c>
      <c r="T37" s="3">
        <v>79</v>
      </c>
      <c r="U37" s="3">
        <v>0</v>
      </c>
      <c r="V37" s="6">
        <v>0.5</v>
      </c>
      <c r="W37" s="6">
        <v>0.25</v>
      </c>
      <c r="X37" s="6">
        <v>0.3</v>
      </c>
      <c r="Y37" s="6">
        <v>0.63</v>
      </c>
      <c r="Z37" s="6">
        <v>0.93</v>
      </c>
      <c r="AA37" s="6">
        <v>0.52</v>
      </c>
      <c r="AB37" s="6">
        <v>0.53</v>
      </c>
      <c r="AC37" s="6">
        <v>0.92</v>
      </c>
      <c r="AD37" s="6">
        <v>0.68</v>
      </c>
      <c r="AE37" s="6">
        <v>0.8</v>
      </c>
      <c r="AF37" s="6">
        <v>0.25</v>
      </c>
      <c r="AG37" s="6">
        <v>0.88</v>
      </c>
      <c r="AH37" s="6">
        <v>0.43</v>
      </c>
      <c r="AI37" s="6">
        <v>0.97</v>
      </c>
      <c r="AJ37" s="6">
        <v>0.4</v>
      </c>
      <c r="AK37" s="6">
        <v>0.55000000000000004</v>
      </c>
      <c r="AL37" s="6">
        <v>0.55000000000000004</v>
      </c>
      <c r="AM37" s="6">
        <v>0.76</v>
      </c>
      <c r="AN37" s="6">
        <v>0.41</v>
      </c>
      <c r="AO37" s="6">
        <v>1</v>
      </c>
      <c r="AP37" s="6">
        <v>0.21</v>
      </c>
      <c r="AQ37" s="6">
        <v>0.3</v>
      </c>
      <c r="AR37" s="6">
        <v>0.32</v>
      </c>
      <c r="AS37" s="6">
        <v>0.2</v>
      </c>
      <c r="AT37" s="6">
        <v>0.47</v>
      </c>
      <c r="AU37" s="6">
        <v>0.49</v>
      </c>
      <c r="AV37" s="6">
        <v>0.1</v>
      </c>
      <c r="AW37" s="6">
        <v>0.32</v>
      </c>
      <c r="AX37" s="6">
        <v>0.24</v>
      </c>
      <c r="AY37" s="6">
        <v>0.32</v>
      </c>
      <c r="AZ37" s="6">
        <v>0.53</v>
      </c>
      <c r="BA37" s="6">
        <v>0.67</v>
      </c>
      <c r="BB37" s="6">
        <v>0.37</v>
      </c>
      <c r="BC37" s="6">
        <v>0.69</v>
      </c>
      <c r="BD37" s="6">
        <v>0.8</v>
      </c>
      <c r="BE37" s="6">
        <v>0.4</v>
      </c>
      <c r="BF37" s="6">
        <v>0.9</v>
      </c>
      <c r="BG37" s="6">
        <v>0.9</v>
      </c>
      <c r="BH37" s="6">
        <v>0.5</v>
      </c>
      <c r="BI37" s="6">
        <v>0.77</v>
      </c>
      <c r="BJ37" s="6">
        <v>0.3</v>
      </c>
      <c r="BK37" s="6">
        <v>0.75</v>
      </c>
      <c r="BL37" s="6">
        <v>0.59</v>
      </c>
      <c r="BM37" s="6">
        <v>0.36</v>
      </c>
      <c r="BN37" s="6">
        <v>0.33</v>
      </c>
      <c r="BO37" s="6">
        <v>0.47</v>
      </c>
      <c r="BP37" s="6">
        <v>0.27</v>
      </c>
      <c r="BQ37" s="6">
        <v>0.34</v>
      </c>
      <c r="BR37" s="6">
        <v>0.63</v>
      </c>
      <c r="BS37" s="6">
        <v>0.24</v>
      </c>
      <c r="BT37" s="6">
        <v>0.45</v>
      </c>
      <c r="BU37" s="6">
        <v>0.48</v>
      </c>
      <c r="BV37" s="6">
        <v>0.63</v>
      </c>
      <c r="BW37" s="6">
        <v>0.21</v>
      </c>
      <c r="BX37" s="6">
        <v>0.39</v>
      </c>
      <c r="BY37" s="6">
        <v>0.42</v>
      </c>
      <c r="BZ37" s="6">
        <v>0.43</v>
      </c>
      <c r="CA37" s="6">
        <v>0.36</v>
      </c>
      <c r="CB37" s="6">
        <v>0.24</v>
      </c>
      <c r="CC37" s="6">
        <v>0.18</v>
      </c>
      <c r="CD37" s="6">
        <v>0.72</v>
      </c>
      <c r="CE37" s="6">
        <v>0.96</v>
      </c>
      <c r="CF37" s="6">
        <v>0.17</v>
      </c>
      <c r="CG37" s="6">
        <v>0.09</v>
      </c>
      <c r="CH37" s="6">
        <v>0.1</v>
      </c>
      <c r="CI37" s="6">
        <v>0.38</v>
      </c>
      <c r="CJ37" s="6">
        <v>0.34</v>
      </c>
      <c r="CK37" s="6">
        <v>0.15</v>
      </c>
      <c r="CL37" s="6">
        <v>0.38</v>
      </c>
      <c r="CM37" s="6">
        <v>0.06</v>
      </c>
      <c r="CN37" s="6">
        <v>0.24</v>
      </c>
      <c r="CO37" s="6">
        <v>0.3</v>
      </c>
      <c r="CP37" s="6">
        <v>1</v>
      </c>
      <c r="CQ37" s="6">
        <v>0.05</v>
      </c>
      <c r="CR37" s="6">
        <v>0.23</v>
      </c>
      <c r="CS37" s="6">
        <v>0.06</v>
      </c>
      <c r="CT37" s="6">
        <v>0.17</v>
      </c>
      <c r="CU37" s="6">
        <v>0.13</v>
      </c>
      <c r="CV37" s="6">
        <v>0.09</v>
      </c>
      <c r="CW37" s="6">
        <v>0.19</v>
      </c>
      <c r="CX37" s="6">
        <v>0.3</v>
      </c>
      <c r="CY37" s="6">
        <v>0.03</v>
      </c>
      <c r="CZ37" s="37">
        <v>3.0000000000000001E-3</v>
      </c>
      <c r="DA37" s="37">
        <v>4.8999999999999998E-3</v>
      </c>
      <c r="DB37" s="37">
        <v>1.8E-3</v>
      </c>
      <c r="DC37" s="37">
        <v>8.0000000000000002E-3</v>
      </c>
      <c r="DD37" s="37">
        <v>9.1000000000000004E-3</v>
      </c>
      <c r="DE37" s="37">
        <v>5.3E-3</v>
      </c>
      <c r="DF37" s="37">
        <v>7.3000000000000001E-3</v>
      </c>
      <c r="DG37" s="37">
        <v>1.3599999999999999E-2</v>
      </c>
      <c r="DH37" s="37">
        <v>5.4999999999999997E-3</v>
      </c>
      <c r="DI37" s="37">
        <v>4.1000000000000003E-3</v>
      </c>
      <c r="DJ37" s="37">
        <v>1.6299999999999999E-2</v>
      </c>
      <c r="DK37" s="37">
        <v>1.8499999999999999E-2</v>
      </c>
      <c r="DL37" s="37">
        <v>6.1999999999999998E-3</v>
      </c>
      <c r="DM37" s="37">
        <v>2.23E-2</v>
      </c>
      <c r="DN37" s="37">
        <v>0.02</v>
      </c>
      <c r="DO37" s="3">
        <v>7000</v>
      </c>
      <c r="DP37" s="1"/>
      <c r="DQ37" s="1"/>
      <c r="DR37" s="1"/>
      <c r="DS37" s="1"/>
      <c r="DT37" s="1"/>
    </row>
    <row r="38" spans="1:124" ht="15" thickBot="1" x14ac:dyDescent="0.35">
      <c r="A38" s="3">
        <v>2025</v>
      </c>
      <c r="B38" s="3">
        <v>12</v>
      </c>
      <c r="C38" s="3" t="s">
        <v>45</v>
      </c>
      <c r="D38" s="3">
        <v>85000</v>
      </c>
      <c r="E38" s="3">
        <v>392954</v>
      </c>
      <c r="F38" s="3">
        <v>3114503</v>
      </c>
      <c r="G38" s="3">
        <v>904398</v>
      </c>
      <c r="H38" s="3">
        <v>2335321</v>
      </c>
      <c r="I38" s="3">
        <v>1443940</v>
      </c>
      <c r="J38" s="3">
        <v>932793</v>
      </c>
      <c r="K38" s="3">
        <v>2496222</v>
      </c>
      <c r="L38" s="3">
        <v>3812694</v>
      </c>
      <c r="M38" s="3">
        <v>3884580</v>
      </c>
      <c r="N38" s="3">
        <v>966600</v>
      </c>
      <c r="O38" s="3">
        <v>3842674</v>
      </c>
      <c r="P38" s="6">
        <v>0.9</v>
      </c>
      <c r="Q38" s="3">
        <v>56</v>
      </c>
      <c r="R38" s="3">
        <v>58</v>
      </c>
      <c r="S38" s="3">
        <v>31</v>
      </c>
      <c r="T38" s="3">
        <v>84</v>
      </c>
      <c r="U38" s="3">
        <v>1</v>
      </c>
      <c r="V38" s="6">
        <v>0.76</v>
      </c>
      <c r="W38" s="6">
        <v>0.45</v>
      </c>
      <c r="X38" s="6">
        <v>0.61</v>
      </c>
      <c r="Y38" s="6">
        <v>0.53</v>
      </c>
      <c r="Z38" s="6">
        <v>0.84</v>
      </c>
      <c r="AA38" s="6">
        <v>0.85</v>
      </c>
      <c r="AB38" s="6">
        <v>0.28999999999999998</v>
      </c>
      <c r="AC38" s="6">
        <v>0.54</v>
      </c>
      <c r="AD38" s="6">
        <v>0.32</v>
      </c>
      <c r="AE38" s="6">
        <v>0.38</v>
      </c>
      <c r="AF38" s="6">
        <v>0.55000000000000004</v>
      </c>
      <c r="AG38" s="6">
        <v>0.62</v>
      </c>
      <c r="AH38" s="6">
        <v>0.37</v>
      </c>
      <c r="AI38" s="6">
        <v>0.97</v>
      </c>
      <c r="AJ38" s="6">
        <v>0.22</v>
      </c>
      <c r="AK38" s="6">
        <v>0.76</v>
      </c>
      <c r="AL38" s="6">
        <v>0.43</v>
      </c>
      <c r="AM38" s="6">
        <v>1</v>
      </c>
      <c r="AN38" s="6">
        <v>0.36</v>
      </c>
      <c r="AO38" s="6">
        <v>0.33</v>
      </c>
      <c r="AP38" s="6">
        <v>0.48</v>
      </c>
      <c r="AQ38" s="6">
        <v>0.42</v>
      </c>
      <c r="AR38" s="6">
        <v>0.18</v>
      </c>
      <c r="AS38" s="6">
        <v>0.5</v>
      </c>
      <c r="AT38" s="6">
        <v>0.3</v>
      </c>
      <c r="AU38" s="6">
        <v>0.42</v>
      </c>
      <c r="AV38" s="6">
        <v>0.27</v>
      </c>
      <c r="AW38" s="6">
        <v>0.24</v>
      </c>
      <c r="AX38" s="6">
        <v>0.36</v>
      </c>
      <c r="AY38" s="6">
        <v>0.22</v>
      </c>
      <c r="AZ38" s="6">
        <v>0.19</v>
      </c>
      <c r="BA38" s="6">
        <v>0.88</v>
      </c>
      <c r="BB38" s="6">
        <v>0.45</v>
      </c>
      <c r="BC38" s="6">
        <v>0.1</v>
      </c>
      <c r="BD38" s="6">
        <v>0.24</v>
      </c>
      <c r="BE38" s="6">
        <v>0.93</v>
      </c>
      <c r="BF38" s="6">
        <v>0.24</v>
      </c>
      <c r="BG38" s="6">
        <v>0.36</v>
      </c>
      <c r="BH38" s="6">
        <v>0.09</v>
      </c>
      <c r="BI38" s="6">
        <v>0</v>
      </c>
      <c r="BJ38" s="6">
        <v>0.51</v>
      </c>
      <c r="BK38" s="6">
        <v>0.75</v>
      </c>
      <c r="BL38" s="6">
        <v>0.66</v>
      </c>
      <c r="BM38" s="6">
        <v>0.62</v>
      </c>
      <c r="BN38" s="6">
        <v>0.34</v>
      </c>
      <c r="BO38" s="6">
        <v>0.71</v>
      </c>
      <c r="BP38" s="6">
        <v>0.48</v>
      </c>
      <c r="BQ38" s="6">
        <v>0.48</v>
      </c>
      <c r="BR38" s="6">
        <v>0.27</v>
      </c>
      <c r="BS38" s="6">
        <v>0.64</v>
      </c>
      <c r="BT38" s="6">
        <v>0.72</v>
      </c>
      <c r="BU38" s="6">
        <v>0.31</v>
      </c>
      <c r="BV38" s="6">
        <v>0.28999999999999998</v>
      </c>
      <c r="BW38" s="6">
        <v>0.16</v>
      </c>
      <c r="BX38" s="6">
        <v>0.48</v>
      </c>
      <c r="BY38" s="6">
        <v>0.16</v>
      </c>
      <c r="BZ38" s="6">
        <v>0.68</v>
      </c>
      <c r="CA38" s="6">
        <v>0.53</v>
      </c>
      <c r="CB38" s="6">
        <v>0.63</v>
      </c>
      <c r="CC38" s="6">
        <v>0.57999999999999996</v>
      </c>
      <c r="CD38" s="6">
        <v>0.17</v>
      </c>
      <c r="CE38" s="6">
        <v>0.49</v>
      </c>
      <c r="CF38" s="6">
        <v>0.05</v>
      </c>
      <c r="CG38" s="6">
        <v>0.05</v>
      </c>
      <c r="CH38" s="6">
        <v>7.0000000000000007E-2</v>
      </c>
      <c r="CI38" s="6">
        <v>0.28999999999999998</v>
      </c>
      <c r="CJ38" s="6">
        <v>0.4</v>
      </c>
      <c r="CK38" s="6">
        <v>0.17</v>
      </c>
      <c r="CL38" s="6">
        <v>0.47</v>
      </c>
      <c r="CM38" s="6">
        <v>0.03</v>
      </c>
      <c r="CN38" s="6">
        <v>0.39</v>
      </c>
      <c r="CO38" s="6">
        <v>0.19</v>
      </c>
      <c r="CP38" s="6">
        <v>1</v>
      </c>
      <c r="CQ38" s="6">
        <v>0.05</v>
      </c>
      <c r="CR38" s="6">
        <v>0.28999999999999998</v>
      </c>
      <c r="CS38" s="6">
        <v>0.04</v>
      </c>
      <c r="CT38" s="6">
        <v>0.16</v>
      </c>
      <c r="CU38" s="6">
        <v>0.09</v>
      </c>
      <c r="CV38" s="6">
        <v>0.1</v>
      </c>
      <c r="CW38" s="6">
        <v>0.21</v>
      </c>
      <c r="CX38" s="6">
        <v>0.28000000000000003</v>
      </c>
      <c r="CY38" s="6">
        <v>0.05</v>
      </c>
      <c r="CZ38" s="37">
        <v>4.8999999999999998E-3</v>
      </c>
      <c r="DA38" s="37">
        <v>4.4999999999999997E-3</v>
      </c>
      <c r="DB38" s="37">
        <v>7.0000000000000001E-3</v>
      </c>
      <c r="DC38" s="37">
        <v>7.6E-3</v>
      </c>
      <c r="DD38" s="37">
        <v>5.1999999999999998E-3</v>
      </c>
      <c r="DE38" s="37">
        <v>1.12E-2</v>
      </c>
      <c r="DF38" s="37">
        <v>6.8999999999999999E-3</v>
      </c>
      <c r="DG38" s="37">
        <v>6.7999999999999996E-3</v>
      </c>
      <c r="DH38" s="37">
        <v>1.95E-2</v>
      </c>
      <c r="DI38" s="37">
        <v>2.8999999999999998E-3</v>
      </c>
      <c r="DJ38" s="37">
        <v>1.03E-2</v>
      </c>
      <c r="DK38" s="37">
        <v>2.2599999999999999E-2</v>
      </c>
      <c r="DL38" s="37">
        <v>2.8E-3</v>
      </c>
      <c r="DM38" s="37">
        <v>2.01E-2</v>
      </c>
      <c r="DN38" s="37">
        <v>2.35E-2</v>
      </c>
      <c r="DO38" s="3">
        <v>9900</v>
      </c>
      <c r="DP38" s="1"/>
      <c r="DQ38" s="1"/>
      <c r="DR38" s="1"/>
      <c r="DS38" s="1"/>
      <c r="DT38" s="1"/>
    </row>
    <row r="39" spans="1:124"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row>
    <row r="40" spans="1:124"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row>
    <row r="41" spans="1:124"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row>
    <row r="42" spans="1:124"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row>
    <row r="43" spans="1:124"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row>
    <row r="44" spans="1:124"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row>
    <row r="45" spans="1:124"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row>
    <row r="46" spans="1:124"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row>
    <row r="47" spans="1:124"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row>
    <row r="48" spans="1:124"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row>
    <row r="49" spans="1:124"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row>
    <row r="50" spans="1:124"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row>
    <row r="51" spans="1:124"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row>
    <row r="52" spans="1:124"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row>
    <row r="53" spans="1:124"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row>
    <row r="54" spans="1:124"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row>
    <row r="55" spans="1:124"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row>
    <row r="56" spans="1:124"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row>
    <row r="57" spans="1:124"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row>
    <row r="58" spans="1:124"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row>
    <row r="59" spans="1:124"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row>
    <row r="60" spans="1:124"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row>
    <row r="61" spans="1:124"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row>
    <row r="62" spans="1:124"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row>
    <row r="63" spans="1:124"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row>
    <row r="64" spans="1:124"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row>
    <row r="65" spans="1:124"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row>
    <row r="66" spans="1:124"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row>
    <row r="67" spans="1:124"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row>
    <row r="68" spans="1:124"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row>
    <row r="69" spans="1:124"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row>
    <row r="70" spans="1:124"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row>
    <row r="71" spans="1:124"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row>
    <row r="72" spans="1:124"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row>
    <row r="73" spans="1:124"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row>
    <row r="74" spans="1:124"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row>
    <row r="75" spans="1:124"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row>
    <row r="76" spans="1:124"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row>
    <row r="77" spans="1:124"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row>
    <row r="78" spans="1:124"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row>
    <row r="79" spans="1:124"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row>
    <row r="80" spans="1:124"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row>
    <row r="81" spans="1:124"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row>
    <row r="82" spans="1:124"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row>
    <row r="83" spans="1:124"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row>
    <row r="84" spans="1:124"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row>
    <row r="85" spans="1:124"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row>
    <row r="86" spans="1:124"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row>
    <row r="87" spans="1:124"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row>
    <row r="88" spans="1:124"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row>
    <row r="89" spans="1:124"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row>
    <row r="90" spans="1:124"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row>
    <row r="91" spans="1:124"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row>
    <row r="92" spans="1:124"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row>
    <row r="93" spans="1:124"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row>
    <row r="94" spans="1:124"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row>
    <row r="95" spans="1:124"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row>
    <row r="96" spans="1:124"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row>
    <row r="97" spans="1:124"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row>
    <row r="98" spans="1:124"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row>
    <row r="99" spans="1:124"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row>
    <row r="100" spans="1:124"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row>
    <row r="101" spans="1:124"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row>
    <row r="102" spans="1:124"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row>
    <row r="103" spans="1:124"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row>
    <row r="104" spans="1:124"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row>
    <row r="105" spans="1:124"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row>
    <row r="106" spans="1:124"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row>
    <row r="107" spans="1:124"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row>
    <row r="108" spans="1:124"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row>
    <row r="109" spans="1:124"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row>
    <row r="110" spans="1:124"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row>
    <row r="111" spans="1:124"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row>
    <row r="112" spans="1:124"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row>
    <row r="113" spans="1:124"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row>
    <row r="114" spans="1:124"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row>
    <row r="115" spans="1:124"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row>
    <row r="116" spans="1:124"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row>
    <row r="117" spans="1:124"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row>
    <row r="118" spans="1:124"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row>
    <row r="119" spans="1:124"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row>
    <row r="120" spans="1:124"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row>
    <row r="121" spans="1:124"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row>
    <row r="122" spans="1:124"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row>
    <row r="123" spans="1:124"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row>
    <row r="124" spans="1:124"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row>
    <row r="125" spans="1:124"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row>
    <row r="126" spans="1:124"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row>
    <row r="127" spans="1:124"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row>
    <row r="128" spans="1:124"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row>
    <row r="129" spans="1:124"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row>
    <row r="130" spans="1:124"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row>
    <row r="131" spans="1:124"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row>
    <row r="132" spans="1:124"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row>
    <row r="133" spans="1:124"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row>
    <row r="134" spans="1:124"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row>
    <row r="135" spans="1:124"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row>
    <row r="136" spans="1:124"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row>
    <row r="137" spans="1:124"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row>
    <row r="138" spans="1:124"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row>
    <row r="139" spans="1:124"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row>
    <row r="140" spans="1:124"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row>
    <row r="141" spans="1:124"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row>
    <row r="142" spans="1:124"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row>
    <row r="143" spans="1:124"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row>
    <row r="144" spans="1:124"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row>
    <row r="145" spans="1:124"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row>
    <row r="146" spans="1:124"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row>
    <row r="147" spans="1:124"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row>
    <row r="148" spans="1:124"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row>
    <row r="149" spans="1:124"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row>
    <row r="150" spans="1:124"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row>
    <row r="151" spans="1:124"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row>
    <row r="152" spans="1:124"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row>
    <row r="153" spans="1:124"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row>
    <row r="154" spans="1:124"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row>
    <row r="155" spans="1:124"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row>
    <row r="156" spans="1:124"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row>
    <row r="157" spans="1:124"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row>
    <row r="158" spans="1:124"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row>
    <row r="159" spans="1:124"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row>
    <row r="160" spans="1:124"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row>
    <row r="161" spans="1:124"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row>
    <row r="162" spans="1:124"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row>
    <row r="163" spans="1:124"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row>
    <row r="164" spans="1:124"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row>
    <row r="165" spans="1:124"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row>
    <row r="166" spans="1:124"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row>
    <row r="167" spans="1:124"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row>
    <row r="168" spans="1:124"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row>
    <row r="169" spans="1:124"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row>
    <row r="170" spans="1:124"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row>
    <row r="171" spans="1:124"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row>
    <row r="172" spans="1:124"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row>
    <row r="173" spans="1:124"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row>
    <row r="174" spans="1:124"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row>
    <row r="175" spans="1:124"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row>
    <row r="176" spans="1:124"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row>
    <row r="177" spans="1:124"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row>
    <row r="178" spans="1:124"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row>
    <row r="179" spans="1:124"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row>
    <row r="180" spans="1:124"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row>
    <row r="181" spans="1:124"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row>
    <row r="182" spans="1:124"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row>
    <row r="183" spans="1:124"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row>
    <row r="184" spans="1:124"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row>
    <row r="185" spans="1:124"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row>
    <row r="186" spans="1:124"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row>
    <row r="187" spans="1:124"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row>
    <row r="188" spans="1:124"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row>
    <row r="189" spans="1:124"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row>
    <row r="190" spans="1:124"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row>
    <row r="191" spans="1:124"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row>
    <row r="192" spans="1:124"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row>
    <row r="193" spans="1:124"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row>
    <row r="194" spans="1:124"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row>
    <row r="195" spans="1:124"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row>
    <row r="196" spans="1:124"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row>
    <row r="197" spans="1:124"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row>
    <row r="198" spans="1:124"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row>
    <row r="199" spans="1:124"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row>
    <row r="200" spans="1:124"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row>
    <row r="201" spans="1:124"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row>
    <row r="202" spans="1:124"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row>
    <row r="203" spans="1:124"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row>
    <row r="204" spans="1:124"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row>
    <row r="205" spans="1:124"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row>
    <row r="206" spans="1:124"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row>
    <row r="207" spans="1:124"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row>
    <row r="208" spans="1:124"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row>
    <row r="209" spans="1:124"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row>
    <row r="210" spans="1:124"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row>
    <row r="211" spans="1:124"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row>
    <row r="212" spans="1:124"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row>
    <row r="213" spans="1:124"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row>
    <row r="214" spans="1:124"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row>
    <row r="215" spans="1:124"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row>
    <row r="216" spans="1:124"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row>
    <row r="217" spans="1:124"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row>
    <row r="218" spans="1:124"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row>
    <row r="219" spans="1:124"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row>
    <row r="220" spans="1:124"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row>
    <row r="221" spans="1:124"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row>
    <row r="222" spans="1:124"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row>
    <row r="223" spans="1:124"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row>
    <row r="224" spans="1:124"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row>
    <row r="225" spans="1:124"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row>
    <row r="226" spans="1:124"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row>
    <row r="227" spans="1:124"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row>
    <row r="228" spans="1:124"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row>
    <row r="229" spans="1:124"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row>
    <row r="230" spans="1:124"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row>
    <row r="231" spans="1:124"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row>
    <row r="232" spans="1:124"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row>
    <row r="233" spans="1:124"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row>
    <row r="234" spans="1:124"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row>
    <row r="235" spans="1:124"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row>
    <row r="236" spans="1:124"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row>
    <row r="237" spans="1:124"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row>
    <row r="238" spans="1:124"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row>
    <row r="239" spans="1:124"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row>
    <row r="240" spans="1:124"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row>
    <row r="241" spans="1:124"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row>
    <row r="242" spans="1:124"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row>
    <row r="243" spans="1:124"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row>
    <row r="244" spans="1:124"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row>
    <row r="245" spans="1:124"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row>
    <row r="246" spans="1:124"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row>
    <row r="247" spans="1:124"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row>
    <row r="248" spans="1:124"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row>
    <row r="249" spans="1:124"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row>
    <row r="250" spans="1:124"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row>
    <row r="251" spans="1:124"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row>
    <row r="252" spans="1:124"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row>
    <row r="253" spans="1:124"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row>
    <row r="254" spans="1:124"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row>
    <row r="255" spans="1:124"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row>
    <row r="256" spans="1:124"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row>
    <row r="257" spans="1:124"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row>
    <row r="258" spans="1:124"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row>
    <row r="259" spans="1:124"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row>
    <row r="260" spans="1:124"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row>
    <row r="261" spans="1:124"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row>
    <row r="262" spans="1:124"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row>
    <row r="263" spans="1:124"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row>
    <row r="264" spans="1:124"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row>
    <row r="265" spans="1:124"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row>
    <row r="266" spans="1:124"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row>
    <row r="267" spans="1:124"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row>
    <row r="268" spans="1:124"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row>
    <row r="269" spans="1:124"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row>
    <row r="270" spans="1:124"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row>
    <row r="271" spans="1:124"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row>
    <row r="272" spans="1:124"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row>
    <row r="273" spans="1:124"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row>
    <row r="274" spans="1:124"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row>
    <row r="275" spans="1:124"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row>
    <row r="276" spans="1:124"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row>
    <row r="277" spans="1:124"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row>
    <row r="278" spans="1:124"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row>
    <row r="279" spans="1:124"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row>
    <row r="280" spans="1:124"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row>
    <row r="281" spans="1:124"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row>
    <row r="282" spans="1:124"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row>
    <row r="283" spans="1:124"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row>
    <row r="284" spans="1:124"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row>
    <row r="285" spans="1:124"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row>
    <row r="286" spans="1:124"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row>
    <row r="287" spans="1:124"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row>
    <row r="288" spans="1:124"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row>
    <row r="289" spans="1:124"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row>
    <row r="290" spans="1:124"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row>
    <row r="291" spans="1:124"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row>
    <row r="292" spans="1:124"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row>
    <row r="293" spans="1:124"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row>
    <row r="294" spans="1:124"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row>
    <row r="295" spans="1:124"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row>
    <row r="296" spans="1:124"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row>
    <row r="297" spans="1:124"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row>
    <row r="298" spans="1:124"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row>
    <row r="299" spans="1:124"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row>
    <row r="300" spans="1:124"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row>
    <row r="301" spans="1:124"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row>
    <row r="302" spans="1:124"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row>
    <row r="303" spans="1:124"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row>
    <row r="304" spans="1:124"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row>
    <row r="305" spans="1:124"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row>
    <row r="306" spans="1:124"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row>
    <row r="307" spans="1:124"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row>
    <row r="308" spans="1:124"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row>
    <row r="309" spans="1:124"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row>
    <row r="310" spans="1:124"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row>
    <row r="311" spans="1:124"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row>
    <row r="312" spans="1:124"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row>
    <row r="313" spans="1:124"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row>
    <row r="314" spans="1:124"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row>
    <row r="315" spans="1:124"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row>
    <row r="316" spans="1:124"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row>
    <row r="317" spans="1:124"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row>
    <row r="318" spans="1:124"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row>
    <row r="319" spans="1:124"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row>
    <row r="320" spans="1:124"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row>
    <row r="321" spans="1:124"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row>
    <row r="322" spans="1:124"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row>
    <row r="323" spans="1:124"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row>
    <row r="324" spans="1:124"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row>
    <row r="325" spans="1:124"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row>
    <row r="326" spans="1:124"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row>
    <row r="327" spans="1:124"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row>
    <row r="328" spans="1:124"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row>
    <row r="329" spans="1:124"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row>
    <row r="330" spans="1:124"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row>
    <row r="331" spans="1:124"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row>
    <row r="332" spans="1:124"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row>
    <row r="333" spans="1:124"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row>
    <row r="334" spans="1:124"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row>
    <row r="335" spans="1:124"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row>
    <row r="336" spans="1:124"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row>
    <row r="337" spans="1:124"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row>
    <row r="338" spans="1:124"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row>
    <row r="339" spans="1:124"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row>
    <row r="340" spans="1:124"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row>
    <row r="341" spans="1:124"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row>
    <row r="342" spans="1:124"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row>
    <row r="343" spans="1:124"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row>
    <row r="344" spans="1:124"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row>
    <row r="345" spans="1:124"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row>
    <row r="346" spans="1:124"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row>
    <row r="347" spans="1:124"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row>
    <row r="348" spans="1:124"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row>
    <row r="349" spans="1:124"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row>
    <row r="350" spans="1:124"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row>
    <row r="351" spans="1:124"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row>
    <row r="352" spans="1:124"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row>
    <row r="353" spans="1:124"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row>
    <row r="354" spans="1:124"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row>
    <row r="355" spans="1:124"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row>
    <row r="356" spans="1:124"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row>
    <row r="357" spans="1:124"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row>
    <row r="358" spans="1:124"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row>
    <row r="359" spans="1:124"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row>
    <row r="360" spans="1:124"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row>
    <row r="361" spans="1:124"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row>
    <row r="362" spans="1:124"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row>
    <row r="363" spans="1:124"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row>
    <row r="364" spans="1:124"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row>
    <row r="365" spans="1:124"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row>
    <row r="366" spans="1:124"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row>
    <row r="367" spans="1:124"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row>
    <row r="368" spans="1:124"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row>
    <row r="369" spans="1:124"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row>
    <row r="370" spans="1:124"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row>
    <row r="371" spans="1:124"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row>
    <row r="372" spans="1:124"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row>
    <row r="373" spans="1:124"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row>
    <row r="374" spans="1:124"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row>
    <row r="375" spans="1:124"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row>
    <row r="376" spans="1:124"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row>
    <row r="377" spans="1:124"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row>
    <row r="378" spans="1:124"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row>
    <row r="379" spans="1:124"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row>
    <row r="380" spans="1:124"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row>
    <row r="381" spans="1:124"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row>
    <row r="382" spans="1:124"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row>
    <row r="383" spans="1:124"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row>
    <row r="384" spans="1:124"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row>
    <row r="385" spans="1:124"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row>
    <row r="386" spans="1:124"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row>
    <row r="387" spans="1:124"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row>
    <row r="388" spans="1:124"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row>
    <row r="389" spans="1:124"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row>
    <row r="390" spans="1:124"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row>
    <row r="391" spans="1:124"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row>
    <row r="392" spans="1:124"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row>
    <row r="393" spans="1:124"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row>
    <row r="394" spans="1:124"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row>
    <row r="395" spans="1:124"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row>
    <row r="396" spans="1:124"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row>
    <row r="397" spans="1:124"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row>
    <row r="398" spans="1:124"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row>
    <row r="399" spans="1:124"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row>
    <row r="400" spans="1:124"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row>
    <row r="401" spans="1:124"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row>
    <row r="402" spans="1:124"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row>
    <row r="403" spans="1:124"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row>
    <row r="404" spans="1:124"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row>
    <row r="405" spans="1:124"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row>
    <row r="406" spans="1:124"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row>
    <row r="407" spans="1:124"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row>
    <row r="408" spans="1:124"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row>
    <row r="409" spans="1:124"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row>
    <row r="410" spans="1:124"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row>
    <row r="411" spans="1:124"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row>
    <row r="412" spans="1:124"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row>
    <row r="413" spans="1:124"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row>
    <row r="414" spans="1:124"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row>
    <row r="415" spans="1:124"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row>
    <row r="416" spans="1:124"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row>
    <row r="417" spans="1:124"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row>
    <row r="418" spans="1:124"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row>
    <row r="419" spans="1:124"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row>
    <row r="420" spans="1:124"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row>
    <row r="421" spans="1:124"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row>
    <row r="422" spans="1:124"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row>
    <row r="423" spans="1:124"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row>
    <row r="424" spans="1:124"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row>
    <row r="425" spans="1:124"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row>
    <row r="426" spans="1:124"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row>
    <row r="427" spans="1:124"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row>
    <row r="428" spans="1:124"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row>
    <row r="429" spans="1:124"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row>
    <row r="430" spans="1:124"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row>
    <row r="431" spans="1:124"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row>
    <row r="432" spans="1:124"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row>
    <row r="433" spans="1:124"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row>
    <row r="434" spans="1:124"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row>
    <row r="435" spans="1:124"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row>
    <row r="436" spans="1:124"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row>
    <row r="437" spans="1:124"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row>
    <row r="438" spans="1:124"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row>
    <row r="439" spans="1:124"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row>
    <row r="440" spans="1:124"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row>
    <row r="441" spans="1:124"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row>
    <row r="442" spans="1:124"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row>
    <row r="443" spans="1:124"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row>
    <row r="444" spans="1:124"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row>
    <row r="445" spans="1:124"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row>
    <row r="446" spans="1:124"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row>
    <row r="447" spans="1:124"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row>
    <row r="448" spans="1:124"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row>
    <row r="449" spans="1:124"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row>
    <row r="450" spans="1:124"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row>
    <row r="451" spans="1:124"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row>
    <row r="452" spans="1:124"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row>
    <row r="453" spans="1:124"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row>
    <row r="454" spans="1:124"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row>
    <row r="455" spans="1:124"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row>
    <row r="456" spans="1:124"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row>
    <row r="457" spans="1:124"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row>
    <row r="458" spans="1:124"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row>
    <row r="459" spans="1:124"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row>
    <row r="460" spans="1:124"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row>
    <row r="461" spans="1:124"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row>
    <row r="462" spans="1:124"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row>
    <row r="463" spans="1:124"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row>
    <row r="464" spans="1:124"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row>
    <row r="465" spans="1:124"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row>
    <row r="466" spans="1:124"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row>
    <row r="467" spans="1:124"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row>
    <row r="468" spans="1:124"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row>
    <row r="469" spans="1:124"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row>
    <row r="470" spans="1:124"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row>
    <row r="471" spans="1:124"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row>
    <row r="472" spans="1:124"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row>
    <row r="473" spans="1:124"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row>
    <row r="474" spans="1:124"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row>
    <row r="475" spans="1:124"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row>
    <row r="476" spans="1:124"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row>
    <row r="477" spans="1:124"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row>
    <row r="478" spans="1:124"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row>
    <row r="479" spans="1:124"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row>
    <row r="480" spans="1:124"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row>
    <row r="481" spans="1:124"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row>
    <row r="482" spans="1:124"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row>
    <row r="483" spans="1:124"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row>
    <row r="484" spans="1:124"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row>
    <row r="485" spans="1:124"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row>
    <row r="486" spans="1:124"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row>
    <row r="487" spans="1:124"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row>
    <row r="488" spans="1:124"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row>
    <row r="489" spans="1:124"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row>
    <row r="490" spans="1:124"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row>
    <row r="491" spans="1:124"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row>
    <row r="492" spans="1:124"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row>
    <row r="493" spans="1:124"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row>
    <row r="494" spans="1:124"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row>
    <row r="495" spans="1:124"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row>
    <row r="496" spans="1:124"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row>
    <row r="497" spans="1:124"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row>
    <row r="498" spans="1:124"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row>
    <row r="499" spans="1:124"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row>
    <row r="500" spans="1:124"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row>
    <row r="501" spans="1:124"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row>
    <row r="502" spans="1:124"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row>
    <row r="503" spans="1:124"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row>
    <row r="504" spans="1:124"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row>
    <row r="505" spans="1:124"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row>
    <row r="506" spans="1:124"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row>
    <row r="507" spans="1:124"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row>
    <row r="508" spans="1:124"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row>
    <row r="509" spans="1:124"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row>
    <row r="510" spans="1:124"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row>
    <row r="511" spans="1:124"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row>
    <row r="512" spans="1:124"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row>
    <row r="513" spans="1:124"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row>
    <row r="514" spans="1:124"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row>
    <row r="515" spans="1:124"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row>
    <row r="516" spans="1:124"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row>
    <row r="517" spans="1:124"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row>
    <row r="518" spans="1:124"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row>
    <row r="519" spans="1:124"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row>
    <row r="520" spans="1:124"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row>
    <row r="521" spans="1:124"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row>
    <row r="522" spans="1:124"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row>
    <row r="523" spans="1:124"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row>
    <row r="524" spans="1:124"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row>
    <row r="525" spans="1:124"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row>
    <row r="526" spans="1:124"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row>
    <row r="527" spans="1:124"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row>
    <row r="528" spans="1:124"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row>
    <row r="529" spans="1:124"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row>
    <row r="530" spans="1:124"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row>
    <row r="531" spans="1:124"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row>
    <row r="532" spans="1:124"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row>
    <row r="533" spans="1:124"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row>
    <row r="534" spans="1:124"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row>
    <row r="535" spans="1:124"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row>
    <row r="536" spans="1:124"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row>
    <row r="537" spans="1:124"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row>
    <row r="538" spans="1:124"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row>
    <row r="539" spans="1:124"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row>
    <row r="540" spans="1:124"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row>
    <row r="541" spans="1:124"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row>
    <row r="542" spans="1:124"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row>
    <row r="543" spans="1:124"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row>
    <row r="544" spans="1:124"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row>
    <row r="545" spans="1:124"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row>
    <row r="546" spans="1:124"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row>
    <row r="547" spans="1:124"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row>
    <row r="548" spans="1:124"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row>
    <row r="549" spans="1:124"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row>
    <row r="550" spans="1:124"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row>
    <row r="551" spans="1:124"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row>
    <row r="552" spans="1:124"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row>
    <row r="553" spans="1:124"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row>
    <row r="554" spans="1:124"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row>
    <row r="555" spans="1:124"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row>
    <row r="556" spans="1:124"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row>
    <row r="557" spans="1:124"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row>
    <row r="558" spans="1:124"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row>
    <row r="559" spans="1:124"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row>
    <row r="560" spans="1:124"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row>
    <row r="561" spans="1:124"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row>
    <row r="562" spans="1:124"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row>
    <row r="563" spans="1:124"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row>
    <row r="564" spans="1:124"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row>
    <row r="565" spans="1:124"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row>
    <row r="566" spans="1:124"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row>
    <row r="567" spans="1:124"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row>
    <row r="568" spans="1:124"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row>
    <row r="569" spans="1:124"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row>
    <row r="570" spans="1:124"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row>
    <row r="571" spans="1:124"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row>
    <row r="572" spans="1:124"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row>
    <row r="573" spans="1:124"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row>
    <row r="574" spans="1:124"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row>
    <row r="575" spans="1:124"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row>
    <row r="576" spans="1:124"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row>
    <row r="577" spans="1:124"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row>
    <row r="578" spans="1:124"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row>
    <row r="579" spans="1:124"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row>
    <row r="580" spans="1:124"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row>
    <row r="581" spans="1:124"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row>
    <row r="582" spans="1:124"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row>
    <row r="583" spans="1:124"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row>
    <row r="584" spans="1:124"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row>
    <row r="585" spans="1:124"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row>
    <row r="586" spans="1:124"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row>
    <row r="587" spans="1:124"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row>
    <row r="588" spans="1:124"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row>
    <row r="589" spans="1:124"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row>
    <row r="590" spans="1:124"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row>
    <row r="591" spans="1:124"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row>
    <row r="592" spans="1:124"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row>
    <row r="593" spans="1:124"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row>
    <row r="594" spans="1:124"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row>
    <row r="595" spans="1:124"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row>
    <row r="596" spans="1:124"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row>
    <row r="597" spans="1:124"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row>
    <row r="598" spans="1:124"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row>
    <row r="599" spans="1:124"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row>
    <row r="600" spans="1:124"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row>
    <row r="601" spans="1:124"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row>
    <row r="602" spans="1:124"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row>
    <row r="603" spans="1:124"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row>
    <row r="604" spans="1:124"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row>
    <row r="605" spans="1:124"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row>
    <row r="606" spans="1:124"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row>
    <row r="607" spans="1:124"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row>
    <row r="608" spans="1:124"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row>
    <row r="609" spans="1:124"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row>
    <row r="610" spans="1:124"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row>
    <row r="611" spans="1:124"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row>
    <row r="612" spans="1:124"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row>
    <row r="613" spans="1:124"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row>
    <row r="614" spans="1:124"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row>
    <row r="615" spans="1:124"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row>
    <row r="616" spans="1:124"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row>
    <row r="617" spans="1:124"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row>
    <row r="618" spans="1:124"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row>
    <row r="619" spans="1:124"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row>
    <row r="620" spans="1:124"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row>
    <row r="621" spans="1:124"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row>
    <row r="622" spans="1:124"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row>
    <row r="623" spans="1:124"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row>
    <row r="624" spans="1:124"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row>
    <row r="625" spans="1:124"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row>
    <row r="626" spans="1:124"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row>
    <row r="627" spans="1:124"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row>
    <row r="628" spans="1:124"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row>
    <row r="629" spans="1:124"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row>
    <row r="630" spans="1:124"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row>
    <row r="631" spans="1:124"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row>
    <row r="632" spans="1:124"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row>
    <row r="633" spans="1:124"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row>
    <row r="634" spans="1:124"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row>
    <row r="635" spans="1:124"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row>
    <row r="636" spans="1:124"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row>
    <row r="637" spans="1:124"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row>
    <row r="638" spans="1:124"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row>
    <row r="639" spans="1:124"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row>
    <row r="640" spans="1:124"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row>
    <row r="641" spans="1:124"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row>
    <row r="642" spans="1:124"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row>
    <row r="643" spans="1:124"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row>
    <row r="644" spans="1:124"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row>
    <row r="645" spans="1:124"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row>
    <row r="646" spans="1:124"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row>
    <row r="647" spans="1:124"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row>
    <row r="648" spans="1:124"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row>
    <row r="649" spans="1:124"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row>
    <row r="650" spans="1:124"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row>
    <row r="651" spans="1:124"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row>
    <row r="652" spans="1:124"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row>
    <row r="653" spans="1:124"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row>
    <row r="654" spans="1:124"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row>
    <row r="655" spans="1:124"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row>
    <row r="656" spans="1:124"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row>
    <row r="657" spans="1:124"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row>
    <row r="658" spans="1:124"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row>
    <row r="659" spans="1:124"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row>
    <row r="660" spans="1:124"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row>
    <row r="661" spans="1:124"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row>
    <row r="662" spans="1:124"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row>
    <row r="663" spans="1:124"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row>
    <row r="664" spans="1:124"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row>
    <row r="665" spans="1:124"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row>
    <row r="666" spans="1:124"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row>
    <row r="667" spans="1:124"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row>
    <row r="668" spans="1:124"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row>
    <row r="669" spans="1:124"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row>
    <row r="670" spans="1:124"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row>
    <row r="671" spans="1:124"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row>
    <row r="672" spans="1:124"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row>
    <row r="673" spans="1:124"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row>
    <row r="674" spans="1:124"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row>
    <row r="675" spans="1:124"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row>
    <row r="676" spans="1:124"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row>
    <row r="677" spans="1:124"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row>
    <row r="678" spans="1:124"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row>
    <row r="679" spans="1:124"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row>
    <row r="680" spans="1:124"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row>
    <row r="681" spans="1:124"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row>
    <row r="682" spans="1:124"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row>
    <row r="683" spans="1:124"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row>
    <row r="684" spans="1:124"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row>
    <row r="685" spans="1:124"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row>
    <row r="686" spans="1:124"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row>
    <row r="687" spans="1:124"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row>
    <row r="688" spans="1:124"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row>
    <row r="689" spans="1:124"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row>
    <row r="690" spans="1:124"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row>
    <row r="691" spans="1:124"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row>
    <row r="692" spans="1:124"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row>
    <row r="693" spans="1:124"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row>
    <row r="694" spans="1:124"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row>
    <row r="695" spans="1:124"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row>
    <row r="696" spans="1:124"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row>
    <row r="697" spans="1:124"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row>
    <row r="698" spans="1:124"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row>
    <row r="699" spans="1:124"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row>
    <row r="700" spans="1:124"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row>
    <row r="701" spans="1:124"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row>
    <row r="702" spans="1:124"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row>
    <row r="703" spans="1:124"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row>
    <row r="704" spans="1:124"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row>
    <row r="705" spans="1:124"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row>
    <row r="706" spans="1:124"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row>
    <row r="707" spans="1:124"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row>
    <row r="708" spans="1:124"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row>
    <row r="709" spans="1:124"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row>
    <row r="710" spans="1:124"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row>
    <row r="711" spans="1:124"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row>
    <row r="712" spans="1:124"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row>
    <row r="713" spans="1:124"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row>
    <row r="714" spans="1:124"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row>
    <row r="715" spans="1:124"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row>
    <row r="716" spans="1:124"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row>
    <row r="717" spans="1:124"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row>
    <row r="718" spans="1:124"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row>
    <row r="719" spans="1:124"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row>
    <row r="720" spans="1:124"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row>
    <row r="721" spans="1:124"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row>
    <row r="722" spans="1:124"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row>
    <row r="723" spans="1:124"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row>
    <row r="724" spans="1:124"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row>
    <row r="725" spans="1:124"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row>
    <row r="726" spans="1:124"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row>
    <row r="727" spans="1:124"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row>
    <row r="728" spans="1:124"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row>
    <row r="729" spans="1:124"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row>
    <row r="730" spans="1:124"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row>
    <row r="731" spans="1:124"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row>
    <row r="732" spans="1:124"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row>
    <row r="733" spans="1:124"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row>
    <row r="734" spans="1:124"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row>
    <row r="735" spans="1:124"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row>
    <row r="736" spans="1:124"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row>
    <row r="737" spans="1:124"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row>
    <row r="738" spans="1:124"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row>
    <row r="739" spans="1:124"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row>
    <row r="740" spans="1:124"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row>
    <row r="741" spans="1:124"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row>
    <row r="742" spans="1:124"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row>
    <row r="743" spans="1:124"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row>
    <row r="744" spans="1:124"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row>
    <row r="745" spans="1:124"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row>
    <row r="746" spans="1:124"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row>
    <row r="747" spans="1:124"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row>
    <row r="748" spans="1:124"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row>
    <row r="749" spans="1:124"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row>
    <row r="750" spans="1:124"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row>
    <row r="751" spans="1:124"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row>
    <row r="752" spans="1:124"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row>
    <row r="753" spans="1:124"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row>
    <row r="754" spans="1:124"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row>
    <row r="755" spans="1:124"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row>
    <row r="756" spans="1:124"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row>
    <row r="757" spans="1:124"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row>
    <row r="758" spans="1:124"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row>
    <row r="759" spans="1:124"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row>
    <row r="760" spans="1:124"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row>
    <row r="761" spans="1:124"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row>
    <row r="762" spans="1:124"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row>
    <row r="763" spans="1:124"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row>
    <row r="764" spans="1:124"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row>
    <row r="765" spans="1:124"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row>
    <row r="766" spans="1:124"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row>
    <row r="767" spans="1:124"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row>
    <row r="768" spans="1:124"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row>
    <row r="769" spans="1:124"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row>
    <row r="770" spans="1:124"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row>
    <row r="771" spans="1:124"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row>
    <row r="772" spans="1:124"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row>
    <row r="773" spans="1:124"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row>
    <row r="774" spans="1:124"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row>
    <row r="775" spans="1:124"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row>
    <row r="776" spans="1:124"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row>
    <row r="777" spans="1:124"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row>
    <row r="778" spans="1:124"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row>
    <row r="779" spans="1:124"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row>
    <row r="780" spans="1:124"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row>
    <row r="781" spans="1:124"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row>
    <row r="782" spans="1:124"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row>
    <row r="783" spans="1:124"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row>
    <row r="784" spans="1:124"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row>
    <row r="785" spans="1:124"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row>
    <row r="786" spans="1:124"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row>
    <row r="787" spans="1:124"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row>
    <row r="788" spans="1:124"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row>
    <row r="789" spans="1:124"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row>
    <row r="790" spans="1:124"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row>
    <row r="791" spans="1:124"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row>
    <row r="792" spans="1:124"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row>
    <row r="793" spans="1:124"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row>
    <row r="794" spans="1:124"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row>
    <row r="795" spans="1:124"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row>
    <row r="796" spans="1:124"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row>
    <row r="797" spans="1:124"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row>
    <row r="798" spans="1:124"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row>
    <row r="799" spans="1:124"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row>
    <row r="800" spans="1:124"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row>
    <row r="801" spans="1:124"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row>
    <row r="802" spans="1:124"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row>
    <row r="803" spans="1:124"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row>
    <row r="804" spans="1:124"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row>
    <row r="805" spans="1:124"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row>
    <row r="806" spans="1:124"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row>
    <row r="807" spans="1:124"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row>
    <row r="808" spans="1:124"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row>
    <row r="809" spans="1:124"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row>
    <row r="810" spans="1:124"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row>
    <row r="811" spans="1:124"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row>
    <row r="812" spans="1:124"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row>
    <row r="813" spans="1:124"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row>
    <row r="814" spans="1:124"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row>
    <row r="815" spans="1:124"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row>
    <row r="816" spans="1:124"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row>
    <row r="817" spans="1:124"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row>
    <row r="818" spans="1:124"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row>
    <row r="819" spans="1:124"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row>
    <row r="820" spans="1:124"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row>
    <row r="821" spans="1:124"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row>
    <row r="822" spans="1:124"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row>
    <row r="823" spans="1:124"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row>
    <row r="824" spans="1:124"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row>
    <row r="825" spans="1:124"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row>
    <row r="826" spans="1:124"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row>
    <row r="827" spans="1:124"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row>
    <row r="828" spans="1:124"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row>
    <row r="829" spans="1:124"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row>
    <row r="830" spans="1:124"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row>
    <row r="831" spans="1:124"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row>
    <row r="832" spans="1:124"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row>
    <row r="833" spans="1:124"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row>
    <row r="834" spans="1:124"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row>
    <row r="835" spans="1:124"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row>
    <row r="836" spans="1:124"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row>
    <row r="837" spans="1:124"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row>
    <row r="838" spans="1:124"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row>
    <row r="839" spans="1:124"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row>
    <row r="840" spans="1:124"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row>
    <row r="841" spans="1:124"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row>
    <row r="842" spans="1:124"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row>
    <row r="843" spans="1:124"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row>
    <row r="844" spans="1:124"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row>
    <row r="845" spans="1:124"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row>
    <row r="846" spans="1:124"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row>
    <row r="847" spans="1:124"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row>
    <row r="848" spans="1:124"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row>
    <row r="849" spans="1:124"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row>
    <row r="850" spans="1:124"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row>
    <row r="851" spans="1:124"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row>
    <row r="852" spans="1:124"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row>
    <row r="853" spans="1:124"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row>
    <row r="854" spans="1:124"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row>
    <row r="855" spans="1:124"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row>
    <row r="856" spans="1:124"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row>
    <row r="857" spans="1:124"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row>
    <row r="858" spans="1:124"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row>
    <row r="859" spans="1:124"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row>
    <row r="860" spans="1:124"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row>
    <row r="861" spans="1:124"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row>
    <row r="862" spans="1:124"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row>
    <row r="863" spans="1:124"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row>
    <row r="864" spans="1:124"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row>
    <row r="865" spans="1:124"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row>
    <row r="866" spans="1:124"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row>
    <row r="867" spans="1:124"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row>
    <row r="868" spans="1:124"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row>
    <row r="869" spans="1:124"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row>
    <row r="870" spans="1:124"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row>
    <row r="871" spans="1:124"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row>
    <row r="872" spans="1:124"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row>
    <row r="873" spans="1:124"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row>
    <row r="874" spans="1:124"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row>
    <row r="875" spans="1:124"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row>
    <row r="876" spans="1:124"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row>
    <row r="877" spans="1:124"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row>
    <row r="878" spans="1:124"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row>
    <row r="879" spans="1:124"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row>
    <row r="880" spans="1:124"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row>
    <row r="881" spans="1:124"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row>
    <row r="882" spans="1:124"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row>
    <row r="883" spans="1:124"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row>
    <row r="884" spans="1:124"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row>
    <row r="885" spans="1:124"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row>
    <row r="886" spans="1:124"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row>
    <row r="887" spans="1:124"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row>
    <row r="888" spans="1:124"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row>
    <row r="889" spans="1:124"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row>
    <row r="890" spans="1:124"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row>
    <row r="891" spans="1:124"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row>
    <row r="892" spans="1:124"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row>
    <row r="893" spans="1:124"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row>
    <row r="894" spans="1:124"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row>
    <row r="895" spans="1:124"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row>
    <row r="896" spans="1:124"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row>
    <row r="897" spans="1:124"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row>
    <row r="898" spans="1:124"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row>
    <row r="899" spans="1:124"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row>
    <row r="900" spans="1:124"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row>
    <row r="901" spans="1:124"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row>
    <row r="902" spans="1:124"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row>
    <row r="903" spans="1:124"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row>
    <row r="904" spans="1:124"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row>
    <row r="905" spans="1:124"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row>
    <row r="906" spans="1:124"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row>
    <row r="907" spans="1:124"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row>
    <row r="908" spans="1:124"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row>
    <row r="909" spans="1:124"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row>
    <row r="910" spans="1:124"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row>
    <row r="911" spans="1:124"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row>
    <row r="912" spans="1:124"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row>
    <row r="913" spans="1:124"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row>
    <row r="914" spans="1:124"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row>
    <row r="915" spans="1:124"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row>
    <row r="916" spans="1:124"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row>
    <row r="917" spans="1:124"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row>
    <row r="918" spans="1:124"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row>
    <row r="919" spans="1:124"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row>
    <row r="920" spans="1:124"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row>
    <row r="921" spans="1:124"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row>
    <row r="922" spans="1:124"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row>
    <row r="923" spans="1:124"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row>
    <row r="924" spans="1:124"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row>
    <row r="925" spans="1:124"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row>
    <row r="926" spans="1:124"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row>
    <row r="927" spans="1:124"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row>
    <row r="928" spans="1:124"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row>
    <row r="929" spans="1:124"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row>
    <row r="930" spans="1:124"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row>
    <row r="931" spans="1:124"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row>
    <row r="932" spans="1:124"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row>
    <row r="933" spans="1:124"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row>
    <row r="934" spans="1:124"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row>
    <row r="935" spans="1:124"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row>
    <row r="936" spans="1:124"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row>
    <row r="937" spans="1:124"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row>
    <row r="938" spans="1:124"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row>
    <row r="939" spans="1:124"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row>
    <row r="940" spans="1:124"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row>
    <row r="941" spans="1:124"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row>
    <row r="942" spans="1:124"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row>
    <row r="943" spans="1:124"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row>
    <row r="944" spans="1:124"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row>
    <row r="945" spans="1:124"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row>
    <row r="946" spans="1:124"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row>
    <row r="947" spans="1:124"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row>
    <row r="948" spans="1:124"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row>
    <row r="949" spans="1:124"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row>
    <row r="950" spans="1:124"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row>
    <row r="951" spans="1:124"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row>
    <row r="952" spans="1:124"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row>
    <row r="953" spans="1:124"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row>
    <row r="954" spans="1:124"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row>
    <row r="955" spans="1:124"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row>
    <row r="956" spans="1:124"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row>
    <row r="957" spans="1:124"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row>
    <row r="958" spans="1:124"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row>
    <row r="959" spans="1:124"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row>
    <row r="960" spans="1:124"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row>
    <row r="961" spans="1:124"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row>
    <row r="962" spans="1:124"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row>
    <row r="963" spans="1:124"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row>
    <row r="964" spans="1:124"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row>
    <row r="965" spans="1:124"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row>
    <row r="966" spans="1:124"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row>
    <row r="967" spans="1:124"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row>
    <row r="968" spans="1:124"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row>
    <row r="969" spans="1:124"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row>
    <row r="970" spans="1:124"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row>
    <row r="971" spans="1:124"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row>
    <row r="972" spans="1:124"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row>
    <row r="973" spans="1:124"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row>
    <row r="974" spans="1:124"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row>
    <row r="975" spans="1:124"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row>
    <row r="976" spans="1:124"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row>
    <row r="977" spans="1:124"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row>
    <row r="978" spans="1:124"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row>
    <row r="979" spans="1:124"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row>
    <row r="980" spans="1:124"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row>
    <row r="981" spans="1:124"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row>
    <row r="982" spans="1:124"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row>
    <row r="983" spans="1:124"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row>
    <row r="984" spans="1:124"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row>
    <row r="985" spans="1:124"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row>
    <row r="986" spans="1:124"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row>
    <row r="987" spans="1:124"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row>
    <row r="988" spans="1:124"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row>
    <row r="989" spans="1:124"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row>
    <row r="990" spans="1:124"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row>
    <row r="991" spans="1:124"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row>
    <row r="992" spans="1:124"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row>
    <row r="993" spans="1:124"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row>
    <row r="994" spans="1:124"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row>
    <row r="995" spans="1:124"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row>
    <row r="996" spans="1:124"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row>
    <row r="997" spans="1:124"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row>
    <row r="998" spans="1:124"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row>
    <row r="999" spans="1:124"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row>
    <row r="1000" spans="1:124"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row>
  </sheetData>
  <mergeCells count="13">
    <mergeCell ref="DP2:DT2"/>
    <mergeCell ref="AF1:AO1"/>
    <mergeCell ref="AP1:AY1"/>
    <mergeCell ref="AZ1:BI1"/>
    <mergeCell ref="BJ1:CD1"/>
    <mergeCell ref="CE1:CY1"/>
    <mergeCell ref="CZ1:DN1"/>
    <mergeCell ref="V1:AE1"/>
    <mergeCell ref="D1:H1"/>
    <mergeCell ref="I1:K1"/>
    <mergeCell ref="L1:O1"/>
    <mergeCell ref="Q1:R1"/>
    <mergeCell ref="S1:U1"/>
  </mergeCells>
  <hyperlinks>
    <hyperlink ref="DP2" r:id="rId1" xr:uid="{9EA97FF9-558A-4778-9BC2-93D405C0AB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3937E-A83F-414F-AF06-FF4C2A6CA904}">
  <dimension ref="A1:Z1000"/>
  <sheetViews>
    <sheetView zoomScale="76" zoomScaleNormal="100" workbookViewId="0">
      <selection activeCell="O6" sqref="O6"/>
    </sheetView>
  </sheetViews>
  <sheetFormatPr defaultRowHeight="14.4" x14ac:dyDescent="0.3"/>
  <cols>
    <col min="2" max="2" width="13.5546875" bestFit="1" customWidth="1"/>
    <col min="3" max="3" width="16" bestFit="1" customWidth="1"/>
    <col min="4" max="4" width="10.6640625" bestFit="1" customWidth="1"/>
    <col min="5" max="5" width="10.77734375" bestFit="1" customWidth="1"/>
    <col min="6" max="6" width="10.5546875" bestFit="1" customWidth="1"/>
    <col min="7" max="7" width="12.21875" bestFit="1" customWidth="1"/>
    <col min="8" max="8" width="12.44140625" bestFit="1" customWidth="1"/>
    <col min="9" max="9" width="10.88671875" bestFit="1" customWidth="1"/>
    <col min="10" max="10" width="10.77734375" bestFit="1" customWidth="1"/>
    <col min="11" max="11" width="11.6640625" bestFit="1" customWidth="1"/>
    <col min="12" max="12" width="10.6640625" bestFit="1" customWidth="1"/>
    <col min="13" max="13" width="11.77734375" bestFit="1" customWidth="1"/>
    <col min="14" max="14" width="12.109375" bestFit="1" customWidth="1"/>
    <col min="15" max="15" width="27.77734375" bestFit="1" customWidth="1"/>
  </cols>
  <sheetData>
    <row r="1" spans="1:26" ht="15" thickBot="1" x14ac:dyDescent="0.35">
      <c r="A1" s="1"/>
      <c r="B1" s="1"/>
      <c r="C1" s="1"/>
      <c r="D1" s="1"/>
      <c r="E1" s="57"/>
      <c r="F1" s="58"/>
      <c r="G1" s="58"/>
      <c r="H1" s="58"/>
      <c r="I1" s="59"/>
      <c r="J1" s="1"/>
      <c r="K1" s="1"/>
      <c r="L1" s="1"/>
      <c r="M1" s="1"/>
      <c r="N1" s="1"/>
      <c r="O1" s="1"/>
      <c r="P1" s="1"/>
      <c r="Q1" s="1"/>
      <c r="R1" s="1"/>
      <c r="S1" s="1"/>
      <c r="T1" s="1"/>
      <c r="U1" s="1"/>
      <c r="V1" s="1"/>
      <c r="W1" s="1"/>
      <c r="X1" s="1"/>
      <c r="Y1" s="1"/>
      <c r="Z1" s="1"/>
    </row>
    <row r="2" spans="1:26" ht="15" thickBot="1" x14ac:dyDescent="0.35">
      <c r="A2" s="1"/>
      <c r="B2" s="13" t="s">
        <v>12</v>
      </c>
      <c r="C2" s="14">
        <v>2025</v>
      </c>
      <c r="D2" s="1"/>
      <c r="E2" s="1"/>
      <c r="F2" s="1"/>
      <c r="G2" s="1"/>
      <c r="H2" s="1"/>
      <c r="I2" s="1"/>
      <c r="J2" s="1"/>
      <c r="K2" s="1"/>
      <c r="L2" s="1"/>
      <c r="M2" s="1"/>
      <c r="N2" s="1"/>
      <c r="O2" s="1"/>
      <c r="P2" s="1"/>
      <c r="Q2" s="1"/>
      <c r="R2" s="1"/>
      <c r="S2" s="1"/>
      <c r="T2" s="1"/>
      <c r="U2" s="1"/>
      <c r="V2" s="1"/>
      <c r="W2" s="1"/>
      <c r="X2" s="1"/>
      <c r="Y2" s="1"/>
      <c r="Z2" s="1"/>
    </row>
    <row r="3" spans="1:26" ht="15" thickBot="1" x14ac:dyDescent="0.35">
      <c r="A3" s="1"/>
      <c r="B3" s="1"/>
      <c r="C3" s="1"/>
      <c r="D3" s="1"/>
      <c r="E3" s="1"/>
      <c r="F3" s="1"/>
      <c r="G3" s="1"/>
      <c r="H3" s="1"/>
      <c r="I3" s="1"/>
      <c r="J3" s="1"/>
      <c r="K3" s="1"/>
      <c r="L3" s="1"/>
      <c r="M3" s="1"/>
      <c r="N3" s="1"/>
      <c r="O3" s="1"/>
      <c r="P3" s="1"/>
      <c r="Q3" s="1"/>
      <c r="R3" s="1"/>
      <c r="S3" s="1"/>
      <c r="T3" s="1"/>
      <c r="U3" s="1"/>
      <c r="V3" s="1"/>
      <c r="W3" s="1"/>
      <c r="X3" s="1"/>
      <c r="Y3" s="1"/>
      <c r="Z3" s="1"/>
    </row>
    <row r="4" spans="1:26" ht="15" thickBot="1" x14ac:dyDescent="0.35">
      <c r="A4" s="1"/>
      <c r="B4" s="13" t="s">
        <v>46</v>
      </c>
      <c r="C4" t="s">
        <v>47</v>
      </c>
      <c r="D4" t="s">
        <v>55</v>
      </c>
      <c r="E4" t="s">
        <v>56</v>
      </c>
      <c r="F4" t="s">
        <v>57</v>
      </c>
      <c r="G4" t="s">
        <v>58</v>
      </c>
      <c r="H4" t="s">
        <v>59</v>
      </c>
      <c r="I4" t="s">
        <v>60</v>
      </c>
      <c r="J4" t="s">
        <v>61</v>
      </c>
      <c r="K4" t="s">
        <v>62</v>
      </c>
      <c r="L4" t="s">
        <v>63</v>
      </c>
      <c r="M4" t="s">
        <v>64</v>
      </c>
      <c r="N4" t="s">
        <v>65</v>
      </c>
      <c r="O4" t="s">
        <v>82</v>
      </c>
      <c r="P4" s="1"/>
      <c r="Q4" s="1"/>
      <c r="R4" s="1"/>
      <c r="S4" s="1"/>
      <c r="T4" s="1"/>
      <c r="U4" s="1"/>
      <c r="V4" s="1"/>
      <c r="W4" s="1"/>
      <c r="X4" s="1"/>
      <c r="Y4" s="1"/>
      <c r="Z4" s="1"/>
    </row>
    <row r="5" spans="1:26" ht="15" thickBot="1" x14ac:dyDescent="0.35">
      <c r="A5" s="1"/>
      <c r="B5" s="14">
        <v>2</v>
      </c>
      <c r="C5">
        <v>70000</v>
      </c>
      <c r="D5">
        <v>3198248</v>
      </c>
      <c r="E5">
        <v>3643523</v>
      </c>
      <c r="F5">
        <v>604488</v>
      </c>
      <c r="G5">
        <v>325369</v>
      </c>
      <c r="H5">
        <v>3178874</v>
      </c>
      <c r="I5">
        <v>3157074</v>
      </c>
      <c r="J5">
        <v>1432529</v>
      </c>
      <c r="K5">
        <v>500728</v>
      </c>
      <c r="L5">
        <v>3005661</v>
      </c>
      <c r="M5">
        <v>856524</v>
      </c>
      <c r="N5">
        <v>1879864</v>
      </c>
      <c r="O5" s="53">
        <v>0.7</v>
      </c>
      <c r="P5" s="1"/>
      <c r="Q5" s="1"/>
      <c r="R5" s="1"/>
      <c r="S5" s="1"/>
      <c r="T5" s="1"/>
      <c r="U5" s="1"/>
      <c r="V5" s="1"/>
      <c r="W5" s="1"/>
      <c r="X5" s="1"/>
      <c r="Y5" s="1"/>
      <c r="Z5" s="1"/>
    </row>
    <row r="6" spans="1:26" ht="15" thickBot="1" x14ac:dyDescent="0.35">
      <c r="A6" s="1"/>
      <c r="B6" s="14" t="s">
        <v>48</v>
      </c>
      <c r="C6">
        <v>70000</v>
      </c>
      <c r="D6">
        <v>3198248</v>
      </c>
      <c r="E6">
        <v>3643523</v>
      </c>
      <c r="F6">
        <v>604488</v>
      </c>
      <c r="G6">
        <v>325369</v>
      </c>
      <c r="H6">
        <v>3178874</v>
      </c>
      <c r="I6">
        <v>3157074</v>
      </c>
      <c r="J6">
        <v>1432529</v>
      </c>
      <c r="K6">
        <v>500728</v>
      </c>
      <c r="L6">
        <v>3005661</v>
      </c>
      <c r="M6">
        <v>856524</v>
      </c>
      <c r="N6">
        <v>1879864</v>
      </c>
      <c r="O6" s="53">
        <v>0.7</v>
      </c>
      <c r="P6" s="1"/>
      <c r="Q6" s="1"/>
      <c r="R6" s="1"/>
      <c r="S6" s="1"/>
      <c r="T6" s="1"/>
      <c r="U6" s="1"/>
      <c r="V6" s="1"/>
      <c r="W6" s="1"/>
      <c r="X6" s="1"/>
      <c r="Y6" s="1"/>
      <c r="Z6" s="1"/>
    </row>
    <row r="7" spans="1:26" ht="15" thickBot="1" x14ac:dyDescent="0.35">
      <c r="A7" s="1"/>
      <c r="O7" s="1"/>
      <c r="P7" s="1"/>
      <c r="Q7" s="1"/>
      <c r="R7" s="1"/>
      <c r="S7" s="1"/>
      <c r="T7" s="1"/>
      <c r="U7" s="1"/>
      <c r="V7" s="1"/>
      <c r="W7" s="1"/>
      <c r="X7" s="1"/>
      <c r="Y7" s="1"/>
      <c r="Z7" s="1"/>
    </row>
    <row r="8" spans="1:26" ht="15" thickBot="1" x14ac:dyDescent="0.35">
      <c r="A8" s="1"/>
      <c r="O8" s="1"/>
      <c r="P8" s="1"/>
      <c r="Q8" s="1"/>
      <c r="R8" s="1"/>
      <c r="S8" s="1"/>
      <c r="T8" s="1"/>
      <c r="U8" s="1"/>
      <c r="V8" s="1"/>
      <c r="W8" s="1"/>
      <c r="X8" s="1"/>
      <c r="Y8" s="1"/>
      <c r="Z8" s="1"/>
    </row>
    <row r="9" spans="1:26" ht="15" thickBot="1" x14ac:dyDescent="0.35">
      <c r="A9" s="1"/>
      <c r="O9" s="1"/>
      <c r="P9" s="1"/>
      <c r="Q9" s="1"/>
      <c r="R9" s="1"/>
      <c r="S9" s="1"/>
      <c r="T9" s="1"/>
      <c r="U9" s="1"/>
      <c r="V9" s="1"/>
      <c r="W9" s="1"/>
      <c r="X9" s="1"/>
      <c r="Y9" s="1"/>
      <c r="Z9" s="1"/>
    </row>
    <row r="10" spans="1:26" ht="15" thickBot="1" x14ac:dyDescent="0.35">
      <c r="A10" s="1"/>
      <c r="O10" s="1"/>
      <c r="P10" s="1"/>
      <c r="Q10" s="1"/>
      <c r="R10" s="1"/>
      <c r="S10" s="1"/>
      <c r="T10" s="1"/>
      <c r="U10" s="1"/>
      <c r="V10" s="1"/>
      <c r="W10" s="1"/>
      <c r="X10" s="1"/>
      <c r="Y10" s="1"/>
      <c r="Z10" s="1"/>
    </row>
    <row r="11" spans="1:26" ht="15" thickBot="1" x14ac:dyDescent="0.35">
      <c r="A11" s="1"/>
      <c r="O11" s="1"/>
      <c r="P11" s="1"/>
      <c r="Q11" s="1"/>
      <c r="R11" s="1"/>
      <c r="S11" s="1"/>
      <c r="T11" s="1"/>
      <c r="U11" s="1"/>
      <c r="V11" s="1"/>
      <c r="W11" s="1"/>
      <c r="X11" s="1"/>
      <c r="Y11" s="1"/>
      <c r="Z11" s="1"/>
    </row>
    <row r="12" spans="1:26" ht="15" thickBot="1" x14ac:dyDescent="0.35">
      <c r="A12" s="1"/>
      <c r="O12" s="1"/>
      <c r="P12" s="1"/>
      <c r="Q12" s="1"/>
      <c r="R12" s="1"/>
      <c r="S12" s="1"/>
      <c r="T12" s="1"/>
      <c r="U12" s="1"/>
      <c r="V12" s="1"/>
      <c r="W12" s="1"/>
      <c r="X12" s="1"/>
      <c r="Y12" s="1"/>
      <c r="Z12" s="1"/>
    </row>
    <row r="13" spans="1:26" ht="15" thickBot="1" x14ac:dyDescent="0.35">
      <c r="A13" s="1"/>
      <c r="O13" s="1"/>
      <c r="P13" s="1"/>
      <c r="Q13" s="1"/>
      <c r="R13" s="1"/>
      <c r="S13" s="1"/>
      <c r="T13" s="1"/>
      <c r="U13" s="1"/>
      <c r="V13" s="1"/>
      <c r="W13" s="1"/>
      <c r="X13" s="1"/>
      <c r="Y13" s="1"/>
      <c r="Z13" s="1"/>
    </row>
    <row r="14" spans="1:26" ht="15" thickBot="1" x14ac:dyDescent="0.35">
      <c r="A14" s="1"/>
      <c r="O14" s="1"/>
      <c r="P14" s="1"/>
      <c r="Q14" s="1"/>
      <c r="R14" s="1"/>
      <c r="S14" s="1"/>
      <c r="T14" s="1"/>
      <c r="U14" s="1"/>
      <c r="V14" s="1"/>
      <c r="W14" s="1"/>
      <c r="X14" s="1"/>
      <c r="Y14" s="1"/>
      <c r="Z14" s="1"/>
    </row>
    <row r="15" spans="1:26" ht="15" thickBot="1" x14ac:dyDescent="0.35">
      <c r="A15" s="1"/>
      <c r="F15" s="1"/>
      <c r="G15" s="1"/>
      <c r="H15" s="1"/>
      <c r="I15" s="1"/>
      <c r="J15" s="1"/>
      <c r="K15" s="1"/>
      <c r="L15" s="1"/>
      <c r="M15" s="1"/>
      <c r="N15" s="1"/>
      <c r="O15" s="1"/>
      <c r="P15" s="1"/>
      <c r="Q15" s="1"/>
      <c r="R15" s="1"/>
      <c r="S15" s="1"/>
      <c r="T15" s="1"/>
      <c r="U15" s="1"/>
      <c r="V15" s="1"/>
      <c r="W15" s="1"/>
      <c r="X15" s="1"/>
      <c r="Y15" s="1"/>
      <c r="Z15" s="1"/>
    </row>
    <row r="16" spans="1:26" ht="15" thickBot="1" x14ac:dyDescent="0.35">
      <c r="A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E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1E25-610C-43E4-82FE-8DFE70C477FB}">
  <dimension ref="A1"/>
  <sheetViews>
    <sheetView zoomScale="76" workbookViewId="0">
      <selection activeCell="I24" sqref="I24"/>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0D73-7513-480C-9560-0657C20C837B}">
  <dimension ref="A1:BF1000"/>
  <sheetViews>
    <sheetView topLeftCell="F1" zoomScale="105" zoomScaleNormal="78" workbookViewId="0">
      <selection activeCell="J3" sqref="J3"/>
    </sheetView>
  </sheetViews>
  <sheetFormatPr defaultRowHeight="14.4" x14ac:dyDescent="0.3"/>
  <cols>
    <col min="1" max="1" width="16.88671875" bestFit="1" customWidth="1"/>
    <col min="2" max="2" width="13.5546875" customWidth="1"/>
    <col min="3" max="3" width="12.88671875" customWidth="1"/>
    <col min="4" max="5" width="9" bestFit="1" customWidth="1"/>
    <col min="8" max="8" width="9" bestFit="1" customWidth="1"/>
    <col min="9" max="9" width="10.5546875" customWidth="1"/>
    <col min="10" max="10" width="17.33203125" bestFit="1" customWidth="1"/>
    <col min="11" max="11" width="11.33203125" customWidth="1"/>
    <col min="12" max="12" width="11.44140625" customWidth="1"/>
    <col min="13" max="13" width="24.88671875" bestFit="1" customWidth="1"/>
    <col min="14" max="14" width="12.21875" bestFit="1" customWidth="1"/>
  </cols>
  <sheetData>
    <row r="1" spans="1:58" ht="15" thickBot="1" x14ac:dyDescent="0.35">
      <c r="A1" s="5" t="s">
        <v>50</v>
      </c>
      <c r="B1" s="3">
        <f>control!$C$2</f>
        <v>2025</v>
      </c>
      <c r="C1" s="1"/>
      <c r="D1" s="7"/>
      <c r="E1" s="1"/>
      <c r="F1" s="1"/>
      <c r="G1" s="1"/>
      <c r="H1" s="1"/>
      <c r="I1" s="1"/>
      <c r="J1" s="45" t="s">
        <v>26</v>
      </c>
      <c r="K1" s="46"/>
      <c r="L1" s="8"/>
      <c r="M1" s="19" t="s">
        <v>67</v>
      </c>
      <c r="N1" s="19" t="s">
        <v>68</v>
      </c>
      <c r="O1" s="1"/>
      <c r="P1" s="57"/>
      <c r="Q1" s="58"/>
      <c r="R1" s="58"/>
      <c r="S1" s="58"/>
      <c r="T1" s="59"/>
      <c r="U1" s="1"/>
      <c r="V1" s="1"/>
      <c r="W1" s="1"/>
      <c r="X1" s="1"/>
      <c r="Y1" s="1"/>
      <c r="Z1" s="1"/>
      <c r="AA1" s="1"/>
      <c r="AB1" s="1"/>
      <c r="AC1" s="3"/>
      <c r="AD1" s="3"/>
      <c r="AE1" s="3"/>
      <c r="AF1" s="1"/>
      <c r="AG1" s="1"/>
      <c r="AH1" s="1"/>
      <c r="AI1" s="1"/>
      <c r="AJ1" s="1"/>
      <c r="AK1" s="1"/>
      <c r="AL1" s="1"/>
      <c r="AM1" s="1"/>
      <c r="AN1" s="1"/>
      <c r="AO1" s="1"/>
      <c r="AP1" s="1"/>
      <c r="AQ1" s="1"/>
      <c r="AR1" s="1"/>
      <c r="AS1" s="1"/>
      <c r="AT1" s="1"/>
      <c r="AU1" s="1"/>
      <c r="AV1" s="1"/>
      <c r="AW1" s="1"/>
      <c r="AX1" s="1"/>
      <c r="AY1" s="1"/>
      <c r="AZ1" s="1"/>
      <c r="BA1" s="1"/>
      <c r="BB1" s="1"/>
      <c r="BC1" s="1"/>
      <c r="BD1" s="1"/>
      <c r="BE1" s="1"/>
      <c r="BF1" s="1"/>
    </row>
    <row r="2" spans="1:58" ht="15" thickBot="1" x14ac:dyDescent="0.35">
      <c r="A2" s="1"/>
      <c r="B2" s="1"/>
      <c r="C2" s="1"/>
      <c r="D2" s="1"/>
      <c r="E2" s="1"/>
      <c r="F2" s="1"/>
      <c r="G2" s="1"/>
      <c r="H2" s="1"/>
      <c r="I2" s="42"/>
      <c r="J2" s="47">
        <f>GETPIVOTDATA("Average of Fear &amp; Greed Index",control!$B$4)</f>
        <v>0.7</v>
      </c>
      <c r="K2" s="48">
        <f>100%-J2</f>
        <v>0.30000000000000004</v>
      </c>
      <c r="L2" s="43">
        <v>0.5</v>
      </c>
      <c r="M2" s="51">
        <f>SIN(J3*PI()*2)</f>
        <v>0.75699505565175607</v>
      </c>
      <c r="N2" s="51">
        <f>COS(K3*PI()*2)</f>
        <v>0.65342060399010538</v>
      </c>
      <c r="O2" s="1"/>
      <c r="P2" s="1"/>
      <c r="Q2" s="1"/>
      <c r="R2" s="1"/>
      <c r="S2" s="1"/>
      <c r="T2" s="1"/>
      <c r="U2" s="1"/>
      <c r="V2" s="1"/>
      <c r="W2" s="1"/>
      <c r="X2" s="1"/>
      <c r="Y2" s="1"/>
      <c r="Z2" s="1"/>
      <c r="AA2" s="1"/>
      <c r="AB2" s="1"/>
      <c r="AC2" s="3"/>
      <c r="AD2" s="3"/>
      <c r="AE2" s="3"/>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ht="15" thickBot="1" x14ac:dyDescent="0.35">
      <c r="A3" s="9" t="s">
        <v>53</v>
      </c>
      <c r="B3" s="1"/>
      <c r="C3" s="1"/>
      <c r="D3" s="1"/>
      <c r="E3" s="1"/>
      <c r="F3" s="1"/>
      <c r="G3" s="1"/>
      <c r="H3" s="1"/>
      <c r="I3" s="42"/>
      <c r="J3" s="49">
        <f>J2/150%-33%</f>
        <v>0.1366666666666666</v>
      </c>
      <c r="K3" s="49">
        <f>100%-J3</f>
        <v>0.8633333333333334</v>
      </c>
      <c r="L3" s="44"/>
      <c r="M3" s="1"/>
      <c r="N3" s="1"/>
      <c r="O3" s="1"/>
      <c r="P3" s="1"/>
      <c r="Q3" s="1"/>
      <c r="R3" s="1"/>
      <c r="S3" s="1"/>
      <c r="T3" s="1"/>
      <c r="U3" s="1"/>
      <c r="V3" s="1"/>
      <c r="W3" s="1"/>
      <c r="X3" s="1"/>
      <c r="Y3" s="1"/>
      <c r="Z3" s="1"/>
      <c r="AA3" s="1"/>
      <c r="AB3" s="1"/>
      <c r="AC3" s="3"/>
      <c r="AD3" s="3"/>
      <c r="AE3" s="3"/>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58" ht="15" thickBot="1" x14ac:dyDescent="0.35">
      <c r="A4" s="7" t="str">
        <f>"weighted"&amp;CHAR(10)&amp;"SOLANA"</f>
        <v>weighted
SOLANA</v>
      </c>
      <c r="B4" s="1"/>
      <c r="C4" s="1"/>
      <c r="D4" s="7" t="str">
        <f>"weighted"&amp;CHAR(10)&amp;"ARBITRUM"</f>
        <v>weighted
ARBITRUM</v>
      </c>
      <c r="E4" s="1"/>
      <c r="F4" s="1"/>
      <c r="G4" s="7" t="str">
        <f>"weighted"&amp;CHAR(10)&amp;"ETHEREUM"</f>
        <v>weighted
ETHEREUM</v>
      </c>
      <c r="H4" s="1"/>
      <c r="I4" s="42"/>
      <c r="J4" s="47"/>
      <c r="K4" s="50"/>
      <c r="L4" s="44"/>
      <c r="M4" s="1"/>
      <c r="N4" s="1"/>
      <c r="O4" s="1"/>
      <c r="P4" s="1"/>
      <c r="Q4" s="1"/>
      <c r="R4" s="1"/>
      <c r="S4" s="1"/>
      <c r="T4" s="1"/>
      <c r="U4" s="1"/>
      <c r="V4" s="1"/>
      <c r="W4" s="1"/>
      <c r="X4" s="1"/>
      <c r="Y4" s="1"/>
      <c r="Z4" s="1"/>
      <c r="AA4" s="1"/>
      <c r="AB4" s="1"/>
      <c r="AC4" s="3"/>
      <c r="AD4" s="3"/>
      <c r="AE4" s="3"/>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 thickBot="1" x14ac:dyDescent="0.35">
      <c r="A5" s="1" t="s">
        <v>16</v>
      </c>
      <c r="B5" s="3">
        <f>GETPIVOTDATA(""&amp;A5,control!$B$4)</f>
        <v>3198248</v>
      </c>
      <c r="C5" s="1"/>
      <c r="D5" t="s">
        <v>21</v>
      </c>
      <c r="E5" s="3">
        <f>GETPIVOTDATA(""&amp;D5,control!$B$4)</f>
        <v>3157074</v>
      </c>
      <c r="F5" s="1"/>
      <c r="G5" s="1" t="s">
        <v>24</v>
      </c>
      <c r="H5" s="3">
        <f>GETPIVOTDATA(""&amp;G5,control!$B$4)</f>
        <v>3005661</v>
      </c>
      <c r="I5" s="42"/>
      <c r="J5" s="47"/>
      <c r="K5" s="50"/>
      <c r="L5" s="44"/>
      <c r="M5" s="1"/>
      <c r="N5" s="1"/>
      <c r="O5" s="1"/>
      <c r="P5" s="1"/>
      <c r="Q5" s="1"/>
      <c r="R5" s="1"/>
      <c r="S5" s="1"/>
      <c r="T5" s="1"/>
      <c r="U5" s="1"/>
      <c r="V5" s="1"/>
      <c r="W5" s="1"/>
      <c r="X5" s="1"/>
      <c r="Y5" s="1"/>
      <c r="Z5" s="1"/>
      <c r="AA5" s="1"/>
      <c r="AB5" s="1"/>
      <c r="AC5" s="3"/>
      <c r="AD5" s="3"/>
      <c r="AE5" s="3"/>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15" thickBot="1" x14ac:dyDescent="0.35">
      <c r="A6" s="1" t="s">
        <v>17</v>
      </c>
      <c r="B6" s="3">
        <f>GETPIVOTDATA(""&amp;A6,control!$B$4)</f>
        <v>3643523</v>
      </c>
      <c r="C6" s="1"/>
      <c r="D6" s="1" t="s">
        <v>22</v>
      </c>
      <c r="E6" s="3">
        <f>GETPIVOTDATA(""&amp;D6,control!$B$4)</f>
        <v>1432529</v>
      </c>
      <c r="F6" s="1"/>
      <c r="G6" s="1" t="s">
        <v>54</v>
      </c>
      <c r="H6" s="3">
        <f>GETPIVOTDATA(""&amp;G6,control!$B$4)</f>
        <v>856524</v>
      </c>
      <c r="M6" s="1"/>
      <c r="N6" s="1"/>
      <c r="O6" s="1"/>
      <c r="P6" s="1"/>
      <c r="Q6" s="1"/>
      <c r="R6" s="1"/>
      <c r="S6" s="1"/>
      <c r="T6" s="1"/>
      <c r="U6" s="1"/>
      <c r="V6" s="1"/>
      <c r="W6" s="1"/>
      <c r="X6" s="1"/>
      <c r="Y6" s="1"/>
      <c r="Z6" s="1"/>
      <c r="AA6" s="1"/>
      <c r="AB6" s="1"/>
      <c r="AC6" s="3"/>
      <c r="AD6" s="3"/>
      <c r="AE6" s="3"/>
      <c r="AF6" s="1"/>
      <c r="AG6" s="1"/>
      <c r="AH6" s="1"/>
      <c r="AI6" s="1"/>
      <c r="AJ6" s="1"/>
      <c r="AK6" s="1"/>
      <c r="AL6" s="1"/>
      <c r="AM6" s="1"/>
      <c r="AN6" s="1"/>
      <c r="AO6" s="1"/>
      <c r="AP6" s="1"/>
      <c r="AQ6" s="1"/>
      <c r="AR6" s="1"/>
      <c r="AS6" s="1"/>
      <c r="AT6" s="1"/>
      <c r="AU6" s="1"/>
      <c r="AV6" s="1"/>
      <c r="AW6" s="1"/>
      <c r="AX6" s="1"/>
      <c r="AY6" s="1"/>
      <c r="AZ6" s="1"/>
      <c r="BA6" s="1"/>
      <c r="BB6" s="1"/>
      <c r="BC6" s="1"/>
      <c r="BD6" s="1"/>
      <c r="BE6" s="1"/>
      <c r="BF6" s="1"/>
    </row>
    <row r="7" spans="1:58" ht="15" thickBot="1" x14ac:dyDescent="0.35">
      <c r="A7" s="1" t="s">
        <v>18</v>
      </c>
      <c r="B7" s="3">
        <f>GETPIVOTDATA(""&amp;A7,control!$B$4)</f>
        <v>604488</v>
      </c>
      <c r="C7" s="1"/>
      <c r="D7" s="1" t="s">
        <v>23</v>
      </c>
      <c r="E7" s="3">
        <f>GETPIVOTDATA(""&amp;D7,control!$B$4)</f>
        <v>500728</v>
      </c>
      <c r="F7" s="1"/>
      <c r="G7" s="1" t="s">
        <v>25</v>
      </c>
      <c r="H7" s="3">
        <f>GETPIVOTDATA(""&amp;G7,control!$B$4)</f>
        <v>1879864</v>
      </c>
      <c r="M7" s="1"/>
      <c r="N7" s="1"/>
      <c r="O7" s="1"/>
      <c r="P7" s="1"/>
      <c r="Q7" s="1"/>
      <c r="R7" s="1"/>
      <c r="S7" s="1"/>
      <c r="T7" s="1"/>
      <c r="U7" s="1"/>
      <c r="V7" s="1"/>
      <c r="W7" s="1"/>
      <c r="X7" s="1"/>
      <c r="Y7" s="1"/>
      <c r="Z7" s="1"/>
      <c r="AA7" s="1"/>
      <c r="AB7" s="1"/>
      <c r="AC7" s="3"/>
      <c r="AD7" s="3"/>
      <c r="AE7" s="3"/>
      <c r="AF7" s="1"/>
      <c r="AG7" s="1"/>
      <c r="AH7" s="1"/>
      <c r="AI7" s="1"/>
      <c r="AJ7" s="1"/>
      <c r="AK7" s="1"/>
      <c r="AL7" s="1"/>
      <c r="AM7" s="1"/>
      <c r="AN7" s="1"/>
      <c r="AO7" s="1"/>
      <c r="AP7" s="1"/>
      <c r="AQ7" s="1"/>
      <c r="AR7" s="1"/>
      <c r="AS7" s="1"/>
      <c r="AT7" s="1"/>
      <c r="AU7" s="1"/>
      <c r="AV7" s="1"/>
      <c r="AW7" s="1"/>
      <c r="AX7" s="1"/>
      <c r="AY7" s="1"/>
      <c r="AZ7" s="1"/>
      <c r="BA7" s="1"/>
      <c r="BB7" s="1"/>
      <c r="BC7" s="1"/>
      <c r="BD7" s="1"/>
      <c r="BE7" s="1"/>
      <c r="BF7" s="1"/>
    </row>
    <row r="8" spans="1:58" ht="15" thickBot="1" x14ac:dyDescent="0.35">
      <c r="A8" s="1" t="s">
        <v>19</v>
      </c>
      <c r="B8" s="3">
        <f>GETPIVOTDATA(""&amp;A8,control!$B$4)</f>
        <v>325369</v>
      </c>
      <c r="C8" s="1"/>
      <c r="D8" s="5" t="str">
        <f>A10</f>
        <v>TOTAL</v>
      </c>
      <c r="E8" s="4" t="str">
        <f>ROUND(SUM(E3:E7)/1000000,2)&amp;"M"</f>
        <v>5.09M</v>
      </c>
      <c r="F8" s="1"/>
      <c r="G8" s="5" t="str">
        <f>D8</f>
        <v>TOTAL</v>
      </c>
      <c r="H8" s="4" t="str">
        <f>ROUND(SUM(H3:H7)/1000000,2)&amp;"M"</f>
        <v>5.74M</v>
      </c>
      <c r="I8" s="1"/>
      <c r="J8" s="1"/>
      <c r="K8" s="1"/>
      <c r="L8" s="1"/>
      <c r="M8" s="1"/>
      <c r="N8" s="1"/>
      <c r="O8" s="1"/>
      <c r="P8" s="1"/>
      <c r="Q8" s="1"/>
      <c r="R8" s="1"/>
      <c r="S8" s="1"/>
      <c r="T8" s="1"/>
      <c r="U8" s="1"/>
      <c r="V8" s="1"/>
      <c r="W8" s="1"/>
      <c r="X8" s="1"/>
      <c r="Y8" s="1"/>
      <c r="Z8" s="1"/>
      <c r="AA8" s="1"/>
      <c r="AB8" s="1"/>
      <c r="AC8" s="3"/>
      <c r="AD8" s="3"/>
      <c r="AE8" s="3"/>
      <c r="AF8" s="1"/>
      <c r="AG8" s="1"/>
      <c r="AH8" s="1"/>
      <c r="AI8" s="1"/>
      <c r="AJ8" s="1"/>
      <c r="AK8" s="1"/>
      <c r="AL8" s="1"/>
      <c r="AM8" s="1"/>
      <c r="AN8" s="1"/>
      <c r="AO8" s="1"/>
      <c r="AP8" s="1"/>
      <c r="AQ8" s="1"/>
      <c r="AR8" s="1"/>
      <c r="AS8" s="1"/>
      <c r="AT8" s="1"/>
      <c r="AU8" s="1"/>
      <c r="AV8" s="1"/>
      <c r="AW8" s="1"/>
      <c r="AX8" s="1"/>
      <c r="AY8" s="1"/>
      <c r="AZ8" s="1"/>
      <c r="BA8" s="1"/>
      <c r="BB8" s="1"/>
      <c r="BC8" s="1"/>
      <c r="BD8" s="1"/>
      <c r="BE8" s="1"/>
      <c r="BF8" s="1"/>
    </row>
    <row r="9" spans="1:58" ht="15" thickBot="1" x14ac:dyDescent="0.35">
      <c r="A9" s="18" t="s">
        <v>20</v>
      </c>
      <c r="B9" s="3">
        <f>GETPIVOTDATA(""&amp;A9,control!$B$4)</f>
        <v>3178874</v>
      </c>
      <c r="C9" s="1"/>
      <c r="D9" s="1"/>
      <c r="E9" s="1"/>
      <c r="F9" s="1"/>
      <c r="G9" s="1"/>
      <c r="H9" s="1"/>
      <c r="I9" s="1"/>
      <c r="J9" s="1"/>
      <c r="K9" s="1"/>
      <c r="L9" s="1"/>
      <c r="M9" s="1"/>
      <c r="N9" s="1"/>
      <c r="O9" s="1"/>
      <c r="P9" s="1"/>
      <c r="Q9" s="1"/>
      <c r="R9" s="1"/>
      <c r="S9" s="1"/>
      <c r="T9" s="1"/>
      <c r="U9" s="1"/>
      <c r="V9" s="1"/>
      <c r="W9" s="1"/>
      <c r="X9" s="1"/>
      <c r="Y9" s="1"/>
      <c r="Z9" s="1"/>
      <c r="AA9" s="1"/>
      <c r="AB9" s="1"/>
      <c r="AC9" s="3"/>
      <c r="AD9" s="3"/>
      <c r="AE9" s="3"/>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spans="1:58" ht="15" thickBot="1" x14ac:dyDescent="0.35">
      <c r="A10" s="5" t="s">
        <v>66</v>
      </c>
      <c r="B10" s="4" t="str">
        <f>ROUND(SUM(B5:B9)/1000000,2)&amp;"M"</f>
        <v>10.95M</v>
      </c>
      <c r="C10" s="1"/>
      <c r="D10" s="1"/>
      <c r="E10" s="1"/>
      <c r="F10" s="1"/>
      <c r="G10" s="54" t="s">
        <v>3</v>
      </c>
      <c r="H10" s="56"/>
      <c r="I10" s="1"/>
      <c r="J10" s="1"/>
      <c r="K10" s="1"/>
      <c r="N10" s="1"/>
      <c r="O10" s="1"/>
      <c r="P10" s="1"/>
      <c r="Q10" s="1"/>
      <c r="R10" s="7"/>
      <c r="S10" s="1"/>
      <c r="T10" s="1"/>
      <c r="U10" s="1"/>
      <c r="V10" s="1"/>
      <c r="W10" s="1"/>
      <c r="X10" s="1"/>
      <c r="Y10" s="1"/>
      <c r="Z10" s="1"/>
      <c r="AA10" s="1"/>
      <c r="AB10" s="1"/>
      <c r="AC10" s="3"/>
      <c r="AD10" s="3"/>
      <c r="AE10" s="3"/>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row>
    <row r="11" spans="1:58" ht="15" thickBot="1" x14ac:dyDescent="0.35">
      <c r="A11" s="1"/>
      <c r="B11" s="1"/>
      <c r="C11" s="1"/>
      <c r="D11" s="1"/>
      <c r="E11" s="1"/>
      <c r="F11" s="1"/>
      <c r="G11" s="25"/>
      <c r="H11" s="25">
        <v>8</v>
      </c>
      <c r="I11" s="1"/>
      <c r="J11" s="3"/>
      <c r="K11" s="7"/>
      <c r="L11" s="1"/>
      <c r="M11" s="1"/>
      <c r="N11" s="1"/>
      <c r="O11" s="1" t="str">
        <f>TEXT(SUMIF(O14:O25,"&gt;0"),"#,##0")</f>
        <v>5,800</v>
      </c>
      <c r="P11" s="1"/>
      <c r="Q11" s="1"/>
      <c r="R11" s="1"/>
      <c r="S11" s="3"/>
      <c r="T11" s="1"/>
      <c r="U11" s="1"/>
      <c r="V11" s="1"/>
      <c r="W11" s="7"/>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ht="29.4" thickBot="1" x14ac:dyDescent="0.35">
      <c r="A12" s="1"/>
      <c r="B12" s="9"/>
      <c r="C12" s="1"/>
      <c r="D12" s="1"/>
      <c r="E12" s="1"/>
      <c r="F12" s="1"/>
      <c r="G12" s="4" t="s">
        <v>27</v>
      </c>
      <c r="H12" t="s">
        <v>69</v>
      </c>
      <c r="I12" s="4" t="s">
        <v>28</v>
      </c>
      <c r="J12" s="3" t="s">
        <v>70</v>
      </c>
      <c r="K12" s="3"/>
      <c r="L12" s="5" t="s">
        <v>32</v>
      </c>
      <c r="M12" s="3"/>
      <c r="N12" s="3"/>
      <c r="O12" s="1" t="s">
        <v>74</v>
      </c>
      <c r="P12" s="1"/>
      <c r="Q12" s="1"/>
      <c r="R12" s="3"/>
      <c r="S12" s="3"/>
      <c r="T12" s="3"/>
      <c r="U12" s="3"/>
      <c r="V12" s="1"/>
      <c r="W12" s="1"/>
      <c r="X12" s="1"/>
      <c r="Y12" s="1"/>
      <c r="Z12" s="1"/>
      <c r="AA12" s="1"/>
      <c r="AB12" s="1"/>
      <c r="AC12" s="54"/>
      <c r="AD12" s="55"/>
      <c r="AE12" s="55"/>
      <c r="AF12" s="55"/>
      <c r="AG12" s="55"/>
      <c r="AH12" s="55"/>
      <c r="AI12" s="55"/>
      <c r="AJ12" s="55"/>
      <c r="AK12" s="55"/>
      <c r="AL12" s="56"/>
      <c r="AM12" s="54"/>
      <c r="AN12" s="55"/>
      <c r="AO12" s="55"/>
      <c r="AP12" s="55"/>
      <c r="AQ12" s="55"/>
      <c r="AR12" s="55"/>
      <c r="AS12" s="55"/>
      <c r="AT12" s="55"/>
      <c r="AU12" s="55"/>
      <c r="AV12" s="56"/>
      <c r="AW12" s="54"/>
      <c r="AX12" s="55"/>
      <c r="AY12" s="55"/>
      <c r="AZ12" s="55"/>
      <c r="BA12" s="55"/>
      <c r="BB12" s="55"/>
      <c r="BC12" s="55"/>
      <c r="BD12" s="55"/>
      <c r="BE12" s="55"/>
      <c r="BF12" s="56"/>
    </row>
    <row r="13" spans="1:58" ht="15" thickBot="1" x14ac:dyDescent="0.35">
      <c r="A13" s="10"/>
      <c r="B13" s="1"/>
      <c r="C13" s="10"/>
      <c r="D13" s="3"/>
      <c r="E13" s="1"/>
      <c r="F13" s="1"/>
      <c r="G13" s="26" cm="1">
        <f t="array" ref="G13:G24">INDEX(Data!Q3:Q38,MATCH(processing!B1&amp;processing!A17:A28,Data!A3:A38&amp;Data!B3:B38,0))</f>
        <v>60</v>
      </c>
      <c r="H13">
        <f>$H$11</f>
        <v>8</v>
      </c>
      <c r="I13" s="27" cm="1">
        <f t="array" ref="I13:I24">INDEX(Data!R3:R38,MATCH(processing!B1&amp;processing!A17:A28,Data!A3:A38&amp;Data!B3:B38,0))</f>
        <v>26</v>
      </c>
      <c r="J13" s="3" t="str">
        <f>IF(ISNA(D17),"",I13)</f>
        <v/>
      </c>
      <c r="K13" s="10"/>
      <c r="L13" t="s">
        <v>71</v>
      </c>
      <c r="M13" s="10" t="s">
        <v>72</v>
      </c>
      <c r="N13" s="10" t="s">
        <v>73</v>
      </c>
      <c r="O13" s="10"/>
      <c r="P13" s="3"/>
      <c r="Q13" s="1"/>
      <c r="R13" s="3"/>
      <c r="S13" s="3"/>
      <c r="T13" s="3"/>
      <c r="U13" s="3"/>
      <c r="V13" s="1"/>
      <c r="W13" s="10"/>
      <c r="X13" s="3"/>
      <c r="Y13" s="3"/>
      <c r="Z13" s="10"/>
      <c r="AA13" s="1"/>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r="14" spans="1:58" ht="15" thickBot="1" x14ac:dyDescent="0.35">
      <c r="A14" s="10"/>
      <c r="B14" s="1"/>
      <c r="C14" s="10"/>
      <c r="D14" s="3"/>
      <c r="E14" s="1"/>
      <c r="F14" s="1"/>
      <c r="G14" s="3">
        <v>68</v>
      </c>
      <c r="H14">
        <f t="shared" ref="H14:H24" si="0">$H$11</f>
        <v>8</v>
      </c>
      <c r="I14" s="3">
        <v>60</v>
      </c>
      <c r="J14" s="3">
        <f t="shared" ref="J14:J24" si="1">IF(ISNA(D18),"",I14)</f>
        <v>60</v>
      </c>
      <c r="K14" s="10"/>
      <c r="L14" s="20" cm="1">
        <f t="array" ref="L14:L25">INDEX(Data!DO3:DO38,MATCH(processing!B1&amp;processing!A17:A28,Data!A3:A38&amp;Data!B3:B38,0))</f>
        <v>5400</v>
      </c>
      <c r="M14" s="10">
        <f>IF(OR(O13&gt;0,O14&gt;0,O15&gt;0),L14,NA())</f>
        <v>5400</v>
      </c>
      <c r="N14" s="10">
        <f>(M14&lt;0)*1</f>
        <v>0</v>
      </c>
      <c r="O14" s="10">
        <f>IF(ISNA(D17),0,L14)</f>
        <v>0</v>
      </c>
      <c r="P14" s="3"/>
      <c r="Q14" s="1"/>
      <c r="R14" s="3"/>
      <c r="S14" s="3"/>
      <c r="T14" s="3"/>
      <c r="U14" s="3"/>
      <c r="V14" s="1"/>
      <c r="W14" s="10"/>
      <c r="X14" s="3"/>
      <c r="Y14" s="3"/>
      <c r="Z14" s="10"/>
      <c r="AA14" s="1"/>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row>
    <row r="15" spans="1:58" ht="15" thickBot="1" x14ac:dyDescent="0.35">
      <c r="A15" s="10"/>
      <c r="B15" s="1"/>
      <c r="C15" s="10"/>
      <c r="D15" s="3"/>
      <c r="E15" s="1"/>
      <c r="F15" s="1"/>
      <c r="G15" s="3">
        <v>87</v>
      </c>
      <c r="H15">
        <f t="shared" si="0"/>
        <v>8</v>
      </c>
      <c r="I15" s="3">
        <v>15</v>
      </c>
      <c r="J15" s="3" t="str">
        <f t="shared" si="1"/>
        <v/>
      </c>
      <c r="K15" s="3"/>
      <c r="L15" s="21">
        <v>5800</v>
      </c>
      <c r="M15" s="10">
        <f t="shared" ref="M15:M25" si="2">IF(OR(O14&gt;0,O15&gt;0,O16&gt;0),L15,NA())</f>
        <v>5800</v>
      </c>
      <c r="N15" s="10">
        <f t="shared" ref="N15:N25" si="3">(M15&lt;0)*1</f>
        <v>0</v>
      </c>
      <c r="O15" s="10">
        <f t="shared" ref="O15:O25" si="4">IF(ISNA(D18),0,L15)</f>
        <v>5800</v>
      </c>
      <c r="P15" s="3"/>
      <c r="Q15" s="1"/>
      <c r="R15" s="3"/>
      <c r="S15" s="3"/>
      <c r="T15" s="3"/>
      <c r="U15" s="3"/>
      <c r="V15" s="1"/>
      <c r="W15" s="10"/>
      <c r="X15" s="3"/>
      <c r="Y15" s="3"/>
      <c r="Z15" s="10"/>
      <c r="AA15" s="1"/>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r="16" spans="1:58" ht="15" thickBot="1" x14ac:dyDescent="0.35">
      <c r="A16" s="10"/>
      <c r="B16" s="1"/>
      <c r="C16" s="15" t="s">
        <v>51</v>
      </c>
      <c r="D16" s="3"/>
      <c r="E16" s="1" t="s">
        <v>52</v>
      </c>
      <c r="F16" s="1"/>
      <c r="G16" s="3">
        <v>68</v>
      </c>
      <c r="H16">
        <f t="shared" si="0"/>
        <v>8</v>
      </c>
      <c r="I16" s="3">
        <v>42</v>
      </c>
      <c r="J16" s="3" t="str">
        <f t="shared" si="1"/>
        <v/>
      </c>
      <c r="K16" s="3"/>
      <c r="L16" s="21">
        <v>5500</v>
      </c>
      <c r="M16" s="10">
        <f t="shared" si="2"/>
        <v>5500</v>
      </c>
      <c r="N16" s="10">
        <f t="shared" si="3"/>
        <v>0</v>
      </c>
      <c r="O16" s="10">
        <f t="shared" si="4"/>
        <v>0</v>
      </c>
      <c r="P16" s="3"/>
      <c r="Q16" s="1"/>
      <c r="R16" s="3"/>
      <c r="S16" s="3"/>
      <c r="T16" s="3"/>
      <c r="U16" s="3"/>
      <c r="V16" s="1"/>
      <c r="W16" s="10"/>
      <c r="X16" s="3"/>
      <c r="Y16" s="3"/>
      <c r="Z16" s="10"/>
      <c r="AA16" s="1"/>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r="17" spans="1:58" ht="15" thickBot="1" x14ac:dyDescent="0.35">
      <c r="A17" s="10">
        <v>1</v>
      </c>
      <c r="B17" s="3" t="s">
        <v>34</v>
      </c>
      <c r="C17" s="17" cm="1">
        <f t="array" ref="C17:C28">INDEX(Data!D3:D38,MATCH(processing!B1&amp;processing!A17:A28,Data!A3:A38&amp;Data!B3:B38,0))</f>
        <v>54000</v>
      </c>
      <c r="D17" s="3" t="e">
        <f>IFERROR(GETPIVOTDATA("Cash Flow",control!$B$4,"Month",A17),NA())</f>
        <v>#N/A</v>
      </c>
      <c r="E17" s="1" t="str">
        <f>IF(ISNA(D17),"",C17/1000&amp;"K")</f>
        <v/>
      </c>
      <c r="F17" s="1"/>
      <c r="G17" s="3">
        <v>60</v>
      </c>
      <c r="H17">
        <f t="shared" si="0"/>
        <v>8</v>
      </c>
      <c r="I17" s="3">
        <v>20</v>
      </c>
      <c r="J17" s="3" t="str">
        <f t="shared" si="1"/>
        <v/>
      </c>
      <c r="K17" s="10"/>
      <c r="L17" s="21">
        <v>4200</v>
      </c>
      <c r="M17" s="10" t="e">
        <f t="shared" si="2"/>
        <v>#N/A</v>
      </c>
      <c r="N17" s="10" t="e">
        <f t="shared" si="3"/>
        <v>#N/A</v>
      </c>
      <c r="O17" s="10">
        <f t="shared" si="4"/>
        <v>0</v>
      </c>
      <c r="P17" s="3"/>
      <c r="Q17" s="1"/>
      <c r="R17" s="3"/>
      <c r="S17" s="3"/>
      <c r="T17" s="3"/>
      <c r="U17" s="3"/>
      <c r="V17" s="1"/>
      <c r="W17" s="10"/>
      <c r="X17" s="3"/>
      <c r="Y17" s="3"/>
      <c r="Z17" s="10"/>
      <c r="AA17" s="1"/>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row>
    <row r="18" spans="1:58" ht="15" thickBot="1" x14ac:dyDescent="0.35">
      <c r="A18" s="10">
        <v>2</v>
      </c>
      <c r="B18" s="3" t="s">
        <v>35</v>
      </c>
      <c r="C18" s="16">
        <v>70000</v>
      </c>
      <c r="D18" s="3">
        <f>IFERROR(GETPIVOTDATA("Cash Flow",control!$B$4,"Month",A18),NA())</f>
        <v>70000</v>
      </c>
      <c r="E18" s="1" t="str">
        <f>IF(ISNA(D18),"",C17/1000&amp;"K")</f>
        <v>54K</v>
      </c>
      <c r="F18" s="1"/>
      <c r="G18" s="3">
        <v>66</v>
      </c>
      <c r="H18">
        <f t="shared" si="0"/>
        <v>8</v>
      </c>
      <c r="I18" s="3">
        <v>46</v>
      </c>
      <c r="J18" s="3" t="str">
        <f t="shared" si="1"/>
        <v/>
      </c>
      <c r="K18" s="3"/>
      <c r="L18" s="21">
        <v>6600</v>
      </c>
      <c r="M18" s="10" t="e">
        <f t="shared" si="2"/>
        <v>#N/A</v>
      </c>
      <c r="N18" s="10" t="e">
        <f t="shared" si="3"/>
        <v>#N/A</v>
      </c>
      <c r="O18" s="10">
        <f t="shared" si="4"/>
        <v>0</v>
      </c>
      <c r="P18" s="3"/>
      <c r="Q18" s="1"/>
      <c r="R18" s="3"/>
      <c r="S18" s="3"/>
      <c r="T18" s="3"/>
      <c r="U18" s="3"/>
      <c r="V18" s="1"/>
      <c r="W18" s="10"/>
      <c r="X18" s="3"/>
      <c r="Y18" s="3"/>
      <c r="Z18" s="10"/>
      <c r="AA18" s="1"/>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r="19" spans="1:58" ht="15" thickBot="1" x14ac:dyDescent="0.35">
      <c r="A19" s="10">
        <v>3</v>
      </c>
      <c r="B19" s="3" t="s">
        <v>36</v>
      </c>
      <c r="C19" s="17">
        <v>55000</v>
      </c>
      <c r="D19" s="3" t="e">
        <f>IFERROR(GETPIVOTDATA("Cash Flow",control!$B$4,"Month",A19),NA())</f>
        <v>#N/A</v>
      </c>
      <c r="E19" s="1" t="str">
        <f t="shared" ref="E19:E28" si="5">IF(ISNA(D19),"",C19/1000&amp;"K")</f>
        <v/>
      </c>
      <c r="F19" s="1"/>
      <c r="G19" s="3">
        <v>46</v>
      </c>
      <c r="H19">
        <f t="shared" si="0"/>
        <v>8</v>
      </c>
      <c r="I19" s="3">
        <v>30</v>
      </c>
      <c r="J19" s="3" t="str">
        <f t="shared" si="1"/>
        <v/>
      </c>
      <c r="K19" s="10"/>
      <c r="L19" s="21">
        <v>7000</v>
      </c>
      <c r="M19" s="10" t="e">
        <f t="shared" si="2"/>
        <v>#N/A</v>
      </c>
      <c r="N19" s="10" t="e">
        <f t="shared" si="3"/>
        <v>#N/A</v>
      </c>
      <c r="O19" s="10">
        <f t="shared" si="4"/>
        <v>0</v>
      </c>
      <c r="P19" s="3"/>
      <c r="Q19" s="1"/>
      <c r="R19" s="3"/>
      <c r="S19" s="3"/>
      <c r="T19" s="3"/>
      <c r="U19" s="3"/>
      <c r="V19" s="1"/>
      <c r="W19" s="10"/>
      <c r="X19" s="3"/>
      <c r="Y19" s="3"/>
      <c r="Z19" s="10"/>
      <c r="AA19" s="1"/>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r="20" spans="1:58" ht="15" thickBot="1" x14ac:dyDescent="0.35">
      <c r="A20" s="10">
        <v>4</v>
      </c>
      <c r="B20" s="3" t="s">
        <v>37</v>
      </c>
      <c r="C20" s="17">
        <v>44000</v>
      </c>
      <c r="D20" s="3" t="e">
        <f>IFERROR(GETPIVOTDATA("Cash Flow",control!$B$4,"Month",A20),NA())</f>
        <v>#N/A</v>
      </c>
      <c r="E20" s="1" t="str">
        <f t="shared" si="5"/>
        <v/>
      </c>
      <c r="F20" s="1"/>
      <c r="G20" s="3">
        <v>73</v>
      </c>
      <c r="H20">
        <f t="shared" si="0"/>
        <v>8</v>
      </c>
      <c r="I20" s="3">
        <v>67</v>
      </c>
      <c r="J20" s="3" t="str">
        <f t="shared" si="1"/>
        <v/>
      </c>
      <c r="K20" s="3"/>
      <c r="L20" s="21">
        <v>5000</v>
      </c>
      <c r="M20" s="10" t="e">
        <f t="shared" si="2"/>
        <v>#N/A</v>
      </c>
      <c r="N20" s="10" t="e">
        <f t="shared" si="3"/>
        <v>#N/A</v>
      </c>
      <c r="O20" s="10">
        <f t="shared" si="4"/>
        <v>0</v>
      </c>
      <c r="P20" s="3"/>
      <c r="Q20" s="1"/>
      <c r="R20" s="3"/>
      <c r="S20" s="3"/>
      <c r="T20" s="3"/>
      <c r="U20" s="3"/>
      <c r="V20" s="1"/>
      <c r="W20" s="10"/>
      <c r="X20" s="3"/>
      <c r="Y20" s="3"/>
      <c r="Z20" s="10"/>
      <c r="AA20" s="1"/>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r="21" spans="1:58" ht="15" thickBot="1" x14ac:dyDescent="0.35">
      <c r="A21" s="10">
        <v>5</v>
      </c>
      <c r="B21" s="3" t="s">
        <v>38</v>
      </c>
      <c r="C21" s="17">
        <v>44000</v>
      </c>
      <c r="D21" s="3" t="e">
        <f>IFERROR(GETPIVOTDATA("Cash Flow",control!$B$4,"Month",A21),NA())</f>
        <v>#N/A</v>
      </c>
      <c r="E21" s="1" t="str">
        <f t="shared" si="5"/>
        <v/>
      </c>
      <c r="F21" s="1"/>
      <c r="G21" s="3">
        <v>64</v>
      </c>
      <c r="H21">
        <f t="shared" si="0"/>
        <v>8</v>
      </c>
      <c r="I21" s="3">
        <v>38</v>
      </c>
      <c r="J21" s="3" t="str">
        <f t="shared" si="1"/>
        <v/>
      </c>
      <c r="K21" s="10"/>
      <c r="L21" s="21">
        <v>5300</v>
      </c>
      <c r="M21" s="10" t="e">
        <f t="shared" si="2"/>
        <v>#N/A</v>
      </c>
      <c r="N21" s="10" t="e">
        <f t="shared" si="3"/>
        <v>#N/A</v>
      </c>
      <c r="O21" s="10">
        <f t="shared" si="4"/>
        <v>0</v>
      </c>
      <c r="P21" s="3"/>
      <c r="Q21" s="1"/>
      <c r="R21" s="3"/>
      <c r="S21" s="3"/>
      <c r="T21" s="3"/>
      <c r="U21" s="3"/>
      <c r="V21" s="1"/>
      <c r="W21" s="10"/>
      <c r="X21" s="3"/>
      <c r="Y21" s="3"/>
      <c r="Z21" s="10"/>
      <c r="AA21" s="1"/>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row>
    <row r="22" spans="1:58" ht="15" thickBot="1" x14ac:dyDescent="0.35">
      <c r="A22" s="10">
        <v>6</v>
      </c>
      <c r="B22" s="3" t="s">
        <v>39</v>
      </c>
      <c r="C22" s="17">
        <v>70000</v>
      </c>
      <c r="D22" s="3" t="e">
        <f>IFERROR(GETPIVOTDATA("Cash Flow",control!$B$4,"Month",A22),NA())</f>
        <v>#N/A</v>
      </c>
      <c r="E22" s="1" t="str">
        <f t="shared" si="5"/>
        <v/>
      </c>
      <c r="F22" s="1"/>
      <c r="G22" s="3">
        <v>78</v>
      </c>
      <c r="H22">
        <f t="shared" si="0"/>
        <v>8</v>
      </c>
      <c r="I22" s="3">
        <v>70</v>
      </c>
      <c r="J22" s="3" t="str">
        <f t="shared" si="1"/>
        <v/>
      </c>
      <c r="K22" s="3"/>
      <c r="L22" s="21">
        <v>8500</v>
      </c>
      <c r="M22" s="10" t="e">
        <f t="shared" si="2"/>
        <v>#N/A</v>
      </c>
      <c r="N22" s="10" t="e">
        <f t="shared" si="3"/>
        <v>#N/A</v>
      </c>
      <c r="O22" s="10">
        <f t="shared" si="4"/>
        <v>0</v>
      </c>
      <c r="P22" s="3"/>
      <c r="Q22" s="1"/>
      <c r="R22" s="3"/>
      <c r="S22" s="3"/>
      <c r="T22" s="3"/>
      <c r="U22" s="3"/>
      <c r="V22" s="1"/>
      <c r="W22" s="10"/>
      <c r="X22" s="3"/>
      <c r="Y22" s="3"/>
      <c r="Z22" s="10"/>
      <c r="AA22" s="1"/>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r="23" spans="1:58" ht="15" thickBot="1" x14ac:dyDescent="0.35">
      <c r="A23" s="10">
        <v>7</v>
      </c>
      <c r="B23" s="3" t="s">
        <v>40</v>
      </c>
      <c r="C23" s="17">
        <v>87000</v>
      </c>
      <c r="D23" s="3" t="e">
        <f>IFERROR(GETPIVOTDATA("Cash Flow",control!$B$4,"Month",A23),NA())</f>
        <v>#N/A</v>
      </c>
      <c r="E23" s="1" t="str">
        <f t="shared" si="5"/>
        <v/>
      </c>
      <c r="F23" s="1"/>
      <c r="G23" s="3">
        <v>92</v>
      </c>
      <c r="H23">
        <f t="shared" si="0"/>
        <v>8</v>
      </c>
      <c r="I23" s="3">
        <v>53</v>
      </c>
      <c r="J23" s="3" t="str">
        <f t="shared" si="1"/>
        <v/>
      </c>
      <c r="K23" s="10"/>
      <c r="L23" s="21">
        <v>9000</v>
      </c>
      <c r="M23" s="10" t="e">
        <f t="shared" si="2"/>
        <v>#N/A</v>
      </c>
      <c r="N23" s="10" t="e">
        <f t="shared" si="3"/>
        <v>#N/A</v>
      </c>
      <c r="O23" s="10">
        <f t="shared" si="4"/>
        <v>0</v>
      </c>
      <c r="P23" s="3"/>
      <c r="Q23" s="1"/>
      <c r="R23" s="3"/>
      <c r="S23" s="3"/>
      <c r="T23" s="3"/>
      <c r="U23" s="3"/>
      <c r="V23" s="1"/>
      <c r="W23" s="10"/>
      <c r="X23" s="3"/>
      <c r="Y23" s="3"/>
      <c r="Z23" s="10"/>
      <c r="AA23" s="1"/>
      <c r="AB23" s="1"/>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row>
    <row r="24" spans="1:58" ht="15" thickBot="1" x14ac:dyDescent="0.35">
      <c r="A24" s="10">
        <v>8</v>
      </c>
      <c r="B24" s="3" t="s">
        <v>41</v>
      </c>
      <c r="C24" s="17">
        <v>69000</v>
      </c>
      <c r="D24" s="3" t="e">
        <f>IFERROR(GETPIVOTDATA("Cash Flow",control!$B$4,"Month",A24),NA())</f>
        <v>#N/A</v>
      </c>
      <c r="E24" s="1" t="str">
        <f t="shared" si="5"/>
        <v/>
      </c>
      <c r="F24" s="1"/>
      <c r="G24" s="3">
        <v>56</v>
      </c>
      <c r="H24">
        <f t="shared" si="0"/>
        <v>8</v>
      </c>
      <c r="I24" s="3">
        <v>58</v>
      </c>
      <c r="J24" s="3" t="str">
        <f t="shared" si="1"/>
        <v/>
      </c>
      <c r="K24" s="10"/>
      <c r="L24" s="21">
        <v>7000</v>
      </c>
      <c r="M24" s="10" t="e">
        <f t="shared" si="2"/>
        <v>#N/A</v>
      </c>
      <c r="N24" s="10" t="e">
        <f t="shared" si="3"/>
        <v>#N/A</v>
      </c>
      <c r="O24" s="10">
        <f t="shared" si="4"/>
        <v>0</v>
      </c>
      <c r="P24" s="3"/>
      <c r="Q24" s="1"/>
      <c r="R24" s="3"/>
      <c r="S24" s="3"/>
      <c r="T24" s="3"/>
      <c r="U24" s="3"/>
      <c r="V24" s="1"/>
      <c r="W24" s="10"/>
      <c r="X24" s="10"/>
      <c r="Y24" s="10"/>
      <c r="Z24" s="10"/>
      <c r="AA24" s="1"/>
      <c r="AB24" s="1"/>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r="25" spans="1:58" ht="15" thickBot="1" x14ac:dyDescent="0.35">
      <c r="A25" s="10">
        <v>9</v>
      </c>
      <c r="B25" s="3" t="s">
        <v>42</v>
      </c>
      <c r="C25" s="17">
        <v>62000</v>
      </c>
      <c r="D25" s="3" t="e">
        <f>IFERROR(GETPIVOTDATA("Cash Flow",control!$B$4,"Month",A25),NA())</f>
        <v>#N/A</v>
      </c>
      <c r="E25" s="1" t="str">
        <f t="shared" si="5"/>
        <v/>
      </c>
      <c r="F25" s="1"/>
      <c r="G25" s="1"/>
      <c r="H25" s="1"/>
      <c r="I25" s="1"/>
      <c r="J25" s="3" t="str">
        <f>TEXT(SUMIF(J13:J24,"&gt;0"),"#,##0")</f>
        <v>60</v>
      </c>
      <c r="K25" s="1"/>
      <c r="L25" s="21">
        <v>9900</v>
      </c>
      <c r="M25" s="10" t="e">
        <f t="shared" si="2"/>
        <v>#N/A</v>
      </c>
      <c r="N25" s="10" t="e">
        <f t="shared" si="3"/>
        <v>#N/A</v>
      </c>
      <c r="O25" s="10">
        <f t="shared" si="4"/>
        <v>0</v>
      </c>
      <c r="P25" s="3"/>
      <c r="Q25" s="1"/>
      <c r="R25" s="1"/>
      <c r="S25" s="1"/>
      <c r="T25" s="1"/>
      <c r="U25" s="3"/>
      <c r="V25" s="1"/>
      <c r="W25" s="1"/>
      <c r="X25" s="1"/>
      <c r="Y25" s="1"/>
      <c r="Z25" s="3"/>
      <c r="AA25" s="52"/>
      <c r="AB25" s="1"/>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r="26" spans="1:58" ht="15" thickBot="1" x14ac:dyDescent="0.35">
      <c r="A26" s="10">
        <v>10</v>
      </c>
      <c r="B26" s="3" t="s">
        <v>43</v>
      </c>
      <c r="C26" s="17">
        <v>53000</v>
      </c>
      <c r="D26" s="3" t="e">
        <f>IFERROR(GETPIVOTDATA("Cash Flow",control!$B$4,"Month",A26),NA())</f>
        <v>#N/A</v>
      </c>
      <c r="E26" s="1" t="str">
        <f t="shared" si="5"/>
        <v/>
      </c>
      <c r="F26" s="1"/>
      <c r="G26" s="1"/>
      <c r="H26" s="1"/>
      <c r="I26" s="1"/>
      <c r="J26" s="1"/>
      <c r="K26" s="1"/>
      <c r="L26" s="1"/>
      <c r="M26" s="1"/>
      <c r="N26" s="1"/>
      <c r="O26" s="1"/>
      <c r="P26" s="1"/>
      <c r="Q26" s="1"/>
      <c r="R26" s="1"/>
      <c r="S26" s="1"/>
      <c r="T26" s="1"/>
      <c r="U26" s="1"/>
      <c r="V26" s="1"/>
      <c r="W26" s="1"/>
      <c r="X26" s="1"/>
      <c r="Y26" s="1"/>
      <c r="Z26" s="1"/>
      <c r="AA26" s="1"/>
      <c r="AB26" s="1"/>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r="27" spans="1:58" ht="15" thickBot="1" x14ac:dyDescent="0.35">
      <c r="A27" s="10">
        <v>11</v>
      </c>
      <c r="B27" s="3" t="s">
        <v>44</v>
      </c>
      <c r="C27" s="17">
        <v>86000</v>
      </c>
      <c r="D27" s="3" t="e">
        <f>IFERROR(GETPIVOTDATA("Cash Flow",control!$B$4,"Month",A27),NA())</f>
        <v>#N/A</v>
      </c>
      <c r="E27" s="1" t="str">
        <f t="shared" si="5"/>
        <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5" thickBot="1" x14ac:dyDescent="0.35">
      <c r="A28" s="10">
        <v>12</v>
      </c>
      <c r="B28" s="3" t="s">
        <v>45</v>
      </c>
      <c r="C28" s="17">
        <v>85000</v>
      </c>
      <c r="D28" s="3" t="e">
        <f>IFERROR(GETPIVOTDATA("Cash Flow",control!$B$4,"Month",A28),NA())</f>
        <v>#N/A</v>
      </c>
      <c r="E28" s="1" t="str">
        <f t="shared" si="5"/>
        <v/>
      </c>
      <c r="F28" s="3"/>
      <c r="G28" s="3"/>
      <c r="H28" s="3"/>
      <c r="I28" s="3"/>
      <c r="J28" s="3"/>
      <c r="K28" s="3"/>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spans="1:58" ht="15" thickBot="1" x14ac:dyDescent="0.35">
      <c r="A29" s="10"/>
      <c r="B29" s="3"/>
      <c r="C29" s="3"/>
      <c r="D29" s="3" t="str">
        <f>TEXT(SUMIF(D17:D28,"&gt;0"),"#,##0")</f>
        <v>70,000</v>
      </c>
      <c r="E29" s="3"/>
      <c r="F29" s="3"/>
      <c r="G29" s="3"/>
      <c r="H29" s="3"/>
      <c r="I29" s="3"/>
      <c r="J29" s="3"/>
      <c r="K29" s="3"/>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spans="1:58" ht="15" thickBot="1" x14ac:dyDescent="0.35">
      <c r="A30" s="10"/>
      <c r="B30" s="3"/>
      <c r="C30" s="3"/>
      <c r="D30" s="3"/>
      <c r="E30" s="3"/>
      <c r="F30" s="3"/>
      <c r="G30" s="3"/>
      <c r="H30" s="3"/>
      <c r="I30" s="3"/>
      <c r="J30" s="3"/>
      <c r="K30" s="3"/>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spans="1:58" ht="15" thickBot="1" x14ac:dyDescent="0.35">
      <c r="A31" s="10"/>
      <c r="B31" s="3"/>
      <c r="C31" s="3"/>
      <c r="D31" s="3"/>
      <c r="E31" s="28"/>
      <c r="F31" s="28"/>
      <c r="G31" s="28"/>
      <c r="H31" s="28"/>
      <c r="I31" s="28"/>
      <c r="J31" s="3"/>
      <c r="K31" s="3"/>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spans="1:58" ht="15" thickBot="1" x14ac:dyDescent="0.35">
      <c r="A32" s="10"/>
      <c r="B32" s="3"/>
      <c r="C32" s="3"/>
      <c r="D32" s="3"/>
      <c r="E32" s="24"/>
      <c r="F32" s="24"/>
      <c r="G32" s="24"/>
      <c r="H32" s="24"/>
      <c r="I32" s="24"/>
      <c r="J32" s="54" t="s">
        <v>4</v>
      </c>
      <c r="K32" s="55"/>
      <c r="L32" s="56"/>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spans="1:58" ht="15" thickBot="1" x14ac:dyDescent="0.35">
      <c r="A33" s="10"/>
      <c r="B33" s="3"/>
      <c r="C33" s="3"/>
      <c r="D33" s="3"/>
      <c r="E33" s="3"/>
      <c r="F33" s="3"/>
      <c r="G33" s="3"/>
      <c r="H33" s="3"/>
      <c r="I33" s="3"/>
      <c r="K33">
        <v>8</v>
      </c>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spans="1:58" ht="29.4" thickBot="1" x14ac:dyDescent="0.35">
      <c r="A34" s="10"/>
      <c r="B34" s="3"/>
      <c r="C34" s="3"/>
      <c r="D34" s="3"/>
      <c r="E34" s="3"/>
      <c r="F34" s="3"/>
      <c r="G34" s="3"/>
      <c r="H34" s="3"/>
      <c r="I34" s="3"/>
      <c r="J34" s="4" t="s">
        <v>29</v>
      </c>
      <c r="K34" t="s">
        <v>75</v>
      </c>
      <c r="L34" s="4" t="s">
        <v>30</v>
      </c>
      <c r="M34" s="1" t="s">
        <v>76</v>
      </c>
      <c r="N34" s="1" t="str">
        <f>J34&amp;"L2"</f>
        <v>MinL2</v>
      </c>
      <c r="O34" s="1" t="str">
        <f t="shared" ref="O34:Q34" si="6">K34&amp;"L2"</f>
        <v>INDENT 1L2</v>
      </c>
      <c r="P34" s="1" t="str">
        <f t="shared" si="6"/>
        <v>MaxL2</v>
      </c>
      <c r="Q34" s="1" t="str">
        <f t="shared" si="6"/>
        <v>INDENT 2L2</v>
      </c>
      <c r="R34" s="4" t="s">
        <v>31</v>
      </c>
      <c r="S34" s="1" t="s">
        <v>77</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spans="1:58" ht="15" thickBot="1" x14ac:dyDescent="0.35">
      <c r="A35" s="10"/>
      <c r="B35" s="3"/>
      <c r="C35" s="3"/>
      <c r="D35" s="3"/>
      <c r="E35" s="3"/>
      <c r="F35" s="3"/>
      <c r="G35" s="3"/>
      <c r="H35" s="3"/>
      <c r="I35" s="3"/>
      <c r="J35" s="3" cm="1">
        <f t="array" ref="J35:J46">INDEX(Data!S3:S38,MATCH(processing!B1&amp;processing!A17:A28,Data!A3:A38&amp;Data!B3:B38,0))</f>
        <v>35</v>
      </c>
      <c r="K35" s="3">
        <f>$K$33</f>
        <v>8</v>
      </c>
      <c r="L35" s="1" cm="1">
        <f t="array" ref="L35:L46">INDEX(Data!T3:T38,MATCH(processing!B1&amp;processing!A17:A28,Data!A3:A38&amp;Data!B3:B38,0))</f>
        <v>28</v>
      </c>
      <c r="M35" s="1">
        <f>$K$33</f>
        <v>8</v>
      </c>
      <c r="N35" s="1" t="e">
        <f>IF($R35,J35,NA())</f>
        <v>#N/A</v>
      </c>
      <c r="O35" s="1" t="e">
        <f t="shared" ref="O35:Q46" si="7">IF($R35,K35,NA())</f>
        <v>#N/A</v>
      </c>
      <c r="P35" s="1" t="e">
        <f t="shared" si="7"/>
        <v>#N/A</v>
      </c>
      <c r="Q35" s="1" t="e">
        <f t="shared" si="7"/>
        <v>#N/A</v>
      </c>
      <c r="R35" s="1" cm="1">
        <f t="array" ref="R35:R46">INDEX(Data!U3:U38,MATCH(processing!B1&amp;processing!A17:A28,Data!A3:A38&amp;Data!B3:B38,0))</f>
        <v>0</v>
      </c>
      <c r="S35" s="1" t="e">
        <f>IF(ISNA(D17),D17,SUM(J35:M35))</f>
        <v>#N/A</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1:58" ht="15" thickBot="1" x14ac:dyDescent="0.35">
      <c r="A36" s="10"/>
      <c r="B36" s="3"/>
      <c r="C36" s="3"/>
      <c r="D36" s="3"/>
      <c r="E36" s="3"/>
      <c r="F36" s="3"/>
      <c r="G36" s="3"/>
      <c r="H36" s="3"/>
      <c r="I36" s="3"/>
      <c r="J36" s="3">
        <v>27</v>
      </c>
      <c r="K36" s="3">
        <f t="shared" ref="K36:K46" si="8">$K$33</f>
        <v>8</v>
      </c>
      <c r="L36" s="1">
        <v>28</v>
      </c>
      <c r="M36" s="1">
        <f t="shared" ref="M36:M46" si="9">$K$33</f>
        <v>8</v>
      </c>
      <c r="N36" s="1" t="e">
        <f t="shared" ref="N36:N46" si="10">IF($R36,J36,NA())</f>
        <v>#N/A</v>
      </c>
      <c r="O36" s="1" t="e">
        <f t="shared" si="7"/>
        <v>#N/A</v>
      </c>
      <c r="P36" s="1" t="e">
        <f t="shared" si="7"/>
        <v>#N/A</v>
      </c>
      <c r="Q36" s="1" t="e">
        <f t="shared" si="7"/>
        <v>#N/A</v>
      </c>
      <c r="R36" s="1">
        <v>0</v>
      </c>
      <c r="S36" s="1">
        <f t="shared" ref="S36:S46" si="11">IF(ISNA(D18),D18,SUM(J36:M36))</f>
        <v>71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spans="1:58" ht="15" thickBot="1" x14ac:dyDescent="0.35">
      <c r="A37" s="10"/>
      <c r="B37" s="3"/>
      <c r="C37" s="3"/>
      <c r="D37" s="3"/>
      <c r="E37" s="3"/>
      <c r="F37" s="3"/>
      <c r="G37" s="3"/>
      <c r="H37" s="3"/>
      <c r="I37" s="3"/>
      <c r="J37" s="3">
        <v>91</v>
      </c>
      <c r="K37" s="3">
        <f t="shared" si="8"/>
        <v>8</v>
      </c>
      <c r="L37" s="1">
        <v>67</v>
      </c>
      <c r="M37" s="1">
        <f t="shared" si="9"/>
        <v>8</v>
      </c>
      <c r="N37" s="1">
        <f t="shared" si="10"/>
        <v>91</v>
      </c>
      <c r="O37" s="1">
        <f t="shared" si="7"/>
        <v>8</v>
      </c>
      <c r="P37" s="1">
        <f t="shared" si="7"/>
        <v>67</v>
      </c>
      <c r="Q37" s="1">
        <f t="shared" si="7"/>
        <v>8</v>
      </c>
      <c r="R37" s="1">
        <v>1</v>
      </c>
      <c r="S37" s="1" t="e">
        <f t="shared" si="11"/>
        <v>#N/A</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1:58" ht="15" thickBot="1" x14ac:dyDescent="0.35">
      <c r="A38" s="10"/>
      <c r="B38" s="3"/>
      <c r="C38" s="3"/>
      <c r="D38" s="3"/>
      <c r="E38" s="3"/>
      <c r="F38" s="3"/>
      <c r="G38" s="3"/>
      <c r="H38" s="3"/>
      <c r="I38" s="3"/>
      <c r="J38" s="3">
        <v>60</v>
      </c>
      <c r="K38" s="3">
        <f t="shared" si="8"/>
        <v>8</v>
      </c>
      <c r="L38" s="1">
        <v>59</v>
      </c>
      <c r="M38" s="1">
        <f t="shared" si="9"/>
        <v>8</v>
      </c>
      <c r="N38" s="1" t="e">
        <f t="shared" si="10"/>
        <v>#N/A</v>
      </c>
      <c r="O38" s="1" t="e">
        <f t="shared" si="7"/>
        <v>#N/A</v>
      </c>
      <c r="P38" s="1" t="e">
        <f t="shared" si="7"/>
        <v>#N/A</v>
      </c>
      <c r="Q38" s="1" t="e">
        <f t="shared" si="7"/>
        <v>#N/A</v>
      </c>
      <c r="R38" s="1">
        <v>0</v>
      </c>
      <c r="S38" s="1" t="e">
        <f t="shared" si="11"/>
        <v>#N/A</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spans="1:58" ht="15" thickBot="1" x14ac:dyDescent="0.35">
      <c r="A39" s="10"/>
      <c r="B39" s="3"/>
      <c r="C39" s="3"/>
      <c r="D39" s="3"/>
      <c r="E39" s="3"/>
      <c r="F39" s="3"/>
      <c r="G39" s="3"/>
      <c r="H39" s="3"/>
      <c r="I39" s="3"/>
      <c r="J39" s="3">
        <v>65</v>
      </c>
      <c r="K39" s="3">
        <f t="shared" si="8"/>
        <v>8</v>
      </c>
      <c r="L39" s="1">
        <v>77</v>
      </c>
      <c r="M39" s="1">
        <f t="shared" si="9"/>
        <v>8</v>
      </c>
      <c r="N39" s="1">
        <f t="shared" si="10"/>
        <v>65</v>
      </c>
      <c r="O39" s="1">
        <f t="shared" si="7"/>
        <v>8</v>
      </c>
      <c r="P39" s="1">
        <f t="shared" si="7"/>
        <v>77</v>
      </c>
      <c r="Q39" s="1">
        <f t="shared" si="7"/>
        <v>8</v>
      </c>
      <c r="R39" s="1">
        <v>1</v>
      </c>
      <c r="S39" s="1" t="e">
        <f t="shared" si="11"/>
        <v>#N/A</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spans="1:58" ht="15" thickBot="1" x14ac:dyDescent="0.35">
      <c r="A40" s="1"/>
      <c r="B40" s="6"/>
      <c r="C40" s="6"/>
      <c r="D40" s="6"/>
      <c r="E40" s="6"/>
      <c r="F40" s="6"/>
      <c r="G40" s="6"/>
      <c r="H40" s="6"/>
      <c r="I40" s="6"/>
      <c r="J40" s="3">
        <v>42</v>
      </c>
      <c r="K40" s="3">
        <f t="shared" si="8"/>
        <v>8</v>
      </c>
      <c r="L40" s="1">
        <v>67</v>
      </c>
      <c r="M40" s="1">
        <f t="shared" si="9"/>
        <v>8</v>
      </c>
      <c r="N40" s="1">
        <f t="shared" si="10"/>
        <v>42</v>
      </c>
      <c r="O40" s="1">
        <f t="shared" si="7"/>
        <v>8</v>
      </c>
      <c r="P40" s="1">
        <f t="shared" si="7"/>
        <v>67</v>
      </c>
      <c r="Q40" s="1">
        <f t="shared" si="7"/>
        <v>8</v>
      </c>
      <c r="R40" s="1">
        <v>1</v>
      </c>
      <c r="S40" s="1" t="e">
        <f t="shared" si="11"/>
        <v>#N/A</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spans="1:58" ht="15" thickBot="1" x14ac:dyDescent="0.35">
      <c r="A41" s="6"/>
      <c r="B41" s="3"/>
      <c r="C41" s="3"/>
      <c r="D41" s="3"/>
      <c r="E41" s="3"/>
      <c r="F41" s="3"/>
      <c r="G41" s="3"/>
      <c r="H41" s="3"/>
      <c r="I41" s="3"/>
      <c r="J41" s="3">
        <v>33</v>
      </c>
      <c r="K41" s="3">
        <f t="shared" si="8"/>
        <v>8</v>
      </c>
      <c r="L41" s="1">
        <v>94</v>
      </c>
      <c r="M41" s="1">
        <f t="shared" si="9"/>
        <v>8</v>
      </c>
      <c r="N41" s="1">
        <f t="shared" si="10"/>
        <v>33</v>
      </c>
      <c r="O41" s="1">
        <f t="shared" si="7"/>
        <v>8</v>
      </c>
      <c r="P41" s="1">
        <f t="shared" si="7"/>
        <v>94</v>
      </c>
      <c r="Q41" s="1">
        <f t="shared" si="7"/>
        <v>8</v>
      </c>
      <c r="R41" s="1">
        <v>1</v>
      </c>
      <c r="S41" s="1" t="e">
        <f t="shared" si="11"/>
        <v>#N/A</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spans="1:58" ht="15" thickBot="1" x14ac:dyDescent="0.35">
      <c r="A42" s="3"/>
      <c r="B42" s="6"/>
      <c r="C42" s="6"/>
      <c r="D42" s="6"/>
      <c r="E42" s="6"/>
      <c r="F42" s="6"/>
      <c r="G42" s="6"/>
      <c r="H42" s="6"/>
      <c r="I42" s="6"/>
      <c r="J42" s="3">
        <v>92</v>
      </c>
      <c r="K42" s="3">
        <f t="shared" si="8"/>
        <v>8</v>
      </c>
      <c r="L42" s="1">
        <v>74</v>
      </c>
      <c r="M42" s="1">
        <f t="shared" si="9"/>
        <v>8</v>
      </c>
      <c r="N42" s="1" t="e">
        <f t="shared" si="10"/>
        <v>#N/A</v>
      </c>
      <c r="O42" s="1" t="e">
        <f t="shared" si="7"/>
        <v>#N/A</v>
      </c>
      <c r="P42" s="1" t="e">
        <f t="shared" si="7"/>
        <v>#N/A</v>
      </c>
      <c r="Q42" s="1" t="e">
        <f t="shared" si="7"/>
        <v>#N/A</v>
      </c>
      <c r="R42" s="1">
        <v>0</v>
      </c>
      <c r="S42" s="1" t="e">
        <f t="shared" si="11"/>
        <v>#N/A</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spans="1:58" ht="15" thickBot="1" x14ac:dyDescent="0.35">
      <c r="A43" s="1"/>
      <c r="B43" s="1"/>
      <c r="C43" s="1"/>
      <c r="D43" s="1"/>
      <c r="E43" s="1"/>
      <c r="F43" s="1"/>
      <c r="G43" s="1"/>
      <c r="H43" s="1"/>
      <c r="I43" s="1"/>
      <c r="J43" s="3">
        <v>44</v>
      </c>
      <c r="K43" s="3">
        <f t="shared" si="8"/>
        <v>8</v>
      </c>
      <c r="L43" s="1">
        <v>94</v>
      </c>
      <c r="M43" s="1">
        <f t="shared" si="9"/>
        <v>8</v>
      </c>
      <c r="N43" s="1">
        <f t="shared" si="10"/>
        <v>44</v>
      </c>
      <c r="O43" s="1">
        <f t="shared" si="7"/>
        <v>8</v>
      </c>
      <c r="P43" s="1">
        <f t="shared" si="7"/>
        <v>94</v>
      </c>
      <c r="Q43" s="1">
        <f t="shared" si="7"/>
        <v>8</v>
      </c>
      <c r="R43" s="1">
        <v>1</v>
      </c>
      <c r="S43" s="1" t="e">
        <f t="shared" si="11"/>
        <v>#N/A</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spans="1:58" ht="15" thickBot="1" x14ac:dyDescent="0.35">
      <c r="A44" s="7"/>
      <c r="B44" s="1"/>
      <c r="C44" s="1"/>
      <c r="D44" s="1"/>
      <c r="E44" s="1"/>
      <c r="F44" s="1"/>
      <c r="G44" s="1"/>
      <c r="H44" s="1"/>
      <c r="I44" s="1"/>
      <c r="J44" s="3">
        <v>22</v>
      </c>
      <c r="K44" s="3">
        <f t="shared" si="8"/>
        <v>8</v>
      </c>
      <c r="L44" s="1">
        <v>76</v>
      </c>
      <c r="M44" s="1">
        <f t="shared" si="9"/>
        <v>8</v>
      </c>
      <c r="N44" s="1" t="e">
        <f t="shared" si="10"/>
        <v>#N/A</v>
      </c>
      <c r="O44" s="1" t="e">
        <f t="shared" si="7"/>
        <v>#N/A</v>
      </c>
      <c r="P44" s="1" t="e">
        <f t="shared" si="7"/>
        <v>#N/A</v>
      </c>
      <c r="Q44" s="1" t="e">
        <f t="shared" si="7"/>
        <v>#N/A</v>
      </c>
      <c r="R44" s="1">
        <v>0</v>
      </c>
      <c r="S44" s="1" t="e">
        <f t="shared" si="11"/>
        <v>#N/A</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spans="1:58" ht="15" thickBot="1" x14ac:dyDescent="0.35">
      <c r="A45" s="10"/>
      <c r="B45" s="10"/>
      <c r="C45" s="3"/>
      <c r="D45" s="3"/>
      <c r="E45" s="3"/>
      <c r="F45" s="3"/>
      <c r="G45" s="3"/>
      <c r="H45" s="3"/>
      <c r="I45" s="3"/>
      <c r="J45" s="3">
        <v>28</v>
      </c>
      <c r="K45" s="3">
        <f t="shared" si="8"/>
        <v>8</v>
      </c>
      <c r="L45" s="1">
        <v>79</v>
      </c>
      <c r="M45" s="1">
        <f t="shared" si="9"/>
        <v>8</v>
      </c>
      <c r="N45" s="1" t="e">
        <f t="shared" si="10"/>
        <v>#N/A</v>
      </c>
      <c r="O45" s="1" t="e">
        <f t="shared" si="7"/>
        <v>#N/A</v>
      </c>
      <c r="P45" s="1" t="e">
        <f t="shared" si="7"/>
        <v>#N/A</v>
      </c>
      <c r="Q45" s="1" t="e">
        <f t="shared" si="7"/>
        <v>#N/A</v>
      </c>
      <c r="R45" s="1">
        <v>0</v>
      </c>
      <c r="S45" s="1" t="e">
        <f t="shared" si="11"/>
        <v>#N/A</v>
      </c>
      <c r="T45" s="3"/>
      <c r="U45" s="3"/>
      <c r="V45" s="3"/>
      <c r="W45" s="3"/>
      <c r="X45" s="3"/>
      <c r="Y45" s="3"/>
      <c r="Z45" s="3"/>
      <c r="AA45" s="3"/>
      <c r="AB45" s="3"/>
      <c r="AC45" s="3"/>
      <c r="AD45" s="3"/>
      <c r="AE45" s="3"/>
      <c r="AF45" s="3"/>
      <c r="AG45" s="3"/>
      <c r="AH45" s="3"/>
      <c r="AI45" s="3"/>
      <c r="AJ45" s="3"/>
      <c r="AK45" s="3"/>
      <c r="AL45" s="3"/>
      <c r="AM45" s="3"/>
      <c r="AN45" s="3"/>
      <c r="AO45" s="3"/>
      <c r="AP45" s="3"/>
      <c r="AQ45" s="3"/>
      <c r="AR45" s="3"/>
      <c r="AS45" s="1"/>
      <c r="AT45" s="1"/>
      <c r="AU45" s="1"/>
      <c r="AV45" s="1"/>
      <c r="AW45" s="1"/>
      <c r="AX45" s="1"/>
      <c r="AY45" s="1"/>
      <c r="AZ45" s="1"/>
      <c r="BA45" s="1"/>
      <c r="BB45" s="1"/>
      <c r="BC45" s="1"/>
      <c r="BD45" s="1"/>
      <c r="BE45" s="1"/>
      <c r="BF45" s="1"/>
    </row>
    <row r="46" spans="1:58" ht="15" thickBot="1" x14ac:dyDescent="0.35">
      <c r="A46" s="10"/>
      <c r="B46" s="10"/>
      <c r="C46" s="3"/>
      <c r="D46" s="3"/>
      <c r="E46" s="3"/>
      <c r="F46" s="3"/>
      <c r="G46" s="3"/>
      <c r="H46" s="3"/>
      <c r="I46" s="3"/>
      <c r="J46" s="3">
        <v>31</v>
      </c>
      <c r="K46" s="3">
        <f t="shared" si="8"/>
        <v>8</v>
      </c>
      <c r="L46" s="1">
        <v>84</v>
      </c>
      <c r="M46" s="1">
        <f t="shared" si="9"/>
        <v>8</v>
      </c>
      <c r="N46" s="1">
        <f t="shared" si="10"/>
        <v>31</v>
      </c>
      <c r="O46" s="1">
        <f t="shared" si="7"/>
        <v>8</v>
      </c>
      <c r="P46" s="1">
        <f t="shared" si="7"/>
        <v>84</v>
      </c>
      <c r="Q46" s="1">
        <f t="shared" si="7"/>
        <v>8</v>
      </c>
      <c r="R46" s="1">
        <v>1</v>
      </c>
      <c r="S46" s="1" t="e">
        <f t="shared" si="11"/>
        <v>#N/A</v>
      </c>
      <c r="T46" s="3"/>
      <c r="U46" s="3"/>
      <c r="V46" s="3"/>
      <c r="W46" s="3"/>
      <c r="X46" s="3"/>
      <c r="Y46" s="3"/>
      <c r="Z46" s="3"/>
      <c r="AA46" s="3"/>
      <c r="AB46" s="3"/>
      <c r="AC46" s="3"/>
      <c r="AD46" s="3"/>
      <c r="AE46" s="3"/>
      <c r="AF46" s="3"/>
      <c r="AG46" s="3"/>
      <c r="AH46" s="3"/>
      <c r="AI46" s="3"/>
      <c r="AJ46" s="3"/>
      <c r="AK46" s="3"/>
      <c r="AL46" s="3"/>
      <c r="AM46" s="3"/>
      <c r="AN46" s="3"/>
      <c r="AO46" s="3"/>
      <c r="AP46" s="3"/>
      <c r="AQ46" s="3"/>
      <c r="AR46" s="3"/>
      <c r="AS46" s="1"/>
      <c r="AT46" s="1"/>
      <c r="AU46" s="1"/>
      <c r="AV46" s="1"/>
      <c r="AW46" s="1"/>
      <c r="AX46" s="1"/>
      <c r="AY46" s="1"/>
      <c r="AZ46" s="1"/>
      <c r="BA46" s="1"/>
      <c r="BB46" s="1"/>
      <c r="BC46" s="1"/>
      <c r="BD46" s="1"/>
      <c r="BE46" s="1"/>
      <c r="BF46" s="1"/>
    </row>
    <row r="47" spans="1:58" ht="15" thickBot="1" x14ac:dyDescent="0.35">
      <c r="A47" s="10"/>
      <c r="B47" s="10"/>
      <c r="C47" s="3"/>
      <c r="D47" s="3"/>
      <c r="E47" s="3"/>
      <c r="F47" s="3"/>
      <c r="G47" s="3"/>
      <c r="H47" s="3"/>
      <c r="I47" s="3"/>
      <c r="J47" s="3"/>
      <c r="K47" s="3"/>
      <c r="L47" s="3"/>
      <c r="M47" s="3"/>
      <c r="N47" s="3"/>
      <c r="O47" s="3"/>
      <c r="P47" s="3"/>
      <c r="Q47" s="3"/>
      <c r="R47" s="3"/>
      <c r="S47" s="1" t="str">
        <f>TEXT(SUMIF(S35:S46,"&gt;0"),"#,##0")</f>
        <v>71</v>
      </c>
      <c r="T47" s="3"/>
      <c r="U47" s="3"/>
      <c r="V47" s="3"/>
      <c r="W47" s="3"/>
      <c r="X47" s="3"/>
      <c r="Y47" s="3"/>
      <c r="Z47" s="3"/>
      <c r="AA47" s="3"/>
      <c r="AB47" s="3"/>
      <c r="AC47" s="3"/>
      <c r="AD47" s="3"/>
      <c r="AE47" s="3"/>
      <c r="AF47" s="3"/>
      <c r="AG47" s="3"/>
      <c r="AH47" s="3"/>
      <c r="AI47" s="3"/>
      <c r="AJ47" s="3"/>
      <c r="AK47" s="3"/>
      <c r="AL47" s="3"/>
      <c r="AM47" s="3"/>
      <c r="AN47" s="3"/>
      <c r="AO47" s="3"/>
      <c r="AP47" s="3"/>
      <c r="AQ47" s="3"/>
      <c r="AR47" s="3"/>
      <c r="AS47" s="1"/>
      <c r="AT47" s="1"/>
      <c r="AU47" s="1"/>
      <c r="AV47" s="1"/>
      <c r="AW47" s="1"/>
      <c r="AX47" s="1"/>
      <c r="AY47" s="1"/>
      <c r="AZ47" s="1"/>
      <c r="BA47" s="1"/>
      <c r="BB47" s="1"/>
      <c r="BC47" s="1"/>
      <c r="BD47" s="1"/>
      <c r="BE47" s="1"/>
      <c r="BF47" s="1"/>
    </row>
    <row r="48" spans="1:58" ht="15" thickBot="1" x14ac:dyDescent="0.35">
      <c r="A48" s="10"/>
      <c r="B48" s="10"/>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1"/>
      <c r="AT48" s="1"/>
      <c r="AU48" s="1"/>
      <c r="AV48" s="1"/>
      <c r="AW48" s="1"/>
      <c r="AX48" s="1"/>
      <c r="AY48" s="1"/>
      <c r="AZ48" s="1"/>
      <c r="BA48" s="1"/>
      <c r="BB48" s="1"/>
      <c r="BC48" s="1"/>
      <c r="BD48" s="1"/>
      <c r="BE48" s="1"/>
      <c r="BF48" s="1"/>
    </row>
    <row r="49" spans="1:58" ht="15" thickBot="1" x14ac:dyDescent="0.35">
      <c r="A49" s="10"/>
      <c r="B49" s="10"/>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1"/>
      <c r="AT49" s="1"/>
      <c r="AU49" s="1"/>
      <c r="AV49" s="1"/>
      <c r="AW49" s="1"/>
      <c r="AX49" s="1"/>
      <c r="AY49" s="1"/>
      <c r="AZ49" s="1"/>
      <c r="BA49" s="1"/>
      <c r="BB49" s="1"/>
      <c r="BC49" s="1"/>
      <c r="BD49" s="1"/>
      <c r="BE49" s="1"/>
      <c r="BF49" s="1"/>
    </row>
    <row r="50" spans="1:58" ht="15" thickBot="1" x14ac:dyDescent="0.35">
      <c r="A50" s="3" t="s">
        <v>78</v>
      </c>
      <c r="B50" s="10"/>
      <c r="C50" s="3"/>
      <c r="D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1"/>
      <c r="AT50" s="1"/>
      <c r="AU50" s="1"/>
      <c r="AV50" s="1"/>
      <c r="AW50" s="1"/>
      <c r="AX50" s="1"/>
      <c r="AY50" s="1"/>
      <c r="AZ50" s="1"/>
      <c r="BA50" s="1"/>
      <c r="BB50" s="1"/>
      <c r="BC50" s="1"/>
      <c r="BD50" s="1"/>
      <c r="BE50" s="1"/>
      <c r="BF50" s="1"/>
    </row>
    <row r="51" spans="1:58" ht="15" customHeight="1" thickBot="1" x14ac:dyDescent="0.35">
      <c r="A51" s="10"/>
      <c r="B51" s="54" t="s">
        <v>79</v>
      </c>
      <c r="C51" s="55"/>
      <c r="D51" s="55"/>
      <c r="E51" s="55"/>
      <c r="F51" s="55"/>
      <c r="G51" s="55"/>
      <c r="H51" s="55"/>
      <c r="I51" s="55"/>
      <c r="J51" s="55"/>
      <c r="K51" s="56"/>
      <c r="L51" s="54" t="s">
        <v>6</v>
      </c>
      <c r="M51" s="55"/>
      <c r="N51" s="55"/>
      <c r="O51" s="55"/>
      <c r="P51" s="55"/>
      <c r="Q51" s="55"/>
      <c r="R51" s="55"/>
      <c r="S51" s="55"/>
      <c r="T51" s="55"/>
      <c r="U51" s="56"/>
      <c r="V51" s="54" t="s">
        <v>7</v>
      </c>
      <c r="W51" s="55"/>
      <c r="X51" s="55"/>
      <c r="Y51" s="55"/>
      <c r="Z51" s="55"/>
      <c r="AA51" s="55"/>
      <c r="AB51" s="55"/>
      <c r="AC51" s="55"/>
      <c r="AD51" s="55"/>
      <c r="AE51" s="56"/>
      <c r="AF51" s="10" t="s">
        <v>80</v>
      </c>
      <c r="AG51" s="3"/>
      <c r="AH51" s="3"/>
      <c r="AI51" s="3"/>
      <c r="AJ51" s="3"/>
      <c r="AK51" s="3"/>
      <c r="AL51" s="3"/>
      <c r="AM51" s="3"/>
      <c r="AN51" s="3"/>
      <c r="AO51" s="3"/>
      <c r="AP51" s="3"/>
      <c r="AQ51" s="3"/>
      <c r="AR51" s="3"/>
      <c r="AS51" s="1"/>
      <c r="AT51" s="1"/>
      <c r="AU51" s="1"/>
      <c r="AV51" s="1"/>
      <c r="AW51" s="1"/>
      <c r="AX51" s="1"/>
      <c r="AY51" s="1"/>
      <c r="AZ51" s="1"/>
      <c r="BA51" s="1"/>
      <c r="BB51" s="1"/>
      <c r="BC51" s="1"/>
      <c r="BD51" s="1"/>
      <c r="BE51" s="1"/>
      <c r="BF51" s="1"/>
    </row>
    <row r="52" spans="1:58" ht="15" thickBot="1" x14ac:dyDescent="0.35">
      <c r="A52" s="10">
        <v>1</v>
      </c>
      <c r="B52" s="30" t="e" cm="1">
        <f t="array" ref="B52">IF(ISNA($D17),NA(),INDEX(Data!$V$3:$AY$38,MATCH(processing!$B$1&amp;processing!$A17,Data!$A$3:$A$38&amp;Data!$B$3:$B$38,0),B$71))</f>
        <v>#N/A</v>
      </c>
      <c r="C52" s="30" t="e" cm="1">
        <f t="array" ref="C52">IF(ISNA($D17),NA(),INDEX(Data!$V$3:$AY$38,MATCH(processing!$B$1&amp;processing!$A17,Data!$A$3:$A$38&amp;Data!$B$3:$B$38,0),C$71))</f>
        <v>#N/A</v>
      </c>
      <c r="D52" s="30" t="e" cm="1">
        <f t="array" ref="D52">IF(ISNA($D17),NA(),INDEX(Data!$V$3:$AY$38,MATCH(processing!$B$1&amp;processing!$A17,Data!$A$3:$A$38&amp;Data!$B$3:$B$38,0),D$71))</f>
        <v>#N/A</v>
      </c>
      <c r="E52" s="30" t="e" cm="1">
        <f t="array" ref="E52">IF(ISNA($D17),NA(),INDEX(Data!$V$3:$AY$38,MATCH(processing!$B$1&amp;processing!$A17,Data!$A$3:$A$38&amp;Data!$B$3:$B$38,0),E$71))</f>
        <v>#N/A</v>
      </c>
      <c r="F52" s="30" t="e" cm="1">
        <f t="array" ref="F52">IF(ISNA($D17),NA(),INDEX(Data!$V$3:$AY$38,MATCH(processing!$B$1&amp;processing!$A17,Data!$A$3:$A$38&amp;Data!$B$3:$B$38,0),F$71))</f>
        <v>#N/A</v>
      </c>
      <c r="G52" s="30" t="e" cm="1">
        <f t="array" ref="G52">IF(ISNA($D17),NA(),INDEX(Data!$V$3:$AY$38,MATCH(processing!$B$1&amp;processing!$A17,Data!$A$3:$A$38&amp;Data!$B$3:$B$38,0),G$71))</f>
        <v>#N/A</v>
      </c>
      <c r="H52" s="30" t="e" cm="1">
        <f t="array" ref="H52">IF(ISNA($D17),NA(),INDEX(Data!$V$3:$AY$38,MATCH(processing!$B$1&amp;processing!$A17,Data!$A$3:$A$38&amp;Data!$B$3:$B$38,0),H$71))</f>
        <v>#N/A</v>
      </c>
      <c r="I52" s="30" t="e" cm="1">
        <f t="array" ref="I52">IF(ISNA($D17),NA(),INDEX(Data!$V$3:$AY$38,MATCH(processing!$B$1&amp;processing!$A17,Data!$A$3:$A$38&amp;Data!$B$3:$B$38,0),I$71))</f>
        <v>#N/A</v>
      </c>
      <c r="J52" s="30" t="e" cm="1">
        <f t="array" ref="J52">IF(ISNA($D17),NA(),INDEX(Data!$V$3:$AY$38,MATCH(processing!$B$1&amp;processing!$A17,Data!$A$3:$A$38&amp;Data!$B$3:$B$38,0),J$71))</f>
        <v>#N/A</v>
      </c>
      <c r="K52" s="30" t="e" cm="1">
        <f t="array" ref="K52">IF(ISNA($D17),NA(),INDEX(Data!$V$3:$AY$38,MATCH(processing!$B$1&amp;processing!$A17,Data!$A$3:$A$38&amp;Data!$B$3:$B$38,0),K$71))</f>
        <v>#N/A</v>
      </c>
      <c r="L52" s="29" t="e" cm="1">
        <f t="array" ref="L52">IF(ISNA($D17),NA(),INDEX(Data!$V$3:$AY$38,MATCH(processing!$B$1&amp;processing!$A17,Data!$A$3:$A$38&amp;Data!$B$3:$B$38,0),L$71))</f>
        <v>#N/A</v>
      </c>
      <c r="M52" s="29" t="e" cm="1">
        <f t="array" ref="M52">IF(ISNA($D17),NA(),INDEX(Data!$V$3:$AY$38,MATCH(processing!$B$1&amp;processing!$A17,Data!$A$3:$A$38&amp;Data!$B$3:$B$38,0),M$71))</f>
        <v>#N/A</v>
      </c>
      <c r="N52" s="29" t="e" cm="1">
        <f t="array" ref="N52">IF(ISNA($D17),NA(),INDEX(Data!$V$3:$AY$38,MATCH(processing!$B$1&amp;processing!$A17,Data!$A$3:$A$38&amp;Data!$B$3:$B$38,0),N$71))</f>
        <v>#N/A</v>
      </c>
      <c r="O52" s="29" t="e" cm="1">
        <f t="array" ref="O52">IF(ISNA($D17),NA(),INDEX(Data!$V$3:$AY$38,MATCH(processing!$B$1&amp;processing!$A17,Data!$A$3:$A$38&amp;Data!$B$3:$B$38,0),O$71))</f>
        <v>#N/A</v>
      </c>
      <c r="P52" s="29" t="e" cm="1">
        <f t="array" ref="P52">IF(ISNA($D17),NA(),INDEX(Data!$V$3:$AY$38,MATCH(processing!$B$1&amp;processing!$A17,Data!$A$3:$A$38&amp;Data!$B$3:$B$38,0),P$71))</f>
        <v>#N/A</v>
      </c>
      <c r="Q52" s="29" t="e" cm="1">
        <f t="array" ref="Q52">IF(ISNA($D17),NA(),INDEX(Data!$V$3:$AY$38,MATCH(processing!$B$1&amp;processing!$A17,Data!$A$3:$A$38&amp;Data!$B$3:$B$38,0),Q$71))</f>
        <v>#N/A</v>
      </c>
      <c r="R52" s="29" t="e" cm="1">
        <f t="array" ref="R52">IF(ISNA($D17),NA(),INDEX(Data!$V$3:$AY$38,MATCH(processing!$B$1&amp;processing!$A17,Data!$A$3:$A$38&amp;Data!$B$3:$B$38,0),R$71))</f>
        <v>#N/A</v>
      </c>
      <c r="S52" s="29" t="e" cm="1">
        <f t="array" ref="S52">IF(ISNA($D17),NA(),INDEX(Data!$V$3:$AY$38,MATCH(processing!$B$1&amp;processing!$A17,Data!$A$3:$A$38&amp;Data!$B$3:$B$38,0),S$71))</f>
        <v>#N/A</v>
      </c>
      <c r="T52" s="29" t="e" cm="1">
        <f t="array" ref="T52">IF(ISNA($D17),NA(),INDEX(Data!$V$3:$AY$38,MATCH(processing!$B$1&amp;processing!$A17,Data!$A$3:$A$38&amp;Data!$B$3:$B$38,0),T$71))</f>
        <v>#N/A</v>
      </c>
      <c r="U52" s="29" t="e" cm="1">
        <f t="array" ref="U52">IF(ISNA($D17),NA(),INDEX(Data!$V$3:$AY$38,MATCH(processing!$B$1&amp;processing!$A17,Data!$A$3:$A$38&amp;Data!$B$3:$B$38,0),U$71))</f>
        <v>#N/A</v>
      </c>
      <c r="V52" s="29" t="e" cm="1">
        <f t="array" ref="V52">IF(ISNA($D17),NA(),INDEX(Data!$V$3:$AY$38,MATCH(processing!$B$1&amp;processing!$A17,Data!$A$3:$A$38&amp;Data!$B$3:$B$38,0),V$71))</f>
        <v>#N/A</v>
      </c>
      <c r="W52" s="29" t="e" cm="1">
        <f t="array" ref="W52">IF(ISNA($D17),NA(),INDEX(Data!$V$3:$AY$38,MATCH(processing!$B$1&amp;processing!$A17,Data!$A$3:$A$38&amp;Data!$B$3:$B$38,0),W$71))</f>
        <v>#N/A</v>
      </c>
      <c r="X52" s="29" t="e" cm="1">
        <f t="array" ref="X52">IF(ISNA($D17),NA(),INDEX(Data!$V$3:$AY$38,MATCH(processing!$B$1&amp;processing!$A17,Data!$A$3:$A$38&amp;Data!$B$3:$B$38,0),X$71))</f>
        <v>#N/A</v>
      </c>
      <c r="Y52" s="29" t="e" cm="1">
        <f t="array" ref="Y52">IF(ISNA($D17),NA(),INDEX(Data!$V$3:$AY$38,MATCH(processing!$B$1&amp;processing!$A17,Data!$A$3:$A$38&amp;Data!$B$3:$B$38,0),Y$71))</f>
        <v>#N/A</v>
      </c>
      <c r="Z52" s="29" t="e" cm="1">
        <f t="array" ref="Z52">IF(ISNA($D17),NA(),INDEX(Data!$V$3:$AY$38,MATCH(processing!$B$1&amp;processing!$A17,Data!$A$3:$A$38&amp;Data!$B$3:$B$38,0),Z$71))</f>
        <v>#N/A</v>
      </c>
      <c r="AA52" s="29" t="e" cm="1">
        <f t="array" ref="AA52">IF(ISNA($D17),NA(),INDEX(Data!$V$3:$AY$38,MATCH(processing!$B$1&amp;processing!$A17,Data!$A$3:$A$38&amp;Data!$B$3:$B$38,0),AA$71))</f>
        <v>#N/A</v>
      </c>
      <c r="AB52" s="29" t="e" cm="1">
        <f t="array" ref="AB52">IF(ISNA($D17),NA(),INDEX(Data!$V$3:$AY$38,MATCH(processing!$B$1&amp;processing!$A17,Data!$A$3:$A$38&amp;Data!$B$3:$B$38,0),AB$71))</f>
        <v>#N/A</v>
      </c>
      <c r="AC52" s="29" t="e" cm="1">
        <f t="array" ref="AC52">IF(ISNA($D17),NA(),INDEX(Data!$V$3:$AY$38,MATCH(processing!$B$1&amp;processing!$A17,Data!$A$3:$A$38&amp;Data!$B$3:$B$38,0),AC$71))</f>
        <v>#N/A</v>
      </c>
      <c r="AD52" s="29" t="e" cm="1">
        <f t="array" ref="AD52">IF(ISNA($D17),NA(),INDEX(Data!$V$3:$AY$38,MATCH(processing!$B$1&amp;processing!$A17,Data!$A$3:$A$38&amp;Data!$B$3:$B$38,0),AD$71))</f>
        <v>#N/A</v>
      </c>
      <c r="AE52" s="29" t="e" cm="1">
        <f t="array" ref="AE52">IF(ISNA($D17),NA(),INDEX(Data!$V$3:$AY$38,MATCH(processing!$B$1&amp;processing!$A17,Data!$A$3:$A$38&amp;Data!$B$3:$B$38,0),AE$71))</f>
        <v>#N/A</v>
      </c>
      <c r="AF52" s="10">
        <v>1</v>
      </c>
      <c r="AG52" s="3"/>
      <c r="AH52" s="3"/>
      <c r="AI52" s="3"/>
      <c r="AJ52" s="3"/>
      <c r="AK52" s="3"/>
      <c r="AL52" s="3"/>
      <c r="AM52" s="3"/>
      <c r="AN52" s="3"/>
      <c r="AO52" s="3"/>
      <c r="AP52" s="3"/>
      <c r="AQ52" s="3"/>
      <c r="AR52" s="3"/>
      <c r="AS52" s="1"/>
      <c r="AT52" s="1"/>
      <c r="AU52" s="1"/>
      <c r="AV52" s="1"/>
      <c r="AW52" s="1"/>
      <c r="AX52" s="1"/>
      <c r="AY52" s="1"/>
      <c r="AZ52" s="1"/>
      <c r="BA52" s="1"/>
      <c r="BB52" s="1"/>
      <c r="BC52" s="1"/>
      <c r="BD52" s="1"/>
      <c r="BE52" s="1"/>
      <c r="BF52" s="1"/>
    </row>
    <row r="53" spans="1:58" ht="15" thickBot="1" x14ac:dyDescent="0.35">
      <c r="A53" s="10">
        <v>2</v>
      </c>
      <c r="B53" s="30" cm="1">
        <f t="array" ref="B53">IF(ISNA($D18),NA(),INDEX(Data!$V$3:$AY$38,MATCH(processing!$B$1&amp;processing!$A18,Data!$A$3:$A$38&amp;Data!$B$3:$B$38,0),B$71))</f>
        <v>0.9</v>
      </c>
      <c r="C53" s="30" cm="1">
        <f t="array" ref="C53">IF(ISNA($D18),NA(),INDEX(Data!$V$3:$AY$38,MATCH(processing!$B$1&amp;processing!$A18,Data!$A$3:$A$38&amp;Data!$B$3:$B$38,0),C$71))</f>
        <v>0.5</v>
      </c>
      <c r="D53" s="30" cm="1">
        <f t="array" ref="D53">IF(ISNA($D18),NA(),INDEX(Data!$V$3:$AY$38,MATCH(processing!$B$1&amp;processing!$A18,Data!$A$3:$A$38&amp;Data!$B$3:$B$38,0),D$71))</f>
        <v>0.79</v>
      </c>
      <c r="E53" s="30" cm="1">
        <f t="array" ref="E53">IF(ISNA($D18),NA(),INDEX(Data!$V$3:$AY$38,MATCH(processing!$B$1&amp;processing!$A18,Data!$A$3:$A$38&amp;Data!$B$3:$B$38,0),E$71))</f>
        <v>0.77</v>
      </c>
      <c r="F53" s="30" cm="1">
        <f t="array" ref="F53">IF(ISNA($D18),NA(),INDEX(Data!$V$3:$AY$38,MATCH(processing!$B$1&amp;processing!$A18,Data!$A$3:$A$38&amp;Data!$B$3:$B$38,0),F$71))</f>
        <v>0.47</v>
      </c>
      <c r="G53" s="30" cm="1">
        <f t="array" ref="G53">IF(ISNA($D18),NA(),INDEX(Data!$V$3:$AY$38,MATCH(processing!$B$1&amp;processing!$A18,Data!$A$3:$A$38&amp;Data!$B$3:$B$38,0),G$71))</f>
        <v>0.49</v>
      </c>
      <c r="H53" s="30" cm="1">
        <f t="array" ref="H53">IF(ISNA($D18),NA(),INDEX(Data!$V$3:$AY$38,MATCH(processing!$B$1&amp;processing!$A18,Data!$A$3:$A$38&amp;Data!$B$3:$B$38,0),H$71))</f>
        <v>0.9</v>
      </c>
      <c r="I53" s="30" cm="1">
        <f t="array" ref="I53">IF(ISNA($D18),NA(),INDEX(Data!$V$3:$AY$38,MATCH(processing!$B$1&amp;processing!$A18,Data!$A$3:$A$38&amp;Data!$B$3:$B$38,0),I$71))</f>
        <v>0.54</v>
      </c>
      <c r="J53" s="30" cm="1">
        <f t="array" ref="J53">IF(ISNA($D18),NA(),INDEX(Data!$V$3:$AY$38,MATCH(processing!$B$1&amp;processing!$A18,Data!$A$3:$A$38&amp;Data!$B$3:$B$38,0),J$71))</f>
        <v>0.91</v>
      </c>
      <c r="K53" s="30" cm="1">
        <f t="array" ref="K53">IF(ISNA($D18),NA(),INDEX(Data!$V$3:$AY$38,MATCH(processing!$B$1&amp;processing!$A18,Data!$A$3:$A$38&amp;Data!$B$3:$B$38,0),K$71))</f>
        <v>0.35</v>
      </c>
      <c r="L53" s="29" cm="1">
        <f t="array" ref="L53">IF(ISNA($D18),NA(),INDEX(Data!$V$3:$AY$38,MATCH(processing!$B$1&amp;processing!$A18,Data!$A$3:$A$38&amp;Data!$B$3:$B$38,0),L$71))</f>
        <v>0.56999999999999995</v>
      </c>
      <c r="M53" s="29" cm="1">
        <f t="array" ref="M53">IF(ISNA($D18),NA(),INDEX(Data!$V$3:$AY$38,MATCH(processing!$B$1&amp;processing!$A18,Data!$A$3:$A$38&amp;Data!$B$3:$B$38,0),M$71))</f>
        <v>0.28000000000000003</v>
      </c>
      <c r="N53" s="29" cm="1">
        <f t="array" ref="N53">IF(ISNA($D18),NA(),INDEX(Data!$V$3:$AY$38,MATCH(processing!$B$1&amp;processing!$A18,Data!$A$3:$A$38&amp;Data!$B$3:$B$38,0),N$71))</f>
        <v>0.31</v>
      </c>
      <c r="O53" s="29" cm="1">
        <f t="array" ref="O53">IF(ISNA($D18),NA(),INDEX(Data!$V$3:$AY$38,MATCH(processing!$B$1&amp;processing!$A18,Data!$A$3:$A$38&amp;Data!$B$3:$B$38,0),O$71))</f>
        <v>0.56000000000000005</v>
      </c>
      <c r="P53" s="29" cm="1">
        <f t="array" ref="P53">IF(ISNA($D18),NA(),INDEX(Data!$V$3:$AY$38,MATCH(processing!$B$1&amp;processing!$A18,Data!$A$3:$A$38&amp;Data!$B$3:$B$38,0),P$71))</f>
        <v>0.71</v>
      </c>
      <c r="Q53" s="29" cm="1">
        <f t="array" ref="Q53">IF(ISNA($D18),NA(),INDEX(Data!$V$3:$AY$38,MATCH(processing!$B$1&amp;processing!$A18,Data!$A$3:$A$38&amp;Data!$B$3:$B$38,0),Q$71))</f>
        <v>0.92</v>
      </c>
      <c r="R53" s="29" cm="1">
        <f t="array" ref="R53">IF(ISNA($D18),NA(),INDEX(Data!$V$3:$AY$38,MATCH(processing!$B$1&amp;processing!$A18,Data!$A$3:$A$38&amp;Data!$B$3:$B$38,0),R$71))</f>
        <v>0.82</v>
      </c>
      <c r="S53" s="29" cm="1">
        <f t="array" ref="S53">IF(ISNA($D18),NA(),INDEX(Data!$V$3:$AY$38,MATCH(processing!$B$1&amp;processing!$A18,Data!$A$3:$A$38&amp;Data!$B$3:$B$38,0),S$71))</f>
        <v>0.7</v>
      </c>
      <c r="T53" s="29" cm="1">
        <f t="array" ref="T53">IF(ISNA($D18),NA(),INDEX(Data!$V$3:$AY$38,MATCH(processing!$B$1&amp;processing!$A18,Data!$A$3:$A$38&amp;Data!$B$3:$B$38,0),T$71))</f>
        <v>0.64</v>
      </c>
      <c r="U53" s="29" cm="1">
        <f t="array" ref="U53">IF(ISNA($D18),NA(),INDEX(Data!$V$3:$AY$38,MATCH(processing!$B$1&amp;processing!$A18,Data!$A$3:$A$38&amp;Data!$B$3:$B$38,0),U$71))</f>
        <v>0.89</v>
      </c>
      <c r="V53" s="29" cm="1">
        <f t="array" ref="V53">IF(ISNA($D18),NA(),INDEX(Data!$V$3:$AY$38,MATCH(processing!$B$1&amp;processing!$A18,Data!$A$3:$A$38&amp;Data!$B$3:$B$38,0),V$71))</f>
        <v>0.23</v>
      </c>
      <c r="W53" s="29" cm="1">
        <f t="array" ref="W53">IF(ISNA($D18),NA(),INDEX(Data!$V$3:$AY$38,MATCH(processing!$B$1&amp;processing!$A18,Data!$A$3:$A$38&amp;Data!$B$3:$B$38,0),W$71))</f>
        <v>0.11</v>
      </c>
      <c r="X53" s="29" cm="1">
        <f t="array" ref="X53">IF(ISNA($D18),NA(),INDEX(Data!$V$3:$AY$38,MATCH(processing!$B$1&amp;processing!$A18,Data!$A$3:$A$38&amp;Data!$B$3:$B$38,0),X$71))</f>
        <v>0.22</v>
      </c>
      <c r="Y53" s="29" cm="1">
        <f t="array" ref="Y53">IF(ISNA($D18),NA(),INDEX(Data!$V$3:$AY$38,MATCH(processing!$B$1&amp;processing!$A18,Data!$A$3:$A$38&amp;Data!$B$3:$B$38,0),Y$71))</f>
        <v>0.5</v>
      </c>
      <c r="Z53" s="29" cm="1">
        <f t="array" ref="Z53">IF(ISNA($D18),NA(),INDEX(Data!$V$3:$AY$38,MATCH(processing!$B$1&amp;processing!$A18,Data!$A$3:$A$38&amp;Data!$B$3:$B$38,0),Z$71))</f>
        <v>0.27</v>
      </c>
      <c r="AA53" s="29" cm="1">
        <f t="array" ref="AA53">IF(ISNA($D18),NA(),INDEX(Data!$V$3:$AY$38,MATCH(processing!$B$1&amp;processing!$A18,Data!$A$3:$A$38&amp;Data!$B$3:$B$38,0),AA$71))</f>
        <v>0.2</v>
      </c>
      <c r="AB53" s="29" cm="1">
        <f t="array" ref="AB53">IF(ISNA($D18),NA(),INDEX(Data!$V$3:$AY$38,MATCH(processing!$B$1&amp;processing!$A18,Data!$A$3:$A$38&amp;Data!$B$3:$B$38,0),AB$71))</f>
        <v>0.24</v>
      </c>
      <c r="AC53" s="29" cm="1">
        <f t="array" ref="AC53">IF(ISNA($D18),NA(),INDEX(Data!$V$3:$AY$38,MATCH(processing!$B$1&amp;processing!$A18,Data!$A$3:$A$38&amp;Data!$B$3:$B$38,0),AC$71))</f>
        <v>0.28000000000000003</v>
      </c>
      <c r="AD53" s="29" cm="1">
        <f t="array" ref="AD53">IF(ISNA($D18),NA(),INDEX(Data!$V$3:$AY$38,MATCH(processing!$B$1&amp;processing!$A18,Data!$A$3:$A$38&amp;Data!$B$3:$B$38,0),AD$71))</f>
        <v>0.2</v>
      </c>
      <c r="AE53" s="29" cm="1">
        <f t="array" ref="AE53">IF(ISNA($D18),NA(),INDEX(Data!$V$3:$AY$38,MATCH(processing!$B$1&amp;processing!$A18,Data!$A$3:$A$38&amp;Data!$B$3:$B$38,0),AE$71))</f>
        <v>0.22</v>
      </c>
      <c r="AF53" s="10">
        <v>1</v>
      </c>
      <c r="AG53" s="3"/>
      <c r="AH53" s="3"/>
      <c r="AI53" s="3"/>
      <c r="AJ53" s="3"/>
      <c r="AK53" s="3"/>
      <c r="AL53" s="3"/>
      <c r="AM53" s="3"/>
      <c r="AN53" s="3"/>
      <c r="AO53" s="3"/>
      <c r="AP53" s="3"/>
      <c r="AQ53" s="3"/>
      <c r="AR53" s="3"/>
      <c r="AS53" s="1"/>
      <c r="AT53" s="1"/>
      <c r="AU53" s="1"/>
      <c r="AV53" s="1"/>
      <c r="AW53" s="1"/>
      <c r="AX53" s="1"/>
      <c r="AY53" s="1"/>
      <c r="AZ53" s="1"/>
      <c r="BA53" s="1"/>
      <c r="BB53" s="1"/>
      <c r="BC53" s="1"/>
      <c r="BD53" s="1"/>
      <c r="BE53" s="1"/>
      <c r="BF53" s="1"/>
    </row>
    <row r="54" spans="1:58" ht="15" thickBot="1" x14ac:dyDescent="0.35">
      <c r="A54" s="10">
        <v>3</v>
      </c>
      <c r="B54" s="30" t="e" cm="1">
        <f t="array" ref="B54">IF(ISNA($D19),NA(),INDEX(Data!$V$3:$AY$38,MATCH(processing!$B$1&amp;processing!$A19,Data!$A$3:$A$38&amp;Data!$B$3:$B$38,0),B$71))</f>
        <v>#N/A</v>
      </c>
      <c r="C54" s="30" t="e" cm="1">
        <f t="array" ref="C54">IF(ISNA($D19),NA(),INDEX(Data!$V$3:$AY$38,MATCH(processing!$B$1&amp;processing!$A19,Data!$A$3:$A$38&amp;Data!$B$3:$B$38,0),C$71))</f>
        <v>#N/A</v>
      </c>
      <c r="D54" s="30" t="e" cm="1">
        <f t="array" ref="D54">IF(ISNA($D19),NA(),INDEX(Data!$V$3:$AY$38,MATCH(processing!$B$1&amp;processing!$A19,Data!$A$3:$A$38&amp;Data!$B$3:$B$38,0),D$71))</f>
        <v>#N/A</v>
      </c>
      <c r="E54" s="30" t="e" cm="1">
        <f t="array" ref="E54">IF(ISNA($D19),NA(),INDEX(Data!$V$3:$AY$38,MATCH(processing!$B$1&amp;processing!$A19,Data!$A$3:$A$38&amp;Data!$B$3:$B$38,0),E$71))</f>
        <v>#N/A</v>
      </c>
      <c r="F54" s="30" t="e" cm="1">
        <f t="array" ref="F54">IF(ISNA($D19),NA(),INDEX(Data!$V$3:$AY$38,MATCH(processing!$B$1&amp;processing!$A19,Data!$A$3:$A$38&amp;Data!$B$3:$B$38,0),F$71))</f>
        <v>#N/A</v>
      </c>
      <c r="G54" s="30" t="e" cm="1">
        <f t="array" ref="G54">IF(ISNA($D19),NA(),INDEX(Data!$V$3:$AY$38,MATCH(processing!$B$1&amp;processing!$A19,Data!$A$3:$A$38&amp;Data!$B$3:$B$38,0),G$71))</f>
        <v>#N/A</v>
      </c>
      <c r="H54" s="30" t="e" cm="1">
        <f t="array" ref="H54">IF(ISNA($D19),NA(),INDEX(Data!$V$3:$AY$38,MATCH(processing!$B$1&amp;processing!$A19,Data!$A$3:$A$38&amp;Data!$B$3:$B$38,0),H$71))</f>
        <v>#N/A</v>
      </c>
      <c r="I54" s="30" t="e" cm="1">
        <f t="array" ref="I54">IF(ISNA($D19),NA(),INDEX(Data!$V$3:$AY$38,MATCH(processing!$B$1&amp;processing!$A19,Data!$A$3:$A$38&amp;Data!$B$3:$B$38,0),I$71))</f>
        <v>#N/A</v>
      </c>
      <c r="J54" s="30" t="e" cm="1">
        <f t="array" ref="J54">IF(ISNA($D19),NA(),INDEX(Data!$V$3:$AY$38,MATCH(processing!$B$1&amp;processing!$A19,Data!$A$3:$A$38&amp;Data!$B$3:$B$38,0),J$71))</f>
        <v>#N/A</v>
      </c>
      <c r="K54" s="30" t="e" cm="1">
        <f t="array" ref="K54">IF(ISNA($D19),NA(),INDEX(Data!$V$3:$AY$38,MATCH(processing!$B$1&amp;processing!$A19,Data!$A$3:$A$38&amp;Data!$B$3:$B$38,0),K$71))</f>
        <v>#N/A</v>
      </c>
      <c r="L54" s="29" t="e" cm="1">
        <f t="array" ref="L54">IF(ISNA($D19),NA(),INDEX(Data!$V$3:$AY$38,MATCH(processing!$B$1&amp;processing!$A19,Data!$A$3:$A$38&amp;Data!$B$3:$B$38,0),L$71))</f>
        <v>#N/A</v>
      </c>
      <c r="M54" s="29" t="e" cm="1">
        <f t="array" ref="M54">IF(ISNA($D19),NA(),INDEX(Data!$V$3:$AY$38,MATCH(processing!$B$1&amp;processing!$A19,Data!$A$3:$A$38&amp;Data!$B$3:$B$38,0),M$71))</f>
        <v>#N/A</v>
      </c>
      <c r="N54" s="29" t="e" cm="1">
        <f t="array" ref="N54">IF(ISNA($D19),NA(),INDEX(Data!$V$3:$AY$38,MATCH(processing!$B$1&amp;processing!$A19,Data!$A$3:$A$38&amp;Data!$B$3:$B$38,0),N$71))</f>
        <v>#N/A</v>
      </c>
      <c r="O54" s="29" t="e" cm="1">
        <f t="array" ref="O54">IF(ISNA($D19),NA(),INDEX(Data!$V$3:$AY$38,MATCH(processing!$B$1&amp;processing!$A19,Data!$A$3:$A$38&amp;Data!$B$3:$B$38,0),O$71))</f>
        <v>#N/A</v>
      </c>
      <c r="P54" s="29" t="e" cm="1">
        <f t="array" ref="P54">IF(ISNA($D19),NA(),INDEX(Data!$V$3:$AY$38,MATCH(processing!$B$1&amp;processing!$A19,Data!$A$3:$A$38&amp;Data!$B$3:$B$38,0),P$71))</f>
        <v>#N/A</v>
      </c>
      <c r="Q54" s="29" t="e" cm="1">
        <f t="array" ref="Q54">IF(ISNA($D19),NA(),INDEX(Data!$V$3:$AY$38,MATCH(processing!$B$1&amp;processing!$A19,Data!$A$3:$A$38&amp;Data!$B$3:$B$38,0),Q$71))</f>
        <v>#N/A</v>
      </c>
      <c r="R54" s="29" t="e" cm="1">
        <f t="array" ref="R54">IF(ISNA($D19),NA(),INDEX(Data!$V$3:$AY$38,MATCH(processing!$B$1&amp;processing!$A19,Data!$A$3:$A$38&amp;Data!$B$3:$B$38,0),R$71))</f>
        <v>#N/A</v>
      </c>
      <c r="S54" s="29" t="e" cm="1">
        <f t="array" ref="S54">IF(ISNA($D19),NA(),INDEX(Data!$V$3:$AY$38,MATCH(processing!$B$1&amp;processing!$A19,Data!$A$3:$A$38&amp;Data!$B$3:$B$38,0),S$71))</f>
        <v>#N/A</v>
      </c>
      <c r="T54" s="29" t="e" cm="1">
        <f t="array" ref="T54">IF(ISNA($D19),NA(),INDEX(Data!$V$3:$AY$38,MATCH(processing!$B$1&amp;processing!$A19,Data!$A$3:$A$38&amp;Data!$B$3:$B$38,0),T$71))</f>
        <v>#N/A</v>
      </c>
      <c r="U54" s="29" t="e" cm="1">
        <f t="array" ref="U54">IF(ISNA($D19),NA(),INDEX(Data!$V$3:$AY$38,MATCH(processing!$B$1&amp;processing!$A19,Data!$A$3:$A$38&amp;Data!$B$3:$B$38,0),U$71))</f>
        <v>#N/A</v>
      </c>
      <c r="V54" s="29" t="e" cm="1">
        <f t="array" ref="V54">IF(ISNA($D19),NA(),INDEX(Data!$V$3:$AY$38,MATCH(processing!$B$1&amp;processing!$A19,Data!$A$3:$A$38&amp;Data!$B$3:$B$38,0),V$71))</f>
        <v>#N/A</v>
      </c>
      <c r="W54" s="29" t="e" cm="1">
        <f t="array" ref="W54">IF(ISNA($D19),NA(),INDEX(Data!$V$3:$AY$38,MATCH(processing!$B$1&amp;processing!$A19,Data!$A$3:$A$38&amp;Data!$B$3:$B$38,0),W$71))</f>
        <v>#N/A</v>
      </c>
      <c r="X54" s="29" t="e" cm="1">
        <f t="array" ref="X54">IF(ISNA($D19),NA(),INDEX(Data!$V$3:$AY$38,MATCH(processing!$B$1&amp;processing!$A19,Data!$A$3:$A$38&amp;Data!$B$3:$B$38,0),X$71))</f>
        <v>#N/A</v>
      </c>
      <c r="Y54" s="29" t="e" cm="1">
        <f t="array" ref="Y54">IF(ISNA($D19),NA(),INDEX(Data!$V$3:$AY$38,MATCH(processing!$B$1&amp;processing!$A19,Data!$A$3:$A$38&amp;Data!$B$3:$B$38,0),Y$71))</f>
        <v>#N/A</v>
      </c>
      <c r="Z54" s="29" t="e" cm="1">
        <f t="array" ref="Z54">IF(ISNA($D19),NA(),INDEX(Data!$V$3:$AY$38,MATCH(processing!$B$1&amp;processing!$A19,Data!$A$3:$A$38&amp;Data!$B$3:$B$38,0),Z$71))</f>
        <v>#N/A</v>
      </c>
      <c r="AA54" s="29" t="e" cm="1">
        <f t="array" ref="AA54">IF(ISNA($D19),NA(),INDEX(Data!$V$3:$AY$38,MATCH(processing!$B$1&amp;processing!$A19,Data!$A$3:$A$38&amp;Data!$B$3:$B$38,0),AA$71))</f>
        <v>#N/A</v>
      </c>
      <c r="AB54" s="29" t="e" cm="1">
        <f t="array" ref="AB54">IF(ISNA($D19),NA(),INDEX(Data!$V$3:$AY$38,MATCH(processing!$B$1&amp;processing!$A19,Data!$A$3:$A$38&amp;Data!$B$3:$B$38,0),AB$71))</f>
        <v>#N/A</v>
      </c>
      <c r="AC54" s="29" t="e" cm="1">
        <f t="array" ref="AC54">IF(ISNA($D19),NA(),INDEX(Data!$V$3:$AY$38,MATCH(processing!$B$1&amp;processing!$A19,Data!$A$3:$A$38&amp;Data!$B$3:$B$38,0),AC$71))</f>
        <v>#N/A</v>
      </c>
      <c r="AD54" s="29" t="e" cm="1">
        <f t="array" ref="AD54">IF(ISNA($D19),NA(),INDEX(Data!$V$3:$AY$38,MATCH(processing!$B$1&amp;processing!$A19,Data!$A$3:$A$38&amp;Data!$B$3:$B$38,0),AD$71))</f>
        <v>#N/A</v>
      </c>
      <c r="AE54" s="29" t="e" cm="1">
        <f t="array" ref="AE54">IF(ISNA($D19),NA(),INDEX(Data!$V$3:$AY$38,MATCH(processing!$B$1&amp;processing!$A19,Data!$A$3:$A$38&amp;Data!$B$3:$B$38,0),AE$71))</f>
        <v>#N/A</v>
      </c>
      <c r="AF54" s="10">
        <v>1</v>
      </c>
      <c r="AG54" s="3"/>
      <c r="AH54" s="3"/>
      <c r="AI54" s="3"/>
      <c r="AJ54" s="3"/>
      <c r="AK54" s="3"/>
      <c r="AL54" s="3"/>
      <c r="AM54" s="3"/>
      <c r="AN54" s="3"/>
      <c r="AO54" s="3"/>
      <c r="AP54" s="3"/>
      <c r="AQ54" s="3"/>
      <c r="AR54" s="3"/>
      <c r="AS54" s="1"/>
      <c r="AT54" s="1"/>
      <c r="AU54" s="1"/>
      <c r="AV54" s="1"/>
      <c r="AW54" s="1"/>
      <c r="AX54" s="1"/>
      <c r="AY54" s="1"/>
      <c r="AZ54" s="1"/>
      <c r="BA54" s="1"/>
      <c r="BB54" s="1"/>
      <c r="BC54" s="1"/>
      <c r="BD54" s="1"/>
      <c r="BE54" s="1"/>
      <c r="BF54" s="1"/>
    </row>
    <row r="55" spans="1:58" ht="15" thickBot="1" x14ac:dyDescent="0.35">
      <c r="A55" s="10">
        <v>4</v>
      </c>
      <c r="B55" s="30" t="e" cm="1">
        <f t="array" ref="B55">IF(ISNA($D20),NA(),INDEX(Data!$V$3:$AY$38,MATCH(processing!$B$1&amp;processing!$A20,Data!$A$3:$A$38&amp;Data!$B$3:$B$38,0),B$71))</f>
        <v>#N/A</v>
      </c>
      <c r="C55" s="30" t="e" cm="1">
        <f t="array" ref="C55">IF(ISNA($D20),NA(),INDEX(Data!$V$3:$AY$38,MATCH(processing!$B$1&amp;processing!$A20,Data!$A$3:$A$38&amp;Data!$B$3:$B$38,0),C$71))</f>
        <v>#N/A</v>
      </c>
      <c r="D55" s="30" t="e" cm="1">
        <f t="array" ref="D55">IF(ISNA($D20),NA(),INDEX(Data!$V$3:$AY$38,MATCH(processing!$B$1&amp;processing!$A20,Data!$A$3:$A$38&amp;Data!$B$3:$B$38,0),D$71))</f>
        <v>#N/A</v>
      </c>
      <c r="E55" s="30" t="e" cm="1">
        <f t="array" ref="E55">IF(ISNA($D20),NA(),INDEX(Data!$V$3:$AY$38,MATCH(processing!$B$1&amp;processing!$A20,Data!$A$3:$A$38&amp;Data!$B$3:$B$38,0),E$71))</f>
        <v>#N/A</v>
      </c>
      <c r="F55" s="30" t="e" cm="1">
        <f t="array" ref="F55">IF(ISNA($D20),NA(),INDEX(Data!$V$3:$AY$38,MATCH(processing!$B$1&amp;processing!$A20,Data!$A$3:$A$38&amp;Data!$B$3:$B$38,0),F$71))</f>
        <v>#N/A</v>
      </c>
      <c r="G55" s="30" t="e" cm="1">
        <f t="array" ref="G55">IF(ISNA($D20),NA(),INDEX(Data!$V$3:$AY$38,MATCH(processing!$B$1&amp;processing!$A20,Data!$A$3:$A$38&amp;Data!$B$3:$B$38,0),G$71))</f>
        <v>#N/A</v>
      </c>
      <c r="H55" s="30" t="e" cm="1">
        <f t="array" ref="H55">IF(ISNA($D20),NA(),INDEX(Data!$V$3:$AY$38,MATCH(processing!$B$1&amp;processing!$A20,Data!$A$3:$A$38&amp;Data!$B$3:$B$38,0),H$71))</f>
        <v>#N/A</v>
      </c>
      <c r="I55" s="30" t="e" cm="1">
        <f t="array" ref="I55">IF(ISNA($D20),NA(),INDEX(Data!$V$3:$AY$38,MATCH(processing!$B$1&amp;processing!$A20,Data!$A$3:$A$38&amp;Data!$B$3:$B$38,0),I$71))</f>
        <v>#N/A</v>
      </c>
      <c r="J55" s="30" t="e" cm="1">
        <f t="array" ref="J55">IF(ISNA($D20),NA(),INDEX(Data!$V$3:$AY$38,MATCH(processing!$B$1&amp;processing!$A20,Data!$A$3:$A$38&amp;Data!$B$3:$B$38,0),J$71))</f>
        <v>#N/A</v>
      </c>
      <c r="K55" s="30" t="e" cm="1">
        <f t="array" ref="K55">IF(ISNA($D20),NA(),INDEX(Data!$V$3:$AY$38,MATCH(processing!$B$1&amp;processing!$A20,Data!$A$3:$A$38&amp;Data!$B$3:$B$38,0),K$71))</f>
        <v>#N/A</v>
      </c>
      <c r="L55" s="29" t="e" cm="1">
        <f t="array" ref="L55">IF(ISNA($D20),NA(),INDEX(Data!$V$3:$AY$38,MATCH(processing!$B$1&amp;processing!$A20,Data!$A$3:$A$38&amp;Data!$B$3:$B$38,0),L$71))</f>
        <v>#N/A</v>
      </c>
      <c r="M55" s="29" t="e" cm="1">
        <f t="array" ref="M55">IF(ISNA($D20),NA(),INDEX(Data!$V$3:$AY$38,MATCH(processing!$B$1&amp;processing!$A20,Data!$A$3:$A$38&amp;Data!$B$3:$B$38,0),M$71))</f>
        <v>#N/A</v>
      </c>
      <c r="N55" s="29" t="e" cm="1">
        <f t="array" ref="N55">IF(ISNA($D20),NA(),INDEX(Data!$V$3:$AY$38,MATCH(processing!$B$1&amp;processing!$A20,Data!$A$3:$A$38&amp;Data!$B$3:$B$38,0),N$71))</f>
        <v>#N/A</v>
      </c>
      <c r="O55" s="29" t="e" cm="1">
        <f t="array" ref="O55">IF(ISNA($D20),NA(),INDEX(Data!$V$3:$AY$38,MATCH(processing!$B$1&amp;processing!$A20,Data!$A$3:$A$38&amp;Data!$B$3:$B$38,0),O$71))</f>
        <v>#N/A</v>
      </c>
      <c r="P55" s="29" t="e" cm="1">
        <f t="array" ref="P55">IF(ISNA($D20),NA(),INDEX(Data!$V$3:$AY$38,MATCH(processing!$B$1&amp;processing!$A20,Data!$A$3:$A$38&amp;Data!$B$3:$B$38,0),P$71))</f>
        <v>#N/A</v>
      </c>
      <c r="Q55" s="29" t="e" cm="1">
        <f t="array" ref="Q55">IF(ISNA($D20),NA(),INDEX(Data!$V$3:$AY$38,MATCH(processing!$B$1&amp;processing!$A20,Data!$A$3:$A$38&amp;Data!$B$3:$B$38,0),Q$71))</f>
        <v>#N/A</v>
      </c>
      <c r="R55" s="29" t="e" cm="1">
        <f t="array" ref="R55">IF(ISNA($D20),NA(),INDEX(Data!$V$3:$AY$38,MATCH(processing!$B$1&amp;processing!$A20,Data!$A$3:$A$38&amp;Data!$B$3:$B$38,0),R$71))</f>
        <v>#N/A</v>
      </c>
      <c r="S55" s="29" t="e" cm="1">
        <f t="array" ref="S55">IF(ISNA($D20),NA(),INDEX(Data!$V$3:$AY$38,MATCH(processing!$B$1&amp;processing!$A20,Data!$A$3:$A$38&amp;Data!$B$3:$B$38,0),S$71))</f>
        <v>#N/A</v>
      </c>
      <c r="T55" s="29" t="e" cm="1">
        <f t="array" ref="T55">IF(ISNA($D20),NA(),INDEX(Data!$V$3:$AY$38,MATCH(processing!$B$1&amp;processing!$A20,Data!$A$3:$A$38&amp;Data!$B$3:$B$38,0),T$71))</f>
        <v>#N/A</v>
      </c>
      <c r="U55" s="29" t="e" cm="1">
        <f t="array" ref="U55">IF(ISNA($D20),NA(),INDEX(Data!$V$3:$AY$38,MATCH(processing!$B$1&amp;processing!$A20,Data!$A$3:$A$38&amp;Data!$B$3:$B$38,0),U$71))</f>
        <v>#N/A</v>
      </c>
      <c r="V55" s="29" t="e" cm="1">
        <f t="array" ref="V55">IF(ISNA($D20),NA(),INDEX(Data!$V$3:$AY$38,MATCH(processing!$B$1&amp;processing!$A20,Data!$A$3:$A$38&amp;Data!$B$3:$B$38,0),V$71))</f>
        <v>#N/A</v>
      </c>
      <c r="W55" s="29" t="e" cm="1">
        <f t="array" ref="W55">IF(ISNA($D20),NA(),INDEX(Data!$V$3:$AY$38,MATCH(processing!$B$1&amp;processing!$A20,Data!$A$3:$A$38&amp;Data!$B$3:$B$38,0),W$71))</f>
        <v>#N/A</v>
      </c>
      <c r="X55" s="29" t="e" cm="1">
        <f t="array" ref="X55">IF(ISNA($D20),NA(),INDEX(Data!$V$3:$AY$38,MATCH(processing!$B$1&amp;processing!$A20,Data!$A$3:$A$38&amp;Data!$B$3:$B$38,0),X$71))</f>
        <v>#N/A</v>
      </c>
      <c r="Y55" s="29" t="e" cm="1">
        <f t="array" ref="Y55">IF(ISNA($D20),NA(),INDEX(Data!$V$3:$AY$38,MATCH(processing!$B$1&amp;processing!$A20,Data!$A$3:$A$38&amp;Data!$B$3:$B$38,0),Y$71))</f>
        <v>#N/A</v>
      </c>
      <c r="Z55" s="29" t="e" cm="1">
        <f t="array" ref="Z55">IF(ISNA($D20),NA(),INDEX(Data!$V$3:$AY$38,MATCH(processing!$B$1&amp;processing!$A20,Data!$A$3:$A$38&amp;Data!$B$3:$B$38,0),Z$71))</f>
        <v>#N/A</v>
      </c>
      <c r="AA55" s="29" t="e" cm="1">
        <f t="array" ref="AA55">IF(ISNA($D20),NA(),INDEX(Data!$V$3:$AY$38,MATCH(processing!$B$1&amp;processing!$A20,Data!$A$3:$A$38&amp;Data!$B$3:$B$38,0),AA$71))</f>
        <v>#N/A</v>
      </c>
      <c r="AB55" s="29" t="e" cm="1">
        <f t="array" ref="AB55">IF(ISNA($D20),NA(),INDEX(Data!$V$3:$AY$38,MATCH(processing!$B$1&amp;processing!$A20,Data!$A$3:$A$38&amp;Data!$B$3:$B$38,0),AB$71))</f>
        <v>#N/A</v>
      </c>
      <c r="AC55" s="29" t="e" cm="1">
        <f t="array" ref="AC55">IF(ISNA($D20),NA(),INDEX(Data!$V$3:$AY$38,MATCH(processing!$B$1&amp;processing!$A20,Data!$A$3:$A$38&amp;Data!$B$3:$B$38,0),AC$71))</f>
        <v>#N/A</v>
      </c>
      <c r="AD55" s="29" t="e" cm="1">
        <f t="array" ref="AD55">IF(ISNA($D20),NA(),INDEX(Data!$V$3:$AY$38,MATCH(processing!$B$1&amp;processing!$A20,Data!$A$3:$A$38&amp;Data!$B$3:$B$38,0),AD$71))</f>
        <v>#N/A</v>
      </c>
      <c r="AE55" s="29" t="e" cm="1">
        <f t="array" ref="AE55">IF(ISNA($D20),NA(),INDEX(Data!$V$3:$AY$38,MATCH(processing!$B$1&amp;processing!$A20,Data!$A$3:$A$38&amp;Data!$B$3:$B$38,0),AE$71))</f>
        <v>#N/A</v>
      </c>
      <c r="AF55" s="10">
        <v>1</v>
      </c>
      <c r="AG55" s="3"/>
      <c r="AH55" s="3"/>
      <c r="AI55" s="3"/>
      <c r="AJ55" s="3"/>
      <c r="AK55" s="3"/>
      <c r="AL55" s="3"/>
      <c r="AM55" s="3"/>
      <c r="AN55" s="3"/>
      <c r="AO55" s="3"/>
      <c r="AP55" s="3"/>
      <c r="AQ55" s="3"/>
      <c r="AR55" s="3"/>
      <c r="AS55" s="1"/>
      <c r="AT55" s="1"/>
      <c r="AU55" s="1"/>
      <c r="AV55" s="1"/>
      <c r="AW55" s="1"/>
      <c r="AX55" s="1"/>
      <c r="AY55" s="1"/>
      <c r="AZ55" s="1"/>
      <c r="BA55" s="1"/>
      <c r="BB55" s="1"/>
      <c r="BC55" s="1"/>
      <c r="BD55" s="1"/>
      <c r="BE55" s="1"/>
      <c r="BF55" s="1"/>
    </row>
    <row r="56" spans="1:58" ht="19.2" customHeight="1" thickBot="1" x14ac:dyDescent="0.35">
      <c r="A56" s="10">
        <v>5</v>
      </c>
      <c r="B56" s="30" t="e" cm="1">
        <f t="array" ref="B56">IF(ISNA($D21),NA(),INDEX(Data!$V$3:$AY$38,MATCH(processing!$B$1&amp;processing!$A21,Data!$A$3:$A$38&amp;Data!$B$3:$B$38,0),B$71))</f>
        <v>#N/A</v>
      </c>
      <c r="C56" s="30" t="e" cm="1">
        <f t="array" ref="C56">IF(ISNA($D21),NA(),INDEX(Data!$V$3:$AY$38,MATCH(processing!$B$1&amp;processing!$A21,Data!$A$3:$A$38&amp;Data!$B$3:$B$38,0),C$71))</f>
        <v>#N/A</v>
      </c>
      <c r="D56" s="30" t="e" cm="1">
        <f t="array" ref="D56">IF(ISNA($D21),NA(),INDEX(Data!$V$3:$AY$38,MATCH(processing!$B$1&amp;processing!$A21,Data!$A$3:$A$38&amp;Data!$B$3:$B$38,0),D$71))</f>
        <v>#N/A</v>
      </c>
      <c r="E56" s="30" t="e" cm="1">
        <f t="array" ref="E56">IF(ISNA($D21),NA(),INDEX(Data!$V$3:$AY$38,MATCH(processing!$B$1&amp;processing!$A21,Data!$A$3:$A$38&amp;Data!$B$3:$B$38,0),E$71))</f>
        <v>#N/A</v>
      </c>
      <c r="F56" s="30" t="e" cm="1">
        <f t="array" ref="F56">IF(ISNA($D21),NA(),INDEX(Data!$V$3:$AY$38,MATCH(processing!$B$1&amp;processing!$A21,Data!$A$3:$A$38&amp;Data!$B$3:$B$38,0),F$71))</f>
        <v>#N/A</v>
      </c>
      <c r="G56" s="30" t="e" cm="1">
        <f t="array" ref="G56">IF(ISNA($D21),NA(),INDEX(Data!$V$3:$AY$38,MATCH(processing!$B$1&amp;processing!$A21,Data!$A$3:$A$38&amp;Data!$B$3:$B$38,0),G$71))</f>
        <v>#N/A</v>
      </c>
      <c r="H56" s="30" t="e" cm="1">
        <f t="array" ref="H56">IF(ISNA($D21),NA(),INDEX(Data!$V$3:$AY$38,MATCH(processing!$B$1&amp;processing!$A21,Data!$A$3:$A$38&amp;Data!$B$3:$B$38,0),H$71))</f>
        <v>#N/A</v>
      </c>
      <c r="I56" s="30" t="e" cm="1">
        <f t="array" ref="I56">IF(ISNA($D21),NA(),INDEX(Data!$V$3:$AY$38,MATCH(processing!$B$1&amp;processing!$A21,Data!$A$3:$A$38&amp;Data!$B$3:$B$38,0),I$71))</f>
        <v>#N/A</v>
      </c>
      <c r="J56" s="30" t="e" cm="1">
        <f t="array" ref="J56">IF(ISNA($D21),NA(),INDEX(Data!$V$3:$AY$38,MATCH(processing!$B$1&amp;processing!$A21,Data!$A$3:$A$38&amp;Data!$B$3:$B$38,0),J$71))</f>
        <v>#N/A</v>
      </c>
      <c r="K56" s="30" t="e" cm="1">
        <f t="array" ref="K56">IF(ISNA($D21),NA(),INDEX(Data!$V$3:$AY$38,MATCH(processing!$B$1&amp;processing!$A21,Data!$A$3:$A$38&amp;Data!$B$3:$B$38,0),K$71))</f>
        <v>#N/A</v>
      </c>
      <c r="L56" s="29" t="e" cm="1">
        <f t="array" ref="L56">IF(ISNA($D21),NA(),INDEX(Data!$V$3:$AY$38,MATCH(processing!$B$1&amp;processing!$A21,Data!$A$3:$A$38&amp;Data!$B$3:$B$38,0),L$71))</f>
        <v>#N/A</v>
      </c>
      <c r="M56" s="29" t="e" cm="1">
        <f t="array" ref="M56">IF(ISNA($D21),NA(),INDEX(Data!$V$3:$AY$38,MATCH(processing!$B$1&amp;processing!$A21,Data!$A$3:$A$38&amp;Data!$B$3:$B$38,0),M$71))</f>
        <v>#N/A</v>
      </c>
      <c r="N56" s="29" t="e" cm="1">
        <f t="array" ref="N56">IF(ISNA($D21),NA(),INDEX(Data!$V$3:$AY$38,MATCH(processing!$B$1&amp;processing!$A21,Data!$A$3:$A$38&amp;Data!$B$3:$B$38,0),N$71))</f>
        <v>#N/A</v>
      </c>
      <c r="O56" s="29" t="e" cm="1">
        <f t="array" ref="O56">IF(ISNA($D21),NA(),INDEX(Data!$V$3:$AY$38,MATCH(processing!$B$1&amp;processing!$A21,Data!$A$3:$A$38&amp;Data!$B$3:$B$38,0),O$71))</f>
        <v>#N/A</v>
      </c>
      <c r="P56" s="29" t="e" cm="1">
        <f t="array" ref="P56">IF(ISNA($D21),NA(),INDEX(Data!$V$3:$AY$38,MATCH(processing!$B$1&amp;processing!$A21,Data!$A$3:$A$38&amp;Data!$B$3:$B$38,0),P$71))</f>
        <v>#N/A</v>
      </c>
      <c r="Q56" s="29" t="e" cm="1">
        <f t="array" ref="Q56">IF(ISNA($D21),NA(),INDEX(Data!$V$3:$AY$38,MATCH(processing!$B$1&amp;processing!$A21,Data!$A$3:$A$38&amp;Data!$B$3:$B$38,0),Q$71))</f>
        <v>#N/A</v>
      </c>
      <c r="R56" s="29" t="e" cm="1">
        <f t="array" ref="R56">IF(ISNA($D21),NA(),INDEX(Data!$V$3:$AY$38,MATCH(processing!$B$1&amp;processing!$A21,Data!$A$3:$A$38&amp;Data!$B$3:$B$38,0),R$71))</f>
        <v>#N/A</v>
      </c>
      <c r="S56" s="29" t="e" cm="1">
        <f t="array" ref="S56">IF(ISNA($D21),NA(),INDEX(Data!$V$3:$AY$38,MATCH(processing!$B$1&amp;processing!$A21,Data!$A$3:$A$38&amp;Data!$B$3:$B$38,0),S$71))</f>
        <v>#N/A</v>
      </c>
      <c r="T56" s="29" t="e" cm="1">
        <f t="array" ref="T56">IF(ISNA($D21),NA(),INDEX(Data!$V$3:$AY$38,MATCH(processing!$B$1&amp;processing!$A21,Data!$A$3:$A$38&amp;Data!$B$3:$B$38,0),T$71))</f>
        <v>#N/A</v>
      </c>
      <c r="U56" s="29" t="e" cm="1">
        <f t="array" ref="U56">IF(ISNA($D21),NA(),INDEX(Data!$V$3:$AY$38,MATCH(processing!$B$1&amp;processing!$A21,Data!$A$3:$A$38&amp;Data!$B$3:$B$38,0),U$71))</f>
        <v>#N/A</v>
      </c>
      <c r="V56" s="29" t="e" cm="1">
        <f t="array" ref="V56">IF(ISNA($D21),NA(),INDEX(Data!$V$3:$AY$38,MATCH(processing!$B$1&amp;processing!$A21,Data!$A$3:$A$38&amp;Data!$B$3:$B$38,0),V$71))</f>
        <v>#N/A</v>
      </c>
      <c r="W56" s="29" t="e" cm="1">
        <f t="array" ref="W56">IF(ISNA($D21),NA(),INDEX(Data!$V$3:$AY$38,MATCH(processing!$B$1&amp;processing!$A21,Data!$A$3:$A$38&amp;Data!$B$3:$B$38,0),W$71))</f>
        <v>#N/A</v>
      </c>
      <c r="X56" s="29" t="e" cm="1">
        <f t="array" ref="X56">IF(ISNA($D21),NA(),INDEX(Data!$V$3:$AY$38,MATCH(processing!$B$1&amp;processing!$A21,Data!$A$3:$A$38&amp;Data!$B$3:$B$38,0),X$71))</f>
        <v>#N/A</v>
      </c>
      <c r="Y56" s="29" t="e" cm="1">
        <f t="array" ref="Y56">IF(ISNA($D21),NA(),INDEX(Data!$V$3:$AY$38,MATCH(processing!$B$1&amp;processing!$A21,Data!$A$3:$A$38&amp;Data!$B$3:$B$38,0),Y$71))</f>
        <v>#N/A</v>
      </c>
      <c r="Z56" s="29" t="e" cm="1">
        <f t="array" ref="Z56">IF(ISNA($D21),NA(),INDEX(Data!$V$3:$AY$38,MATCH(processing!$B$1&amp;processing!$A21,Data!$A$3:$A$38&amp;Data!$B$3:$B$38,0),Z$71))</f>
        <v>#N/A</v>
      </c>
      <c r="AA56" s="29" t="e" cm="1">
        <f t="array" ref="AA56">IF(ISNA($D21),NA(),INDEX(Data!$V$3:$AY$38,MATCH(processing!$B$1&amp;processing!$A21,Data!$A$3:$A$38&amp;Data!$B$3:$B$38,0),AA$71))</f>
        <v>#N/A</v>
      </c>
      <c r="AB56" s="29" t="e" cm="1">
        <f t="array" ref="AB56">IF(ISNA($D21),NA(),INDEX(Data!$V$3:$AY$38,MATCH(processing!$B$1&amp;processing!$A21,Data!$A$3:$A$38&amp;Data!$B$3:$B$38,0),AB$71))</f>
        <v>#N/A</v>
      </c>
      <c r="AC56" s="29" t="e" cm="1">
        <f t="array" ref="AC56">IF(ISNA($D21),NA(),INDEX(Data!$V$3:$AY$38,MATCH(processing!$B$1&amp;processing!$A21,Data!$A$3:$A$38&amp;Data!$B$3:$B$38,0),AC$71))</f>
        <v>#N/A</v>
      </c>
      <c r="AD56" s="29" t="e" cm="1">
        <f t="array" ref="AD56">IF(ISNA($D21),NA(),INDEX(Data!$V$3:$AY$38,MATCH(processing!$B$1&amp;processing!$A21,Data!$A$3:$A$38&amp;Data!$B$3:$B$38,0),AD$71))</f>
        <v>#N/A</v>
      </c>
      <c r="AE56" s="29" t="e" cm="1">
        <f t="array" ref="AE56">IF(ISNA($D21),NA(),INDEX(Data!$V$3:$AY$38,MATCH(processing!$B$1&amp;processing!$A21,Data!$A$3:$A$38&amp;Data!$B$3:$B$38,0),AE$71))</f>
        <v>#N/A</v>
      </c>
      <c r="AF56" s="10">
        <v>1</v>
      </c>
      <c r="AG56" s="3"/>
      <c r="AH56" s="3"/>
      <c r="AI56" s="3"/>
      <c r="AJ56" s="3"/>
      <c r="AK56" s="3"/>
      <c r="AL56" s="3"/>
      <c r="AM56" s="3"/>
      <c r="AN56" s="3"/>
      <c r="AO56" s="3"/>
      <c r="AP56" s="3"/>
      <c r="AQ56" s="3"/>
      <c r="AR56" s="3"/>
      <c r="AS56" s="1"/>
      <c r="AT56" s="1"/>
      <c r="AU56" s="1"/>
      <c r="AV56" s="1"/>
      <c r="AW56" s="1"/>
      <c r="AX56" s="1"/>
      <c r="AY56" s="1"/>
      <c r="AZ56" s="1"/>
      <c r="BA56" s="1"/>
      <c r="BB56" s="1"/>
      <c r="BC56" s="1"/>
      <c r="BD56" s="1"/>
      <c r="BE56" s="1"/>
      <c r="BF56" s="1"/>
    </row>
    <row r="57" spans="1:58" ht="15" thickBot="1" x14ac:dyDescent="0.35">
      <c r="A57" s="10">
        <v>6</v>
      </c>
      <c r="B57" s="30" t="e" cm="1">
        <f t="array" ref="B57">IF(ISNA($D22),NA(),INDEX(Data!$V$3:$AY$38,MATCH(processing!$B$1&amp;processing!$A22,Data!$A$3:$A$38&amp;Data!$B$3:$B$38,0),B$71))</f>
        <v>#N/A</v>
      </c>
      <c r="C57" s="30" t="e" cm="1">
        <f t="array" ref="C57">IF(ISNA($D22),NA(),INDEX(Data!$V$3:$AY$38,MATCH(processing!$B$1&amp;processing!$A22,Data!$A$3:$A$38&amp;Data!$B$3:$B$38,0),C$71))</f>
        <v>#N/A</v>
      </c>
      <c r="D57" s="30" t="e" cm="1">
        <f t="array" ref="D57">IF(ISNA($D22),NA(),INDEX(Data!$V$3:$AY$38,MATCH(processing!$B$1&amp;processing!$A22,Data!$A$3:$A$38&amp;Data!$B$3:$B$38,0),D$71))</f>
        <v>#N/A</v>
      </c>
      <c r="E57" s="30" t="e" cm="1">
        <f t="array" ref="E57">IF(ISNA($D22),NA(),INDEX(Data!$V$3:$AY$38,MATCH(processing!$B$1&amp;processing!$A22,Data!$A$3:$A$38&amp;Data!$B$3:$B$38,0),E$71))</f>
        <v>#N/A</v>
      </c>
      <c r="F57" s="30" t="e" cm="1">
        <f t="array" ref="F57">IF(ISNA($D22),NA(),INDEX(Data!$V$3:$AY$38,MATCH(processing!$B$1&amp;processing!$A22,Data!$A$3:$A$38&amp;Data!$B$3:$B$38,0),F$71))</f>
        <v>#N/A</v>
      </c>
      <c r="G57" s="30" t="e" cm="1">
        <f t="array" ref="G57">IF(ISNA($D22),NA(),INDEX(Data!$V$3:$AY$38,MATCH(processing!$B$1&amp;processing!$A22,Data!$A$3:$A$38&amp;Data!$B$3:$B$38,0),G$71))</f>
        <v>#N/A</v>
      </c>
      <c r="H57" s="30" t="e" cm="1">
        <f t="array" ref="H57">IF(ISNA($D22),NA(),INDEX(Data!$V$3:$AY$38,MATCH(processing!$B$1&amp;processing!$A22,Data!$A$3:$A$38&amp;Data!$B$3:$B$38,0),H$71))</f>
        <v>#N/A</v>
      </c>
      <c r="I57" s="30" t="e" cm="1">
        <f t="array" ref="I57">IF(ISNA($D22),NA(),INDEX(Data!$V$3:$AY$38,MATCH(processing!$B$1&amp;processing!$A22,Data!$A$3:$A$38&amp;Data!$B$3:$B$38,0),I$71))</f>
        <v>#N/A</v>
      </c>
      <c r="J57" s="30" t="e" cm="1">
        <f t="array" ref="J57">IF(ISNA($D22),NA(),INDEX(Data!$V$3:$AY$38,MATCH(processing!$B$1&amp;processing!$A22,Data!$A$3:$A$38&amp;Data!$B$3:$B$38,0),J$71))</f>
        <v>#N/A</v>
      </c>
      <c r="K57" s="30" t="e" cm="1">
        <f t="array" ref="K57">IF(ISNA($D22),NA(),INDEX(Data!$V$3:$AY$38,MATCH(processing!$B$1&amp;processing!$A22,Data!$A$3:$A$38&amp;Data!$B$3:$B$38,0),K$71))</f>
        <v>#N/A</v>
      </c>
      <c r="L57" s="29" t="e" cm="1">
        <f t="array" ref="L57">IF(ISNA($D22),NA(),INDEX(Data!$V$3:$AY$38,MATCH(processing!$B$1&amp;processing!$A22,Data!$A$3:$A$38&amp;Data!$B$3:$B$38,0),L$71))</f>
        <v>#N/A</v>
      </c>
      <c r="M57" s="29" t="e" cm="1">
        <f t="array" ref="M57">IF(ISNA($D22),NA(),INDEX(Data!$V$3:$AY$38,MATCH(processing!$B$1&amp;processing!$A22,Data!$A$3:$A$38&amp;Data!$B$3:$B$38,0),M$71))</f>
        <v>#N/A</v>
      </c>
      <c r="N57" s="29" t="e" cm="1">
        <f t="array" ref="N57">IF(ISNA($D22),NA(),INDEX(Data!$V$3:$AY$38,MATCH(processing!$B$1&amp;processing!$A22,Data!$A$3:$A$38&amp;Data!$B$3:$B$38,0),N$71))</f>
        <v>#N/A</v>
      </c>
      <c r="O57" s="29" t="e" cm="1">
        <f t="array" ref="O57">IF(ISNA($D22),NA(),INDEX(Data!$V$3:$AY$38,MATCH(processing!$B$1&amp;processing!$A22,Data!$A$3:$A$38&amp;Data!$B$3:$B$38,0),O$71))</f>
        <v>#N/A</v>
      </c>
      <c r="P57" s="29" t="e" cm="1">
        <f t="array" ref="P57">IF(ISNA($D22),NA(),INDEX(Data!$V$3:$AY$38,MATCH(processing!$B$1&amp;processing!$A22,Data!$A$3:$A$38&amp;Data!$B$3:$B$38,0),P$71))</f>
        <v>#N/A</v>
      </c>
      <c r="Q57" s="29" t="e" cm="1">
        <f t="array" ref="Q57">IF(ISNA($D22),NA(),INDEX(Data!$V$3:$AY$38,MATCH(processing!$B$1&amp;processing!$A22,Data!$A$3:$A$38&amp;Data!$B$3:$B$38,0),Q$71))</f>
        <v>#N/A</v>
      </c>
      <c r="R57" s="29" t="e" cm="1">
        <f t="array" ref="R57">IF(ISNA($D22),NA(),INDEX(Data!$V$3:$AY$38,MATCH(processing!$B$1&amp;processing!$A22,Data!$A$3:$A$38&amp;Data!$B$3:$B$38,0),R$71))</f>
        <v>#N/A</v>
      </c>
      <c r="S57" s="29" t="e" cm="1">
        <f t="array" ref="S57">IF(ISNA($D22),NA(),INDEX(Data!$V$3:$AY$38,MATCH(processing!$B$1&amp;processing!$A22,Data!$A$3:$A$38&amp;Data!$B$3:$B$38,0),S$71))</f>
        <v>#N/A</v>
      </c>
      <c r="T57" s="29" t="e" cm="1">
        <f t="array" ref="T57">IF(ISNA($D22),NA(),INDEX(Data!$V$3:$AY$38,MATCH(processing!$B$1&amp;processing!$A22,Data!$A$3:$A$38&amp;Data!$B$3:$B$38,0),T$71))</f>
        <v>#N/A</v>
      </c>
      <c r="U57" s="29" t="e" cm="1">
        <f t="array" ref="U57">IF(ISNA($D22),NA(),INDEX(Data!$V$3:$AY$38,MATCH(processing!$B$1&amp;processing!$A22,Data!$A$3:$A$38&amp;Data!$B$3:$B$38,0),U$71))</f>
        <v>#N/A</v>
      </c>
      <c r="V57" s="29" t="e" cm="1">
        <f t="array" ref="V57">IF(ISNA($D22),NA(),INDEX(Data!$V$3:$AY$38,MATCH(processing!$B$1&amp;processing!$A22,Data!$A$3:$A$38&amp;Data!$B$3:$B$38,0),V$71))</f>
        <v>#N/A</v>
      </c>
      <c r="W57" s="29" t="e" cm="1">
        <f t="array" ref="W57">IF(ISNA($D22),NA(),INDEX(Data!$V$3:$AY$38,MATCH(processing!$B$1&amp;processing!$A22,Data!$A$3:$A$38&amp;Data!$B$3:$B$38,0),W$71))</f>
        <v>#N/A</v>
      </c>
      <c r="X57" s="29" t="e" cm="1">
        <f t="array" ref="X57">IF(ISNA($D22),NA(),INDEX(Data!$V$3:$AY$38,MATCH(processing!$B$1&amp;processing!$A22,Data!$A$3:$A$38&amp;Data!$B$3:$B$38,0),X$71))</f>
        <v>#N/A</v>
      </c>
      <c r="Y57" s="29" t="e" cm="1">
        <f t="array" ref="Y57">IF(ISNA($D22),NA(),INDEX(Data!$V$3:$AY$38,MATCH(processing!$B$1&amp;processing!$A22,Data!$A$3:$A$38&amp;Data!$B$3:$B$38,0),Y$71))</f>
        <v>#N/A</v>
      </c>
      <c r="Z57" s="29" t="e" cm="1">
        <f t="array" ref="Z57">IF(ISNA($D22),NA(),INDEX(Data!$V$3:$AY$38,MATCH(processing!$B$1&amp;processing!$A22,Data!$A$3:$A$38&amp;Data!$B$3:$B$38,0),Z$71))</f>
        <v>#N/A</v>
      </c>
      <c r="AA57" s="29" t="e" cm="1">
        <f t="array" ref="AA57">IF(ISNA($D22),NA(),INDEX(Data!$V$3:$AY$38,MATCH(processing!$B$1&amp;processing!$A22,Data!$A$3:$A$38&amp;Data!$B$3:$B$38,0),AA$71))</f>
        <v>#N/A</v>
      </c>
      <c r="AB57" s="29" t="e" cm="1">
        <f t="array" ref="AB57">IF(ISNA($D22),NA(),INDEX(Data!$V$3:$AY$38,MATCH(processing!$B$1&amp;processing!$A22,Data!$A$3:$A$38&amp;Data!$B$3:$B$38,0),AB$71))</f>
        <v>#N/A</v>
      </c>
      <c r="AC57" s="29" t="e" cm="1">
        <f t="array" ref="AC57">IF(ISNA($D22),NA(),INDEX(Data!$V$3:$AY$38,MATCH(processing!$B$1&amp;processing!$A22,Data!$A$3:$A$38&amp;Data!$B$3:$B$38,0),AC$71))</f>
        <v>#N/A</v>
      </c>
      <c r="AD57" s="29" t="e" cm="1">
        <f t="array" ref="AD57">IF(ISNA($D22),NA(),INDEX(Data!$V$3:$AY$38,MATCH(processing!$B$1&amp;processing!$A22,Data!$A$3:$A$38&amp;Data!$B$3:$B$38,0),AD$71))</f>
        <v>#N/A</v>
      </c>
      <c r="AE57" s="29" t="e" cm="1">
        <f t="array" ref="AE57">IF(ISNA($D22),NA(),INDEX(Data!$V$3:$AY$38,MATCH(processing!$B$1&amp;processing!$A22,Data!$A$3:$A$38&amp;Data!$B$3:$B$38,0),AE$71))</f>
        <v>#N/A</v>
      </c>
      <c r="AF57" s="10">
        <v>1</v>
      </c>
      <c r="AG57" s="11"/>
      <c r="AH57" s="11"/>
      <c r="AI57" s="11"/>
      <c r="AJ57" s="11"/>
      <c r="AK57" s="11"/>
      <c r="AL57" s="11"/>
      <c r="AM57" s="11"/>
      <c r="AN57" s="11"/>
      <c r="AO57" s="11"/>
      <c r="AP57" s="11"/>
      <c r="AQ57" s="11"/>
      <c r="AR57" s="11"/>
      <c r="AS57" s="1"/>
      <c r="AT57" s="1"/>
      <c r="AU57" s="1"/>
      <c r="AV57" s="1"/>
      <c r="AW57" s="1"/>
      <c r="AX57" s="1"/>
      <c r="AY57" s="1"/>
      <c r="AZ57" s="1"/>
      <c r="BA57" s="1"/>
      <c r="BB57" s="1"/>
      <c r="BC57" s="1"/>
      <c r="BD57" s="1"/>
      <c r="BE57" s="1"/>
      <c r="BF57" s="1"/>
    </row>
    <row r="58" spans="1:58" ht="15" thickBot="1" x14ac:dyDescent="0.35">
      <c r="A58" s="10">
        <v>7</v>
      </c>
      <c r="B58" s="30" t="e" cm="1">
        <f t="array" ref="B58">IF(ISNA($D23),NA(),INDEX(Data!$V$3:$AY$38,MATCH(processing!$B$1&amp;processing!$A23,Data!$A$3:$A$38&amp;Data!$B$3:$B$38,0),B$71))</f>
        <v>#N/A</v>
      </c>
      <c r="C58" s="30" t="e" cm="1">
        <f t="array" ref="C58">IF(ISNA($D23),NA(),INDEX(Data!$V$3:$AY$38,MATCH(processing!$B$1&amp;processing!$A23,Data!$A$3:$A$38&amp;Data!$B$3:$B$38,0),C$71))</f>
        <v>#N/A</v>
      </c>
      <c r="D58" s="30" t="e" cm="1">
        <f t="array" ref="D58">IF(ISNA($D23),NA(),INDEX(Data!$V$3:$AY$38,MATCH(processing!$B$1&amp;processing!$A23,Data!$A$3:$A$38&amp;Data!$B$3:$B$38,0),D$71))</f>
        <v>#N/A</v>
      </c>
      <c r="E58" s="30" t="e" cm="1">
        <f t="array" ref="E58">IF(ISNA($D23),NA(),INDEX(Data!$V$3:$AY$38,MATCH(processing!$B$1&amp;processing!$A23,Data!$A$3:$A$38&amp;Data!$B$3:$B$38,0),E$71))</f>
        <v>#N/A</v>
      </c>
      <c r="F58" s="30" t="e" cm="1">
        <f t="array" ref="F58">IF(ISNA($D23),NA(),INDEX(Data!$V$3:$AY$38,MATCH(processing!$B$1&amp;processing!$A23,Data!$A$3:$A$38&amp;Data!$B$3:$B$38,0),F$71))</f>
        <v>#N/A</v>
      </c>
      <c r="G58" s="30" t="e" cm="1">
        <f t="array" ref="G58">IF(ISNA($D23),NA(),INDEX(Data!$V$3:$AY$38,MATCH(processing!$B$1&amp;processing!$A23,Data!$A$3:$A$38&amp;Data!$B$3:$B$38,0),G$71))</f>
        <v>#N/A</v>
      </c>
      <c r="H58" s="30" t="e" cm="1">
        <f t="array" ref="H58">IF(ISNA($D23),NA(),INDEX(Data!$V$3:$AY$38,MATCH(processing!$B$1&amp;processing!$A23,Data!$A$3:$A$38&amp;Data!$B$3:$B$38,0),H$71))</f>
        <v>#N/A</v>
      </c>
      <c r="I58" s="30" t="e" cm="1">
        <f t="array" ref="I58">IF(ISNA($D23),NA(),INDEX(Data!$V$3:$AY$38,MATCH(processing!$B$1&amp;processing!$A23,Data!$A$3:$A$38&amp;Data!$B$3:$B$38,0),I$71))</f>
        <v>#N/A</v>
      </c>
      <c r="J58" s="30" t="e" cm="1">
        <f t="array" ref="J58">IF(ISNA($D23),NA(),INDEX(Data!$V$3:$AY$38,MATCH(processing!$B$1&amp;processing!$A23,Data!$A$3:$A$38&amp;Data!$B$3:$B$38,0),J$71))</f>
        <v>#N/A</v>
      </c>
      <c r="K58" s="30" t="e" cm="1">
        <f t="array" ref="K58">IF(ISNA($D23),NA(),INDEX(Data!$V$3:$AY$38,MATCH(processing!$B$1&amp;processing!$A23,Data!$A$3:$A$38&amp;Data!$B$3:$B$38,0),K$71))</f>
        <v>#N/A</v>
      </c>
      <c r="L58" s="29" t="e" cm="1">
        <f t="array" ref="L58">IF(ISNA($D23),NA(),INDEX(Data!$V$3:$AY$38,MATCH(processing!$B$1&amp;processing!$A23,Data!$A$3:$A$38&amp;Data!$B$3:$B$38,0),L$71))</f>
        <v>#N/A</v>
      </c>
      <c r="M58" s="29" t="e" cm="1">
        <f t="array" ref="M58">IF(ISNA($D23),NA(),INDEX(Data!$V$3:$AY$38,MATCH(processing!$B$1&amp;processing!$A23,Data!$A$3:$A$38&amp;Data!$B$3:$B$38,0),M$71))</f>
        <v>#N/A</v>
      </c>
      <c r="N58" s="29" t="e" cm="1">
        <f t="array" ref="N58">IF(ISNA($D23),NA(),INDEX(Data!$V$3:$AY$38,MATCH(processing!$B$1&amp;processing!$A23,Data!$A$3:$A$38&amp;Data!$B$3:$B$38,0),N$71))</f>
        <v>#N/A</v>
      </c>
      <c r="O58" s="29" t="e" cm="1">
        <f t="array" ref="O58">IF(ISNA($D23),NA(),INDEX(Data!$V$3:$AY$38,MATCH(processing!$B$1&amp;processing!$A23,Data!$A$3:$A$38&amp;Data!$B$3:$B$38,0),O$71))</f>
        <v>#N/A</v>
      </c>
      <c r="P58" s="29" t="e" cm="1">
        <f t="array" ref="P58">IF(ISNA($D23),NA(),INDEX(Data!$V$3:$AY$38,MATCH(processing!$B$1&amp;processing!$A23,Data!$A$3:$A$38&amp;Data!$B$3:$B$38,0),P$71))</f>
        <v>#N/A</v>
      </c>
      <c r="Q58" s="29" t="e" cm="1">
        <f t="array" ref="Q58">IF(ISNA($D23),NA(),INDEX(Data!$V$3:$AY$38,MATCH(processing!$B$1&amp;processing!$A23,Data!$A$3:$A$38&amp;Data!$B$3:$B$38,0),Q$71))</f>
        <v>#N/A</v>
      </c>
      <c r="R58" s="29" t="e" cm="1">
        <f t="array" ref="R58">IF(ISNA($D23),NA(),INDEX(Data!$V$3:$AY$38,MATCH(processing!$B$1&amp;processing!$A23,Data!$A$3:$A$38&amp;Data!$B$3:$B$38,0),R$71))</f>
        <v>#N/A</v>
      </c>
      <c r="S58" s="29" t="e" cm="1">
        <f t="array" ref="S58">IF(ISNA($D23),NA(),INDEX(Data!$V$3:$AY$38,MATCH(processing!$B$1&amp;processing!$A23,Data!$A$3:$A$38&amp;Data!$B$3:$B$38,0),S$71))</f>
        <v>#N/A</v>
      </c>
      <c r="T58" s="29" t="e" cm="1">
        <f t="array" ref="T58">IF(ISNA($D23),NA(),INDEX(Data!$V$3:$AY$38,MATCH(processing!$B$1&amp;processing!$A23,Data!$A$3:$A$38&amp;Data!$B$3:$B$38,0),T$71))</f>
        <v>#N/A</v>
      </c>
      <c r="U58" s="29" t="e" cm="1">
        <f t="array" ref="U58">IF(ISNA($D23),NA(),INDEX(Data!$V$3:$AY$38,MATCH(processing!$B$1&amp;processing!$A23,Data!$A$3:$A$38&amp;Data!$B$3:$B$38,0),U$71))</f>
        <v>#N/A</v>
      </c>
      <c r="V58" s="29" t="e" cm="1">
        <f t="array" ref="V58">IF(ISNA($D23),NA(),INDEX(Data!$V$3:$AY$38,MATCH(processing!$B$1&amp;processing!$A23,Data!$A$3:$A$38&amp;Data!$B$3:$B$38,0),V$71))</f>
        <v>#N/A</v>
      </c>
      <c r="W58" s="29" t="e" cm="1">
        <f t="array" ref="W58">IF(ISNA($D23),NA(),INDEX(Data!$V$3:$AY$38,MATCH(processing!$B$1&amp;processing!$A23,Data!$A$3:$A$38&amp;Data!$B$3:$B$38,0),W$71))</f>
        <v>#N/A</v>
      </c>
      <c r="X58" s="29" t="e" cm="1">
        <f t="array" ref="X58">IF(ISNA($D23),NA(),INDEX(Data!$V$3:$AY$38,MATCH(processing!$B$1&amp;processing!$A23,Data!$A$3:$A$38&amp;Data!$B$3:$B$38,0),X$71))</f>
        <v>#N/A</v>
      </c>
      <c r="Y58" s="29" t="e" cm="1">
        <f t="array" ref="Y58">IF(ISNA($D23),NA(),INDEX(Data!$V$3:$AY$38,MATCH(processing!$B$1&amp;processing!$A23,Data!$A$3:$A$38&amp;Data!$B$3:$B$38,0),Y$71))</f>
        <v>#N/A</v>
      </c>
      <c r="Z58" s="29" t="e" cm="1">
        <f t="array" ref="Z58">IF(ISNA($D23),NA(),INDEX(Data!$V$3:$AY$38,MATCH(processing!$B$1&amp;processing!$A23,Data!$A$3:$A$38&amp;Data!$B$3:$B$38,0),Z$71))</f>
        <v>#N/A</v>
      </c>
      <c r="AA58" s="29" t="e" cm="1">
        <f t="array" ref="AA58">IF(ISNA($D23),NA(),INDEX(Data!$V$3:$AY$38,MATCH(processing!$B$1&amp;processing!$A23,Data!$A$3:$A$38&amp;Data!$B$3:$B$38,0),AA$71))</f>
        <v>#N/A</v>
      </c>
      <c r="AB58" s="29" t="e" cm="1">
        <f t="array" ref="AB58">IF(ISNA($D23),NA(),INDEX(Data!$V$3:$AY$38,MATCH(processing!$B$1&amp;processing!$A23,Data!$A$3:$A$38&amp;Data!$B$3:$B$38,0),AB$71))</f>
        <v>#N/A</v>
      </c>
      <c r="AC58" s="29" t="e" cm="1">
        <f t="array" ref="AC58">IF(ISNA($D23),NA(),INDEX(Data!$V$3:$AY$38,MATCH(processing!$B$1&amp;processing!$A23,Data!$A$3:$A$38&amp;Data!$B$3:$B$38,0),AC$71))</f>
        <v>#N/A</v>
      </c>
      <c r="AD58" s="29" t="e" cm="1">
        <f t="array" ref="AD58">IF(ISNA($D23),NA(),INDEX(Data!$V$3:$AY$38,MATCH(processing!$B$1&amp;processing!$A23,Data!$A$3:$A$38&amp;Data!$B$3:$B$38,0),AD$71))</f>
        <v>#N/A</v>
      </c>
      <c r="AE58" s="29" t="e" cm="1">
        <f t="array" ref="AE58">IF(ISNA($D23),NA(),INDEX(Data!$V$3:$AY$38,MATCH(processing!$B$1&amp;processing!$A23,Data!$A$3:$A$38&amp;Data!$B$3:$B$38,0),AE$71))</f>
        <v>#N/A</v>
      </c>
      <c r="AF58" s="10">
        <v>1</v>
      </c>
      <c r="AG58" s="3"/>
      <c r="AH58" s="3"/>
      <c r="AI58" s="3"/>
      <c r="AJ58" s="3"/>
      <c r="AK58" s="3"/>
      <c r="AL58" s="3"/>
      <c r="AM58" s="3"/>
      <c r="AN58" s="3"/>
      <c r="AO58" s="3"/>
      <c r="AP58" s="3"/>
      <c r="AQ58" s="3"/>
      <c r="AR58" s="3"/>
      <c r="AS58" s="1"/>
      <c r="AT58" s="1"/>
      <c r="AU58" s="1"/>
      <c r="AV58" s="1"/>
      <c r="AW58" s="1"/>
      <c r="AX58" s="1"/>
      <c r="AY58" s="1"/>
      <c r="AZ58" s="1"/>
      <c r="BA58" s="1"/>
      <c r="BB58" s="1"/>
      <c r="BC58" s="1"/>
      <c r="BD58" s="1"/>
      <c r="BE58" s="1"/>
      <c r="BF58" s="1"/>
    </row>
    <row r="59" spans="1:58" ht="15" thickBot="1" x14ac:dyDescent="0.35">
      <c r="A59" s="10">
        <v>8</v>
      </c>
      <c r="B59" s="30" t="e" cm="1">
        <f t="array" ref="B59">IF(ISNA($D24),NA(),INDEX(Data!$V$3:$AY$38,MATCH(processing!$B$1&amp;processing!$A24,Data!$A$3:$A$38&amp;Data!$B$3:$B$38,0),B$71))</f>
        <v>#N/A</v>
      </c>
      <c r="C59" s="30" t="e" cm="1">
        <f t="array" ref="C59">IF(ISNA($D24),NA(),INDEX(Data!$V$3:$AY$38,MATCH(processing!$B$1&amp;processing!$A24,Data!$A$3:$A$38&amp;Data!$B$3:$B$38,0),C$71))</f>
        <v>#N/A</v>
      </c>
      <c r="D59" s="30" t="e" cm="1">
        <f t="array" ref="D59">IF(ISNA($D24),NA(),INDEX(Data!$V$3:$AY$38,MATCH(processing!$B$1&amp;processing!$A24,Data!$A$3:$A$38&amp;Data!$B$3:$B$38,0),D$71))</f>
        <v>#N/A</v>
      </c>
      <c r="E59" s="30" t="e" cm="1">
        <f t="array" ref="E59">IF(ISNA($D24),NA(),INDEX(Data!$V$3:$AY$38,MATCH(processing!$B$1&amp;processing!$A24,Data!$A$3:$A$38&amp;Data!$B$3:$B$38,0),E$71))</f>
        <v>#N/A</v>
      </c>
      <c r="F59" s="30" t="e" cm="1">
        <f t="array" ref="F59">IF(ISNA($D24),NA(),INDEX(Data!$V$3:$AY$38,MATCH(processing!$B$1&amp;processing!$A24,Data!$A$3:$A$38&amp;Data!$B$3:$B$38,0),F$71))</f>
        <v>#N/A</v>
      </c>
      <c r="G59" s="30" t="e" cm="1">
        <f t="array" ref="G59">IF(ISNA($D24),NA(),INDEX(Data!$V$3:$AY$38,MATCH(processing!$B$1&amp;processing!$A24,Data!$A$3:$A$38&amp;Data!$B$3:$B$38,0),G$71))</f>
        <v>#N/A</v>
      </c>
      <c r="H59" s="30" t="e" cm="1">
        <f t="array" ref="H59">IF(ISNA($D24),NA(),INDEX(Data!$V$3:$AY$38,MATCH(processing!$B$1&amp;processing!$A24,Data!$A$3:$A$38&amp;Data!$B$3:$B$38,0),H$71))</f>
        <v>#N/A</v>
      </c>
      <c r="I59" s="30" t="e" cm="1">
        <f t="array" ref="I59">IF(ISNA($D24),NA(),INDEX(Data!$V$3:$AY$38,MATCH(processing!$B$1&amp;processing!$A24,Data!$A$3:$A$38&amp;Data!$B$3:$B$38,0),I$71))</f>
        <v>#N/A</v>
      </c>
      <c r="J59" s="30" t="e" cm="1">
        <f t="array" ref="J59">IF(ISNA($D24),NA(),INDEX(Data!$V$3:$AY$38,MATCH(processing!$B$1&amp;processing!$A24,Data!$A$3:$A$38&amp;Data!$B$3:$B$38,0),J$71))</f>
        <v>#N/A</v>
      </c>
      <c r="K59" s="30" t="e" cm="1">
        <f t="array" ref="K59">IF(ISNA($D24),NA(),INDEX(Data!$V$3:$AY$38,MATCH(processing!$B$1&amp;processing!$A24,Data!$A$3:$A$38&amp;Data!$B$3:$B$38,0),K$71))</f>
        <v>#N/A</v>
      </c>
      <c r="L59" s="29" t="e" cm="1">
        <f t="array" ref="L59">IF(ISNA($D24),NA(),INDEX(Data!$V$3:$AY$38,MATCH(processing!$B$1&amp;processing!$A24,Data!$A$3:$A$38&amp;Data!$B$3:$B$38,0),L$71))</f>
        <v>#N/A</v>
      </c>
      <c r="M59" s="29" t="e" cm="1">
        <f t="array" ref="M59">IF(ISNA($D24),NA(),INDEX(Data!$V$3:$AY$38,MATCH(processing!$B$1&amp;processing!$A24,Data!$A$3:$A$38&amp;Data!$B$3:$B$38,0),M$71))</f>
        <v>#N/A</v>
      </c>
      <c r="N59" s="29" t="e" cm="1">
        <f t="array" ref="N59">IF(ISNA($D24),NA(),INDEX(Data!$V$3:$AY$38,MATCH(processing!$B$1&amp;processing!$A24,Data!$A$3:$A$38&amp;Data!$B$3:$B$38,0),N$71))</f>
        <v>#N/A</v>
      </c>
      <c r="O59" s="29" t="e" cm="1">
        <f t="array" ref="O59">IF(ISNA($D24),NA(),INDEX(Data!$V$3:$AY$38,MATCH(processing!$B$1&amp;processing!$A24,Data!$A$3:$A$38&amp;Data!$B$3:$B$38,0),O$71))</f>
        <v>#N/A</v>
      </c>
      <c r="P59" s="29" t="e" cm="1">
        <f t="array" ref="P59">IF(ISNA($D24),NA(),INDEX(Data!$V$3:$AY$38,MATCH(processing!$B$1&amp;processing!$A24,Data!$A$3:$A$38&amp;Data!$B$3:$B$38,0),P$71))</f>
        <v>#N/A</v>
      </c>
      <c r="Q59" s="29" t="e" cm="1">
        <f t="array" ref="Q59">IF(ISNA($D24),NA(),INDEX(Data!$V$3:$AY$38,MATCH(processing!$B$1&amp;processing!$A24,Data!$A$3:$A$38&amp;Data!$B$3:$B$38,0),Q$71))</f>
        <v>#N/A</v>
      </c>
      <c r="R59" s="29" t="e" cm="1">
        <f t="array" ref="R59">IF(ISNA($D24),NA(),INDEX(Data!$V$3:$AY$38,MATCH(processing!$B$1&amp;processing!$A24,Data!$A$3:$A$38&amp;Data!$B$3:$B$38,0),R$71))</f>
        <v>#N/A</v>
      </c>
      <c r="S59" s="29" t="e" cm="1">
        <f t="array" ref="S59">IF(ISNA($D24),NA(),INDEX(Data!$V$3:$AY$38,MATCH(processing!$B$1&amp;processing!$A24,Data!$A$3:$A$38&amp;Data!$B$3:$B$38,0),S$71))</f>
        <v>#N/A</v>
      </c>
      <c r="T59" s="29" t="e" cm="1">
        <f t="array" ref="T59">IF(ISNA($D24),NA(),INDEX(Data!$V$3:$AY$38,MATCH(processing!$B$1&amp;processing!$A24,Data!$A$3:$A$38&amp;Data!$B$3:$B$38,0),T$71))</f>
        <v>#N/A</v>
      </c>
      <c r="U59" s="29" t="e" cm="1">
        <f t="array" ref="U59">IF(ISNA($D24),NA(),INDEX(Data!$V$3:$AY$38,MATCH(processing!$B$1&amp;processing!$A24,Data!$A$3:$A$38&amp;Data!$B$3:$B$38,0),U$71))</f>
        <v>#N/A</v>
      </c>
      <c r="V59" s="29" t="e" cm="1">
        <f t="array" ref="V59">IF(ISNA($D24),NA(),INDEX(Data!$V$3:$AY$38,MATCH(processing!$B$1&amp;processing!$A24,Data!$A$3:$A$38&amp;Data!$B$3:$B$38,0),V$71))</f>
        <v>#N/A</v>
      </c>
      <c r="W59" s="29" t="e" cm="1">
        <f t="array" ref="W59">IF(ISNA($D24),NA(),INDEX(Data!$V$3:$AY$38,MATCH(processing!$B$1&amp;processing!$A24,Data!$A$3:$A$38&amp;Data!$B$3:$B$38,0),W$71))</f>
        <v>#N/A</v>
      </c>
      <c r="X59" s="29" t="e" cm="1">
        <f t="array" ref="X59">IF(ISNA($D24),NA(),INDEX(Data!$V$3:$AY$38,MATCH(processing!$B$1&amp;processing!$A24,Data!$A$3:$A$38&amp;Data!$B$3:$B$38,0),X$71))</f>
        <v>#N/A</v>
      </c>
      <c r="Y59" s="29" t="e" cm="1">
        <f t="array" ref="Y59">IF(ISNA($D24),NA(),INDEX(Data!$V$3:$AY$38,MATCH(processing!$B$1&amp;processing!$A24,Data!$A$3:$A$38&amp;Data!$B$3:$B$38,0),Y$71))</f>
        <v>#N/A</v>
      </c>
      <c r="Z59" s="29" t="e" cm="1">
        <f t="array" ref="Z59">IF(ISNA($D24),NA(),INDEX(Data!$V$3:$AY$38,MATCH(processing!$B$1&amp;processing!$A24,Data!$A$3:$A$38&amp;Data!$B$3:$B$38,0),Z$71))</f>
        <v>#N/A</v>
      </c>
      <c r="AA59" s="29" t="e" cm="1">
        <f t="array" ref="AA59">IF(ISNA($D24),NA(),INDEX(Data!$V$3:$AY$38,MATCH(processing!$B$1&amp;processing!$A24,Data!$A$3:$A$38&amp;Data!$B$3:$B$38,0),AA$71))</f>
        <v>#N/A</v>
      </c>
      <c r="AB59" s="29" t="e" cm="1">
        <f t="array" ref="AB59">IF(ISNA($D24),NA(),INDEX(Data!$V$3:$AY$38,MATCH(processing!$B$1&amp;processing!$A24,Data!$A$3:$A$38&amp;Data!$B$3:$B$38,0),AB$71))</f>
        <v>#N/A</v>
      </c>
      <c r="AC59" s="29" t="e" cm="1">
        <f t="array" ref="AC59">IF(ISNA($D24),NA(),INDEX(Data!$V$3:$AY$38,MATCH(processing!$B$1&amp;processing!$A24,Data!$A$3:$A$38&amp;Data!$B$3:$B$38,0),AC$71))</f>
        <v>#N/A</v>
      </c>
      <c r="AD59" s="29" t="e" cm="1">
        <f t="array" ref="AD59">IF(ISNA($D24),NA(),INDEX(Data!$V$3:$AY$38,MATCH(processing!$B$1&amp;processing!$A24,Data!$A$3:$A$38&amp;Data!$B$3:$B$38,0),AD$71))</f>
        <v>#N/A</v>
      </c>
      <c r="AE59" s="29" t="e" cm="1">
        <f t="array" ref="AE59">IF(ISNA($D24),NA(),INDEX(Data!$V$3:$AY$38,MATCH(processing!$B$1&amp;processing!$A24,Data!$A$3:$A$38&amp;Data!$B$3:$B$38,0),AE$71))</f>
        <v>#N/A</v>
      </c>
      <c r="AF59" s="10">
        <v>1</v>
      </c>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spans="1:58" ht="15" thickBot="1" x14ac:dyDescent="0.35">
      <c r="A60" s="10">
        <v>9</v>
      </c>
      <c r="B60" s="30" t="e" cm="1">
        <f t="array" ref="B60">IF(ISNA($D25),NA(),INDEX(Data!$V$3:$AY$38,MATCH(processing!$B$1&amp;processing!$A25,Data!$A$3:$A$38&amp;Data!$B$3:$B$38,0),B$71))</f>
        <v>#N/A</v>
      </c>
      <c r="C60" s="30" t="e" cm="1">
        <f t="array" ref="C60">IF(ISNA($D25),NA(),INDEX(Data!$V$3:$AY$38,MATCH(processing!$B$1&amp;processing!$A25,Data!$A$3:$A$38&amp;Data!$B$3:$B$38,0),C$71))</f>
        <v>#N/A</v>
      </c>
      <c r="D60" s="30" t="e" cm="1">
        <f t="array" ref="D60">IF(ISNA($D25),NA(),INDEX(Data!$V$3:$AY$38,MATCH(processing!$B$1&amp;processing!$A25,Data!$A$3:$A$38&amp;Data!$B$3:$B$38,0),D$71))</f>
        <v>#N/A</v>
      </c>
      <c r="E60" s="30" t="e" cm="1">
        <f t="array" ref="E60">IF(ISNA($D25),NA(),INDEX(Data!$V$3:$AY$38,MATCH(processing!$B$1&amp;processing!$A25,Data!$A$3:$A$38&amp;Data!$B$3:$B$38,0),E$71))</f>
        <v>#N/A</v>
      </c>
      <c r="F60" s="30" t="e" cm="1">
        <f t="array" ref="F60">IF(ISNA($D25),NA(),INDEX(Data!$V$3:$AY$38,MATCH(processing!$B$1&amp;processing!$A25,Data!$A$3:$A$38&amp;Data!$B$3:$B$38,0),F$71))</f>
        <v>#N/A</v>
      </c>
      <c r="G60" s="30" t="e" cm="1">
        <f t="array" ref="G60">IF(ISNA($D25),NA(),INDEX(Data!$V$3:$AY$38,MATCH(processing!$B$1&amp;processing!$A25,Data!$A$3:$A$38&amp;Data!$B$3:$B$38,0),G$71))</f>
        <v>#N/A</v>
      </c>
      <c r="H60" s="30" t="e" cm="1">
        <f t="array" ref="H60">IF(ISNA($D25),NA(),INDEX(Data!$V$3:$AY$38,MATCH(processing!$B$1&amp;processing!$A25,Data!$A$3:$A$38&amp;Data!$B$3:$B$38,0),H$71))</f>
        <v>#N/A</v>
      </c>
      <c r="I60" s="30" t="e" cm="1">
        <f t="array" ref="I60">IF(ISNA($D25),NA(),INDEX(Data!$V$3:$AY$38,MATCH(processing!$B$1&amp;processing!$A25,Data!$A$3:$A$38&amp;Data!$B$3:$B$38,0),I$71))</f>
        <v>#N/A</v>
      </c>
      <c r="J60" s="30" t="e" cm="1">
        <f t="array" ref="J60">IF(ISNA($D25),NA(),INDEX(Data!$V$3:$AY$38,MATCH(processing!$B$1&amp;processing!$A25,Data!$A$3:$A$38&amp;Data!$B$3:$B$38,0),J$71))</f>
        <v>#N/A</v>
      </c>
      <c r="K60" s="30" t="e" cm="1">
        <f t="array" ref="K60">IF(ISNA($D25),NA(),INDEX(Data!$V$3:$AY$38,MATCH(processing!$B$1&amp;processing!$A25,Data!$A$3:$A$38&amp;Data!$B$3:$B$38,0),K$71))</f>
        <v>#N/A</v>
      </c>
      <c r="L60" s="29" t="e" cm="1">
        <f t="array" ref="L60">IF(ISNA($D25),NA(),INDEX(Data!$V$3:$AY$38,MATCH(processing!$B$1&amp;processing!$A25,Data!$A$3:$A$38&amp;Data!$B$3:$B$38,0),L$71))</f>
        <v>#N/A</v>
      </c>
      <c r="M60" s="29" t="e" cm="1">
        <f t="array" ref="M60">IF(ISNA($D25),NA(),INDEX(Data!$V$3:$AY$38,MATCH(processing!$B$1&amp;processing!$A25,Data!$A$3:$A$38&amp;Data!$B$3:$B$38,0),M$71))</f>
        <v>#N/A</v>
      </c>
      <c r="N60" s="29" t="e" cm="1">
        <f t="array" ref="N60">IF(ISNA($D25),NA(),INDEX(Data!$V$3:$AY$38,MATCH(processing!$B$1&amp;processing!$A25,Data!$A$3:$A$38&amp;Data!$B$3:$B$38,0),N$71))</f>
        <v>#N/A</v>
      </c>
      <c r="O60" s="29" t="e" cm="1">
        <f t="array" ref="O60">IF(ISNA($D25),NA(),INDEX(Data!$V$3:$AY$38,MATCH(processing!$B$1&amp;processing!$A25,Data!$A$3:$A$38&amp;Data!$B$3:$B$38,0),O$71))</f>
        <v>#N/A</v>
      </c>
      <c r="P60" s="29" t="e" cm="1">
        <f t="array" ref="P60">IF(ISNA($D25),NA(),INDEX(Data!$V$3:$AY$38,MATCH(processing!$B$1&amp;processing!$A25,Data!$A$3:$A$38&amp;Data!$B$3:$B$38,0),P$71))</f>
        <v>#N/A</v>
      </c>
      <c r="Q60" s="29" t="e" cm="1">
        <f t="array" ref="Q60">IF(ISNA($D25),NA(),INDEX(Data!$V$3:$AY$38,MATCH(processing!$B$1&amp;processing!$A25,Data!$A$3:$A$38&amp;Data!$B$3:$B$38,0),Q$71))</f>
        <v>#N/A</v>
      </c>
      <c r="R60" s="29" t="e" cm="1">
        <f t="array" ref="R60">IF(ISNA($D25),NA(),INDEX(Data!$V$3:$AY$38,MATCH(processing!$B$1&amp;processing!$A25,Data!$A$3:$A$38&amp;Data!$B$3:$B$38,0),R$71))</f>
        <v>#N/A</v>
      </c>
      <c r="S60" s="29" t="e" cm="1">
        <f t="array" ref="S60">IF(ISNA($D25),NA(),INDEX(Data!$V$3:$AY$38,MATCH(processing!$B$1&amp;processing!$A25,Data!$A$3:$A$38&amp;Data!$B$3:$B$38,0),S$71))</f>
        <v>#N/A</v>
      </c>
      <c r="T60" s="29" t="e" cm="1">
        <f t="array" ref="T60">IF(ISNA($D25),NA(),INDEX(Data!$V$3:$AY$38,MATCH(processing!$B$1&amp;processing!$A25,Data!$A$3:$A$38&amp;Data!$B$3:$B$38,0),T$71))</f>
        <v>#N/A</v>
      </c>
      <c r="U60" s="29" t="e" cm="1">
        <f t="array" ref="U60">IF(ISNA($D25),NA(),INDEX(Data!$V$3:$AY$38,MATCH(processing!$B$1&amp;processing!$A25,Data!$A$3:$A$38&amp;Data!$B$3:$B$38,0),U$71))</f>
        <v>#N/A</v>
      </c>
      <c r="V60" s="29" t="e" cm="1">
        <f t="array" ref="V60">IF(ISNA($D25),NA(),INDEX(Data!$V$3:$AY$38,MATCH(processing!$B$1&amp;processing!$A25,Data!$A$3:$A$38&amp;Data!$B$3:$B$38,0),V$71))</f>
        <v>#N/A</v>
      </c>
      <c r="W60" s="29" t="e" cm="1">
        <f t="array" ref="W60">IF(ISNA($D25),NA(),INDEX(Data!$V$3:$AY$38,MATCH(processing!$B$1&amp;processing!$A25,Data!$A$3:$A$38&amp;Data!$B$3:$B$38,0),W$71))</f>
        <v>#N/A</v>
      </c>
      <c r="X60" s="29" t="e" cm="1">
        <f t="array" ref="X60">IF(ISNA($D25),NA(),INDEX(Data!$V$3:$AY$38,MATCH(processing!$B$1&amp;processing!$A25,Data!$A$3:$A$38&amp;Data!$B$3:$B$38,0),X$71))</f>
        <v>#N/A</v>
      </c>
      <c r="Y60" s="29" t="e" cm="1">
        <f t="array" ref="Y60">IF(ISNA($D25),NA(),INDEX(Data!$V$3:$AY$38,MATCH(processing!$B$1&amp;processing!$A25,Data!$A$3:$A$38&amp;Data!$B$3:$B$38,0),Y$71))</f>
        <v>#N/A</v>
      </c>
      <c r="Z60" s="29" t="e" cm="1">
        <f t="array" ref="Z60">IF(ISNA($D25),NA(),INDEX(Data!$V$3:$AY$38,MATCH(processing!$B$1&amp;processing!$A25,Data!$A$3:$A$38&amp;Data!$B$3:$B$38,0),Z$71))</f>
        <v>#N/A</v>
      </c>
      <c r="AA60" s="29" t="e" cm="1">
        <f t="array" ref="AA60">IF(ISNA($D25),NA(),INDEX(Data!$V$3:$AY$38,MATCH(processing!$B$1&amp;processing!$A25,Data!$A$3:$A$38&amp;Data!$B$3:$B$38,0),AA$71))</f>
        <v>#N/A</v>
      </c>
      <c r="AB60" s="29" t="e" cm="1">
        <f t="array" ref="AB60">IF(ISNA($D25),NA(),INDEX(Data!$V$3:$AY$38,MATCH(processing!$B$1&amp;processing!$A25,Data!$A$3:$A$38&amp;Data!$B$3:$B$38,0),AB$71))</f>
        <v>#N/A</v>
      </c>
      <c r="AC60" s="29" t="e" cm="1">
        <f t="array" ref="AC60">IF(ISNA($D25),NA(),INDEX(Data!$V$3:$AY$38,MATCH(processing!$B$1&amp;processing!$A25,Data!$A$3:$A$38&amp;Data!$B$3:$B$38,0),AC$71))</f>
        <v>#N/A</v>
      </c>
      <c r="AD60" s="29" t="e" cm="1">
        <f t="array" ref="AD60">IF(ISNA($D25),NA(),INDEX(Data!$V$3:$AY$38,MATCH(processing!$B$1&amp;processing!$A25,Data!$A$3:$A$38&amp;Data!$B$3:$B$38,0),AD$71))</f>
        <v>#N/A</v>
      </c>
      <c r="AE60" s="29" t="e" cm="1">
        <f t="array" ref="AE60">IF(ISNA($D25),NA(),INDEX(Data!$V$3:$AY$38,MATCH(processing!$B$1&amp;processing!$A25,Data!$A$3:$A$38&amp;Data!$B$3:$B$38,0),AE$71))</f>
        <v>#N/A</v>
      </c>
      <c r="AF60" s="10">
        <v>1</v>
      </c>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spans="1:58" ht="15" thickBot="1" x14ac:dyDescent="0.35">
      <c r="A61" s="10">
        <v>10</v>
      </c>
      <c r="B61" s="30" t="e" cm="1">
        <f t="array" ref="B61">IF(ISNA($D26),NA(),INDEX(Data!$V$3:$AY$38,MATCH(processing!$B$1&amp;processing!$A26,Data!$A$3:$A$38&amp;Data!$B$3:$B$38,0),B$71))</f>
        <v>#N/A</v>
      </c>
      <c r="C61" s="30" t="e" cm="1">
        <f t="array" ref="C61">IF(ISNA($D26),NA(),INDEX(Data!$V$3:$AY$38,MATCH(processing!$B$1&amp;processing!$A26,Data!$A$3:$A$38&amp;Data!$B$3:$B$38,0),C$71))</f>
        <v>#N/A</v>
      </c>
      <c r="D61" s="30" t="e" cm="1">
        <f t="array" ref="D61">IF(ISNA($D26),NA(),INDEX(Data!$V$3:$AY$38,MATCH(processing!$B$1&amp;processing!$A26,Data!$A$3:$A$38&amp;Data!$B$3:$B$38,0),D$71))</f>
        <v>#N/A</v>
      </c>
      <c r="E61" s="30" t="e" cm="1">
        <f t="array" ref="E61">IF(ISNA($D26),NA(),INDEX(Data!$V$3:$AY$38,MATCH(processing!$B$1&amp;processing!$A26,Data!$A$3:$A$38&amp;Data!$B$3:$B$38,0),E$71))</f>
        <v>#N/A</v>
      </c>
      <c r="F61" s="30" t="e" cm="1">
        <f t="array" ref="F61">IF(ISNA($D26),NA(),INDEX(Data!$V$3:$AY$38,MATCH(processing!$B$1&amp;processing!$A26,Data!$A$3:$A$38&amp;Data!$B$3:$B$38,0),F$71))</f>
        <v>#N/A</v>
      </c>
      <c r="G61" s="30" t="e" cm="1">
        <f t="array" ref="G61">IF(ISNA($D26),NA(),INDEX(Data!$V$3:$AY$38,MATCH(processing!$B$1&amp;processing!$A26,Data!$A$3:$A$38&amp;Data!$B$3:$B$38,0),G$71))</f>
        <v>#N/A</v>
      </c>
      <c r="H61" s="30" t="e" cm="1">
        <f t="array" ref="H61">IF(ISNA($D26),NA(),INDEX(Data!$V$3:$AY$38,MATCH(processing!$B$1&amp;processing!$A26,Data!$A$3:$A$38&amp;Data!$B$3:$B$38,0),H$71))</f>
        <v>#N/A</v>
      </c>
      <c r="I61" s="30" t="e" cm="1">
        <f t="array" ref="I61">IF(ISNA($D26),NA(),INDEX(Data!$V$3:$AY$38,MATCH(processing!$B$1&amp;processing!$A26,Data!$A$3:$A$38&amp;Data!$B$3:$B$38,0),I$71))</f>
        <v>#N/A</v>
      </c>
      <c r="J61" s="30" t="e" cm="1">
        <f t="array" ref="J61">IF(ISNA($D26),NA(),INDEX(Data!$V$3:$AY$38,MATCH(processing!$B$1&amp;processing!$A26,Data!$A$3:$A$38&amp;Data!$B$3:$B$38,0),J$71))</f>
        <v>#N/A</v>
      </c>
      <c r="K61" s="30" t="e" cm="1">
        <f t="array" ref="K61">IF(ISNA($D26),NA(),INDEX(Data!$V$3:$AY$38,MATCH(processing!$B$1&amp;processing!$A26,Data!$A$3:$A$38&amp;Data!$B$3:$B$38,0),K$71))</f>
        <v>#N/A</v>
      </c>
      <c r="L61" s="29" t="e" cm="1">
        <f t="array" ref="L61">IF(ISNA($D26),NA(),INDEX(Data!$V$3:$AY$38,MATCH(processing!$B$1&amp;processing!$A26,Data!$A$3:$A$38&amp;Data!$B$3:$B$38,0),L$71))</f>
        <v>#N/A</v>
      </c>
      <c r="M61" s="29" t="e" cm="1">
        <f t="array" ref="M61">IF(ISNA($D26),NA(),INDEX(Data!$V$3:$AY$38,MATCH(processing!$B$1&amp;processing!$A26,Data!$A$3:$A$38&amp;Data!$B$3:$B$38,0),M$71))</f>
        <v>#N/A</v>
      </c>
      <c r="N61" s="29" t="e" cm="1">
        <f t="array" ref="N61">IF(ISNA($D26),NA(),INDEX(Data!$V$3:$AY$38,MATCH(processing!$B$1&amp;processing!$A26,Data!$A$3:$A$38&amp;Data!$B$3:$B$38,0),N$71))</f>
        <v>#N/A</v>
      </c>
      <c r="O61" s="29" t="e" cm="1">
        <f t="array" ref="O61">IF(ISNA($D26),NA(),INDEX(Data!$V$3:$AY$38,MATCH(processing!$B$1&amp;processing!$A26,Data!$A$3:$A$38&amp;Data!$B$3:$B$38,0),O$71))</f>
        <v>#N/A</v>
      </c>
      <c r="P61" s="29" t="e" cm="1">
        <f t="array" ref="P61">IF(ISNA($D26),NA(),INDEX(Data!$V$3:$AY$38,MATCH(processing!$B$1&amp;processing!$A26,Data!$A$3:$A$38&amp;Data!$B$3:$B$38,0),P$71))</f>
        <v>#N/A</v>
      </c>
      <c r="Q61" s="29" t="e" cm="1">
        <f t="array" ref="Q61">IF(ISNA($D26),NA(),INDEX(Data!$V$3:$AY$38,MATCH(processing!$B$1&amp;processing!$A26,Data!$A$3:$A$38&amp;Data!$B$3:$B$38,0),Q$71))</f>
        <v>#N/A</v>
      </c>
      <c r="R61" s="29" t="e" cm="1">
        <f t="array" ref="R61">IF(ISNA($D26),NA(),INDEX(Data!$V$3:$AY$38,MATCH(processing!$B$1&amp;processing!$A26,Data!$A$3:$A$38&amp;Data!$B$3:$B$38,0),R$71))</f>
        <v>#N/A</v>
      </c>
      <c r="S61" s="29" t="e" cm="1">
        <f t="array" ref="S61">IF(ISNA($D26),NA(),INDEX(Data!$V$3:$AY$38,MATCH(processing!$B$1&amp;processing!$A26,Data!$A$3:$A$38&amp;Data!$B$3:$B$38,0),S$71))</f>
        <v>#N/A</v>
      </c>
      <c r="T61" s="29" t="e" cm="1">
        <f t="array" ref="T61">IF(ISNA($D26),NA(),INDEX(Data!$V$3:$AY$38,MATCH(processing!$B$1&amp;processing!$A26,Data!$A$3:$A$38&amp;Data!$B$3:$B$38,0),T$71))</f>
        <v>#N/A</v>
      </c>
      <c r="U61" s="29" t="e" cm="1">
        <f t="array" ref="U61">IF(ISNA($D26),NA(),INDEX(Data!$V$3:$AY$38,MATCH(processing!$B$1&amp;processing!$A26,Data!$A$3:$A$38&amp;Data!$B$3:$B$38,0),U$71))</f>
        <v>#N/A</v>
      </c>
      <c r="V61" s="29" t="e" cm="1">
        <f t="array" ref="V61">IF(ISNA($D26),NA(),INDEX(Data!$V$3:$AY$38,MATCH(processing!$B$1&amp;processing!$A26,Data!$A$3:$A$38&amp;Data!$B$3:$B$38,0),V$71))</f>
        <v>#N/A</v>
      </c>
      <c r="W61" s="29" t="e" cm="1">
        <f t="array" ref="W61">IF(ISNA($D26),NA(),INDEX(Data!$V$3:$AY$38,MATCH(processing!$B$1&amp;processing!$A26,Data!$A$3:$A$38&amp;Data!$B$3:$B$38,0),W$71))</f>
        <v>#N/A</v>
      </c>
      <c r="X61" s="29" t="e" cm="1">
        <f t="array" ref="X61">IF(ISNA($D26),NA(),INDEX(Data!$V$3:$AY$38,MATCH(processing!$B$1&amp;processing!$A26,Data!$A$3:$A$38&amp;Data!$B$3:$B$38,0),X$71))</f>
        <v>#N/A</v>
      </c>
      <c r="Y61" s="29" t="e" cm="1">
        <f t="array" ref="Y61">IF(ISNA($D26),NA(),INDEX(Data!$V$3:$AY$38,MATCH(processing!$B$1&amp;processing!$A26,Data!$A$3:$A$38&amp;Data!$B$3:$B$38,0),Y$71))</f>
        <v>#N/A</v>
      </c>
      <c r="Z61" s="29" t="e" cm="1">
        <f t="array" ref="Z61">IF(ISNA($D26),NA(),INDEX(Data!$V$3:$AY$38,MATCH(processing!$B$1&amp;processing!$A26,Data!$A$3:$A$38&amp;Data!$B$3:$B$38,0),Z$71))</f>
        <v>#N/A</v>
      </c>
      <c r="AA61" s="29" t="e" cm="1">
        <f t="array" ref="AA61">IF(ISNA($D26),NA(),INDEX(Data!$V$3:$AY$38,MATCH(processing!$B$1&amp;processing!$A26,Data!$A$3:$A$38&amp;Data!$B$3:$B$38,0),AA$71))</f>
        <v>#N/A</v>
      </c>
      <c r="AB61" s="29" t="e" cm="1">
        <f t="array" ref="AB61">IF(ISNA($D26),NA(),INDEX(Data!$V$3:$AY$38,MATCH(processing!$B$1&amp;processing!$A26,Data!$A$3:$A$38&amp;Data!$B$3:$B$38,0),AB$71))</f>
        <v>#N/A</v>
      </c>
      <c r="AC61" s="29" t="e" cm="1">
        <f t="array" ref="AC61">IF(ISNA($D26),NA(),INDEX(Data!$V$3:$AY$38,MATCH(processing!$B$1&amp;processing!$A26,Data!$A$3:$A$38&amp;Data!$B$3:$B$38,0),AC$71))</f>
        <v>#N/A</v>
      </c>
      <c r="AD61" s="29" t="e" cm="1">
        <f t="array" ref="AD61">IF(ISNA($D26),NA(),INDEX(Data!$V$3:$AY$38,MATCH(processing!$B$1&amp;processing!$A26,Data!$A$3:$A$38&amp;Data!$B$3:$B$38,0),AD$71))</f>
        <v>#N/A</v>
      </c>
      <c r="AE61" s="29" t="e" cm="1">
        <f t="array" ref="AE61">IF(ISNA($D26),NA(),INDEX(Data!$V$3:$AY$38,MATCH(processing!$B$1&amp;processing!$A26,Data!$A$3:$A$38&amp;Data!$B$3:$B$38,0),AE$71))</f>
        <v>#N/A</v>
      </c>
      <c r="AF61" s="10">
        <v>1</v>
      </c>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spans="1:58" ht="15" thickBot="1" x14ac:dyDescent="0.35">
      <c r="A62" s="10">
        <v>11</v>
      </c>
      <c r="B62" s="30" t="e" cm="1">
        <f t="array" ref="B62">IF(ISNA($D27),NA(),INDEX(Data!$V$3:$AY$38,MATCH(processing!$B$1&amp;processing!$A27,Data!$A$3:$A$38&amp;Data!$B$3:$B$38,0),B$71))</f>
        <v>#N/A</v>
      </c>
      <c r="C62" s="30" t="e" cm="1">
        <f t="array" ref="C62">IF(ISNA($D27),NA(),INDEX(Data!$V$3:$AY$38,MATCH(processing!$B$1&amp;processing!$A27,Data!$A$3:$A$38&amp;Data!$B$3:$B$38,0),C$71))</f>
        <v>#N/A</v>
      </c>
      <c r="D62" s="30" t="e" cm="1">
        <f t="array" ref="D62">IF(ISNA($D27),NA(),INDEX(Data!$V$3:$AY$38,MATCH(processing!$B$1&amp;processing!$A27,Data!$A$3:$A$38&amp;Data!$B$3:$B$38,0),D$71))</f>
        <v>#N/A</v>
      </c>
      <c r="E62" s="30" t="e" cm="1">
        <f t="array" ref="E62">IF(ISNA($D27),NA(),INDEX(Data!$V$3:$AY$38,MATCH(processing!$B$1&amp;processing!$A27,Data!$A$3:$A$38&amp;Data!$B$3:$B$38,0),E$71))</f>
        <v>#N/A</v>
      </c>
      <c r="F62" s="30" t="e" cm="1">
        <f t="array" ref="F62">IF(ISNA($D27),NA(),INDEX(Data!$V$3:$AY$38,MATCH(processing!$B$1&amp;processing!$A27,Data!$A$3:$A$38&amp;Data!$B$3:$B$38,0),F$71))</f>
        <v>#N/A</v>
      </c>
      <c r="G62" s="30" t="e" cm="1">
        <f t="array" ref="G62">IF(ISNA($D27),NA(),INDEX(Data!$V$3:$AY$38,MATCH(processing!$B$1&amp;processing!$A27,Data!$A$3:$A$38&amp;Data!$B$3:$B$38,0),G$71))</f>
        <v>#N/A</v>
      </c>
      <c r="H62" s="30" t="e" cm="1">
        <f t="array" ref="H62">IF(ISNA($D27),NA(),INDEX(Data!$V$3:$AY$38,MATCH(processing!$B$1&amp;processing!$A27,Data!$A$3:$A$38&amp;Data!$B$3:$B$38,0),H$71))</f>
        <v>#N/A</v>
      </c>
      <c r="I62" s="30" t="e" cm="1">
        <f t="array" ref="I62">IF(ISNA($D27),NA(),INDEX(Data!$V$3:$AY$38,MATCH(processing!$B$1&amp;processing!$A27,Data!$A$3:$A$38&amp;Data!$B$3:$B$38,0),I$71))</f>
        <v>#N/A</v>
      </c>
      <c r="J62" s="30" t="e" cm="1">
        <f t="array" ref="J62">IF(ISNA($D27),NA(),INDEX(Data!$V$3:$AY$38,MATCH(processing!$B$1&amp;processing!$A27,Data!$A$3:$A$38&amp;Data!$B$3:$B$38,0),J$71))</f>
        <v>#N/A</v>
      </c>
      <c r="K62" s="30" t="e" cm="1">
        <f t="array" ref="K62">IF(ISNA($D27),NA(),INDEX(Data!$V$3:$AY$38,MATCH(processing!$B$1&amp;processing!$A27,Data!$A$3:$A$38&amp;Data!$B$3:$B$38,0),K$71))</f>
        <v>#N/A</v>
      </c>
      <c r="L62" s="29" t="e" cm="1">
        <f t="array" ref="L62">IF(ISNA($D27),NA(),INDEX(Data!$V$3:$AY$38,MATCH(processing!$B$1&amp;processing!$A27,Data!$A$3:$A$38&amp;Data!$B$3:$B$38,0),L$71))</f>
        <v>#N/A</v>
      </c>
      <c r="M62" s="29" t="e" cm="1">
        <f t="array" ref="M62">IF(ISNA($D27),NA(),INDEX(Data!$V$3:$AY$38,MATCH(processing!$B$1&amp;processing!$A27,Data!$A$3:$A$38&amp;Data!$B$3:$B$38,0),M$71))</f>
        <v>#N/A</v>
      </c>
      <c r="N62" s="29" t="e" cm="1">
        <f t="array" ref="N62">IF(ISNA($D27),NA(),INDEX(Data!$V$3:$AY$38,MATCH(processing!$B$1&amp;processing!$A27,Data!$A$3:$A$38&amp;Data!$B$3:$B$38,0),N$71))</f>
        <v>#N/A</v>
      </c>
      <c r="O62" s="29" t="e" cm="1">
        <f t="array" ref="O62">IF(ISNA($D27),NA(),INDEX(Data!$V$3:$AY$38,MATCH(processing!$B$1&amp;processing!$A27,Data!$A$3:$A$38&amp;Data!$B$3:$B$38,0),O$71))</f>
        <v>#N/A</v>
      </c>
      <c r="P62" s="29" t="e" cm="1">
        <f t="array" ref="P62">IF(ISNA($D27),NA(),INDEX(Data!$V$3:$AY$38,MATCH(processing!$B$1&amp;processing!$A27,Data!$A$3:$A$38&amp;Data!$B$3:$B$38,0),P$71))</f>
        <v>#N/A</v>
      </c>
      <c r="Q62" s="29" t="e" cm="1">
        <f t="array" ref="Q62">IF(ISNA($D27),NA(),INDEX(Data!$V$3:$AY$38,MATCH(processing!$B$1&amp;processing!$A27,Data!$A$3:$A$38&amp;Data!$B$3:$B$38,0),Q$71))</f>
        <v>#N/A</v>
      </c>
      <c r="R62" s="29" t="e" cm="1">
        <f t="array" ref="R62">IF(ISNA($D27),NA(),INDEX(Data!$V$3:$AY$38,MATCH(processing!$B$1&amp;processing!$A27,Data!$A$3:$A$38&amp;Data!$B$3:$B$38,0),R$71))</f>
        <v>#N/A</v>
      </c>
      <c r="S62" s="29" t="e" cm="1">
        <f t="array" ref="S62">IF(ISNA($D27),NA(),INDEX(Data!$V$3:$AY$38,MATCH(processing!$B$1&amp;processing!$A27,Data!$A$3:$A$38&amp;Data!$B$3:$B$38,0),S$71))</f>
        <v>#N/A</v>
      </c>
      <c r="T62" s="29" t="e" cm="1">
        <f t="array" ref="T62">IF(ISNA($D27),NA(),INDEX(Data!$V$3:$AY$38,MATCH(processing!$B$1&amp;processing!$A27,Data!$A$3:$A$38&amp;Data!$B$3:$B$38,0),T$71))</f>
        <v>#N/A</v>
      </c>
      <c r="U62" s="29" t="e" cm="1">
        <f t="array" ref="U62">IF(ISNA($D27),NA(),INDEX(Data!$V$3:$AY$38,MATCH(processing!$B$1&amp;processing!$A27,Data!$A$3:$A$38&amp;Data!$B$3:$B$38,0),U$71))</f>
        <v>#N/A</v>
      </c>
      <c r="V62" s="29" t="e" cm="1">
        <f t="array" ref="V62">IF(ISNA($D27),NA(),INDEX(Data!$V$3:$AY$38,MATCH(processing!$B$1&amp;processing!$A27,Data!$A$3:$A$38&amp;Data!$B$3:$B$38,0),V$71))</f>
        <v>#N/A</v>
      </c>
      <c r="W62" s="29" t="e" cm="1">
        <f t="array" ref="W62">IF(ISNA($D27),NA(),INDEX(Data!$V$3:$AY$38,MATCH(processing!$B$1&amp;processing!$A27,Data!$A$3:$A$38&amp;Data!$B$3:$B$38,0),W$71))</f>
        <v>#N/A</v>
      </c>
      <c r="X62" s="29" t="e" cm="1">
        <f t="array" ref="X62">IF(ISNA($D27),NA(),INDEX(Data!$V$3:$AY$38,MATCH(processing!$B$1&amp;processing!$A27,Data!$A$3:$A$38&amp;Data!$B$3:$B$38,0),X$71))</f>
        <v>#N/A</v>
      </c>
      <c r="Y62" s="29" t="e" cm="1">
        <f t="array" ref="Y62">IF(ISNA($D27),NA(),INDEX(Data!$V$3:$AY$38,MATCH(processing!$B$1&amp;processing!$A27,Data!$A$3:$A$38&amp;Data!$B$3:$B$38,0),Y$71))</f>
        <v>#N/A</v>
      </c>
      <c r="Z62" s="29" t="e" cm="1">
        <f t="array" ref="Z62">IF(ISNA($D27),NA(),INDEX(Data!$V$3:$AY$38,MATCH(processing!$B$1&amp;processing!$A27,Data!$A$3:$A$38&amp;Data!$B$3:$B$38,0),Z$71))</f>
        <v>#N/A</v>
      </c>
      <c r="AA62" s="29" t="e" cm="1">
        <f t="array" ref="AA62">IF(ISNA($D27),NA(),INDEX(Data!$V$3:$AY$38,MATCH(processing!$B$1&amp;processing!$A27,Data!$A$3:$A$38&amp;Data!$B$3:$B$38,0),AA$71))</f>
        <v>#N/A</v>
      </c>
      <c r="AB62" s="29" t="e" cm="1">
        <f t="array" ref="AB62">IF(ISNA($D27),NA(),INDEX(Data!$V$3:$AY$38,MATCH(processing!$B$1&amp;processing!$A27,Data!$A$3:$A$38&amp;Data!$B$3:$B$38,0),AB$71))</f>
        <v>#N/A</v>
      </c>
      <c r="AC62" s="29" t="e" cm="1">
        <f t="array" ref="AC62">IF(ISNA($D27),NA(),INDEX(Data!$V$3:$AY$38,MATCH(processing!$B$1&amp;processing!$A27,Data!$A$3:$A$38&amp;Data!$B$3:$B$38,0),AC$71))</f>
        <v>#N/A</v>
      </c>
      <c r="AD62" s="29" t="e" cm="1">
        <f t="array" ref="AD62">IF(ISNA($D27),NA(),INDEX(Data!$V$3:$AY$38,MATCH(processing!$B$1&amp;processing!$A27,Data!$A$3:$A$38&amp;Data!$B$3:$B$38,0),AD$71))</f>
        <v>#N/A</v>
      </c>
      <c r="AE62" s="29" t="e" cm="1">
        <f t="array" ref="AE62">IF(ISNA($D27),NA(),INDEX(Data!$V$3:$AY$38,MATCH(processing!$B$1&amp;processing!$A27,Data!$A$3:$A$38&amp;Data!$B$3:$B$38,0),AE$71))</f>
        <v>#N/A</v>
      </c>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spans="1:58" ht="15" thickBot="1" x14ac:dyDescent="0.35">
      <c r="A63" s="10">
        <v>12</v>
      </c>
      <c r="B63" s="30" t="e" cm="1">
        <f t="array" ref="B63">IF(ISNA($D28),NA(),INDEX(Data!$V$3:$AY$38,MATCH(processing!$B$1&amp;processing!$A28,Data!$A$3:$A$38&amp;Data!$B$3:$B$38,0),B$71))</f>
        <v>#N/A</v>
      </c>
      <c r="C63" s="30" t="e" cm="1">
        <f t="array" ref="C63">IF(ISNA($D28),NA(),INDEX(Data!$V$3:$AY$38,MATCH(processing!$B$1&amp;processing!$A28,Data!$A$3:$A$38&amp;Data!$B$3:$B$38,0),C$71))</f>
        <v>#N/A</v>
      </c>
      <c r="D63" s="30" t="e" cm="1">
        <f t="array" ref="D63">IF(ISNA($D28),NA(),INDEX(Data!$V$3:$AY$38,MATCH(processing!$B$1&amp;processing!$A28,Data!$A$3:$A$38&amp;Data!$B$3:$B$38,0),D$71))</f>
        <v>#N/A</v>
      </c>
      <c r="E63" s="30" t="e" cm="1">
        <f t="array" ref="E63">IF(ISNA($D28),NA(),INDEX(Data!$V$3:$AY$38,MATCH(processing!$B$1&amp;processing!$A28,Data!$A$3:$A$38&amp;Data!$B$3:$B$38,0),E$71))</f>
        <v>#N/A</v>
      </c>
      <c r="F63" s="30" t="e" cm="1">
        <f t="array" ref="F63">IF(ISNA($D28),NA(),INDEX(Data!$V$3:$AY$38,MATCH(processing!$B$1&amp;processing!$A28,Data!$A$3:$A$38&amp;Data!$B$3:$B$38,0),F$71))</f>
        <v>#N/A</v>
      </c>
      <c r="G63" s="30" t="e" cm="1">
        <f t="array" ref="G63">IF(ISNA($D28),NA(),INDEX(Data!$V$3:$AY$38,MATCH(processing!$B$1&amp;processing!$A28,Data!$A$3:$A$38&amp;Data!$B$3:$B$38,0),G$71))</f>
        <v>#N/A</v>
      </c>
      <c r="H63" s="30" t="e" cm="1">
        <f t="array" ref="H63">IF(ISNA($D28),NA(),INDEX(Data!$V$3:$AY$38,MATCH(processing!$B$1&amp;processing!$A28,Data!$A$3:$A$38&amp;Data!$B$3:$B$38,0),H$71))</f>
        <v>#N/A</v>
      </c>
      <c r="I63" s="30" t="e" cm="1">
        <f t="array" ref="I63">IF(ISNA($D28),NA(),INDEX(Data!$V$3:$AY$38,MATCH(processing!$B$1&amp;processing!$A28,Data!$A$3:$A$38&amp;Data!$B$3:$B$38,0),I$71))</f>
        <v>#N/A</v>
      </c>
      <c r="J63" s="30" t="e" cm="1">
        <f t="array" ref="J63">IF(ISNA($D28),NA(),INDEX(Data!$V$3:$AY$38,MATCH(processing!$B$1&amp;processing!$A28,Data!$A$3:$A$38&amp;Data!$B$3:$B$38,0),J$71))</f>
        <v>#N/A</v>
      </c>
      <c r="K63" s="30" t="e" cm="1">
        <f t="array" ref="K63">IF(ISNA($D28),NA(),INDEX(Data!$V$3:$AY$38,MATCH(processing!$B$1&amp;processing!$A28,Data!$A$3:$A$38&amp;Data!$B$3:$B$38,0),K$71))</f>
        <v>#N/A</v>
      </c>
      <c r="L63" s="29" t="e" cm="1">
        <f t="array" ref="L63">IF(ISNA($D28),NA(),INDEX(Data!$V$3:$AY$38,MATCH(processing!$B$1&amp;processing!$A28,Data!$A$3:$A$38&amp;Data!$B$3:$B$38,0),L$71))</f>
        <v>#N/A</v>
      </c>
      <c r="M63" s="29" t="e" cm="1">
        <f t="array" ref="M63">IF(ISNA($D28),NA(),INDEX(Data!$V$3:$AY$38,MATCH(processing!$B$1&amp;processing!$A28,Data!$A$3:$A$38&amp;Data!$B$3:$B$38,0),M$71))</f>
        <v>#N/A</v>
      </c>
      <c r="N63" s="29" t="e" cm="1">
        <f t="array" ref="N63">IF(ISNA($D28),NA(),INDEX(Data!$V$3:$AY$38,MATCH(processing!$B$1&amp;processing!$A28,Data!$A$3:$A$38&amp;Data!$B$3:$B$38,0),N$71))</f>
        <v>#N/A</v>
      </c>
      <c r="O63" s="29" t="e" cm="1">
        <f t="array" ref="O63">IF(ISNA($D28),NA(),INDEX(Data!$V$3:$AY$38,MATCH(processing!$B$1&amp;processing!$A28,Data!$A$3:$A$38&amp;Data!$B$3:$B$38,0),O$71))</f>
        <v>#N/A</v>
      </c>
      <c r="P63" s="29" t="e" cm="1">
        <f t="array" ref="P63">IF(ISNA($D28),NA(),INDEX(Data!$V$3:$AY$38,MATCH(processing!$B$1&amp;processing!$A28,Data!$A$3:$A$38&amp;Data!$B$3:$B$38,0),P$71))</f>
        <v>#N/A</v>
      </c>
      <c r="Q63" s="29" t="e" cm="1">
        <f t="array" ref="Q63">IF(ISNA($D28),NA(),INDEX(Data!$V$3:$AY$38,MATCH(processing!$B$1&amp;processing!$A28,Data!$A$3:$A$38&amp;Data!$B$3:$B$38,0),Q$71))</f>
        <v>#N/A</v>
      </c>
      <c r="R63" s="29" t="e" cm="1">
        <f t="array" ref="R63">IF(ISNA($D28),NA(),INDEX(Data!$V$3:$AY$38,MATCH(processing!$B$1&amp;processing!$A28,Data!$A$3:$A$38&amp;Data!$B$3:$B$38,0),R$71))</f>
        <v>#N/A</v>
      </c>
      <c r="S63" s="29" t="e" cm="1">
        <f t="array" ref="S63">IF(ISNA($D28),NA(),INDEX(Data!$V$3:$AY$38,MATCH(processing!$B$1&amp;processing!$A28,Data!$A$3:$A$38&amp;Data!$B$3:$B$38,0),S$71))</f>
        <v>#N/A</v>
      </c>
      <c r="T63" s="29" t="e" cm="1">
        <f t="array" ref="T63">IF(ISNA($D28),NA(),INDEX(Data!$V$3:$AY$38,MATCH(processing!$B$1&amp;processing!$A28,Data!$A$3:$A$38&amp;Data!$B$3:$B$38,0),T$71))</f>
        <v>#N/A</v>
      </c>
      <c r="U63" s="29" t="e" cm="1">
        <f t="array" ref="U63">IF(ISNA($D28),NA(),INDEX(Data!$V$3:$AY$38,MATCH(processing!$B$1&amp;processing!$A28,Data!$A$3:$A$38&amp;Data!$B$3:$B$38,0),U$71))</f>
        <v>#N/A</v>
      </c>
      <c r="V63" s="29" t="e" cm="1">
        <f t="array" ref="V63">IF(ISNA($D28),NA(),INDEX(Data!$V$3:$AY$38,MATCH(processing!$B$1&amp;processing!$A28,Data!$A$3:$A$38&amp;Data!$B$3:$B$38,0),V$71))</f>
        <v>#N/A</v>
      </c>
      <c r="W63" s="29" t="e" cm="1">
        <f t="array" ref="W63">IF(ISNA($D28),NA(),INDEX(Data!$V$3:$AY$38,MATCH(processing!$B$1&amp;processing!$A28,Data!$A$3:$A$38&amp;Data!$B$3:$B$38,0),W$71))</f>
        <v>#N/A</v>
      </c>
      <c r="X63" s="29" t="e" cm="1">
        <f t="array" ref="X63">IF(ISNA($D28),NA(),INDEX(Data!$V$3:$AY$38,MATCH(processing!$B$1&amp;processing!$A28,Data!$A$3:$A$38&amp;Data!$B$3:$B$38,0),X$71))</f>
        <v>#N/A</v>
      </c>
      <c r="Y63" s="29" t="e" cm="1">
        <f t="array" ref="Y63">IF(ISNA($D28),NA(),INDEX(Data!$V$3:$AY$38,MATCH(processing!$B$1&amp;processing!$A28,Data!$A$3:$A$38&amp;Data!$B$3:$B$38,0),Y$71))</f>
        <v>#N/A</v>
      </c>
      <c r="Z63" s="29" t="e" cm="1">
        <f t="array" ref="Z63">IF(ISNA($D28),NA(),INDEX(Data!$V$3:$AY$38,MATCH(processing!$B$1&amp;processing!$A28,Data!$A$3:$A$38&amp;Data!$B$3:$B$38,0),Z$71))</f>
        <v>#N/A</v>
      </c>
      <c r="AA63" s="29" t="e" cm="1">
        <f t="array" ref="AA63">IF(ISNA($D28),NA(),INDEX(Data!$V$3:$AY$38,MATCH(processing!$B$1&amp;processing!$A28,Data!$A$3:$A$38&amp;Data!$B$3:$B$38,0),AA$71))</f>
        <v>#N/A</v>
      </c>
      <c r="AB63" s="29" t="e" cm="1">
        <f t="array" ref="AB63">IF(ISNA($D28),NA(),INDEX(Data!$V$3:$AY$38,MATCH(processing!$B$1&amp;processing!$A28,Data!$A$3:$A$38&amp;Data!$B$3:$B$38,0),AB$71))</f>
        <v>#N/A</v>
      </c>
      <c r="AC63" s="29" t="e" cm="1">
        <f t="array" ref="AC63">IF(ISNA($D28),NA(),INDEX(Data!$V$3:$AY$38,MATCH(processing!$B$1&amp;processing!$A28,Data!$A$3:$A$38&amp;Data!$B$3:$B$38,0),AC$71))</f>
        <v>#N/A</v>
      </c>
      <c r="AD63" s="29" t="e" cm="1">
        <f t="array" ref="AD63">IF(ISNA($D28),NA(),INDEX(Data!$V$3:$AY$38,MATCH(processing!$B$1&amp;processing!$A28,Data!$A$3:$A$38&amp;Data!$B$3:$B$38,0),AD$71))</f>
        <v>#N/A</v>
      </c>
      <c r="AE63" s="29" t="e" cm="1">
        <f t="array" ref="AE63">IF(ISNA($D28),NA(),INDEX(Data!$V$3:$AY$38,MATCH(processing!$B$1&amp;processing!$A28,Data!$A$3:$A$38&amp;Data!$B$3:$B$38,0),AE$71))</f>
        <v>#N/A</v>
      </c>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row r="64" spans="1:58" ht="15" thickBot="1" x14ac:dyDescent="0.35">
      <c r="A64" s="10"/>
      <c r="B64" s="31">
        <f>SUMIF(B52:B63,"&gt;0")</f>
        <v>0.9</v>
      </c>
      <c r="C64" s="31">
        <f t="shared" ref="C64:AE64" si="12">SUMIF(C52:C63,"&gt;0")</f>
        <v>0.5</v>
      </c>
      <c r="D64" s="31">
        <f t="shared" si="12"/>
        <v>0.79</v>
      </c>
      <c r="E64" s="31">
        <f t="shared" si="12"/>
        <v>0.77</v>
      </c>
      <c r="F64" s="31">
        <f t="shared" si="12"/>
        <v>0.47</v>
      </c>
      <c r="G64" s="31">
        <f t="shared" si="12"/>
        <v>0.49</v>
      </c>
      <c r="H64" s="31">
        <f t="shared" si="12"/>
        <v>0.9</v>
      </c>
      <c r="I64" s="31">
        <f t="shared" si="12"/>
        <v>0.54</v>
      </c>
      <c r="J64" s="31">
        <f t="shared" si="12"/>
        <v>0.91</v>
      </c>
      <c r="K64" s="31">
        <f t="shared" si="12"/>
        <v>0.35</v>
      </c>
      <c r="L64" s="23">
        <f t="shared" si="12"/>
        <v>0.56999999999999995</v>
      </c>
      <c r="M64" s="23">
        <f t="shared" si="12"/>
        <v>0.28000000000000003</v>
      </c>
      <c r="N64" s="23">
        <f t="shared" si="12"/>
        <v>0.31</v>
      </c>
      <c r="O64" s="23">
        <f t="shared" si="12"/>
        <v>0.56000000000000005</v>
      </c>
      <c r="P64" s="23">
        <f t="shared" si="12"/>
        <v>0.71</v>
      </c>
      <c r="Q64" s="23">
        <f t="shared" si="12"/>
        <v>0.92</v>
      </c>
      <c r="R64" s="23">
        <f t="shared" si="12"/>
        <v>0.82</v>
      </c>
      <c r="S64" s="23">
        <f t="shared" si="12"/>
        <v>0.7</v>
      </c>
      <c r="T64" s="23">
        <f t="shared" si="12"/>
        <v>0.64</v>
      </c>
      <c r="U64" s="23">
        <f t="shared" si="12"/>
        <v>0.89</v>
      </c>
      <c r="V64" s="23">
        <f t="shared" si="12"/>
        <v>0.23</v>
      </c>
      <c r="W64" s="23">
        <f t="shared" si="12"/>
        <v>0.11</v>
      </c>
      <c r="X64" s="23">
        <f t="shared" si="12"/>
        <v>0.22</v>
      </c>
      <c r="Y64" s="23">
        <f t="shared" si="12"/>
        <v>0.5</v>
      </c>
      <c r="Z64" s="23">
        <f t="shared" si="12"/>
        <v>0.27</v>
      </c>
      <c r="AA64" s="23">
        <f t="shared" si="12"/>
        <v>0.2</v>
      </c>
      <c r="AB64" s="23">
        <f t="shared" si="12"/>
        <v>0.24</v>
      </c>
      <c r="AC64" s="23">
        <f t="shared" si="12"/>
        <v>0.28000000000000003</v>
      </c>
      <c r="AD64" s="23">
        <f t="shared" si="12"/>
        <v>0.2</v>
      </c>
      <c r="AE64" s="23">
        <f t="shared" si="12"/>
        <v>0.22</v>
      </c>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row>
    <row r="65" spans="1:58" ht="15" thickBot="1" x14ac:dyDescent="0.35">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row>
    <row r="66" spans="1:58" ht="15" thickBot="1" x14ac:dyDescent="0.35">
      <c r="A66" s="1"/>
      <c r="B66" s="1"/>
      <c r="C66" s="3"/>
      <c r="D66" s="3"/>
      <c r="E66" s="3"/>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row>
    <row r="67" spans="1:58" ht="15" thickBot="1" x14ac:dyDescent="0.35">
      <c r="A67" s="1"/>
      <c r="B67" s="7"/>
      <c r="C67" s="22"/>
      <c r="D67" s="22"/>
      <c r="E67" s="22"/>
      <c r="F67" s="3"/>
      <c r="G67" s="3"/>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row>
    <row r="68" spans="1:58" ht="15" thickBot="1" x14ac:dyDescent="0.35">
      <c r="A68" s="10"/>
      <c r="B68" s="10"/>
      <c r="C68" s="22"/>
      <c r="D68" s="22"/>
      <c r="E68" s="22"/>
      <c r="F68" s="3"/>
      <c r="G68" s="3"/>
      <c r="H68" s="1"/>
      <c r="I68" s="10"/>
      <c r="J68" s="3"/>
      <c r="K68" s="3"/>
      <c r="L68" s="3"/>
      <c r="M68" s="3"/>
      <c r="N68" s="3"/>
      <c r="O68" s="3"/>
      <c r="P68" s="3"/>
      <c r="Q68" s="3"/>
      <c r="R68" s="3"/>
      <c r="S68" s="3"/>
      <c r="T68" s="3"/>
      <c r="U68" s="3"/>
      <c r="V68" s="3"/>
      <c r="W68" s="3"/>
      <c r="X68" s="3"/>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row>
    <row r="69" spans="1:58" ht="15" thickBot="1" x14ac:dyDescent="0.35">
      <c r="A69" s="10"/>
      <c r="B69" s="10"/>
      <c r="C69" s="22"/>
      <c r="D69" s="22"/>
      <c r="E69" s="22"/>
      <c r="F69" s="3"/>
      <c r="G69" s="3"/>
      <c r="H69" s="1"/>
      <c r="I69" s="10"/>
      <c r="J69" s="3"/>
      <c r="K69" s="3"/>
      <c r="L69" s="3"/>
      <c r="M69" s="3"/>
      <c r="N69" s="3"/>
      <c r="O69" s="3"/>
      <c r="P69" s="3"/>
      <c r="Q69" s="3"/>
      <c r="R69" s="3"/>
      <c r="S69" s="3"/>
      <c r="T69" s="3"/>
      <c r="U69" s="3"/>
      <c r="V69" s="3"/>
      <c r="W69" s="3"/>
      <c r="X69" s="3"/>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row>
    <row r="70" spans="1:58" ht="15" thickBot="1" x14ac:dyDescent="0.35">
      <c r="A70" s="10"/>
      <c r="B70" s="10"/>
      <c r="C70" s="22"/>
      <c r="D70" s="22"/>
      <c r="E70" s="22"/>
      <c r="F70" s="3"/>
      <c r="G70" s="3"/>
      <c r="H70" s="1"/>
      <c r="I70" s="10"/>
      <c r="J70" s="3"/>
      <c r="K70" s="3"/>
      <c r="L70" s="3"/>
      <c r="M70" s="3"/>
      <c r="N70" s="3"/>
      <c r="O70" s="3"/>
      <c r="P70" s="3"/>
      <c r="Q70" s="3"/>
      <c r="R70" s="3"/>
      <c r="S70" s="3"/>
      <c r="T70" s="3"/>
      <c r="U70" s="3"/>
      <c r="V70" s="3"/>
      <c r="W70" s="3"/>
      <c r="X70" s="3"/>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row>
    <row r="71" spans="1:58" ht="15" thickBot="1" x14ac:dyDescent="0.35">
      <c r="A71" s="10"/>
      <c r="B71" s="1">
        <v>1</v>
      </c>
      <c r="C71" s="1">
        <v>2</v>
      </c>
      <c r="D71" s="1">
        <v>3</v>
      </c>
      <c r="E71" s="1">
        <v>4</v>
      </c>
      <c r="F71" s="1">
        <v>5</v>
      </c>
      <c r="G71" s="1">
        <v>6</v>
      </c>
      <c r="H71" s="1">
        <v>7</v>
      </c>
      <c r="I71" s="1">
        <v>8</v>
      </c>
      <c r="J71" s="1">
        <v>9</v>
      </c>
      <c r="K71" s="1">
        <v>10</v>
      </c>
      <c r="L71" s="1">
        <v>11</v>
      </c>
      <c r="M71" s="1">
        <v>12</v>
      </c>
      <c r="N71" s="1">
        <v>13</v>
      </c>
      <c r="O71" s="1">
        <v>14</v>
      </c>
      <c r="P71" s="1">
        <v>15</v>
      </c>
      <c r="Q71" s="1">
        <v>16</v>
      </c>
      <c r="R71" s="1">
        <v>17</v>
      </c>
      <c r="S71" s="1">
        <v>18</v>
      </c>
      <c r="T71" s="1">
        <v>19</v>
      </c>
      <c r="U71" s="1">
        <v>20</v>
      </c>
      <c r="V71" s="1">
        <v>21</v>
      </c>
      <c r="W71" s="1">
        <v>22</v>
      </c>
      <c r="X71" s="1">
        <v>23</v>
      </c>
      <c r="Y71" s="1">
        <v>24</v>
      </c>
      <c r="Z71" s="1">
        <v>25</v>
      </c>
      <c r="AA71" s="1">
        <v>26</v>
      </c>
      <c r="AB71" s="1">
        <v>27</v>
      </c>
      <c r="AC71" s="1">
        <v>28</v>
      </c>
      <c r="AD71" s="1">
        <v>29</v>
      </c>
      <c r="AE71" s="1">
        <v>30</v>
      </c>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row>
    <row r="72" spans="1:58" ht="15" thickBot="1" x14ac:dyDescent="0.35">
      <c r="A72" s="10"/>
      <c r="B72" s="10"/>
      <c r="C72" s="22"/>
      <c r="D72" s="22"/>
      <c r="E72" s="22"/>
      <c r="F72" s="3"/>
      <c r="G72" s="3"/>
      <c r="H72" s="1"/>
      <c r="I72" s="10"/>
      <c r="J72" s="3"/>
      <c r="K72" s="3"/>
      <c r="L72" s="3"/>
      <c r="M72" s="3"/>
      <c r="N72" s="3"/>
      <c r="O72" s="3"/>
      <c r="P72" s="3"/>
      <c r="Q72" s="3"/>
      <c r="R72" s="3"/>
      <c r="S72" s="3"/>
      <c r="T72" s="3"/>
      <c r="U72" s="3"/>
      <c r="V72" s="3"/>
      <c r="W72" s="3"/>
      <c r="X72" s="3"/>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row>
    <row r="73" spans="1:58" ht="15" thickBot="1" x14ac:dyDescent="0.35">
      <c r="A73" s="1" t="s">
        <v>8</v>
      </c>
      <c r="C73" s="22"/>
      <c r="D73" s="22"/>
      <c r="E73" s="22"/>
      <c r="F73" s="3"/>
      <c r="G73" s="3"/>
      <c r="H73" s="1"/>
      <c r="I73" s="10"/>
      <c r="J73" s="3"/>
      <c r="K73" s="3"/>
      <c r="L73" s="3"/>
      <c r="M73" s="3"/>
      <c r="N73" s="3"/>
      <c r="O73" s="3"/>
      <c r="P73" s="3"/>
      <c r="Q73" s="3"/>
      <c r="R73" s="3"/>
      <c r="S73" s="3"/>
      <c r="T73" s="3"/>
      <c r="U73" s="3"/>
      <c r="V73" s="3"/>
      <c r="W73" s="3"/>
      <c r="X73" s="3"/>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row>
    <row r="74" spans="1:58" ht="15" thickBot="1" x14ac:dyDescent="0.35">
      <c r="A74" s="10">
        <v>1</v>
      </c>
      <c r="B74" t="e" cm="1">
        <f t="array" ref="B74">IF(ISNA($D17),NA(),INDEX(Data!$AZ$3:$BI$38,MATCH(processing!$B$1&amp;processing!$A17,Data!$A$3:$A$38&amp;Data!$B$3:$B$38,0),B$71))</f>
        <v>#N/A</v>
      </c>
      <c r="C74" t="e" cm="1">
        <f t="array" ref="C74">IF(ISNA($D17),NA(),INDEX(Data!$AZ$3:$BI$38,MATCH(processing!$B$1&amp;processing!$A17,Data!$A$3:$A$38&amp;Data!$B$3:$B$38,0),C$71))</f>
        <v>#N/A</v>
      </c>
      <c r="D74" t="e" cm="1">
        <f t="array" ref="D74">IF(ISNA($D17),NA(),INDEX(Data!$AZ$3:$BI$38,MATCH(processing!$B$1&amp;processing!$A17,Data!$A$3:$A$38&amp;Data!$B$3:$B$38,0),D$71))</f>
        <v>#N/A</v>
      </c>
      <c r="E74" t="e" cm="1">
        <f t="array" ref="E74">IF(ISNA($D17),NA(),INDEX(Data!$AZ$3:$BI$38,MATCH(processing!$B$1&amp;processing!$A17,Data!$A$3:$A$38&amp;Data!$B$3:$B$38,0),E$71))</f>
        <v>#N/A</v>
      </c>
      <c r="F74" t="e" cm="1">
        <f t="array" ref="F74">IF(ISNA($D17),NA(),INDEX(Data!$AZ$3:$BI$38,MATCH(processing!$B$1&amp;processing!$A17,Data!$A$3:$A$38&amp;Data!$B$3:$B$38,0),F$71))</f>
        <v>#N/A</v>
      </c>
      <c r="G74" t="e" cm="1">
        <f t="array" ref="G74">IF(ISNA($D17),NA(),INDEX(Data!$AZ$3:$BI$38,MATCH(processing!$B$1&amp;processing!$A17,Data!$A$3:$A$38&amp;Data!$B$3:$B$38,0),G$71))</f>
        <v>#N/A</v>
      </c>
      <c r="H74" t="e" cm="1">
        <f t="array" ref="H74">IF(ISNA($D17),NA(),INDEX(Data!$AZ$3:$BI$38,MATCH(processing!$B$1&amp;processing!$A17,Data!$A$3:$A$38&amp;Data!$B$3:$B$38,0),H$71))</f>
        <v>#N/A</v>
      </c>
      <c r="I74" t="e" cm="1">
        <f t="array" ref="I74">IF(ISNA($D17),NA(),INDEX(Data!$AZ$3:$BI$38,MATCH(processing!$B$1&amp;processing!$A17,Data!$A$3:$A$38&amp;Data!$B$3:$B$38,0),I$71))</f>
        <v>#N/A</v>
      </c>
      <c r="J74" t="e" cm="1">
        <f t="array" ref="J74">IF(ISNA($D17),NA(),INDEX(Data!$AZ$3:$BI$38,MATCH(processing!$B$1&amp;processing!$A17,Data!$A$3:$A$38&amp;Data!$B$3:$B$38,0),J$71))</f>
        <v>#N/A</v>
      </c>
      <c r="K74" t="e" cm="1">
        <f t="array" ref="K74">IF(ISNA($D17),NA(),INDEX(Data!$AZ$3:$BI$38,MATCH(processing!$B$1&amp;processing!$A17,Data!$A$3:$A$38&amp;Data!$B$3:$B$38,0),K$71))</f>
        <v>#N/A</v>
      </c>
      <c r="M74" s="3"/>
      <c r="N74" s="3"/>
      <c r="O74" s="3"/>
      <c r="P74" s="3"/>
      <c r="Q74" s="3"/>
      <c r="R74" s="3"/>
      <c r="S74" s="3"/>
      <c r="T74" s="3"/>
      <c r="U74" s="3"/>
      <c r="V74" s="3"/>
      <c r="W74" s="3"/>
      <c r="X74" s="3"/>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row>
    <row r="75" spans="1:58" ht="15" thickBot="1" x14ac:dyDescent="0.35">
      <c r="A75" s="10">
        <v>2</v>
      </c>
      <c r="B75" cm="1">
        <f t="array" ref="B75">IF(ISNA($D18),NA(),INDEX(Data!$AZ$3:$BI$38,MATCH(processing!$B$1&amp;processing!$A18,Data!$A$3:$A$38&amp;Data!$B$3:$B$38,0),B$71))</f>
        <v>0.18</v>
      </c>
      <c r="C75" cm="1">
        <f t="array" ref="C75">IF(ISNA($D18),NA(),INDEX(Data!$AZ$3:$BI$38,MATCH(processing!$B$1&amp;processing!$A18,Data!$A$3:$A$38&amp;Data!$B$3:$B$38,0),C$71))</f>
        <v>0.62</v>
      </c>
      <c r="D75" cm="1">
        <f t="array" ref="D75">IF(ISNA($D18),NA(),INDEX(Data!$AZ$3:$BI$38,MATCH(processing!$B$1&amp;processing!$A18,Data!$A$3:$A$38&amp;Data!$B$3:$B$38,0),D$71))</f>
        <v>0</v>
      </c>
      <c r="E75" cm="1">
        <f t="array" ref="E75">IF(ISNA($D18),NA(),INDEX(Data!$AZ$3:$BI$38,MATCH(processing!$B$1&amp;processing!$A18,Data!$A$3:$A$38&amp;Data!$B$3:$B$38,0),E$71))</f>
        <v>0.26</v>
      </c>
      <c r="F75" cm="1">
        <f t="array" ref="F75">IF(ISNA($D18),NA(),INDEX(Data!$AZ$3:$BI$38,MATCH(processing!$B$1&amp;processing!$A18,Data!$A$3:$A$38&amp;Data!$B$3:$B$38,0),F$71))</f>
        <v>0.39</v>
      </c>
      <c r="G75" cm="1">
        <f t="array" ref="G75">IF(ISNA($D18),NA(),INDEX(Data!$AZ$3:$BI$38,MATCH(processing!$B$1&amp;processing!$A18,Data!$A$3:$A$38&amp;Data!$B$3:$B$38,0),G$71))</f>
        <v>0.95</v>
      </c>
      <c r="H75" cm="1">
        <f t="array" ref="H75">IF(ISNA($D18),NA(),INDEX(Data!$AZ$3:$BI$38,MATCH(processing!$B$1&amp;processing!$A18,Data!$A$3:$A$38&amp;Data!$B$3:$B$38,0),H$71))</f>
        <v>0.9</v>
      </c>
      <c r="I75" cm="1">
        <f t="array" ref="I75">IF(ISNA($D18),NA(),INDEX(Data!$AZ$3:$BI$38,MATCH(processing!$B$1&amp;processing!$A18,Data!$A$3:$A$38&amp;Data!$B$3:$B$38,0),I$71))</f>
        <v>0.16</v>
      </c>
      <c r="J75" cm="1">
        <f t="array" ref="J75">IF(ISNA($D18),NA(),INDEX(Data!$AZ$3:$BI$38,MATCH(processing!$B$1&amp;processing!$A18,Data!$A$3:$A$38&amp;Data!$B$3:$B$38,0),J$71))</f>
        <v>0.59</v>
      </c>
      <c r="K75" cm="1">
        <f t="array" ref="K75">IF(ISNA($D18),NA(),INDEX(Data!$AZ$3:$BI$38,MATCH(processing!$B$1&amp;processing!$A18,Data!$A$3:$A$38&amp;Data!$B$3:$B$38,0),K$71))</f>
        <v>0.46</v>
      </c>
      <c r="M75" s="3"/>
      <c r="N75" s="3"/>
      <c r="O75" s="3"/>
      <c r="P75" s="3"/>
      <c r="Q75" s="3"/>
      <c r="R75" s="3"/>
      <c r="S75" s="3"/>
      <c r="T75" s="3"/>
      <c r="U75" s="3"/>
      <c r="V75" s="3"/>
      <c r="W75" s="3"/>
      <c r="X75" s="3"/>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row>
    <row r="76" spans="1:58" ht="15" thickBot="1" x14ac:dyDescent="0.35">
      <c r="A76" s="10">
        <v>3</v>
      </c>
      <c r="B76" t="e" cm="1">
        <f t="array" ref="B76">IF(ISNA($D19),NA(),INDEX(Data!$AZ$3:$BI$38,MATCH(processing!$B$1&amp;processing!$A19,Data!$A$3:$A$38&amp;Data!$B$3:$B$38,0),B$71))</f>
        <v>#N/A</v>
      </c>
      <c r="C76" t="e" cm="1">
        <f t="array" ref="C76">IF(ISNA($D19),NA(),INDEX(Data!$AZ$3:$BI$38,MATCH(processing!$B$1&amp;processing!$A19,Data!$A$3:$A$38&amp;Data!$B$3:$B$38,0),C$71))</f>
        <v>#N/A</v>
      </c>
      <c r="D76" t="e" cm="1">
        <f t="array" ref="D76">IF(ISNA($D19),NA(),INDEX(Data!$AZ$3:$BI$38,MATCH(processing!$B$1&amp;processing!$A19,Data!$A$3:$A$38&amp;Data!$B$3:$B$38,0),D$71))</f>
        <v>#N/A</v>
      </c>
      <c r="E76" t="e" cm="1">
        <f t="array" ref="E76">IF(ISNA($D19),NA(),INDEX(Data!$AZ$3:$BI$38,MATCH(processing!$B$1&amp;processing!$A19,Data!$A$3:$A$38&amp;Data!$B$3:$B$38,0),E$71))</f>
        <v>#N/A</v>
      </c>
      <c r="F76" t="e" cm="1">
        <f t="array" ref="F76">IF(ISNA($D19),NA(),INDEX(Data!$AZ$3:$BI$38,MATCH(processing!$B$1&amp;processing!$A19,Data!$A$3:$A$38&amp;Data!$B$3:$B$38,0),F$71))</f>
        <v>#N/A</v>
      </c>
      <c r="G76" t="e" cm="1">
        <f t="array" ref="G76">IF(ISNA($D19),NA(),INDEX(Data!$AZ$3:$BI$38,MATCH(processing!$B$1&amp;processing!$A19,Data!$A$3:$A$38&amp;Data!$B$3:$B$38,0),G$71))</f>
        <v>#N/A</v>
      </c>
      <c r="H76" t="e" cm="1">
        <f t="array" ref="H76">IF(ISNA($D19),NA(),INDEX(Data!$AZ$3:$BI$38,MATCH(processing!$B$1&amp;processing!$A19,Data!$A$3:$A$38&amp;Data!$B$3:$B$38,0),H$71))</f>
        <v>#N/A</v>
      </c>
      <c r="I76" t="e" cm="1">
        <f t="array" ref="I76">IF(ISNA($D19),NA(),INDEX(Data!$AZ$3:$BI$38,MATCH(processing!$B$1&amp;processing!$A19,Data!$A$3:$A$38&amp;Data!$B$3:$B$38,0),I$71))</f>
        <v>#N/A</v>
      </c>
      <c r="J76" t="e" cm="1">
        <f t="array" ref="J76">IF(ISNA($D19),NA(),INDEX(Data!$AZ$3:$BI$38,MATCH(processing!$B$1&amp;processing!$A19,Data!$A$3:$A$38&amp;Data!$B$3:$B$38,0),J$71))</f>
        <v>#N/A</v>
      </c>
      <c r="K76" t="e" cm="1">
        <f t="array" ref="K76">IF(ISNA($D19),NA(),INDEX(Data!$AZ$3:$BI$38,MATCH(processing!$B$1&amp;processing!$A19,Data!$A$3:$A$38&amp;Data!$B$3:$B$38,0),K$71))</f>
        <v>#N/A</v>
      </c>
      <c r="M76" s="3"/>
      <c r="N76" s="3"/>
      <c r="O76" s="3"/>
      <c r="P76" s="3"/>
      <c r="Q76" s="3"/>
      <c r="R76" s="3"/>
      <c r="S76" s="3"/>
      <c r="T76" s="3"/>
      <c r="U76" s="3"/>
      <c r="V76" s="3"/>
      <c r="W76" s="3"/>
      <c r="X76" s="3"/>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row>
    <row r="77" spans="1:58" ht="15" thickBot="1" x14ac:dyDescent="0.35">
      <c r="A77" s="10">
        <v>4</v>
      </c>
      <c r="B77" t="e" cm="1">
        <f t="array" ref="B77">IF(ISNA($D20),NA(),INDEX(Data!$AZ$3:$BI$38,MATCH(processing!$B$1&amp;processing!$A20,Data!$A$3:$A$38&amp;Data!$B$3:$B$38,0),B$71))</f>
        <v>#N/A</v>
      </c>
      <c r="C77" t="e" cm="1">
        <f t="array" ref="C77">IF(ISNA($D20),NA(),INDEX(Data!$AZ$3:$BI$38,MATCH(processing!$B$1&amp;processing!$A20,Data!$A$3:$A$38&amp;Data!$B$3:$B$38,0),C$71))</f>
        <v>#N/A</v>
      </c>
      <c r="D77" t="e" cm="1">
        <f t="array" ref="D77">IF(ISNA($D20),NA(),INDEX(Data!$AZ$3:$BI$38,MATCH(processing!$B$1&amp;processing!$A20,Data!$A$3:$A$38&amp;Data!$B$3:$B$38,0),D$71))</f>
        <v>#N/A</v>
      </c>
      <c r="E77" t="e" cm="1">
        <f t="array" ref="E77">IF(ISNA($D20),NA(),INDEX(Data!$AZ$3:$BI$38,MATCH(processing!$B$1&amp;processing!$A20,Data!$A$3:$A$38&amp;Data!$B$3:$B$38,0),E$71))</f>
        <v>#N/A</v>
      </c>
      <c r="F77" t="e" cm="1">
        <f t="array" ref="F77">IF(ISNA($D20),NA(),INDEX(Data!$AZ$3:$BI$38,MATCH(processing!$B$1&amp;processing!$A20,Data!$A$3:$A$38&amp;Data!$B$3:$B$38,0),F$71))</f>
        <v>#N/A</v>
      </c>
      <c r="G77" t="e" cm="1">
        <f t="array" ref="G77">IF(ISNA($D20),NA(),INDEX(Data!$AZ$3:$BI$38,MATCH(processing!$B$1&amp;processing!$A20,Data!$A$3:$A$38&amp;Data!$B$3:$B$38,0),G$71))</f>
        <v>#N/A</v>
      </c>
      <c r="H77" t="e" cm="1">
        <f t="array" ref="H77">IF(ISNA($D20),NA(),INDEX(Data!$AZ$3:$BI$38,MATCH(processing!$B$1&amp;processing!$A20,Data!$A$3:$A$38&amp;Data!$B$3:$B$38,0),H$71))</f>
        <v>#N/A</v>
      </c>
      <c r="I77" t="e" cm="1">
        <f t="array" ref="I77">IF(ISNA($D20),NA(),INDEX(Data!$AZ$3:$BI$38,MATCH(processing!$B$1&amp;processing!$A20,Data!$A$3:$A$38&amp;Data!$B$3:$B$38,0),I$71))</f>
        <v>#N/A</v>
      </c>
      <c r="J77" t="e" cm="1">
        <f t="array" ref="J77">IF(ISNA($D20),NA(),INDEX(Data!$AZ$3:$BI$38,MATCH(processing!$B$1&amp;processing!$A20,Data!$A$3:$A$38&amp;Data!$B$3:$B$38,0),J$71))</f>
        <v>#N/A</v>
      </c>
      <c r="K77" t="e" cm="1">
        <f t="array" ref="K77">IF(ISNA($D20),NA(),INDEX(Data!$AZ$3:$BI$38,MATCH(processing!$B$1&amp;processing!$A20,Data!$A$3:$A$38&amp;Data!$B$3:$B$38,0),K$71))</f>
        <v>#N/A</v>
      </c>
      <c r="M77" s="3"/>
      <c r="N77" s="3"/>
      <c r="O77" s="3"/>
      <c r="P77" s="3"/>
      <c r="Q77" s="3"/>
      <c r="R77" s="3"/>
      <c r="S77" s="3"/>
      <c r="T77" s="3"/>
      <c r="U77" s="3"/>
      <c r="V77" s="3"/>
      <c r="W77" s="3"/>
      <c r="X77" s="3"/>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row>
    <row r="78" spans="1:58" ht="15" thickBot="1" x14ac:dyDescent="0.35">
      <c r="A78" s="10">
        <v>5</v>
      </c>
      <c r="B78" t="e" cm="1">
        <f t="array" ref="B78">IF(ISNA($D21),NA(),INDEX(Data!$AZ$3:$BI$38,MATCH(processing!$B$1&amp;processing!$A21,Data!$A$3:$A$38&amp;Data!$B$3:$B$38,0),B$71))</f>
        <v>#N/A</v>
      </c>
      <c r="C78" t="e" cm="1">
        <f t="array" ref="C78">IF(ISNA($D21),NA(),INDEX(Data!$AZ$3:$BI$38,MATCH(processing!$B$1&amp;processing!$A21,Data!$A$3:$A$38&amp;Data!$B$3:$B$38,0),C$71))</f>
        <v>#N/A</v>
      </c>
      <c r="D78" t="e" cm="1">
        <f t="array" ref="D78">IF(ISNA($D21),NA(),INDEX(Data!$AZ$3:$BI$38,MATCH(processing!$B$1&amp;processing!$A21,Data!$A$3:$A$38&amp;Data!$B$3:$B$38,0),D$71))</f>
        <v>#N/A</v>
      </c>
      <c r="E78" t="e" cm="1">
        <f t="array" ref="E78">IF(ISNA($D21),NA(),INDEX(Data!$AZ$3:$BI$38,MATCH(processing!$B$1&amp;processing!$A21,Data!$A$3:$A$38&amp;Data!$B$3:$B$38,0),E$71))</f>
        <v>#N/A</v>
      </c>
      <c r="F78" t="e" cm="1">
        <f t="array" ref="F78">IF(ISNA($D21),NA(),INDEX(Data!$AZ$3:$BI$38,MATCH(processing!$B$1&amp;processing!$A21,Data!$A$3:$A$38&amp;Data!$B$3:$B$38,0),F$71))</f>
        <v>#N/A</v>
      </c>
      <c r="G78" t="e" cm="1">
        <f t="array" ref="G78">IF(ISNA($D21),NA(),INDEX(Data!$AZ$3:$BI$38,MATCH(processing!$B$1&amp;processing!$A21,Data!$A$3:$A$38&amp;Data!$B$3:$B$38,0),G$71))</f>
        <v>#N/A</v>
      </c>
      <c r="H78" t="e" cm="1">
        <f t="array" ref="H78">IF(ISNA($D21),NA(),INDEX(Data!$AZ$3:$BI$38,MATCH(processing!$B$1&amp;processing!$A21,Data!$A$3:$A$38&amp;Data!$B$3:$B$38,0),H$71))</f>
        <v>#N/A</v>
      </c>
      <c r="I78" t="e" cm="1">
        <f t="array" ref="I78">IF(ISNA($D21),NA(),INDEX(Data!$AZ$3:$BI$38,MATCH(processing!$B$1&amp;processing!$A21,Data!$A$3:$A$38&amp;Data!$B$3:$B$38,0),I$71))</f>
        <v>#N/A</v>
      </c>
      <c r="J78" t="e" cm="1">
        <f t="array" ref="J78">IF(ISNA($D21),NA(),INDEX(Data!$AZ$3:$BI$38,MATCH(processing!$B$1&amp;processing!$A21,Data!$A$3:$A$38&amp;Data!$B$3:$B$38,0),J$71))</f>
        <v>#N/A</v>
      </c>
      <c r="K78" t="e" cm="1">
        <f t="array" ref="K78">IF(ISNA($D21),NA(),INDEX(Data!$AZ$3:$BI$38,MATCH(processing!$B$1&amp;processing!$A21,Data!$A$3:$A$38&amp;Data!$B$3:$B$38,0),K$71))</f>
        <v>#N/A</v>
      </c>
      <c r="M78" s="3"/>
      <c r="N78" s="3"/>
      <c r="O78" s="3"/>
      <c r="P78" s="3"/>
      <c r="Q78" s="3"/>
      <c r="R78" s="3"/>
      <c r="S78" s="3"/>
      <c r="T78" s="3"/>
      <c r="U78" s="3"/>
      <c r="V78" s="3"/>
      <c r="W78" s="3"/>
      <c r="X78" s="3"/>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row>
    <row r="79" spans="1:58" ht="15" thickBot="1" x14ac:dyDescent="0.35">
      <c r="A79" s="10">
        <v>6</v>
      </c>
      <c r="B79" t="e" cm="1">
        <f t="array" ref="B79">IF(ISNA($D22),NA(),INDEX(Data!$AZ$3:$BI$38,MATCH(processing!$B$1&amp;processing!$A22,Data!$A$3:$A$38&amp;Data!$B$3:$B$38,0),B$71))</f>
        <v>#N/A</v>
      </c>
      <c r="C79" t="e" cm="1">
        <f t="array" ref="C79">IF(ISNA($D22),NA(),INDEX(Data!$AZ$3:$BI$38,MATCH(processing!$B$1&amp;processing!$A22,Data!$A$3:$A$38&amp;Data!$B$3:$B$38,0),C$71))</f>
        <v>#N/A</v>
      </c>
      <c r="D79" t="e" cm="1">
        <f t="array" ref="D79">IF(ISNA($D22),NA(),INDEX(Data!$AZ$3:$BI$38,MATCH(processing!$B$1&amp;processing!$A22,Data!$A$3:$A$38&amp;Data!$B$3:$B$38,0),D$71))</f>
        <v>#N/A</v>
      </c>
      <c r="E79" t="e" cm="1">
        <f t="array" ref="E79">IF(ISNA($D22),NA(),INDEX(Data!$AZ$3:$BI$38,MATCH(processing!$B$1&amp;processing!$A22,Data!$A$3:$A$38&amp;Data!$B$3:$B$38,0),E$71))</f>
        <v>#N/A</v>
      </c>
      <c r="F79" t="e" cm="1">
        <f t="array" ref="F79">IF(ISNA($D22),NA(),INDEX(Data!$AZ$3:$BI$38,MATCH(processing!$B$1&amp;processing!$A22,Data!$A$3:$A$38&amp;Data!$B$3:$B$38,0),F$71))</f>
        <v>#N/A</v>
      </c>
      <c r="G79" t="e" cm="1">
        <f t="array" ref="G79">IF(ISNA($D22),NA(),INDEX(Data!$AZ$3:$BI$38,MATCH(processing!$B$1&amp;processing!$A22,Data!$A$3:$A$38&amp;Data!$B$3:$B$38,0),G$71))</f>
        <v>#N/A</v>
      </c>
      <c r="H79" t="e" cm="1">
        <f t="array" ref="H79">IF(ISNA($D22),NA(),INDEX(Data!$AZ$3:$BI$38,MATCH(processing!$B$1&amp;processing!$A22,Data!$A$3:$A$38&amp;Data!$B$3:$B$38,0),H$71))</f>
        <v>#N/A</v>
      </c>
      <c r="I79" t="e" cm="1">
        <f t="array" ref="I79">IF(ISNA($D22),NA(),INDEX(Data!$AZ$3:$BI$38,MATCH(processing!$B$1&amp;processing!$A22,Data!$A$3:$A$38&amp;Data!$B$3:$B$38,0),I$71))</f>
        <v>#N/A</v>
      </c>
      <c r="J79" t="e" cm="1">
        <f t="array" ref="J79">IF(ISNA($D22),NA(),INDEX(Data!$AZ$3:$BI$38,MATCH(processing!$B$1&amp;processing!$A22,Data!$A$3:$A$38&amp;Data!$B$3:$B$38,0),J$71))</f>
        <v>#N/A</v>
      </c>
      <c r="K79" t="e" cm="1">
        <f t="array" ref="K79">IF(ISNA($D22),NA(),INDEX(Data!$AZ$3:$BI$38,MATCH(processing!$B$1&amp;processing!$A22,Data!$A$3:$A$38&amp;Data!$B$3:$B$38,0),K$71))</f>
        <v>#N/A</v>
      </c>
      <c r="M79" s="3"/>
      <c r="N79" s="3"/>
      <c r="O79" s="3"/>
      <c r="P79" s="3"/>
      <c r="Q79" s="3"/>
      <c r="R79" s="3"/>
      <c r="S79" s="3"/>
      <c r="T79" s="3"/>
      <c r="U79" s="3"/>
      <c r="V79" s="3"/>
      <c r="W79" s="3"/>
      <c r="X79" s="3"/>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row>
    <row r="80" spans="1:58" ht="15" thickBot="1" x14ac:dyDescent="0.35">
      <c r="A80" s="10">
        <v>7</v>
      </c>
      <c r="B80" t="e" cm="1">
        <f t="array" ref="B80">IF(ISNA($D23),NA(),INDEX(Data!$AZ$3:$BI$38,MATCH(processing!$B$1&amp;processing!$A23,Data!$A$3:$A$38&amp;Data!$B$3:$B$38,0),B$71))</f>
        <v>#N/A</v>
      </c>
      <c r="C80" t="e" cm="1">
        <f t="array" ref="C80">IF(ISNA($D23),NA(),INDEX(Data!$AZ$3:$BI$38,MATCH(processing!$B$1&amp;processing!$A23,Data!$A$3:$A$38&amp;Data!$B$3:$B$38,0),C$71))</f>
        <v>#N/A</v>
      </c>
      <c r="D80" t="e" cm="1">
        <f t="array" ref="D80">IF(ISNA($D23),NA(),INDEX(Data!$AZ$3:$BI$38,MATCH(processing!$B$1&amp;processing!$A23,Data!$A$3:$A$38&amp;Data!$B$3:$B$38,0),D$71))</f>
        <v>#N/A</v>
      </c>
      <c r="E80" t="e" cm="1">
        <f t="array" ref="E80">IF(ISNA($D23),NA(),INDEX(Data!$AZ$3:$BI$38,MATCH(processing!$B$1&amp;processing!$A23,Data!$A$3:$A$38&amp;Data!$B$3:$B$38,0),E$71))</f>
        <v>#N/A</v>
      </c>
      <c r="F80" t="e" cm="1">
        <f t="array" ref="F80">IF(ISNA($D23),NA(),INDEX(Data!$AZ$3:$BI$38,MATCH(processing!$B$1&amp;processing!$A23,Data!$A$3:$A$38&amp;Data!$B$3:$B$38,0),F$71))</f>
        <v>#N/A</v>
      </c>
      <c r="G80" t="e" cm="1">
        <f t="array" ref="G80">IF(ISNA($D23),NA(),INDEX(Data!$AZ$3:$BI$38,MATCH(processing!$B$1&amp;processing!$A23,Data!$A$3:$A$38&amp;Data!$B$3:$B$38,0),G$71))</f>
        <v>#N/A</v>
      </c>
      <c r="H80" t="e" cm="1">
        <f t="array" ref="H80">IF(ISNA($D23),NA(),INDEX(Data!$AZ$3:$BI$38,MATCH(processing!$B$1&amp;processing!$A23,Data!$A$3:$A$38&amp;Data!$B$3:$B$38,0),H$71))</f>
        <v>#N/A</v>
      </c>
      <c r="I80" t="e" cm="1">
        <f t="array" ref="I80">IF(ISNA($D23),NA(),INDEX(Data!$AZ$3:$BI$38,MATCH(processing!$B$1&amp;processing!$A23,Data!$A$3:$A$38&amp;Data!$B$3:$B$38,0),I$71))</f>
        <v>#N/A</v>
      </c>
      <c r="J80" t="e" cm="1">
        <f t="array" ref="J80">IF(ISNA($D23),NA(),INDEX(Data!$AZ$3:$BI$38,MATCH(processing!$B$1&amp;processing!$A23,Data!$A$3:$A$38&amp;Data!$B$3:$B$38,0),J$71))</f>
        <v>#N/A</v>
      </c>
      <c r="K80" t="e" cm="1">
        <f t="array" ref="K80">IF(ISNA($D23),NA(),INDEX(Data!$AZ$3:$BI$38,MATCH(processing!$B$1&amp;processing!$A23,Data!$A$3:$A$38&amp;Data!$B$3:$B$38,0),K$71))</f>
        <v>#N/A</v>
      </c>
      <c r="M80" s="3"/>
      <c r="N80" s="3"/>
      <c r="O80" s="3"/>
      <c r="P80" s="3"/>
      <c r="Q80" s="3"/>
      <c r="R80" s="3"/>
      <c r="S80" s="3"/>
      <c r="T80" s="3"/>
      <c r="U80" s="3"/>
      <c r="V80" s="3"/>
      <c r="W80" s="3"/>
      <c r="X80" s="3"/>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row>
    <row r="81" spans="1:58" ht="15" thickBot="1" x14ac:dyDescent="0.35">
      <c r="A81" s="10">
        <v>8</v>
      </c>
      <c r="B81" t="e" cm="1">
        <f t="array" ref="B81">IF(ISNA($D24),NA(),INDEX(Data!$AZ$3:$BI$38,MATCH(processing!$B$1&amp;processing!$A24,Data!$A$3:$A$38&amp;Data!$B$3:$B$38,0),B$71))</f>
        <v>#N/A</v>
      </c>
      <c r="C81" t="e" cm="1">
        <f t="array" ref="C81">IF(ISNA($D24),NA(),INDEX(Data!$AZ$3:$BI$38,MATCH(processing!$B$1&amp;processing!$A24,Data!$A$3:$A$38&amp;Data!$B$3:$B$38,0),C$71))</f>
        <v>#N/A</v>
      </c>
      <c r="D81" t="e" cm="1">
        <f t="array" ref="D81">IF(ISNA($D24),NA(),INDEX(Data!$AZ$3:$BI$38,MATCH(processing!$B$1&amp;processing!$A24,Data!$A$3:$A$38&amp;Data!$B$3:$B$38,0),D$71))</f>
        <v>#N/A</v>
      </c>
      <c r="E81" t="e" cm="1">
        <f t="array" ref="E81">IF(ISNA($D24),NA(),INDEX(Data!$AZ$3:$BI$38,MATCH(processing!$B$1&amp;processing!$A24,Data!$A$3:$A$38&amp;Data!$B$3:$B$38,0),E$71))</f>
        <v>#N/A</v>
      </c>
      <c r="F81" t="e" cm="1">
        <f t="array" ref="F81">IF(ISNA($D24),NA(),INDEX(Data!$AZ$3:$BI$38,MATCH(processing!$B$1&amp;processing!$A24,Data!$A$3:$A$38&amp;Data!$B$3:$B$38,0),F$71))</f>
        <v>#N/A</v>
      </c>
      <c r="G81" t="e" cm="1">
        <f t="array" ref="G81">IF(ISNA($D24),NA(),INDEX(Data!$AZ$3:$BI$38,MATCH(processing!$B$1&amp;processing!$A24,Data!$A$3:$A$38&amp;Data!$B$3:$B$38,0),G$71))</f>
        <v>#N/A</v>
      </c>
      <c r="H81" t="e" cm="1">
        <f t="array" ref="H81">IF(ISNA($D24),NA(),INDEX(Data!$AZ$3:$BI$38,MATCH(processing!$B$1&amp;processing!$A24,Data!$A$3:$A$38&amp;Data!$B$3:$B$38,0),H$71))</f>
        <v>#N/A</v>
      </c>
      <c r="I81" t="e" cm="1">
        <f t="array" ref="I81">IF(ISNA($D24),NA(),INDEX(Data!$AZ$3:$BI$38,MATCH(processing!$B$1&amp;processing!$A24,Data!$A$3:$A$38&amp;Data!$B$3:$B$38,0),I$71))</f>
        <v>#N/A</v>
      </c>
      <c r="J81" t="e" cm="1">
        <f t="array" ref="J81">IF(ISNA($D24),NA(),INDEX(Data!$AZ$3:$BI$38,MATCH(processing!$B$1&amp;processing!$A24,Data!$A$3:$A$38&amp;Data!$B$3:$B$38,0),J$71))</f>
        <v>#N/A</v>
      </c>
      <c r="K81" t="e" cm="1">
        <f t="array" ref="K81">IF(ISNA($D24),NA(),INDEX(Data!$AZ$3:$BI$38,MATCH(processing!$B$1&amp;processing!$A24,Data!$A$3:$A$38&amp;Data!$B$3:$B$38,0),K$71))</f>
        <v>#N/A</v>
      </c>
      <c r="M81" s="3"/>
      <c r="N81" s="3"/>
      <c r="O81" s="3"/>
      <c r="P81" s="3"/>
      <c r="Q81" s="3"/>
      <c r="R81" s="3"/>
      <c r="S81" s="3"/>
      <c r="T81" s="3"/>
      <c r="U81" s="3"/>
      <c r="V81" s="3"/>
      <c r="W81" s="3"/>
      <c r="X81" s="3"/>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row>
    <row r="82" spans="1:58" ht="15" thickBot="1" x14ac:dyDescent="0.35">
      <c r="A82" s="10">
        <v>9</v>
      </c>
      <c r="B82" t="e" cm="1">
        <f t="array" ref="B82">IF(ISNA($D25),NA(),INDEX(Data!$AZ$3:$BI$38,MATCH(processing!$B$1&amp;processing!$A25,Data!$A$3:$A$38&amp;Data!$B$3:$B$38,0),B$71))</f>
        <v>#N/A</v>
      </c>
      <c r="C82" t="e" cm="1">
        <f t="array" ref="C82">IF(ISNA($D25),NA(),INDEX(Data!$AZ$3:$BI$38,MATCH(processing!$B$1&amp;processing!$A25,Data!$A$3:$A$38&amp;Data!$B$3:$B$38,0),C$71))</f>
        <v>#N/A</v>
      </c>
      <c r="D82" t="e" cm="1">
        <f t="array" ref="D82">IF(ISNA($D25),NA(),INDEX(Data!$AZ$3:$BI$38,MATCH(processing!$B$1&amp;processing!$A25,Data!$A$3:$A$38&amp;Data!$B$3:$B$38,0),D$71))</f>
        <v>#N/A</v>
      </c>
      <c r="E82" t="e" cm="1">
        <f t="array" ref="E82">IF(ISNA($D25),NA(),INDEX(Data!$AZ$3:$BI$38,MATCH(processing!$B$1&amp;processing!$A25,Data!$A$3:$A$38&amp;Data!$B$3:$B$38,0),E$71))</f>
        <v>#N/A</v>
      </c>
      <c r="F82" t="e" cm="1">
        <f t="array" ref="F82">IF(ISNA($D25),NA(),INDEX(Data!$AZ$3:$BI$38,MATCH(processing!$B$1&amp;processing!$A25,Data!$A$3:$A$38&amp;Data!$B$3:$B$38,0),F$71))</f>
        <v>#N/A</v>
      </c>
      <c r="G82" t="e" cm="1">
        <f t="array" ref="G82">IF(ISNA($D25),NA(),INDEX(Data!$AZ$3:$BI$38,MATCH(processing!$B$1&amp;processing!$A25,Data!$A$3:$A$38&amp;Data!$B$3:$B$38,0),G$71))</f>
        <v>#N/A</v>
      </c>
      <c r="H82" t="e" cm="1">
        <f t="array" ref="H82">IF(ISNA($D25),NA(),INDEX(Data!$AZ$3:$BI$38,MATCH(processing!$B$1&amp;processing!$A25,Data!$A$3:$A$38&amp;Data!$B$3:$B$38,0),H$71))</f>
        <v>#N/A</v>
      </c>
      <c r="I82" t="e" cm="1">
        <f t="array" ref="I82">IF(ISNA($D25),NA(),INDEX(Data!$AZ$3:$BI$38,MATCH(processing!$B$1&amp;processing!$A25,Data!$A$3:$A$38&amp;Data!$B$3:$B$38,0),I$71))</f>
        <v>#N/A</v>
      </c>
      <c r="J82" t="e" cm="1">
        <f t="array" ref="J82">IF(ISNA($D25),NA(),INDEX(Data!$AZ$3:$BI$38,MATCH(processing!$B$1&amp;processing!$A25,Data!$A$3:$A$38&amp;Data!$B$3:$B$38,0),J$71))</f>
        <v>#N/A</v>
      </c>
      <c r="K82" t="e" cm="1">
        <f t="array" ref="K82">IF(ISNA($D25),NA(),INDEX(Data!$AZ$3:$BI$38,MATCH(processing!$B$1&amp;processing!$A25,Data!$A$3:$A$38&amp;Data!$B$3:$B$38,0),K$71))</f>
        <v>#N/A</v>
      </c>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row>
    <row r="83" spans="1:58" ht="15" thickBot="1" x14ac:dyDescent="0.35">
      <c r="A83" s="10">
        <v>10</v>
      </c>
      <c r="B83" t="e" cm="1">
        <f t="array" ref="B83">IF(ISNA($D26),NA(),INDEX(Data!$AZ$3:$BI$38,MATCH(processing!$B$1&amp;processing!$A26,Data!$A$3:$A$38&amp;Data!$B$3:$B$38,0),B$71))</f>
        <v>#N/A</v>
      </c>
      <c r="C83" t="e" cm="1">
        <f t="array" ref="C83">IF(ISNA($D26),NA(),INDEX(Data!$AZ$3:$BI$38,MATCH(processing!$B$1&amp;processing!$A26,Data!$A$3:$A$38&amp;Data!$B$3:$B$38,0),C$71))</f>
        <v>#N/A</v>
      </c>
      <c r="D83" t="e" cm="1">
        <f t="array" ref="D83">IF(ISNA($D26),NA(),INDEX(Data!$AZ$3:$BI$38,MATCH(processing!$B$1&amp;processing!$A26,Data!$A$3:$A$38&amp;Data!$B$3:$B$38,0),D$71))</f>
        <v>#N/A</v>
      </c>
      <c r="E83" t="e" cm="1">
        <f t="array" ref="E83">IF(ISNA($D26),NA(),INDEX(Data!$AZ$3:$BI$38,MATCH(processing!$B$1&amp;processing!$A26,Data!$A$3:$A$38&amp;Data!$B$3:$B$38,0),E$71))</f>
        <v>#N/A</v>
      </c>
      <c r="F83" t="e" cm="1">
        <f t="array" ref="F83">IF(ISNA($D26),NA(),INDEX(Data!$AZ$3:$BI$38,MATCH(processing!$B$1&amp;processing!$A26,Data!$A$3:$A$38&amp;Data!$B$3:$B$38,0),F$71))</f>
        <v>#N/A</v>
      </c>
      <c r="G83" t="e" cm="1">
        <f t="array" ref="G83">IF(ISNA($D26),NA(),INDEX(Data!$AZ$3:$BI$38,MATCH(processing!$B$1&amp;processing!$A26,Data!$A$3:$A$38&amp;Data!$B$3:$B$38,0),G$71))</f>
        <v>#N/A</v>
      </c>
      <c r="H83" t="e" cm="1">
        <f t="array" ref="H83">IF(ISNA($D26),NA(),INDEX(Data!$AZ$3:$BI$38,MATCH(processing!$B$1&amp;processing!$A26,Data!$A$3:$A$38&amp;Data!$B$3:$B$38,0),H$71))</f>
        <v>#N/A</v>
      </c>
      <c r="I83" t="e" cm="1">
        <f t="array" ref="I83">IF(ISNA($D26),NA(),INDEX(Data!$AZ$3:$BI$38,MATCH(processing!$B$1&amp;processing!$A26,Data!$A$3:$A$38&amp;Data!$B$3:$B$38,0),I$71))</f>
        <v>#N/A</v>
      </c>
      <c r="J83" t="e" cm="1">
        <f t="array" ref="J83">IF(ISNA($D26),NA(),INDEX(Data!$AZ$3:$BI$38,MATCH(processing!$B$1&amp;processing!$A26,Data!$A$3:$A$38&amp;Data!$B$3:$B$38,0),J$71))</f>
        <v>#N/A</v>
      </c>
      <c r="K83" t="e" cm="1">
        <f t="array" ref="K83">IF(ISNA($D26),NA(),INDEX(Data!$AZ$3:$BI$38,MATCH(processing!$B$1&amp;processing!$A26,Data!$A$3:$A$38&amp;Data!$B$3:$B$38,0),K$71))</f>
        <v>#N/A</v>
      </c>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row>
    <row r="84" spans="1:58" ht="15" thickBot="1" x14ac:dyDescent="0.35">
      <c r="A84" s="10">
        <v>11</v>
      </c>
      <c r="B84" t="e" cm="1">
        <f t="array" ref="B84">IF(ISNA($D27),NA(),INDEX(Data!$AZ$3:$BI$38,MATCH(processing!$B$1&amp;processing!$A27,Data!$A$3:$A$38&amp;Data!$B$3:$B$38,0),B$71))</f>
        <v>#N/A</v>
      </c>
      <c r="C84" t="e" cm="1">
        <f t="array" ref="C84">IF(ISNA($D27),NA(),INDEX(Data!$AZ$3:$BI$38,MATCH(processing!$B$1&amp;processing!$A27,Data!$A$3:$A$38&amp;Data!$B$3:$B$38,0),C$71))</f>
        <v>#N/A</v>
      </c>
      <c r="D84" t="e" cm="1">
        <f t="array" ref="D84">IF(ISNA($D27),NA(),INDEX(Data!$AZ$3:$BI$38,MATCH(processing!$B$1&amp;processing!$A27,Data!$A$3:$A$38&amp;Data!$B$3:$B$38,0),D$71))</f>
        <v>#N/A</v>
      </c>
      <c r="E84" t="e" cm="1">
        <f t="array" ref="E84">IF(ISNA($D27),NA(),INDEX(Data!$AZ$3:$BI$38,MATCH(processing!$B$1&amp;processing!$A27,Data!$A$3:$A$38&amp;Data!$B$3:$B$38,0),E$71))</f>
        <v>#N/A</v>
      </c>
      <c r="F84" t="e" cm="1">
        <f t="array" ref="F84">IF(ISNA($D27),NA(),INDEX(Data!$AZ$3:$BI$38,MATCH(processing!$B$1&amp;processing!$A27,Data!$A$3:$A$38&amp;Data!$B$3:$B$38,0),F$71))</f>
        <v>#N/A</v>
      </c>
      <c r="G84" t="e" cm="1">
        <f t="array" ref="G84">IF(ISNA($D27),NA(),INDEX(Data!$AZ$3:$BI$38,MATCH(processing!$B$1&amp;processing!$A27,Data!$A$3:$A$38&amp;Data!$B$3:$B$38,0),G$71))</f>
        <v>#N/A</v>
      </c>
      <c r="H84" t="e" cm="1">
        <f t="array" ref="H84">IF(ISNA($D27),NA(),INDEX(Data!$AZ$3:$BI$38,MATCH(processing!$B$1&amp;processing!$A27,Data!$A$3:$A$38&amp;Data!$B$3:$B$38,0),H$71))</f>
        <v>#N/A</v>
      </c>
      <c r="I84" t="e" cm="1">
        <f t="array" ref="I84">IF(ISNA($D27),NA(),INDEX(Data!$AZ$3:$BI$38,MATCH(processing!$B$1&amp;processing!$A27,Data!$A$3:$A$38&amp;Data!$B$3:$B$38,0),I$71))</f>
        <v>#N/A</v>
      </c>
      <c r="J84" t="e" cm="1">
        <f t="array" ref="J84">IF(ISNA($D27),NA(),INDEX(Data!$AZ$3:$BI$38,MATCH(processing!$B$1&amp;processing!$A27,Data!$A$3:$A$38&amp;Data!$B$3:$B$38,0),J$71))</f>
        <v>#N/A</v>
      </c>
      <c r="K84" t="e" cm="1">
        <f t="array" ref="K84">IF(ISNA($D27),NA(),INDEX(Data!$AZ$3:$BI$38,MATCH(processing!$B$1&amp;processing!$A27,Data!$A$3:$A$38&amp;Data!$B$3:$B$38,0),K$71))</f>
        <v>#N/A</v>
      </c>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row>
    <row r="85" spans="1:58" ht="15" thickBot="1" x14ac:dyDescent="0.35">
      <c r="A85" s="10">
        <v>12</v>
      </c>
      <c r="B85" t="e" cm="1">
        <f t="array" ref="B85">IF(ISNA($D28),NA(),INDEX(Data!$AZ$3:$BI$38,MATCH(processing!$B$1&amp;processing!$A28,Data!$A$3:$A$38&amp;Data!$B$3:$B$38,0),B$71))</f>
        <v>#N/A</v>
      </c>
      <c r="C85" t="e" cm="1">
        <f t="array" ref="C85">IF(ISNA($D28),NA(),INDEX(Data!$AZ$3:$BI$38,MATCH(processing!$B$1&amp;processing!$A28,Data!$A$3:$A$38&amp;Data!$B$3:$B$38,0),C$71))</f>
        <v>#N/A</v>
      </c>
      <c r="D85" t="e" cm="1">
        <f t="array" ref="D85">IF(ISNA($D28),NA(),INDEX(Data!$AZ$3:$BI$38,MATCH(processing!$B$1&amp;processing!$A28,Data!$A$3:$A$38&amp;Data!$B$3:$B$38,0),D$71))</f>
        <v>#N/A</v>
      </c>
      <c r="E85" t="e" cm="1">
        <f t="array" ref="E85">IF(ISNA($D28),NA(),INDEX(Data!$AZ$3:$BI$38,MATCH(processing!$B$1&amp;processing!$A28,Data!$A$3:$A$38&amp;Data!$B$3:$B$38,0),E$71))</f>
        <v>#N/A</v>
      </c>
      <c r="F85" t="e" cm="1">
        <f t="array" ref="F85">IF(ISNA($D28),NA(),INDEX(Data!$AZ$3:$BI$38,MATCH(processing!$B$1&amp;processing!$A28,Data!$A$3:$A$38&amp;Data!$B$3:$B$38,0),F$71))</f>
        <v>#N/A</v>
      </c>
      <c r="G85" t="e" cm="1">
        <f t="array" ref="G85">IF(ISNA($D28),NA(),INDEX(Data!$AZ$3:$BI$38,MATCH(processing!$B$1&amp;processing!$A28,Data!$A$3:$A$38&amp;Data!$B$3:$B$38,0),G$71))</f>
        <v>#N/A</v>
      </c>
      <c r="H85" t="e" cm="1">
        <f t="array" ref="H85">IF(ISNA($D28),NA(),INDEX(Data!$AZ$3:$BI$38,MATCH(processing!$B$1&amp;processing!$A28,Data!$A$3:$A$38&amp;Data!$B$3:$B$38,0),H$71))</f>
        <v>#N/A</v>
      </c>
      <c r="I85" t="e" cm="1">
        <f t="array" ref="I85">IF(ISNA($D28),NA(),INDEX(Data!$AZ$3:$BI$38,MATCH(processing!$B$1&amp;processing!$A28,Data!$A$3:$A$38&amp;Data!$B$3:$B$38,0),I$71))</f>
        <v>#N/A</v>
      </c>
      <c r="J85" t="e" cm="1">
        <f t="array" ref="J85">IF(ISNA($D28),NA(),INDEX(Data!$AZ$3:$BI$38,MATCH(processing!$B$1&amp;processing!$A28,Data!$A$3:$A$38&amp;Data!$B$3:$B$38,0),J$71))</f>
        <v>#N/A</v>
      </c>
      <c r="K85" t="e" cm="1">
        <f t="array" ref="K85">IF(ISNA($D28),NA(),INDEX(Data!$AZ$3:$BI$38,MATCH(processing!$B$1&amp;processing!$A28,Data!$A$3:$A$38&amp;Data!$B$3:$B$38,0),K$71))</f>
        <v>#N/A</v>
      </c>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row>
    <row r="86" spans="1:58" ht="15" thickBot="1" x14ac:dyDescent="0.35">
      <c r="A86" s="32">
        <v>0.05</v>
      </c>
      <c r="B86" s="34">
        <f>SUMIF(B74:B85,"&gt;0")</f>
        <v>0.18</v>
      </c>
      <c r="C86" s="34">
        <f t="shared" ref="C86:K86" si="13">SUMIF(C74:C85,"&gt;0")</f>
        <v>0.62</v>
      </c>
      <c r="D86" s="34">
        <f t="shared" si="13"/>
        <v>0</v>
      </c>
      <c r="E86" s="34">
        <f t="shared" si="13"/>
        <v>0.26</v>
      </c>
      <c r="F86" s="34">
        <f t="shared" si="13"/>
        <v>0.39</v>
      </c>
      <c r="G86" s="34">
        <f t="shared" si="13"/>
        <v>0.95</v>
      </c>
      <c r="H86" s="34">
        <f t="shared" si="13"/>
        <v>0.9</v>
      </c>
      <c r="I86" s="34">
        <f t="shared" si="13"/>
        <v>0.16</v>
      </c>
      <c r="J86" s="34">
        <f t="shared" si="13"/>
        <v>0.59</v>
      </c>
      <c r="K86" s="34">
        <f t="shared" si="13"/>
        <v>0.46</v>
      </c>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row>
    <row r="87" spans="1:58" ht="15" thickBot="1" x14ac:dyDescent="0.35">
      <c r="A87" s="1" t="s">
        <v>81</v>
      </c>
      <c r="B87" s="1">
        <v>1</v>
      </c>
      <c r="C87" s="1">
        <v>2</v>
      </c>
      <c r="D87" s="1">
        <v>3</v>
      </c>
      <c r="E87" s="1">
        <v>4</v>
      </c>
      <c r="F87" s="1">
        <v>5</v>
      </c>
      <c r="G87" s="1">
        <v>6</v>
      </c>
      <c r="H87" s="1">
        <v>7</v>
      </c>
      <c r="I87" s="1">
        <v>8</v>
      </c>
      <c r="J87" s="1">
        <v>9</v>
      </c>
      <c r="K87" s="1">
        <v>10</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row>
    <row r="88" spans="1:58" ht="15" thickBot="1" x14ac:dyDescent="0.35">
      <c r="A88" s="1"/>
      <c r="B88" s="33">
        <f>IF(B86,$A86,0)</f>
        <v>0.05</v>
      </c>
      <c r="C88" s="33">
        <f t="shared" ref="C88:K88" si="14">IF(C86,$A86,0)</f>
        <v>0.05</v>
      </c>
      <c r="D88" s="33">
        <f t="shared" si="14"/>
        <v>0</v>
      </c>
      <c r="E88" s="33">
        <f t="shared" si="14"/>
        <v>0.05</v>
      </c>
      <c r="F88" s="33">
        <f t="shared" si="14"/>
        <v>0.05</v>
      </c>
      <c r="G88" s="33">
        <f t="shared" si="14"/>
        <v>0.05</v>
      </c>
      <c r="H88" s="33">
        <f t="shared" si="14"/>
        <v>0.05</v>
      </c>
      <c r="I88" s="33">
        <f t="shared" si="14"/>
        <v>0.05</v>
      </c>
      <c r="J88" s="33">
        <f t="shared" si="14"/>
        <v>0.05</v>
      </c>
      <c r="K88" s="33">
        <f t="shared" si="14"/>
        <v>0.05</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row>
    <row r="89" spans="1:58"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row>
    <row r="90" spans="1:58" ht="15" thickBot="1" x14ac:dyDescent="0.35">
      <c r="A90" s="1" t="s">
        <v>9</v>
      </c>
      <c r="B90" s="1"/>
      <c r="C90" s="1"/>
      <c r="D90" s="1"/>
      <c r="E90" s="1"/>
      <c r="F90" s="1"/>
      <c r="G90" s="1"/>
      <c r="H90" s="1"/>
      <c r="I90" s="1"/>
      <c r="J90" s="1"/>
      <c r="K90" s="1"/>
      <c r="L90" s="1"/>
      <c r="M90" s="1"/>
      <c r="N90" s="1"/>
      <c r="O90" s="1"/>
      <c r="P90" s="1"/>
      <c r="Q90" s="1"/>
      <c r="R90" s="1"/>
      <c r="S90" s="1"/>
      <c r="T90" s="1"/>
      <c r="U90" s="1"/>
      <c r="V90" s="1"/>
      <c r="W90" s="1"/>
      <c r="X90" s="1" t="s">
        <v>10</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row>
    <row r="91" spans="1:58" ht="15" thickBot="1" x14ac:dyDescent="0.35">
      <c r="A91" s="1">
        <v>1.9</v>
      </c>
      <c r="B91" s="10">
        <v>1</v>
      </c>
      <c r="C91" s="33" t="e" cm="1">
        <f t="array" ref="C91">IF(ISNA($D17),NA(),INDEX(Data!$BJ$3:$CD$38,MATCH(processing!$B$1&amp;processing!$A17,Data!$A$3:$A$38&amp;Data!$B$3:$B$38,0),C$104))</f>
        <v>#N/A</v>
      </c>
      <c r="D91" s="33" t="e" cm="1">
        <f t="array" ref="D91">IF(ISNA($D17),NA(),INDEX(Data!$BJ$3:$CD$38,MATCH(processing!$B$1&amp;processing!$A17,Data!$A$3:$A$38&amp;Data!$B$3:$B$38,0),D$104))</f>
        <v>#N/A</v>
      </c>
      <c r="E91" s="33" t="e" cm="1">
        <f t="array" ref="E91">IF(ISNA($D17),NA(),INDEX(Data!$BJ$3:$CD$38,MATCH(processing!$B$1&amp;processing!$A17,Data!$A$3:$A$38&amp;Data!$B$3:$B$38,0),E$104))</f>
        <v>#N/A</v>
      </c>
      <c r="F91" s="33" t="e" cm="1">
        <f t="array" ref="F91">IF(ISNA($D17),NA(),INDEX(Data!$BJ$3:$CD$38,MATCH(processing!$B$1&amp;processing!$A17,Data!$A$3:$A$38&amp;Data!$B$3:$B$38,0),F$104))</f>
        <v>#N/A</v>
      </c>
      <c r="G91" s="33" t="e" cm="1">
        <f t="array" ref="G91">IF(ISNA($D17),NA(),INDEX(Data!$BJ$3:$CD$38,MATCH(processing!$B$1&amp;processing!$A17,Data!$A$3:$A$38&amp;Data!$B$3:$B$38,0),G$104))</f>
        <v>#N/A</v>
      </c>
      <c r="H91" s="33" t="e" cm="1">
        <f t="array" ref="H91">IF(ISNA($D17),NA(),INDEX(Data!$BJ$3:$CD$38,MATCH(processing!$B$1&amp;processing!$A17,Data!$A$3:$A$38&amp;Data!$B$3:$B$38,0),H$104))</f>
        <v>#N/A</v>
      </c>
      <c r="I91" s="33" t="e" cm="1">
        <f t="array" ref="I91">IF(ISNA($D17),NA(),INDEX(Data!$BJ$3:$CD$38,MATCH(processing!$B$1&amp;processing!$A17,Data!$A$3:$A$38&amp;Data!$B$3:$B$38,0),I$104))</f>
        <v>#N/A</v>
      </c>
      <c r="J91" s="33" t="e" cm="1">
        <f t="array" ref="J91">IF(ISNA($D17),NA(),INDEX(Data!$BJ$3:$CD$38,MATCH(processing!$B$1&amp;processing!$A17,Data!$A$3:$A$38&amp;Data!$B$3:$B$38,0),J$104))</f>
        <v>#N/A</v>
      </c>
      <c r="K91" s="33" t="e" cm="1">
        <f t="array" ref="K91">IF(ISNA($D17),NA(),INDEX(Data!$BJ$3:$CD$38,MATCH(processing!$B$1&amp;processing!$A17,Data!$A$3:$A$38&amp;Data!$B$3:$B$38,0),K$104))</f>
        <v>#N/A</v>
      </c>
      <c r="L91" s="33" t="e" cm="1">
        <f t="array" ref="L91">IF(ISNA($D17),NA(),INDEX(Data!$BJ$3:$CD$38,MATCH(processing!$B$1&amp;processing!$A17,Data!$A$3:$A$38&amp;Data!$B$3:$B$38,0),L$104))</f>
        <v>#N/A</v>
      </c>
      <c r="M91" s="33" t="e" cm="1">
        <f t="array" ref="M91">IF(ISNA($D17),NA(),INDEX(Data!$BJ$3:$CD$38,MATCH(processing!$B$1&amp;processing!$A17,Data!$A$3:$A$38&amp;Data!$B$3:$B$38,0),M$104))</f>
        <v>#N/A</v>
      </c>
      <c r="N91" s="33" t="e" cm="1">
        <f t="array" ref="N91">IF(ISNA($D17),NA(),INDEX(Data!$BJ$3:$CD$38,MATCH(processing!$B$1&amp;processing!$A17,Data!$A$3:$A$38&amp;Data!$B$3:$B$38,0),N$104))</f>
        <v>#N/A</v>
      </c>
      <c r="O91" s="33" t="e" cm="1">
        <f t="array" ref="O91">IF(ISNA($D17),NA(),INDEX(Data!$BJ$3:$CD$38,MATCH(processing!$B$1&amp;processing!$A17,Data!$A$3:$A$38&amp;Data!$B$3:$B$38,0),O$104))</f>
        <v>#N/A</v>
      </c>
      <c r="P91" s="33" t="e" cm="1">
        <f t="array" ref="P91">IF(ISNA($D17),NA(),INDEX(Data!$BJ$3:$CD$38,MATCH(processing!$B$1&amp;processing!$A17,Data!$A$3:$A$38&amp;Data!$B$3:$B$38,0),P$104))</f>
        <v>#N/A</v>
      </c>
      <c r="Q91" s="33" t="e" cm="1">
        <f t="array" ref="Q91">IF(ISNA($D17),NA(),INDEX(Data!$BJ$3:$CD$38,MATCH(processing!$B$1&amp;processing!$A17,Data!$A$3:$A$38&amp;Data!$B$3:$B$38,0),Q$104))</f>
        <v>#N/A</v>
      </c>
      <c r="R91" s="33" t="e" cm="1">
        <f t="array" ref="R91">IF(ISNA($D17),NA(),INDEX(Data!$BJ$3:$CD$38,MATCH(processing!$B$1&amp;processing!$A17,Data!$A$3:$A$38&amp;Data!$B$3:$B$38,0),R$104))</f>
        <v>#N/A</v>
      </c>
      <c r="S91" s="33" t="e" cm="1">
        <f t="array" ref="S91">IF(ISNA($D17),NA(),INDEX(Data!$BJ$3:$CD$38,MATCH(processing!$B$1&amp;processing!$A17,Data!$A$3:$A$38&amp;Data!$B$3:$B$38,0),S$104))</f>
        <v>#N/A</v>
      </c>
      <c r="T91" s="33" t="e" cm="1">
        <f t="array" ref="T91">IF(ISNA($D17),NA(),INDEX(Data!$BJ$3:$CD$38,MATCH(processing!$B$1&amp;processing!$A17,Data!$A$3:$A$38&amp;Data!$B$3:$B$38,0),T$104))</f>
        <v>#N/A</v>
      </c>
      <c r="U91" s="33" t="e" cm="1">
        <f t="array" ref="U91">IF(ISNA($D17),NA(),INDEX(Data!$BJ$3:$CD$38,MATCH(processing!$B$1&amp;processing!$A17,Data!$A$3:$A$38&amp;Data!$B$3:$B$38,0),U$104))</f>
        <v>#N/A</v>
      </c>
      <c r="V91" s="33" t="e" cm="1">
        <f t="array" ref="V91">IF(ISNA($D17),NA(),INDEX(Data!$BJ$3:$CD$38,MATCH(processing!$B$1&amp;processing!$A17,Data!$A$3:$A$38&amp;Data!$B$3:$B$38,0),V$104))</f>
        <v>#N/A</v>
      </c>
      <c r="W91" s="33" t="e" cm="1">
        <f t="array" ref="W91">IF(ISNA($D17),NA(),INDEX(Data!$BJ$3:$CD$38,MATCH(processing!$B$1&amp;processing!$A17,Data!$A$3:$A$38&amp;Data!$B$3:$B$38,0),W$104))</f>
        <v>#N/A</v>
      </c>
      <c r="X91" s="33" t="e" cm="1">
        <f t="array" ref="X91">IF(ISNA($D17),NA(),INDEX(Data!$CE$3:$CY$38,MATCH(processing!$B$1&amp;processing!$A17,Data!$A$3:$A$38&amp;Data!$B$3:$B$38,0),X$104))</f>
        <v>#N/A</v>
      </c>
      <c r="Y91" s="33" t="e" cm="1">
        <f t="array" ref="Y91">IF(ISNA($D17),NA(),INDEX(Data!$CE$3:$CY$38,MATCH(processing!$B$1&amp;processing!$A17,Data!$A$3:$A$38&amp;Data!$B$3:$B$38,0),Y$104))</f>
        <v>#N/A</v>
      </c>
      <c r="Z91" s="33" t="e" cm="1">
        <f t="array" ref="Z91">IF(ISNA($D17),NA(),INDEX(Data!$CE$3:$CY$38,MATCH(processing!$B$1&amp;processing!$A17,Data!$A$3:$A$38&amp;Data!$B$3:$B$38,0),Z$104))</f>
        <v>#N/A</v>
      </c>
      <c r="AA91" s="33" t="e" cm="1">
        <f t="array" ref="AA91">IF(ISNA($D17),NA(),INDEX(Data!$CE$3:$CY$38,MATCH(processing!$B$1&amp;processing!$A17,Data!$A$3:$A$38&amp;Data!$B$3:$B$38,0),AA$104))</f>
        <v>#N/A</v>
      </c>
      <c r="AB91" s="33" t="e" cm="1">
        <f t="array" ref="AB91">IF(ISNA($D17),NA(),INDEX(Data!$CE$3:$CY$38,MATCH(processing!$B$1&amp;processing!$A17,Data!$A$3:$A$38&amp;Data!$B$3:$B$38,0),AB$104))</f>
        <v>#N/A</v>
      </c>
      <c r="AC91" s="33" t="e" cm="1">
        <f t="array" ref="AC91">IF(ISNA($D17),NA(),INDEX(Data!$CE$3:$CY$38,MATCH(processing!$B$1&amp;processing!$A17,Data!$A$3:$A$38&amp;Data!$B$3:$B$38,0),AC$104))</f>
        <v>#N/A</v>
      </c>
      <c r="AD91" s="33" t="e" cm="1">
        <f t="array" ref="AD91">IF(ISNA($D17),NA(),INDEX(Data!$CE$3:$CY$38,MATCH(processing!$B$1&amp;processing!$A17,Data!$A$3:$A$38&amp;Data!$B$3:$B$38,0),AD$104))</f>
        <v>#N/A</v>
      </c>
      <c r="AE91" s="33" t="e" cm="1">
        <f t="array" ref="AE91">IF(ISNA($D17),NA(),INDEX(Data!$CE$3:$CY$38,MATCH(processing!$B$1&amp;processing!$A17,Data!$A$3:$A$38&amp;Data!$B$3:$B$38,0),AE$104))</f>
        <v>#N/A</v>
      </c>
      <c r="AF91" s="33" t="e" cm="1">
        <f t="array" ref="AF91">IF(ISNA($D17),NA(),INDEX(Data!$CE$3:$CY$38,MATCH(processing!$B$1&amp;processing!$A17,Data!$A$3:$A$38&amp;Data!$B$3:$B$38,0),AF$104))</f>
        <v>#N/A</v>
      </c>
      <c r="AG91" s="33" t="e" cm="1">
        <f t="array" ref="AG91">IF(ISNA($D17),NA(),INDEX(Data!$CE$3:$CY$38,MATCH(processing!$B$1&amp;processing!$A17,Data!$A$3:$A$38&amp;Data!$B$3:$B$38,0),AG$104))</f>
        <v>#N/A</v>
      </c>
      <c r="AH91" s="33" t="e" cm="1">
        <f t="array" ref="AH91">IF(ISNA($D17),NA(),INDEX(Data!$CE$3:$CY$38,MATCH(processing!$B$1&amp;processing!$A17,Data!$A$3:$A$38&amp;Data!$B$3:$B$38,0),AH$104))</f>
        <v>#N/A</v>
      </c>
      <c r="AI91" s="33" t="e" cm="1">
        <f t="array" ref="AI91">IF(ISNA($D17),NA(),INDEX(Data!$CE$3:$CY$38,MATCH(processing!$B$1&amp;processing!$A17,Data!$A$3:$A$38&amp;Data!$B$3:$B$38,0),AI$104))</f>
        <v>#N/A</v>
      </c>
      <c r="AJ91" s="33" t="e" cm="1">
        <f t="array" ref="AJ91">IF(ISNA($D17),NA(),INDEX(Data!$CE$3:$CY$38,MATCH(processing!$B$1&amp;processing!$A17,Data!$A$3:$A$38&amp;Data!$B$3:$B$38,0),AJ$104))</f>
        <v>#N/A</v>
      </c>
      <c r="AK91" s="33" t="e" cm="1">
        <f t="array" ref="AK91">IF(ISNA($D17),NA(),INDEX(Data!$CE$3:$CY$38,MATCH(processing!$B$1&amp;processing!$A17,Data!$A$3:$A$38&amp;Data!$B$3:$B$38,0),AK$104))</f>
        <v>#N/A</v>
      </c>
      <c r="AL91" s="33" t="e" cm="1">
        <f t="array" ref="AL91">IF(ISNA($D17),NA(),INDEX(Data!$CE$3:$CY$38,MATCH(processing!$B$1&amp;processing!$A17,Data!$A$3:$A$38&amp;Data!$B$3:$B$38,0),AL$104))</f>
        <v>#N/A</v>
      </c>
      <c r="AM91" s="33" t="e" cm="1">
        <f t="array" ref="AM91">IF(ISNA($D17),NA(),INDEX(Data!$CE$3:$CY$38,MATCH(processing!$B$1&amp;processing!$A17,Data!$A$3:$A$38&amp;Data!$B$3:$B$38,0),AM$104))</f>
        <v>#N/A</v>
      </c>
      <c r="AN91" s="33" t="e" cm="1">
        <f t="array" ref="AN91">IF(ISNA($D17),NA(),INDEX(Data!$CE$3:$CY$38,MATCH(processing!$B$1&amp;processing!$A17,Data!$A$3:$A$38&amp;Data!$B$3:$B$38,0),AN$104))</f>
        <v>#N/A</v>
      </c>
      <c r="AO91" s="33" t="e" cm="1">
        <f t="array" ref="AO91">IF(ISNA($D17),NA(),INDEX(Data!$CE$3:$CY$38,MATCH(processing!$B$1&amp;processing!$A17,Data!$A$3:$A$38&amp;Data!$B$3:$B$38,0),AO$104))</f>
        <v>#N/A</v>
      </c>
      <c r="AP91" s="33" t="e" cm="1">
        <f t="array" ref="AP91">IF(ISNA($D17),NA(),INDEX(Data!$CE$3:$CY$38,MATCH(processing!$B$1&amp;processing!$A17,Data!$A$3:$A$38&amp;Data!$B$3:$B$38,0),AP$104))</f>
        <v>#N/A</v>
      </c>
      <c r="AQ91" s="33" t="e" cm="1">
        <f t="array" ref="AQ91">IF(ISNA($D17),NA(),INDEX(Data!$CE$3:$CY$38,MATCH(processing!$B$1&amp;processing!$A17,Data!$A$3:$A$38&amp;Data!$B$3:$B$38,0),AQ$104))</f>
        <v>#N/A</v>
      </c>
      <c r="AR91" s="33" t="e" cm="1">
        <f t="array" ref="AR91">IF(ISNA($D17),NA(),INDEX(Data!$CE$3:$CY$38,MATCH(processing!$B$1&amp;processing!$A17,Data!$A$3:$A$38&amp;Data!$B$3:$B$38,0),AR$104))</f>
        <v>#N/A</v>
      </c>
      <c r="AS91" s="1"/>
      <c r="AT91" s="1"/>
      <c r="AU91" s="1"/>
      <c r="AV91" s="1"/>
      <c r="AW91" s="1"/>
      <c r="AX91" s="1"/>
      <c r="AY91" s="1"/>
      <c r="AZ91" s="1"/>
      <c r="BA91" s="1"/>
      <c r="BB91" s="1"/>
      <c r="BC91" s="1"/>
      <c r="BD91" s="1"/>
      <c r="BE91" s="1"/>
      <c r="BF91" s="1"/>
    </row>
    <row r="92" spans="1:58" ht="15" thickBot="1" x14ac:dyDescent="0.35">
      <c r="A92" s="1">
        <v>1</v>
      </c>
      <c r="B92" s="10">
        <v>2</v>
      </c>
      <c r="C92" s="33" cm="1">
        <f t="array" ref="C92">IF(ISNA($D18),NA(),INDEX(Data!$BJ$3:$CD$38,MATCH(processing!$B$1&amp;processing!$A18,Data!$A$3:$A$38&amp;Data!$B$3:$B$38,0),C$104))</f>
        <v>0.61</v>
      </c>
      <c r="D92" s="33" cm="1">
        <f t="array" ref="D92">IF(ISNA($D18),NA(),INDEX(Data!$BJ$3:$CD$38,MATCH(processing!$B$1&amp;processing!$A18,Data!$A$3:$A$38&amp;Data!$B$3:$B$38,0),D$104))</f>
        <v>0.48</v>
      </c>
      <c r="E92" s="33" cm="1">
        <f t="array" ref="E92">IF(ISNA($D18),NA(),INDEX(Data!$BJ$3:$CD$38,MATCH(processing!$B$1&amp;processing!$A18,Data!$A$3:$A$38&amp;Data!$B$3:$B$38,0),E$104))</f>
        <v>0.5</v>
      </c>
      <c r="F92" s="33" cm="1">
        <f t="array" ref="F92">IF(ISNA($D18),NA(),INDEX(Data!$BJ$3:$CD$38,MATCH(processing!$B$1&amp;processing!$A18,Data!$A$3:$A$38&amp;Data!$B$3:$B$38,0),F$104))</f>
        <v>0.64</v>
      </c>
      <c r="G92" s="33" cm="1">
        <f t="array" ref="G92">IF(ISNA($D18),NA(),INDEX(Data!$BJ$3:$CD$38,MATCH(processing!$B$1&amp;processing!$A18,Data!$A$3:$A$38&amp;Data!$B$3:$B$38,0),G$104))</f>
        <v>0.28000000000000003</v>
      </c>
      <c r="H92" s="33" cm="1">
        <f t="array" ref="H92">IF(ISNA($D18),NA(),INDEX(Data!$BJ$3:$CD$38,MATCH(processing!$B$1&amp;processing!$A18,Data!$A$3:$A$38&amp;Data!$B$3:$B$38,0),H$104))</f>
        <v>0.75</v>
      </c>
      <c r="I92" s="33" cm="1">
        <f t="array" ref="I92">IF(ISNA($D18),NA(),INDEX(Data!$BJ$3:$CD$38,MATCH(processing!$B$1&amp;processing!$A18,Data!$A$3:$A$38&amp;Data!$B$3:$B$38,0),I$104))</f>
        <v>0.66</v>
      </c>
      <c r="J92" s="33" cm="1">
        <f t="array" ref="J92">IF(ISNA($D18),NA(),INDEX(Data!$BJ$3:$CD$38,MATCH(processing!$B$1&amp;processing!$A18,Data!$A$3:$A$38&amp;Data!$B$3:$B$38,0),J$104))</f>
        <v>0.56999999999999995</v>
      </c>
      <c r="K92" s="33" cm="1">
        <f t="array" ref="K92">IF(ISNA($D18),NA(),INDEX(Data!$BJ$3:$CD$38,MATCH(processing!$B$1&amp;processing!$A18,Data!$A$3:$A$38&amp;Data!$B$3:$B$38,0),K$104))</f>
        <v>0.32</v>
      </c>
      <c r="L92" s="33" cm="1">
        <f t="array" ref="L92">IF(ISNA($D18),NA(),INDEX(Data!$BJ$3:$CD$38,MATCH(processing!$B$1&amp;processing!$A18,Data!$A$3:$A$38&amp;Data!$B$3:$B$38,0),L$104))</f>
        <v>0.49</v>
      </c>
      <c r="M92" s="33" cm="1">
        <f t="array" ref="M92">IF(ISNA($D18),NA(),INDEX(Data!$BJ$3:$CD$38,MATCH(processing!$B$1&amp;processing!$A18,Data!$A$3:$A$38&amp;Data!$B$3:$B$38,0),M$104))</f>
        <v>0.52</v>
      </c>
      <c r="N92" s="33" cm="1">
        <f t="array" ref="N92">IF(ISNA($D18),NA(),INDEX(Data!$BJ$3:$CD$38,MATCH(processing!$B$1&amp;processing!$A18,Data!$A$3:$A$38&amp;Data!$B$3:$B$38,0),N$104))</f>
        <v>0.27</v>
      </c>
      <c r="O92" s="33" cm="1">
        <f t="array" ref="O92">IF(ISNA($D18),NA(),INDEX(Data!$BJ$3:$CD$38,MATCH(processing!$B$1&amp;processing!$A18,Data!$A$3:$A$38&amp;Data!$B$3:$B$38,0),O$104))</f>
        <v>0.24</v>
      </c>
      <c r="P92" s="33" cm="1">
        <f t="array" ref="P92">IF(ISNA($D18),NA(),INDEX(Data!$BJ$3:$CD$38,MATCH(processing!$B$1&amp;processing!$A18,Data!$A$3:$A$38&amp;Data!$B$3:$B$38,0),P$104))</f>
        <v>0.46</v>
      </c>
      <c r="Q92" s="33" cm="1">
        <f t="array" ref="Q92">IF(ISNA($D18),NA(),INDEX(Data!$BJ$3:$CD$38,MATCH(processing!$B$1&amp;processing!$A18,Data!$A$3:$A$38&amp;Data!$B$3:$B$38,0),Q$104))</f>
        <v>0.17</v>
      </c>
      <c r="R92" s="33" cm="1">
        <f t="array" ref="R92">IF(ISNA($D18),NA(),INDEX(Data!$BJ$3:$CD$38,MATCH(processing!$B$1&amp;processing!$A18,Data!$A$3:$A$38&amp;Data!$B$3:$B$38,0),R$104))</f>
        <v>0.45</v>
      </c>
      <c r="S92" s="33" cm="1">
        <f t="array" ref="S92">IF(ISNA($D18),NA(),INDEX(Data!$BJ$3:$CD$38,MATCH(processing!$B$1&amp;processing!$A18,Data!$A$3:$A$38&amp;Data!$B$3:$B$38,0),S$104))</f>
        <v>0.41</v>
      </c>
      <c r="T92" s="33" cm="1">
        <f t="array" ref="T92">IF(ISNA($D18),NA(),INDEX(Data!$BJ$3:$CD$38,MATCH(processing!$B$1&amp;processing!$A18,Data!$A$3:$A$38&amp;Data!$B$3:$B$38,0),T$104))</f>
        <v>0.6</v>
      </c>
      <c r="U92" s="33" cm="1">
        <f t="array" ref="U92">IF(ISNA($D18),NA(),INDEX(Data!$BJ$3:$CD$38,MATCH(processing!$B$1&amp;processing!$A18,Data!$A$3:$A$38&amp;Data!$B$3:$B$38,0),U$104))</f>
        <v>0.57999999999999996</v>
      </c>
      <c r="V92" s="33" cm="1">
        <f t="array" ref="V92">IF(ISNA($D18),NA(),INDEX(Data!$BJ$3:$CD$38,MATCH(processing!$B$1&amp;processing!$A18,Data!$A$3:$A$38&amp;Data!$B$3:$B$38,0),V$104))</f>
        <v>0.45</v>
      </c>
      <c r="W92" s="33" cm="1">
        <f t="array" ref="W92">IF(ISNA($D18),NA(),INDEX(Data!$BJ$3:$CD$38,MATCH(processing!$B$1&amp;processing!$A18,Data!$A$3:$A$38&amp;Data!$B$3:$B$38,0),W$104))</f>
        <v>0.39</v>
      </c>
      <c r="X92" s="33" cm="1">
        <f t="array" ref="X92">IF(ISNA($D18),NA(),INDEX(Data!$CE$3:$CY$38,MATCH(processing!$B$1&amp;processing!$A18,Data!$A$3:$A$38&amp;Data!$B$3:$B$38,0),X$104))</f>
        <v>0.71</v>
      </c>
      <c r="Y92" s="33" cm="1">
        <f t="array" ref="Y92">IF(ISNA($D18),NA(),INDEX(Data!$CE$3:$CY$38,MATCH(processing!$B$1&amp;processing!$A18,Data!$A$3:$A$38&amp;Data!$B$3:$B$38,0),Y$104))</f>
        <v>0.17</v>
      </c>
      <c r="Z92" s="33" cm="1">
        <f t="array" ref="Z92">IF(ISNA($D18),NA(),INDEX(Data!$CE$3:$CY$38,MATCH(processing!$B$1&amp;processing!$A18,Data!$A$3:$A$38&amp;Data!$B$3:$B$38,0),Z$104))</f>
        <v>0.03</v>
      </c>
      <c r="AA92" s="33" cm="1">
        <f t="array" ref="AA92">IF(ISNA($D18),NA(),INDEX(Data!$CE$3:$CY$38,MATCH(processing!$B$1&amp;processing!$A18,Data!$A$3:$A$38&amp;Data!$B$3:$B$38,0),AA$104))</f>
        <v>0.06</v>
      </c>
      <c r="AB92" s="33" cm="1">
        <f t="array" ref="AB92">IF(ISNA($D18),NA(),INDEX(Data!$CE$3:$CY$38,MATCH(processing!$B$1&amp;processing!$A18,Data!$A$3:$A$38&amp;Data!$B$3:$B$38,0),AB$104))</f>
        <v>0.46</v>
      </c>
      <c r="AC92" s="33" cm="1">
        <f t="array" ref="AC92">IF(ISNA($D18),NA(),INDEX(Data!$CE$3:$CY$38,MATCH(processing!$B$1&amp;processing!$A18,Data!$A$3:$A$38&amp;Data!$B$3:$B$38,0),AC$104))</f>
        <v>0.4</v>
      </c>
      <c r="AD92" s="33" cm="1">
        <f t="array" ref="AD92">IF(ISNA($D18),NA(),INDEX(Data!$CE$3:$CY$38,MATCH(processing!$B$1&amp;processing!$A18,Data!$A$3:$A$38&amp;Data!$B$3:$B$38,0),AD$104))</f>
        <v>0.2</v>
      </c>
      <c r="AE92" s="33" cm="1">
        <f t="array" ref="AE92">IF(ISNA($D18),NA(),INDEX(Data!$CE$3:$CY$38,MATCH(processing!$B$1&amp;processing!$A18,Data!$A$3:$A$38&amp;Data!$B$3:$B$38,0),AE$104))</f>
        <v>0.42</v>
      </c>
      <c r="AF92" s="33" cm="1">
        <f t="array" ref="AF92">IF(ISNA($D18),NA(),INDEX(Data!$CE$3:$CY$38,MATCH(processing!$B$1&amp;processing!$A18,Data!$A$3:$A$38&amp;Data!$B$3:$B$38,0),AF$104))</f>
        <v>0.08</v>
      </c>
      <c r="AG92" s="33" cm="1">
        <f t="array" ref="AG92">IF(ISNA($D18),NA(),INDEX(Data!$CE$3:$CY$38,MATCH(processing!$B$1&amp;processing!$A18,Data!$A$3:$A$38&amp;Data!$B$3:$B$38,0),AG$104))</f>
        <v>0.24</v>
      </c>
      <c r="AH92" s="33" cm="1">
        <f t="array" ref="AH92">IF(ISNA($D18),NA(),INDEX(Data!$CE$3:$CY$38,MATCH(processing!$B$1&amp;processing!$A18,Data!$A$3:$A$38&amp;Data!$B$3:$B$38,0),AH$104))</f>
        <v>0.6</v>
      </c>
      <c r="AI92" s="33" cm="1">
        <f t="array" ref="AI92">IF(ISNA($D18),NA(),INDEX(Data!$CE$3:$CY$38,MATCH(processing!$B$1&amp;processing!$A18,Data!$A$3:$A$38&amp;Data!$B$3:$B$38,0),AI$104))</f>
        <v>1</v>
      </c>
      <c r="AJ92" s="33" cm="1">
        <f t="array" ref="AJ92">IF(ISNA($D18),NA(),INDEX(Data!$CE$3:$CY$38,MATCH(processing!$B$1&amp;processing!$A18,Data!$A$3:$A$38&amp;Data!$B$3:$B$38,0),AJ$104))</f>
        <v>0.04</v>
      </c>
      <c r="AK92" s="33" cm="1">
        <f t="array" ref="AK92">IF(ISNA($D18),NA(),INDEX(Data!$CE$3:$CY$38,MATCH(processing!$B$1&amp;processing!$A18,Data!$A$3:$A$38&amp;Data!$B$3:$B$38,0),AK$104))</f>
        <v>0.3</v>
      </c>
      <c r="AL92" s="33" cm="1">
        <f t="array" ref="AL92">IF(ISNA($D18),NA(),INDEX(Data!$CE$3:$CY$38,MATCH(processing!$B$1&amp;processing!$A18,Data!$A$3:$A$38&amp;Data!$B$3:$B$38,0),AL$104))</f>
        <v>0.05</v>
      </c>
      <c r="AM92" s="33" cm="1">
        <f t="array" ref="AM92">IF(ISNA($D18),NA(),INDEX(Data!$CE$3:$CY$38,MATCH(processing!$B$1&amp;processing!$A18,Data!$A$3:$A$38&amp;Data!$B$3:$B$38,0),AM$104))</f>
        <v>0.3</v>
      </c>
      <c r="AN92" s="33" cm="1">
        <f t="array" ref="AN92">IF(ISNA($D18),NA(),INDEX(Data!$CE$3:$CY$38,MATCH(processing!$B$1&amp;processing!$A18,Data!$A$3:$A$38&amp;Data!$B$3:$B$38,0),AN$104))</f>
        <v>0.16</v>
      </c>
      <c r="AO92" s="33" cm="1">
        <f t="array" ref="AO92">IF(ISNA($D18),NA(),INDEX(Data!$CE$3:$CY$38,MATCH(processing!$B$1&amp;processing!$A18,Data!$A$3:$A$38&amp;Data!$B$3:$B$38,0),AO$104))</f>
        <v>0.04</v>
      </c>
      <c r="AP92" s="33" cm="1">
        <f t="array" ref="AP92">IF(ISNA($D18),NA(),INDEX(Data!$CE$3:$CY$38,MATCH(processing!$B$1&amp;processing!$A18,Data!$A$3:$A$38&amp;Data!$B$3:$B$38,0),AP$104))</f>
        <v>0.28000000000000003</v>
      </c>
      <c r="AQ92" s="33" cm="1">
        <f t="array" ref="AQ92">IF(ISNA($D18),NA(),INDEX(Data!$CE$3:$CY$38,MATCH(processing!$B$1&amp;processing!$A18,Data!$A$3:$A$38&amp;Data!$B$3:$B$38,0),AQ$104))</f>
        <v>0.28999999999999998</v>
      </c>
      <c r="AR92" s="33" cm="1">
        <f t="array" ref="AR92">IF(ISNA($D18),NA(),INDEX(Data!$CE$3:$CY$38,MATCH(processing!$B$1&amp;processing!$A18,Data!$A$3:$A$38&amp;Data!$B$3:$B$38,0),AR$104))</f>
        <v>0.05</v>
      </c>
      <c r="AS92" s="1"/>
      <c r="AT92" s="1"/>
      <c r="AU92" s="1"/>
      <c r="AV92" s="1"/>
      <c r="AW92" s="1"/>
      <c r="AX92" s="1"/>
      <c r="AY92" s="1"/>
      <c r="AZ92" s="1"/>
      <c r="BA92" s="1"/>
      <c r="BB92" s="1"/>
      <c r="BC92" s="1"/>
      <c r="BD92" s="1"/>
      <c r="BE92" s="1"/>
      <c r="BF92" s="1"/>
    </row>
    <row r="93" spans="1:58" ht="15" thickBot="1" x14ac:dyDescent="0.35">
      <c r="A93" s="1">
        <v>1.4</v>
      </c>
      <c r="B93" s="10">
        <v>3</v>
      </c>
      <c r="C93" s="33" t="e" cm="1">
        <f t="array" ref="C93">IF(ISNA($D19),NA(),INDEX(Data!$BJ$3:$CD$38,MATCH(processing!$B$1&amp;processing!$A19,Data!$A$3:$A$38&amp;Data!$B$3:$B$38,0),C$104))</f>
        <v>#N/A</v>
      </c>
      <c r="D93" s="33" t="e" cm="1">
        <f t="array" ref="D93">IF(ISNA($D19),NA(),INDEX(Data!$BJ$3:$CD$38,MATCH(processing!$B$1&amp;processing!$A19,Data!$A$3:$A$38&amp;Data!$B$3:$B$38,0),D$104))</f>
        <v>#N/A</v>
      </c>
      <c r="E93" s="33" t="e" cm="1">
        <f t="array" ref="E93">IF(ISNA($D19),NA(),INDEX(Data!$BJ$3:$CD$38,MATCH(processing!$B$1&amp;processing!$A19,Data!$A$3:$A$38&amp;Data!$B$3:$B$38,0),E$104))</f>
        <v>#N/A</v>
      </c>
      <c r="F93" s="33" t="e" cm="1">
        <f t="array" ref="F93">IF(ISNA($D19),NA(),INDEX(Data!$BJ$3:$CD$38,MATCH(processing!$B$1&amp;processing!$A19,Data!$A$3:$A$38&amp;Data!$B$3:$B$38,0),F$104))</f>
        <v>#N/A</v>
      </c>
      <c r="G93" s="33" t="e" cm="1">
        <f t="array" ref="G93">IF(ISNA($D19),NA(),INDEX(Data!$BJ$3:$CD$38,MATCH(processing!$B$1&amp;processing!$A19,Data!$A$3:$A$38&amp;Data!$B$3:$B$38,0),G$104))</f>
        <v>#N/A</v>
      </c>
      <c r="H93" s="33" t="e" cm="1">
        <f t="array" ref="H93">IF(ISNA($D19),NA(),INDEX(Data!$BJ$3:$CD$38,MATCH(processing!$B$1&amp;processing!$A19,Data!$A$3:$A$38&amp;Data!$B$3:$B$38,0),H$104))</f>
        <v>#N/A</v>
      </c>
      <c r="I93" s="33" t="e" cm="1">
        <f t="array" ref="I93">IF(ISNA($D19),NA(),INDEX(Data!$BJ$3:$CD$38,MATCH(processing!$B$1&amp;processing!$A19,Data!$A$3:$A$38&amp;Data!$B$3:$B$38,0),I$104))</f>
        <v>#N/A</v>
      </c>
      <c r="J93" s="33" t="e" cm="1">
        <f t="array" ref="J93">IF(ISNA($D19),NA(),INDEX(Data!$BJ$3:$CD$38,MATCH(processing!$B$1&amp;processing!$A19,Data!$A$3:$A$38&amp;Data!$B$3:$B$38,0),J$104))</f>
        <v>#N/A</v>
      </c>
      <c r="K93" s="33" t="e" cm="1">
        <f t="array" ref="K93">IF(ISNA($D19),NA(),INDEX(Data!$BJ$3:$CD$38,MATCH(processing!$B$1&amp;processing!$A19,Data!$A$3:$A$38&amp;Data!$B$3:$B$38,0),K$104))</f>
        <v>#N/A</v>
      </c>
      <c r="L93" s="33" t="e" cm="1">
        <f t="array" ref="L93">IF(ISNA($D19),NA(),INDEX(Data!$BJ$3:$CD$38,MATCH(processing!$B$1&amp;processing!$A19,Data!$A$3:$A$38&amp;Data!$B$3:$B$38,0),L$104))</f>
        <v>#N/A</v>
      </c>
      <c r="M93" s="33" t="e" cm="1">
        <f t="array" ref="M93">IF(ISNA($D19),NA(),INDEX(Data!$BJ$3:$CD$38,MATCH(processing!$B$1&amp;processing!$A19,Data!$A$3:$A$38&amp;Data!$B$3:$B$38,0),M$104))</f>
        <v>#N/A</v>
      </c>
      <c r="N93" s="33" t="e" cm="1">
        <f t="array" ref="N93">IF(ISNA($D19),NA(),INDEX(Data!$BJ$3:$CD$38,MATCH(processing!$B$1&amp;processing!$A19,Data!$A$3:$A$38&amp;Data!$B$3:$B$38,0),N$104))</f>
        <v>#N/A</v>
      </c>
      <c r="O93" s="33" t="e" cm="1">
        <f t="array" ref="O93">IF(ISNA($D19),NA(),INDEX(Data!$BJ$3:$CD$38,MATCH(processing!$B$1&amp;processing!$A19,Data!$A$3:$A$38&amp;Data!$B$3:$B$38,0),O$104))</f>
        <v>#N/A</v>
      </c>
      <c r="P93" s="33" t="e" cm="1">
        <f t="array" ref="P93">IF(ISNA($D19),NA(),INDEX(Data!$BJ$3:$CD$38,MATCH(processing!$B$1&amp;processing!$A19,Data!$A$3:$A$38&amp;Data!$B$3:$B$38,0),P$104))</f>
        <v>#N/A</v>
      </c>
      <c r="Q93" s="33" t="e" cm="1">
        <f t="array" ref="Q93">IF(ISNA($D19),NA(),INDEX(Data!$BJ$3:$CD$38,MATCH(processing!$B$1&amp;processing!$A19,Data!$A$3:$A$38&amp;Data!$B$3:$B$38,0),Q$104))</f>
        <v>#N/A</v>
      </c>
      <c r="R93" s="33" t="e" cm="1">
        <f t="array" ref="R93">IF(ISNA($D19),NA(),INDEX(Data!$BJ$3:$CD$38,MATCH(processing!$B$1&amp;processing!$A19,Data!$A$3:$A$38&amp;Data!$B$3:$B$38,0),R$104))</f>
        <v>#N/A</v>
      </c>
      <c r="S93" s="33" t="e" cm="1">
        <f t="array" ref="S93">IF(ISNA($D19),NA(),INDEX(Data!$BJ$3:$CD$38,MATCH(processing!$B$1&amp;processing!$A19,Data!$A$3:$A$38&amp;Data!$B$3:$B$38,0),S$104))</f>
        <v>#N/A</v>
      </c>
      <c r="T93" s="33" t="e" cm="1">
        <f t="array" ref="T93">IF(ISNA($D19),NA(),INDEX(Data!$BJ$3:$CD$38,MATCH(processing!$B$1&amp;processing!$A19,Data!$A$3:$A$38&amp;Data!$B$3:$B$38,0),T$104))</f>
        <v>#N/A</v>
      </c>
      <c r="U93" s="33" t="e" cm="1">
        <f t="array" ref="U93">IF(ISNA($D19),NA(),INDEX(Data!$BJ$3:$CD$38,MATCH(processing!$B$1&amp;processing!$A19,Data!$A$3:$A$38&amp;Data!$B$3:$B$38,0),U$104))</f>
        <v>#N/A</v>
      </c>
      <c r="V93" s="33" t="e" cm="1">
        <f t="array" ref="V93">IF(ISNA($D19),NA(),INDEX(Data!$BJ$3:$CD$38,MATCH(processing!$B$1&amp;processing!$A19,Data!$A$3:$A$38&amp;Data!$B$3:$B$38,0),V$104))</f>
        <v>#N/A</v>
      </c>
      <c r="W93" s="33" t="e" cm="1">
        <f t="array" ref="W93">IF(ISNA($D19),NA(),INDEX(Data!$BJ$3:$CD$38,MATCH(processing!$B$1&amp;processing!$A19,Data!$A$3:$A$38&amp;Data!$B$3:$B$38,0),W$104))</f>
        <v>#N/A</v>
      </c>
      <c r="X93" s="33" t="e" cm="1">
        <f t="array" ref="X93">IF(ISNA($D19),NA(),INDEX(Data!$CE$3:$CY$38,MATCH(processing!$B$1&amp;processing!$A19,Data!$A$3:$A$38&amp;Data!$B$3:$B$38,0),X$104))</f>
        <v>#N/A</v>
      </c>
      <c r="Y93" s="33" t="e" cm="1">
        <f t="array" ref="Y93">IF(ISNA($D19),NA(),INDEX(Data!$CE$3:$CY$38,MATCH(processing!$B$1&amp;processing!$A19,Data!$A$3:$A$38&amp;Data!$B$3:$B$38,0),Y$104))</f>
        <v>#N/A</v>
      </c>
      <c r="Z93" s="33" t="e" cm="1">
        <f t="array" ref="Z93">IF(ISNA($D19),NA(),INDEX(Data!$CE$3:$CY$38,MATCH(processing!$B$1&amp;processing!$A19,Data!$A$3:$A$38&amp;Data!$B$3:$B$38,0),Z$104))</f>
        <v>#N/A</v>
      </c>
      <c r="AA93" s="33" t="e" cm="1">
        <f t="array" ref="AA93">IF(ISNA($D19),NA(),INDEX(Data!$CE$3:$CY$38,MATCH(processing!$B$1&amp;processing!$A19,Data!$A$3:$A$38&amp;Data!$B$3:$B$38,0),AA$104))</f>
        <v>#N/A</v>
      </c>
      <c r="AB93" s="33" t="e" cm="1">
        <f t="array" ref="AB93">IF(ISNA($D19),NA(),INDEX(Data!$CE$3:$CY$38,MATCH(processing!$B$1&amp;processing!$A19,Data!$A$3:$A$38&amp;Data!$B$3:$B$38,0),AB$104))</f>
        <v>#N/A</v>
      </c>
      <c r="AC93" s="33" t="e" cm="1">
        <f t="array" ref="AC93">IF(ISNA($D19),NA(),INDEX(Data!$CE$3:$CY$38,MATCH(processing!$B$1&amp;processing!$A19,Data!$A$3:$A$38&amp;Data!$B$3:$B$38,0),AC$104))</f>
        <v>#N/A</v>
      </c>
      <c r="AD93" s="33" t="e" cm="1">
        <f t="array" ref="AD93">IF(ISNA($D19),NA(),INDEX(Data!$CE$3:$CY$38,MATCH(processing!$B$1&amp;processing!$A19,Data!$A$3:$A$38&amp;Data!$B$3:$B$38,0),AD$104))</f>
        <v>#N/A</v>
      </c>
      <c r="AE93" s="33" t="e" cm="1">
        <f t="array" ref="AE93">IF(ISNA($D19),NA(),INDEX(Data!$CE$3:$CY$38,MATCH(processing!$B$1&amp;processing!$A19,Data!$A$3:$A$38&amp;Data!$B$3:$B$38,0),AE$104))</f>
        <v>#N/A</v>
      </c>
      <c r="AF93" s="33" t="e" cm="1">
        <f t="array" ref="AF93">IF(ISNA($D19),NA(),INDEX(Data!$CE$3:$CY$38,MATCH(processing!$B$1&amp;processing!$A19,Data!$A$3:$A$38&amp;Data!$B$3:$B$38,0),AF$104))</f>
        <v>#N/A</v>
      </c>
      <c r="AG93" s="33" t="e" cm="1">
        <f t="array" ref="AG93">IF(ISNA($D19),NA(),INDEX(Data!$CE$3:$CY$38,MATCH(processing!$B$1&amp;processing!$A19,Data!$A$3:$A$38&amp;Data!$B$3:$B$38,0),AG$104))</f>
        <v>#N/A</v>
      </c>
      <c r="AH93" s="33" t="e" cm="1">
        <f t="array" ref="AH93">IF(ISNA($D19),NA(),INDEX(Data!$CE$3:$CY$38,MATCH(processing!$B$1&amp;processing!$A19,Data!$A$3:$A$38&amp;Data!$B$3:$B$38,0),AH$104))</f>
        <v>#N/A</v>
      </c>
      <c r="AI93" s="33" t="e" cm="1">
        <f t="array" ref="AI93">IF(ISNA($D19),NA(),INDEX(Data!$CE$3:$CY$38,MATCH(processing!$B$1&amp;processing!$A19,Data!$A$3:$A$38&amp;Data!$B$3:$B$38,0),AI$104))</f>
        <v>#N/A</v>
      </c>
      <c r="AJ93" s="33" t="e" cm="1">
        <f t="array" ref="AJ93">IF(ISNA($D19),NA(),INDEX(Data!$CE$3:$CY$38,MATCH(processing!$B$1&amp;processing!$A19,Data!$A$3:$A$38&amp;Data!$B$3:$B$38,0),AJ$104))</f>
        <v>#N/A</v>
      </c>
      <c r="AK93" s="33" t="e" cm="1">
        <f t="array" ref="AK93">IF(ISNA($D19),NA(),INDEX(Data!$CE$3:$CY$38,MATCH(processing!$B$1&amp;processing!$A19,Data!$A$3:$A$38&amp;Data!$B$3:$B$38,0),AK$104))</f>
        <v>#N/A</v>
      </c>
      <c r="AL93" s="33" t="e" cm="1">
        <f t="array" ref="AL93">IF(ISNA($D19),NA(),INDEX(Data!$CE$3:$CY$38,MATCH(processing!$B$1&amp;processing!$A19,Data!$A$3:$A$38&amp;Data!$B$3:$B$38,0),AL$104))</f>
        <v>#N/A</v>
      </c>
      <c r="AM93" s="33" t="e" cm="1">
        <f t="array" ref="AM93">IF(ISNA($D19),NA(),INDEX(Data!$CE$3:$CY$38,MATCH(processing!$B$1&amp;processing!$A19,Data!$A$3:$A$38&amp;Data!$B$3:$B$38,0),AM$104))</f>
        <v>#N/A</v>
      </c>
      <c r="AN93" s="33" t="e" cm="1">
        <f t="array" ref="AN93">IF(ISNA($D19),NA(),INDEX(Data!$CE$3:$CY$38,MATCH(processing!$B$1&amp;processing!$A19,Data!$A$3:$A$38&amp;Data!$B$3:$B$38,0),AN$104))</f>
        <v>#N/A</v>
      </c>
      <c r="AO93" s="33" t="e" cm="1">
        <f t="array" ref="AO93">IF(ISNA($D19),NA(),INDEX(Data!$CE$3:$CY$38,MATCH(processing!$B$1&amp;processing!$A19,Data!$A$3:$A$38&amp;Data!$B$3:$B$38,0),AO$104))</f>
        <v>#N/A</v>
      </c>
      <c r="AP93" s="33" t="e" cm="1">
        <f t="array" ref="AP93">IF(ISNA($D19),NA(),INDEX(Data!$CE$3:$CY$38,MATCH(processing!$B$1&amp;processing!$A19,Data!$A$3:$A$38&amp;Data!$B$3:$B$38,0),AP$104))</f>
        <v>#N/A</v>
      </c>
      <c r="AQ93" s="33" t="e" cm="1">
        <f t="array" ref="AQ93">IF(ISNA($D19),NA(),INDEX(Data!$CE$3:$CY$38,MATCH(processing!$B$1&amp;processing!$A19,Data!$A$3:$A$38&amp;Data!$B$3:$B$38,0),AQ$104))</f>
        <v>#N/A</v>
      </c>
      <c r="AR93" s="33" t="e" cm="1">
        <f t="array" ref="AR93">IF(ISNA($D19),NA(),INDEX(Data!$CE$3:$CY$38,MATCH(processing!$B$1&amp;processing!$A19,Data!$A$3:$A$38&amp;Data!$B$3:$B$38,0),AR$104))</f>
        <v>#N/A</v>
      </c>
      <c r="AS93" s="1"/>
      <c r="AT93" s="1"/>
      <c r="AU93" s="1"/>
      <c r="AV93" s="1"/>
      <c r="AW93" s="1"/>
      <c r="AX93" s="1"/>
      <c r="AY93" s="1"/>
      <c r="AZ93" s="1"/>
      <c r="BA93" s="1"/>
      <c r="BB93" s="1"/>
      <c r="BC93" s="1"/>
      <c r="BD93" s="1"/>
      <c r="BE93" s="1"/>
      <c r="BF93" s="1"/>
    </row>
    <row r="94" spans="1:58" ht="15" thickBot="1" x14ac:dyDescent="0.35">
      <c r="A94" s="1">
        <v>1</v>
      </c>
      <c r="B94" s="10">
        <v>4</v>
      </c>
      <c r="C94" s="33" t="e" cm="1">
        <f t="array" ref="C94">IF(ISNA($D20),NA(),INDEX(Data!$BJ$3:$CD$38,MATCH(processing!$B$1&amp;processing!$A20,Data!$A$3:$A$38&amp;Data!$B$3:$B$38,0),C$104))</f>
        <v>#N/A</v>
      </c>
      <c r="D94" s="33" t="e" cm="1">
        <f t="array" ref="D94">IF(ISNA($D20),NA(),INDEX(Data!$BJ$3:$CD$38,MATCH(processing!$B$1&amp;processing!$A20,Data!$A$3:$A$38&amp;Data!$B$3:$B$38,0),D$104))</f>
        <v>#N/A</v>
      </c>
      <c r="E94" s="33" t="e" cm="1">
        <f t="array" ref="E94">IF(ISNA($D20),NA(),INDEX(Data!$BJ$3:$CD$38,MATCH(processing!$B$1&amp;processing!$A20,Data!$A$3:$A$38&amp;Data!$B$3:$B$38,0),E$104))</f>
        <v>#N/A</v>
      </c>
      <c r="F94" s="33" t="e" cm="1">
        <f t="array" ref="F94">IF(ISNA($D20),NA(),INDEX(Data!$BJ$3:$CD$38,MATCH(processing!$B$1&amp;processing!$A20,Data!$A$3:$A$38&amp;Data!$B$3:$B$38,0),F$104))</f>
        <v>#N/A</v>
      </c>
      <c r="G94" s="33" t="e" cm="1">
        <f t="array" ref="G94">IF(ISNA($D20),NA(),INDEX(Data!$BJ$3:$CD$38,MATCH(processing!$B$1&amp;processing!$A20,Data!$A$3:$A$38&amp;Data!$B$3:$B$38,0),G$104))</f>
        <v>#N/A</v>
      </c>
      <c r="H94" s="33" t="e" cm="1">
        <f t="array" ref="H94">IF(ISNA($D20),NA(),INDEX(Data!$BJ$3:$CD$38,MATCH(processing!$B$1&amp;processing!$A20,Data!$A$3:$A$38&amp;Data!$B$3:$B$38,0),H$104))</f>
        <v>#N/A</v>
      </c>
      <c r="I94" s="33" t="e" cm="1">
        <f t="array" ref="I94">IF(ISNA($D20),NA(),INDEX(Data!$BJ$3:$CD$38,MATCH(processing!$B$1&amp;processing!$A20,Data!$A$3:$A$38&amp;Data!$B$3:$B$38,0),I$104))</f>
        <v>#N/A</v>
      </c>
      <c r="J94" s="33" t="e" cm="1">
        <f t="array" ref="J94">IF(ISNA($D20),NA(),INDEX(Data!$BJ$3:$CD$38,MATCH(processing!$B$1&amp;processing!$A20,Data!$A$3:$A$38&amp;Data!$B$3:$B$38,0),J$104))</f>
        <v>#N/A</v>
      </c>
      <c r="K94" s="33" t="e" cm="1">
        <f t="array" ref="K94">IF(ISNA($D20),NA(),INDEX(Data!$BJ$3:$CD$38,MATCH(processing!$B$1&amp;processing!$A20,Data!$A$3:$A$38&amp;Data!$B$3:$B$38,0),K$104))</f>
        <v>#N/A</v>
      </c>
      <c r="L94" s="33" t="e" cm="1">
        <f t="array" ref="L94">IF(ISNA($D20),NA(),INDEX(Data!$BJ$3:$CD$38,MATCH(processing!$B$1&amp;processing!$A20,Data!$A$3:$A$38&amp;Data!$B$3:$B$38,0),L$104))</f>
        <v>#N/A</v>
      </c>
      <c r="M94" s="33" t="e" cm="1">
        <f t="array" ref="M94">IF(ISNA($D20),NA(),INDEX(Data!$BJ$3:$CD$38,MATCH(processing!$B$1&amp;processing!$A20,Data!$A$3:$A$38&amp;Data!$B$3:$B$38,0),M$104))</f>
        <v>#N/A</v>
      </c>
      <c r="N94" s="33" t="e" cm="1">
        <f t="array" ref="N94">IF(ISNA($D20),NA(),INDEX(Data!$BJ$3:$CD$38,MATCH(processing!$B$1&amp;processing!$A20,Data!$A$3:$A$38&amp;Data!$B$3:$B$38,0),N$104))</f>
        <v>#N/A</v>
      </c>
      <c r="O94" s="33" t="e" cm="1">
        <f t="array" ref="O94">IF(ISNA($D20),NA(),INDEX(Data!$BJ$3:$CD$38,MATCH(processing!$B$1&amp;processing!$A20,Data!$A$3:$A$38&amp;Data!$B$3:$B$38,0),O$104))</f>
        <v>#N/A</v>
      </c>
      <c r="P94" s="33" t="e" cm="1">
        <f t="array" ref="P94">IF(ISNA($D20),NA(),INDEX(Data!$BJ$3:$CD$38,MATCH(processing!$B$1&amp;processing!$A20,Data!$A$3:$A$38&amp;Data!$B$3:$B$38,0),P$104))</f>
        <v>#N/A</v>
      </c>
      <c r="Q94" s="33" t="e" cm="1">
        <f t="array" ref="Q94">IF(ISNA($D20),NA(),INDEX(Data!$BJ$3:$CD$38,MATCH(processing!$B$1&amp;processing!$A20,Data!$A$3:$A$38&amp;Data!$B$3:$B$38,0),Q$104))</f>
        <v>#N/A</v>
      </c>
      <c r="R94" s="33" t="e" cm="1">
        <f t="array" ref="R94">IF(ISNA($D20),NA(),INDEX(Data!$BJ$3:$CD$38,MATCH(processing!$B$1&amp;processing!$A20,Data!$A$3:$A$38&amp;Data!$B$3:$B$38,0),R$104))</f>
        <v>#N/A</v>
      </c>
      <c r="S94" s="33" t="e" cm="1">
        <f t="array" ref="S94">IF(ISNA($D20),NA(),INDEX(Data!$BJ$3:$CD$38,MATCH(processing!$B$1&amp;processing!$A20,Data!$A$3:$A$38&amp;Data!$B$3:$B$38,0),S$104))</f>
        <v>#N/A</v>
      </c>
      <c r="T94" s="33" t="e" cm="1">
        <f t="array" ref="T94">IF(ISNA($D20),NA(),INDEX(Data!$BJ$3:$CD$38,MATCH(processing!$B$1&amp;processing!$A20,Data!$A$3:$A$38&amp;Data!$B$3:$B$38,0),T$104))</f>
        <v>#N/A</v>
      </c>
      <c r="U94" s="33" t="e" cm="1">
        <f t="array" ref="U94">IF(ISNA($D20),NA(),INDEX(Data!$BJ$3:$CD$38,MATCH(processing!$B$1&amp;processing!$A20,Data!$A$3:$A$38&amp;Data!$B$3:$B$38,0),U$104))</f>
        <v>#N/A</v>
      </c>
      <c r="V94" s="33" t="e" cm="1">
        <f t="array" ref="V94">IF(ISNA($D20),NA(),INDEX(Data!$BJ$3:$CD$38,MATCH(processing!$B$1&amp;processing!$A20,Data!$A$3:$A$38&amp;Data!$B$3:$B$38,0),V$104))</f>
        <v>#N/A</v>
      </c>
      <c r="W94" s="33" t="e" cm="1">
        <f t="array" ref="W94">IF(ISNA($D20),NA(),INDEX(Data!$BJ$3:$CD$38,MATCH(processing!$B$1&amp;processing!$A20,Data!$A$3:$A$38&amp;Data!$B$3:$B$38,0),W$104))</f>
        <v>#N/A</v>
      </c>
      <c r="X94" s="33" t="e" cm="1">
        <f t="array" ref="X94">IF(ISNA($D20),NA(),INDEX(Data!$CE$3:$CY$38,MATCH(processing!$B$1&amp;processing!$A20,Data!$A$3:$A$38&amp;Data!$B$3:$B$38,0),X$104))</f>
        <v>#N/A</v>
      </c>
      <c r="Y94" s="33" t="e" cm="1">
        <f t="array" ref="Y94">IF(ISNA($D20),NA(),INDEX(Data!$CE$3:$CY$38,MATCH(processing!$B$1&amp;processing!$A20,Data!$A$3:$A$38&amp;Data!$B$3:$B$38,0),Y$104))</f>
        <v>#N/A</v>
      </c>
      <c r="Z94" s="33" t="e" cm="1">
        <f t="array" ref="Z94">IF(ISNA($D20),NA(),INDEX(Data!$CE$3:$CY$38,MATCH(processing!$B$1&amp;processing!$A20,Data!$A$3:$A$38&amp;Data!$B$3:$B$38,0),Z$104))</f>
        <v>#N/A</v>
      </c>
      <c r="AA94" s="33" t="e" cm="1">
        <f t="array" ref="AA94">IF(ISNA($D20),NA(),INDEX(Data!$CE$3:$CY$38,MATCH(processing!$B$1&amp;processing!$A20,Data!$A$3:$A$38&amp;Data!$B$3:$B$38,0),AA$104))</f>
        <v>#N/A</v>
      </c>
      <c r="AB94" s="33" t="e" cm="1">
        <f t="array" ref="AB94">IF(ISNA($D20),NA(),INDEX(Data!$CE$3:$CY$38,MATCH(processing!$B$1&amp;processing!$A20,Data!$A$3:$A$38&amp;Data!$B$3:$B$38,0),AB$104))</f>
        <v>#N/A</v>
      </c>
      <c r="AC94" s="33" t="e" cm="1">
        <f t="array" ref="AC94">IF(ISNA($D20),NA(),INDEX(Data!$CE$3:$CY$38,MATCH(processing!$B$1&amp;processing!$A20,Data!$A$3:$A$38&amp;Data!$B$3:$B$38,0),AC$104))</f>
        <v>#N/A</v>
      </c>
      <c r="AD94" s="33" t="e" cm="1">
        <f t="array" ref="AD94">IF(ISNA($D20),NA(),INDEX(Data!$CE$3:$CY$38,MATCH(processing!$B$1&amp;processing!$A20,Data!$A$3:$A$38&amp;Data!$B$3:$B$38,0),AD$104))</f>
        <v>#N/A</v>
      </c>
      <c r="AE94" s="33" t="e" cm="1">
        <f t="array" ref="AE94">IF(ISNA($D20),NA(),INDEX(Data!$CE$3:$CY$38,MATCH(processing!$B$1&amp;processing!$A20,Data!$A$3:$A$38&amp;Data!$B$3:$B$38,0),AE$104))</f>
        <v>#N/A</v>
      </c>
      <c r="AF94" s="33" t="e" cm="1">
        <f t="array" ref="AF94">IF(ISNA($D20),NA(),INDEX(Data!$CE$3:$CY$38,MATCH(processing!$B$1&amp;processing!$A20,Data!$A$3:$A$38&amp;Data!$B$3:$B$38,0),AF$104))</f>
        <v>#N/A</v>
      </c>
      <c r="AG94" s="33" t="e" cm="1">
        <f t="array" ref="AG94">IF(ISNA($D20),NA(),INDEX(Data!$CE$3:$CY$38,MATCH(processing!$B$1&amp;processing!$A20,Data!$A$3:$A$38&amp;Data!$B$3:$B$38,0),AG$104))</f>
        <v>#N/A</v>
      </c>
      <c r="AH94" s="33" t="e" cm="1">
        <f t="array" ref="AH94">IF(ISNA($D20),NA(),INDEX(Data!$CE$3:$CY$38,MATCH(processing!$B$1&amp;processing!$A20,Data!$A$3:$A$38&amp;Data!$B$3:$B$38,0),AH$104))</f>
        <v>#N/A</v>
      </c>
      <c r="AI94" s="33" t="e" cm="1">
        <f t="array" ref="AI94">IF(ISNA($D20),NA(),INDEX(Data!$CE$3:$CY$38,MATCH(processing!$B$1&amp;processing!$A20,Data!$A$3:$A$38&amp;Data!$B$3:$B$38,0),AI$104))</f>
        <v>#N/A</v>
      </c>
      <c r="AJ94" s="33" t="e" cm="1">
        <f t="array" ref="AJ94">IF(ISNA($D20),NA(),INDEX(Data!$CE$3:$CY$38,MATCH(processing!$B$1&amp;processing!$A20,Data!$A$3:$A$38&amp;Data!$B$3:$B$38,0),AJ$104))</f>
        <v>#N/A</v>
      </c>
      <c r="AK94" s="33" t="e" cm="1">
        <f t="array" ref="AK94">IF(ISNA($D20),NA(),INDEX(Data!$CE$3:$CY$38,MATCH(processing!$B$1&amp;processing!$A20,Data!$A$3:$A$38&amp;Data!$B$3:$B$38,0),AK$104))</f>
        <v>#N/A</v>
      </c>
      <c r="AL94" s="33" t="e" cm="1">
        <f t="array" ref="AL94">IF(ISNA($D20),NA(),INDEX(Data!$CE$3:$CY$38,MATCH(processing!$B$1&amp;processing!$A20,Data!$A$3:$A$38&amp;Data!$B$3:$B$38,0),AL$104))</f>
        <v>#N/A</v>
      </c>
      <c r="AM94" s="33" t="e" cm="1">
        <f t="array" ref="AM94">IF(ISNA($D20),NA(),INDEX(Data!$CE$3:$CY$38,MATCH(processing!$B$1&amp;processing!$A20,Data!$A$3:$A$38&amp;Data!$B$3:$B$38,0),AM$104))</f>
        <v>#N/A</v>
      </c>
      <c r="AN94" s="33" t="e" cm="1">
        <f t="array" ref="AN94">IF(ISNA($D20),NA(),INDEX(Data!$CE$3:$CY$38,MATCH(processing!$B$1&amp;processing!$A20,Data!$A$3:$A$38&amp;Data!$B$3:$B$38,0),AN$104))</f>
        <v>#N/A</v>
      </c>
      <c r="AO94" s="33" t="e" cm="1">
        <f t="array" ref="AO94">IF(ISNA($D20),NA(),INDEX(Data!$CE$3:$CY$38,MATCH(processing!$B$1&amp;processing!$A20,Data!$A$3:$A$38&amp;Data!$B$3:$B$38,0),AO$104))</f>
        <v>#N/A</v>
      </c>
      <c r="AP94" s="33" t="e" cm="1">
        <f t="array" ref="AP94">IF(ISNA($D20),NA(),INDEX(Data!$CE$3:$CY$38,MATCH(processing!$B$1&amp;processing!$A20,Data!$A$3:$A$38&amp;Data!$B$3:$B$38,0),AP$104))</f>
        <v>#N/A</v>
      </c>
      <c r="AQ94" s="33" t="e" cm="1">
        <f t="array" ref="AQ94">IF(ISNA($D20),NA(),INDEX(Data!$CE$3:$CY$38,MATCH(processing!$B$1&amp;processing!$A20,Data!$A$3:$A$38&amp;Data!$B$3:$B$38,0),AQ$104))</f>
        <v>#N/A</v>
      </c>
      <c r="AR94" s="33" t="e" cm="1">
        <f t="array" ref="AR94">IF(ISNA($D20),NA(),INDEX(Data!$CE$3:$CY$38,MATCH(processing!$B$1&amp;processing!$A20,Data!$A$3:$A$38&amp;Data!$B$3:$B$38,0),AR$104))</f>
        <v>#N/A</v>
      </c>
      <c r="AS94" s="1"/>
      <c r="AT94" s="1"/>
      <c r="AU94" s="1"/>
      <c r="AV94" s="1"/>
      <c r="AW94" s="1"/>
      <c r="AX94" s="1"/>
      <c r="AY94" s="1"/>
      <c r="AZ94" s="1"/>
      <c r="BA94" s="1"/>
      <c r="BB94" s="1"/>
      <c r="BC94" s="1"/>
      <c r="BD94" s="1"/>
      <c r="BE94" s="1"/>
      <c r="BF94" s="1"/>
    </row>
    <row r="95" spans="1:58" ht="15" thickBot="1" x14ac:dyDescent="0.35">
      <c r="A95" s="1">
        <v>2.2000000000000002</v>
      </c>
      <c r="B95" s="10">
        <v>5</v>
      </c>
      <c r="C95" s="33" t="e" cm="1">
        <f t="array" ref="C95">IF(ISNA($D21),NA(),INDEX(Data!$BJ$3:$CD$38,MATCH(processing!$B$1&amp;processing!$A21,Data!$A$3:$A$38&amp;Data!$B$3:$B$38,0),C$104))</f>
        <v>#N/A</v>
      </c>
      <c r="D95" s="33" t="e" cm="1">
        <f t="array" ref="D95">IF(ISNA($D21),NA(),INDEX(Data!$BJ$3:$CD$38,MATCH(processing!$B$1&amp;processing!$A21,Data!$A$3:$A$38&amp;Data!$B$3:$B$38,0),D$104))</f>
        <v>#N/A</v>
      </c>
      <c r="E95" s="33" t="e" cm="1">
        <f t="array" ref="E95">IF(ISNA($D21),NA(),INDEX(Data!$BJ$3:$CD$38,MATCH(processing!$B$1&amp;processing!$A21,Data!$A$3:$A$38&amp;Data!$B$3:$B$38,0),E$104))</f>
        <v>#N/A</v>
      </c>
      <c r="F95" s="33" t="e" cm="1">
        <f t="array" ref="F95">IF(ISNA($D21),NA(),INDEX(Data!$BJ$3:$CD$38,MATCH(processing!$B$1&amp;processing!$A21,Data!$A$3:$A$38&amp;Data!$B$3:$B$38,0),F$104))</f>
        <v>#N/A</v>
      </c>
      <c r="G95" s="33" t="e" cm="1">
        <f t="array" ref="G95">IF(ISNA($D21),NA(),INDEX(Data!$BJ$3:$CD$38,MATCH(processing!$B$1&amp;processing!$A21,Data!$A$3:$A$38&amp;Data!$B$3:$B$38,0),G$104))</f>
        <v>#N/A</v>
      </c>
      <c r="H95" s="33" t="e" cm="1">
        <f t="array" ref="H95">IF(ISNA($D21),NA(),INDEX(Data!$BJ$3:$CD$38,MATCH(processing!$B$1&amp;processing!$A21,Data!$A$3:$A$38&amp;Data!$B$3:$B$38,0),H$104))</f>
        <v>#N/A</v>
      </c>
      <c r="I95" s="33" t="e" cm="1">
        <f t="array" ref="I95">IF(ISNA($D21),NA(),INDEX(Data!$BJ$3:$CD$38,MATCH(processing!$B$1&amp;processing!$A21,Data!$A$3:$A$38&amp;Data!$B$3:$B$38,0),I$104))</f>
        <v>#N/A</v>
      </c>
      <c r="J95" s="33" t="e" cm="1">
        <f t="array" ref="J95">IF(ISNA($D21),NA(),INDEX(Data!$BJ$3:$CD$38,MATCH(processing!$B$1&amp;processing!$A21,Data!$A$3:$A$38&amp;Data!$B$3:$B$38,0),J$104))</f>
        <v>#N/A</v>
      </c>
      <c r="K95" s="33" t="e" cm="1">
        <f t="array" ref="K95">IF(ISNA($D21),NA(),INDEX(Data!$BJ$3:$CD$38,MATCH(processing!$B$1&amp;processing!$A21,Data!$A$3:$A$38&amp;Data!$B$3:$B$38,0),K$104))</f>
        <v>#N/A</v>
      </c>
      <c r="L95" s="33" t="e" cm="1">
        <f t="array" ref="L95">IF(ISNA($D21),NA(),INDEX(Data!$BJ$3:$CD$38,MATCH(processing!$B$1&amp;processing!$A21,Data!$A$3:$A$38&amp;Data!$B$3:$B$38,0),L$104))</f>
        <v>#N/A</v>
      </c>
      <c r="M95" s="33" t="e" cm="1">
        <f t="array" ref="M95">IF(ISNA($D21),NA(),INDEX(Data!$BJ$3:$CD$38,MATCH(processing!$B$1&amp;processing!$A21,Data!$A$3:$A$38&amp;Data!$B$3:$B$38,0),M$104))</f>
        <v>#N/A</v>
      </c>
      <c r="N95" s="33" t="e" cm="1">
        <f t="array" ref="N95">IF(ISNA($D21),NA(),INDEX(Data!$BJ$3:$CD$38,MATCH(processing!$B$1&amp;processing!$A21,Data!$A$3:$A$38&amp;Data!$B$3:$B$38,0),N$104))</f>
        <v>#N/A</v>
      </c>
      <c r="O95" s="33" t="e" cm="1">
        <f t="array" ref="O95">IF(ISNA($D21),NA(),INDEX(Data!$BJ$3:$CD$38,MATCH(processing!$B$1&amp;processing!$A21,Data!$A$3:$A$38&amp;Data!$B$3:$B$38,0),O$104))</f>
        <v>#N/A</v>
      </c>
      <c r="P95" s="33" t="e" cm="1">
        <f t="array" ref="P95">IF(ISNA($D21),NA(),INDEX(Data!$BJ$3:$CD$38,MATCH(processing!$B$1&amp;processing!$A21,Data!$A$3:$A$38&amp;Data!$B$3:$B$38,0),P$104))</f>
        <v>#N/A</v>
      </c>
      <c r="Q95" s="33" t="e" cm="1">
        <f t="array" ref="Q95">IF(ISNA($D21),NA(),INDEX(Data!$BJ$3:$CD$38,MATCH(processing!$B$1&amp;processing!$A21,Data!$A$3:$A$38&amp;Data!$B$3:$B$38,0),Q$104))</f>
        <v>#N/A</v>
      </c>
      <c r="R95" s="33" t="e" cm="1">
        <f t="array" ref="R95">IF(ISNA($D21),NA(),INDEX(Data!$BJ$3:$CD$38,MATCH(processing!$B$1&amp;processing!$A21,Data!$A$3:$A$38&amp;Data!$B$3:$B$38,0),R$104))</f>
        <v>#N/A</v>
      </c>
      <c r="S95" s="33" t="e" cm="1">
        <f t="array" ref="S95">IF(ISNA($D21),NA(),INDEX(Data!$BJ$3:$CD$38,MATCH(processing!$B$1&amp;processing!$A21,Data!$A$3:$A$38&amp;Data!$B$3:$B$38,0),S$104))</f>
        <v>#N/A</v>
      </c>
      <c r="T95" s="33" t="e" cm="1">
        <f t="array" ref="T95">IF(ISNA($D21),NA(),INDEX(Data!$BJ$3:$CD$38,MATCH(processing!$B$1&amp;processing!$A21,Data!$A$3:$A$38&amp;Data!$B$3:$B$38,0),T$104))</f>
        <v>#N/A</v>
      </c>
      <c r="U95" s="33" t="e" cm="1">
        <f t="array" ref="U95">IF(ISNA($D21),NA(),INDEX(Data!$BJ$3:$CD$38,MATCH(processing!$B$1&amp;processing!$A21,Data!$A$3:$A$38&amp;Data!$B$3:$B$38,0),U$104))</f>
        <v>#N/A</v>
      </c>
      <c r="V95" s="33" t="e" cm="1">
        <f t="array" ref="V95">IF(ISNA($D21),NA(),INDEX(Data!$BJ$3:$CD$38,MATCH(processing!$B$1&amp;processing!$A21,Data!$A$3:$A$38&amp;Data!$B$3:$B$38,0),V$104))</f>
        <v>#N/A</v>
      </c>
      <c r="W95" s="33" t="e" cm="1">
        <f t="array" ref="W95">IF(ISNA($D21),NA(),INDEX(Data!$BJ$3:$CD$38,MATCH(processing!$B$1&amp;processing!$A21,Data!$A$3:$A$38&amp;Data!$B$3:$B$38,0),W$104))</f>
        <v>#N/A</v>
      </c>
      <c r="X95" s="33" t="e" cm="1">
        <f t="array" ref="X95">IF(ISNA($D21),NA(),INDEX(Data!$CE$3:$CY$38,MATCH(processing!$B$1&amp;processing!$A21,Data!$A$3:$A$38&amp;Data!$B$3:$B$38,0),X$104))</f>
        <v>#N/A</v>
      </c>
      <c r="Y95" s="33" t="e" cm="1">
        <f t="array" ref="Y95">IF(ISNA($D21),NA(),INDEX(Data!$CE$3:$CY$38,MATCH(processing!$B$1&amp;processing!$A21,Data!$A$3:$A$38&amp;Data!$B$3:$B$38,0),Y$104))</f>
        <v>#N/A</v>
      </c>
      <c r="Z95" s="33" t="e" cm="1">
        <f t="array" ref="Z95">IF(ISNA($D21),NA(),INDEX(Data!$CE$3:$CY$38,MATCH(processing!$B$1&amp;processing!$A21,Data!$A$3:$A$38&amp;Data!$B$3:$B$38,0),Z$104))</f>
        <v>#N/A</v>
      </c>
      <c r="AA95" s="33" t="e" cm="1">
        <f t="array" ref="AA95">IF(ISNA($D21),NA(),INDEX(Data!$CE$3:$CY$38,MATCH(processing!$B$1&amp;processing!$A21,Data!$A$3:$A$38&amp;Data!$B$3:$B$38,0),AA$104))</f>
        <v>#N/A</v>
      </c>
      <c r="AB95" s="33" t="e" cm="1">
        <f t="array" ref="AB95">IF(ISNA($D21),NA(),INDEX(Data!$CE$3:$CY$38,MATCH(processing!$B$1&amp;processing!$A21,Data!$A$3:$A$38&amp;Data!$B$3:$B$38,0),AB$104))</f>
        <v>#N/A</v>
      </c>
      <c r="AC95" s="33" t="e" cm="1">
        <f t="array" ref="AC95">IF(ISNA($D21),NA(),INDEX(Data!$CE$3:$CY$38,MATCH(processing!$B$1&amp;processing!$A21,Data!$A$3:$A$38&amp;Data!$B$3:$B$38,0),AC$104))</f>
        <v>#N/A</v>
      </c>
      <c r="AD95" s="33" t="e" cm="1">
        <f t="array" ref="AD95">IF(ISNA($D21),NA(),INDEX(Data!$CE$3:$CY$38,MATCH(processing!$B$1&amp;processing!$A21,Data!$A$3:$A$38&amp;Data!$B$3:$B$38,0),AD$104))</f>
        <v>#N/A</v>
      </c>
      <c r="AE95" s="33" t="e" cm="1">
        <f t="array" ref="AE95">IF(ISNA($D21),NA(),INDEX(Data!$CE$3:$CY$38,MATCH(processing!$B$1&amp;processing!$A21,Data!$A$3:$A$38&amp;Data!$B$3:$B$38,0),AE$104))</f>
        <v>#N/A</v>
      </c>
      <c r="AF95" s="33" t="e" cm="1">
        <f t="array" ref="AF95">IF(ISNA($D21),NA(),INDEX(Data!$CE$3:$CY$38,MATCH(processing!$B$1&amp;processing!$A21,Data!$A$3:$A$38&amp;Data!$B$3:$B$38,0),AF$104))</f>
        <v>#N/A</v>
      </c>
      <c r="AG95" s="33" t="e" cm="1">
        <f t="array" ref="AG95">IF(ISNA($D21),NA(),INDEX(Data!$CE$3:$CY$38,MATCH(processing!$B$1&amp;processing!$A21,Data!$A$3:$A$38&amp;Data!$B$3:$B$38,0),AG$104))</f>
        <v>#N/A</v>
      </c>
      <c r="AH95" s="33" t="e" cm="1">
        <f t="array" ref="AH95">IF(ISNA($D21),NA(),INDEX(Data!$CE$3:$CY$38,MATCH(processing!$B$1&amp;processing!$A21,Data!$A$3:$A$38&amp;Data!$B$3:$B$38,0),AH$104))</f>
        <v>#N/A</v>
      </c>
      <c r="AI95" s="33" t="e" cm="1">
        <f t="array" ref="AI95">IF(ISNA($D21),NA(),INDEX(Data!$CE$3:$CY$38,MATCH(processing!$B$1&amp;processing!$A21,Data!$A$3:$A$38&amp;Data!$B$3:$B$38,0),AI$104))</f>
        <v>#N/A</v>
      </c>
      <c r="AJ95" s="33" t="e" cm="1">
        <f t="array" ref="AJ95">IF(ISNA($D21),NA(),INDEX(Data!$CE$3:$CY$38,MATCH(processing!$B$1&amp;processing!$A21,Data!$A$3:$A$38&amp;Data!$B$3:$B$38,0),AJ$104))</f>
        <v>#N/A</v>
      </c>
      <c r="AK95" s="33" t="e" cm="1">
        <f t="array" ref="AK95">IF(ISNA($D21),NA(),INDEX(Data!$CE$3:$CY$38,MATCH(processing!$B$1&amp;processing!$A21,Data!$A$3:$A$38&amp;Data!$B$3:$B$38,0),AK$104))</f>
        <v>#N/A</v>
      </c>
      <c r="AL95" s="33" t="e" cm="1">
        <f t="array" ref="AL95">IF(ISNA($D21),NA(),INDEX(Data!$CE$3:$CY$38,MATCH(processing!$B$1&amp;processing!$A21,Data!$A$3:$A$38&amp;Data!$B$3:$B$38,0),AL$104))</f>
        <v>#N/A</v>
      </c>
      <c r="AM95" s="33" t="e" cm="1">
        <f t="array" ref="AM95">IF(ISNA($D21),NA(),INDEX(Data!$CE$3:$CY$38,MATCH(processing!$B$1&amp;processing!$A21,Data!$A$3:$A$38&amp;Data!$B$3:$B$38,0),AM$104))</f>
        <v>#N/A</v>
      </c>
      <c r="AN95" s="33" t="e" cm="1">
        <f t="array" ref="AN95">IF(ISNA($D21),NA(),INDEX(Data!$CE$3:$CY$38,MATCH(processing!$B$1&amp;processing!$A21,Data!$A$3:$A$38&amp;Data!$B$3:$B$38,0),AN$104))</f>
        <v>#N/A</v>
      </c>
      <c r="AO95" s="33" t="e" cm="1">
        <f t="array" ref="AO95">IF(ISNA($D21),NA(),INDEX(Data!$CE$3:$CY$38,MATCH(processing!$B$1&amp;processing!$A21,Data!$A$3:$A$38&amp;Data!$B$3:$B$38,0),AO$104))</f>
        <v>#N/A</v>
      </c>
      <c r="AP95" s="33" t="e" cm="1">
        <f t="array" ref="AP95">IF(ISNA($D21),NA(),INDEX(Data!$CE$3:$CY$38,MATCH(processing!$B$1&amp;processing!$A21,Data!$A$3:$A$38&amp;Data!$B$3:$B$38,0),AP$104))</f>
        <v>#N/A</v>
      </c>
      <c r="AQ95" s="33" t="e" cm="1">
        <f t="array" ref="AQ95">IF(ISNA($D21),NA(),INDEX(Data!$CE$3:$CY$38,MATCH(processing!$B$1&amp;processing!$A21,Data!$A$3:$A$38&amp;Data!$B$3:$B$38,0),AQ$104))</f>
        <v>#N/A</v>
      </c>
      <c r="AR95" s="33" t="e" cm="1">
        <f t="array" ref="AR95">IF(ISNA($D21),NA(),INDEX(Data!$CE$3:$CY$38,MATCH(processing!$B$1&amp;processing!$A21,Data!$A$3:$A$38&amp;Data!$B$3:$B$38,0),AR$104))</f>
        <v>#N/A</v>
      </c>
      <c r="AS95" s="1"/>
      <c r="AT95" s="1"/>
      <c r="AU95" s="1"/>
      <c r="AV95" s="1"/>
      <c r="AW95" s="1"/>
      <c r="AX95" s="1"/>
      <c r="AY95" s="1"/>
      <c r="AZ95" s="1"/>
      <c r="BA95" s="1"/>
      <c r="BB95" s="1"/>
      <c r="BC95" s="1"/>
      <c r="BD95" s="1"/>
      <c r="BE95" s="1"/>
      <c r="BF95" s="1"/>
    </row>
    <row r="96" spans="1:58" ht="15" thickBot="1" x14ac:dyDescent="0.35">
      <c r="A96" s="1">
        <v>2</v>
      </c>
      <c r="B96" s="10">
        <v>6</v>
      </c>
      <c r="C96" s="33" t="e" cm="1">
        <f t="array" ref="C96">IF(ISNA($D22),NA(),INDEX(Data!$BJ$3:$CD$38,MATCH(processing!$B$1&amp;processing!$A22,Data!$A$3:$A$38&amp;Data!$B$3:$B$38,0),C$104))</f>
        <v>#N/A</v>
      </c>
      <c r="D96" s="33" t="e" cm="1">
        <f t="array" ref="D96">IF(ISNA($D22),NA(),INDEX(Data!$BJ$3:$CD$38,MATCH(processing!$B$1&amp;processing!$A22,Data!$A$3:$A$38&amp;Data!$B$3:$B$38,0),D$104))</f>
        <v>#N/A</v>
      </c>
      <c r="E96" s="33" t="e" cm="1">
        <f t="array" ref="E96">IF(ISNA($D22),NA(),INDEX(Data!$BJ$3:$CD$38,MATCH(processing!$B$1&amp;processing!$A22,Data!$A$3:$A$38&amp;Data!$B$3:$B$38,0),E$104))</f>
        <v>#N/A</v>
      </c>
      <c r="F96" s="33" t="e" cm="1">
        <f t="array" ref="F96">IF(ISNA($D22),NA(),INDEX(Data!$BJ$3:$CD$38,MATCH(processing!$B$1&amp;processing!$A22,Data!$A$3:$A$38&amp;Data!$B$3:$B$38,0),F$104))</f>
        <v>#N/A</v>
      </c>
      <c r="G96" s="33" t="e" cm="1">
        <f t="array" ref="G96">IF(ISNA($D22),NA(),INDEX(Data!$BJ$3:$CD$38,MATCH(processing!$B$1&amp;processing!$A22,Data!$A$3:$A$38&amp;Data!$B$3:$B$38,0),G$104))</f>
        <v>#N/A</v>
      </c>
      <c r="H96" s="33" t="e" cm="1">
        <f t="array" ref="H96">IF(ISNA($D22),NA(),INDEX(Data!$BJ$3:$CD$38,MATCH(processing!$B$1&amp;processing!$A22,Data!$A$3:$A$38&amp;Data!$B$3:$B$38,0),H$104))</f>
        <v>#N/A</v>
      </c>
      <c r="I96" s="33" t="e" cm="1">
        <f t="array" ref="I96">IF(ISNA($D22),NA(),INDEX(Data!$BJ$3:$CD$38,MATCH(processing!$B$1&amp;processing!$A22,Data!$A$3:$A$38&amp;Data!$B$3:$B$38,0),I$104))</f>
        <v>#N/A</v>
      </c>
      <c r="J96" s="33" t="e" cm="1">
        <f t="array" ref="J96">IF(ISNA($D22),NA(),INDEX(Data!$BJ$3:$CD$38,MATCH(processing!$B$1&amp;processing!$A22,Data!$A$3:$A$38&amp;Data!$B$3:$B$38,0),J$104))</f>
        <v>#N/A</v>
      </c>
      <c r="K96" s="33" t="e" cm="1">
        <f t="array" ref="K96">IF(ISNA($D22),NA(),INDEX(Data!$BJ$3:$CD$38,MATCH(processing!$B$1&amp;processing!$A22,Data!$A$3:$A$38&amp;Data!$B$3:$B$38,0),K$104))</f>
        <v>#N/A</v>
      </c>
      <c r="L96" s="33" t="e" cm="1">
        <f t="array" ref="L96">IF(ISNA($D22),NA(),INDEX(Data!$BJ$3:$CD$38,MATCH(processing!$B$1&amp;processing!$A22,Data!$A$3:$A$38&amp;Data!$B$3:$B$38,0),L$104))</f>
        <v>#N/A</v>
      </c>
      <c r="M96" s="33" t="e" cm="1">
        <f t="array" ref="M96">IF(ISNA($D22),NA(),INDEX(Data!$BJ$3:$CD$38,MATCH(processing!$B$1&amp;processing!$A22,Data!$A$3:$A$38&amp;Data!$B$3:$B$38,0),M$104))</f>
        <v>#N/A</v>
      </c>
      <c r="N96" s="33" t="e" cm="1">
        <f t="array" ref="N96">IF(ISNA($D22),NA(),INDEX(Data!$BJ$3:$CD$38,MATCH(processing!$B$1&amp;processing!$A22,Data!$A$3:$A$38&amp;Data!$B$3:$B$38,0),N$104))</f>
        <v>#N/A</v>
      </c>
      <c r="O96" s="33" t="e" cm="1">
        <f t="array" ref="O96">IF(ISNA($D22),NA(),INDEX(Data!$BJ$3:$CD$38,MATCH(processing!$B$1&amp;processing!$A22,Data!$A$3:$A$38&amp;Data!$B$3:$B$38,0),O$104))</f>
        <v>#N/A</v>
      </c>
      <c r="P96" s="33" t="e" cm="1">
        <f t="array" ref="P96">IF(ISNA($D22),NA(),INDEX(Data!$BJ$3:$CD$38,MATCH(processing!$B$1&amp;processing!$A22,Data!$A$3:$A$38&amp;Data!$B$3:$B$38,0),P$104))</f>
        <v>#N/A</v>
      </c>
      <c r="Q96" s="33" t="e" cm="1">
        <f t="array" ref="Q96">IF(ISNA($D22),NA(),INDEX(Data!$BJ$3:$CD$38,MATCH(processing!$B$1&amp;processing!$A22,Data!$A$3:$A$38&amp;Data!$B$3:$B$38,0),Q$104))</f>
        <v>#N/A</v>
      </c>
      <c r="R96" s="33" t="e" cm="1">
        <f t="array" ref="R96">IF(ISNA($D22),NA(),INDEX(Data!$BJ$3:$CD$38,MATCH(processing!$B$1&amp;processing!$A22,Data!$A$3:$A$38&amp;Data!$B$3:$B$38,0),R$104))</f>
        <v>#N/A</v>
      </c>
      <c r="S96" s="33" t="e" cm="1">
        <f t="array" ref="S96">IF(ISNA($D22),NA(),INDEX(Data!$BJ$3:$CD$38,MATCH(processing!$B$1&amp;processing!$A22,Data!$A$3:$A$38&amp;Data!$B$3:$B$38,0),S$104))</f>
        <v>#N/A</v>
      </c>
      <c r="T96" s="33" t="e" cm="1">
        <f t="array" ref="T96">IF(ISNA($D22),NA(),INDEX(Data!$BJ$3:$CD$38,MATCH(processing!$B$1&amp;processing!$A22,Data!$A$3:$A$38&amp;Data!$B$3:$B$38,0),T$104))</f>
        <v>#N/A</v>
      </c>
      <c r="U96" s="33" t="e" cm="1">
        <f t="array" ref="U96">IF(ISNA($D22),NA(),INDEX(Data!$BJ$3:$CD$38,MATCH(processing!$B$1&amp;processing!$A22,Data!$A$3:$A$38&amp;Data!$B$3:$B$38,0),U$104))</f>
        <v>#N/A</v>
      </c>
      <c r="V96" s="33" t="e" cm="1">
        <f t="array" ref="V96">IF(ISNA($D22),NA(),INDEX(Data!$BJ$3:$CD$38,MATCH(processing!$B$1&amp;processing!$A22,Data!$A$3:$A$38&amp;Data!$B$3:$B$38,0),V$104))</f>
        <v>#N/A</v>
      </c>
      <c r="W96" s="33" t="e" cm="1">
        <f t="array" ref="W96">IF(ISNA($D22),NA(),INDEX(Data!$BJ$3:$CD$38,MATCH(processing!$B$1&amp;processing!$A22,Data!$A$3:$A$38&amp;Data!$B$3:$B$38,0),W$104))</f>
        <v>#N/A</v>
      </c>
      <c r="X96" s="33" t="e" cm="1">
        <f t="array" ref="X96">IF(ISNA($D22),NA(),INDEX(Data!$CE$3:$CY$38,MATCH(processing!$B$1&amp;processing!$A22,Data!$A$3:$A$38&amp;Data!$B$3:$B$38,0),X$104))</f>
        <v>#N/A</v>
      </c>
      <c r="Y96" s="33" t="e" cm="1">
        <f t="array" ref="Y96">IF(ISNA($D22),NA(),INDEX(Data!$CE$3:$CY$38,MATCH(processing!$B$1&amp;processing!$A22,Data!$A$3:$A$38&amp;Data!$B$3:$B$38,0),Y$104))</f>
        <v>#N/A</v>
      </c>
      <c r="Z96" s="33" t="e" cm="1">
        <f t="array" ref="Z96">IF(ISNA($D22),NA(),INDEX(Data!$CE$3:$CY$38,MATCH(processing!$B$1&amp;processing!$A22,Data!$A$3:$A$38&amp;Data!$B$3:$B$38,0),Z$104))</f>
        <v>#N/A</v>
      </c>
      <c r="AA96" s="33" t="e" cm="1">
        <f t="array" ref="AA96">IF(ISNA($D22),NA(),INDEX(Data!$CE$3:$CY$38,MATCH(processing!$B$1&amp;processing!$A22,Data!$A$3:$A$38&amp;Data!$B$3:$B$38,0),AA$104))</f>
        <v>#N/A</v>
      </c>
      <c r="AB96" s="33" t="e" cm="1">
        <f t="array" ref="AB96">IF(ISNA($D22),NA(),INDEX(Data!$CE$3:$CY$38,MATCH(processing!$B$1&amp;processing!$A22,Data!$A$3:$A$38&amp;Data!$B$3:$B$38,0),AB$104))</f>
        <v>#N/A</v>
      </c>
      <c r="AC96" s="33" t="e" cm="1">
        <f t="array" ref="AC96">IF(ISNA($D22),NA(),INDEX(Data!$CE$3:$CY$38,MATCH(processing!$B$1&amp;processing!$A22,Data!$A$3:$A$38&amp;Data!$B$3:$B$38,0),AC$104))</f>
        <v>#N/A</v>
      </c>
      <c r="AD96" s="33" t="e" cm="1">
        <f t="array" ref="AD96">IF(ISNA($D22),NA(),INDEX(Data!$CE$3:$CY$38,MATCH(processing!$B$1&amp;processing!$A22,Data!$A$3:$A$38&amp;Data!$B$3:$B$38,0),AD$104))</f>
        <v>#N/A</v>
      </c>
      <c r="AE96" s="33" t="e" cm="1">
        <f t="array" ref="AE96">IF(ISNA($D22),NA(),INDEX(Data!$CE$3:$CY$38,MATCH(processing!$B$1&amp;processing!$A22,Data!$A$3:$A$38&amp;Data!$B$3:$B$38,0),AE$104))</f>
        <v>#N/A</v>
      </c>
      <c r="AF96" s="33" t="e" cm="1">
        <f t="array" ref="AF96">IF(ISNA($D22),NA(),INDEX(Data!$CE$3:$CY$38,MATCH(processing!$B$1&amp;processing!$A22,Data!$A$3:$A$38&amp;Data!$B$3:$B$38,0),AF$104))</f>
        <v>#N/A</v>
      </c>
      <c r="AG96" s="33" t="e" cm="1">
        <f t="array" ref="AG96">IF(ISNA($D22),NA(),INDEX(Data!$CE$3:$CY$38,MATCH(processing!$B$1&amp;processing!$A22,Data!$A$3:$A$38&amp;Data!$B$3:$B$38,0),AG$104))</f>
        <v>#N/A</v>
      </c>
      <c r="AH96" s="33" t="e" cm="1">
        <f t="array" ref="AH96">IF(ISNA($D22),NA(),INDEX(Data!$CE$3:$CY$38,MATCH(processing!$B$1&amp;processing!$A22,Data!$A$3:$A$38&amp;Data!$B$3:$B$38,0),AH$104))</f>
        <v>#N/A</v>
      </c>
      <c r="AI96" s="33" t="e" cm="1">
        <f t="array" ref="AI96">IF(ISNA($D22),NA(),INDEX(Data!$CE$3:$CY$38,MATCH(processing!$B$1&amp;processing!$A22,Data!$A$3:$A$38&amp;Data!$B$3:$B$38,0),AI$104))</f>
        <v>#N/A</v>
      </c>
      <c r="AJ96" s="33" t="e" cm="1">
        <f t="array" ref="AJ96">IF(ISNA($D22),NA(),INDEX(Data!$CE$3:$CY$38,MATCH(processing!$B$1&amp;processing!$A22,Data!$A$3:$A$38&amp;Data!$B$3:$B$38,0),AJ$104))</f>
        <v>#N/A</v>
      </c>
      <c r="AK96" s="33" t="e" cm="1">
        <f t="array" ref="AK96">IF(ISNA($D22),NA(),INDEX(Data!$CE$3:$CY$38,MATCH(processing!$B$1&amp;processing!$A22,Data!$A$3:$A$38&amp;Data!$B$3:$B$38,0),AK$104))</f>
        <v>#N/A</v>
      </c>
      <c r="AL96" s="33" t="e" cm="1">
        <f t="array" ref="AL96">IF(ISNA($D22),NA(),INDEX(Data!$CE$3:$CY$38,MATCH(processing!$B$1&amp;processing!$A22,Data!$A$3:$A$38&amp;Data!$B$3:$B$38,0),AL$104))</f>
        <v>#N/A</v>
      </c>
      <c r="AM96" s="33" t="e" cm="1">
        <f t="array" ref="AM96">IF(ISNA($D22),NA(),INDEX(Data!$CE$3:$CY$38,MATCH(processing!$B$1&amp;processing!$A22,Data!$A$3:$A$38&amp;Data!$B$3:$B$38,0),AM$104))</f>
        <v>#N/A</v>
      </c>
      <c r="AN96" s="33" t="e" cm="1">
        <f t="array" ref="AN96">IF(ISNA($D22),NA(),INDEX(Data!$CE$3:$CY$38,MATCH(processing!$B$1&amp;processing!$A22,Data!$A$3:$A$38&amp;Data!$B$3:$B$38,0),AN$104))</f>
        <v>#N/A</v>
      </c>
      <c r="AO96" s="33" t="e" cm="1">
        <f t="array" ref="AO96">IF(ISNA($D22),NA(),INDEX(Data!$CE$3:$CY$38,MATCH(processing!$B$1&amp;processing!$A22,Data!$A$3:$A$38&amp;Data!$B$3:$B$38,0),AO$104))</f>
        <v>#N/A</v>
      </c>
      <c r="AP96" s="33" t="e" cm="1">
        <f t="array" ref="AP96">IF(ISNA($D22),NA(),INDEX(Data!$CE$3:$CY$38,MATCH(processing!$B$1&amp;processing!$A22,Data!$A$3:$A$38&amp;Data!$B$3:$B$38,0),AP$104))</f>
        <v>#N/A</v>
      </c>
      <c r="AQ96" s="33" t="e" cm="1">
        <f t="array" ref="AQ96">IF(ISNA($D22),NA(),INDEX(Data!$CE$3:$CY$38,MATCH(processing!$B$1&amp;processing!$A22,Data!$A$3:$A$38&amp;Data!$B$3:$B$38,0),AQ$104))</f>
        <v>#N/A</v>
      </c>
      <c r="AR96" s="33" t="e" cm="1">
        <f t="array" ref="AR96">IF(ISNA($D22),NA(),INDEX(Data!$CE$3:$CY$38,MATCH(processing!$B$1&amp;processing!$A22,Data!$A$3:$A$38&amp;Data!$B$3:$B$38,0),AR$104))</f>
        <v>#N/A</v>
      </c>
      <c r="AS96" s="1"/>
      <c r="AT96" s="1"/>
      <c r="AU96" s="1"/>
      <c r="AV96" s="1"/>
      <c r="AW96" s="1"/>
      <c r="AX96" s="1"/>
      <c r="AY96" s="1"/>
      <c r="AZ96" s="1"/>
      <c r="BA96" s="1"/>
      <c r="BB96" s="1"/>
      <c r="BC96" s="1"/>
      <c r="BD96" s="1"/>
      <c r="BE96" s="1"/>
      <c r="BF96" s="1"/>
    </row>
    <row r="97" spans="1:58" ht="15" thickBot="1" x14ac:dyDescent="0.35">
      <c r="A97" s="1">
        <v>1.5</v>
      </c>
      <c r="B97" s="10">
        <v>7</v>
      </c>
      <c r="C97" s="33" t="e" cm="1">
        <f t="array" ref="C97">IF(ISNA($D23),NA(),INDEX(Data!$BJ$3:$CD$38,MATCH(processing!$B$1&amp;processing!$A23,Data!$A$3:$A$38&amp;Data!$B$3:$B$38,0),C$104))</f>
        <v>#N/A</v>
      </c>
      <c r="D97" s="33" t="e" cm="1">
        <f t="array" ref="D97">IF(ISNA($D23),NA(),INDEX(Data!$BJ$3:$CD$38,MATCH(processing!$B$1&amp;processing!$A23,Data!$A$3:$A$38&amp;Data!$B$3:$B$38,0),D$104))</f>
        <v>#N/A</v>
      </c>
      <c r="E97" s="33" t="e" cm="1">
        <f t="array" ref="E97">IF(ISNA($D23),NA(),INDEX(Data!$BJ$3:$CD$38,MATCH(processing!$B$1&amp;processing!$A23,Data!$A$3:$A$38&amp;Data!$B$3:$B$38,0),E$104))</f>
        <v>#N/A</v>
      </c>
      <c r="F97" s="33" t="e" cm="1">
        <f t="array" ref="F97">IF(ISNA($D23),NA(),INDEX(Data!$BJ$3:$CD$38,MATCH(processing!$B$1&amp;processing!$A23,Data!$A$3:$A$38&amp;Data!$B$3:$B$38,0),F$104))</f>
        <v>#N/A</v>
      </c>
      <c r="G97" s="33" t="e" cm="1">
        <f t="array" ref="G97">IF(ISNA($D23),NA(),INDEX(Data!$BJ$3:$CD$38,MATCH(processing!$B$1&amp;processing!$A23,Data!$A$3:$A$38&amp;Data!$B$3:$B$38,0),G$104))</f>
        <v>#N/A</v>
      </c>
      <c r="H97" s="33" t="e" cm="1">
        <f t="array" ref="H97">IF(ISNA($D23),NA(),INDEX(Data!$BJ$3:$CD$38,MATCH(processing!$B$1&amp;processing!$A23,Data!$A$3:$A$38&amp;Data!$B$3:$B$38,0),H$104))</f>
        <v>#N/A</v>
      </c>
      <c r="I97" s="33" t="e" cm="1">
        <f t="array" ref="I97">IF(ISNA($D23),NA(),INDEX(Data!$BJ$3:$CD$38,MATCH(processing!$B$1&amp;processing!$A23,Data!$A$3:$A$38&amp;Data!$B$3:$B$38,0),I$104))</f>
        <v>#N/A</v>
      </c>
      <c r="J97" s="33" t="e" cm="1">
        <f t="array" ref="J97">IF(ISNA($D23),NA(),INDEX(Data!$BJ$3:$CD$38,MATCH(processing!$B$1&amp;processing!$A23,Data!$A$3:$A$38&amp;Data!$B$3:$B$38,0),J$104))</f>
        <v>#N/A</v>
      </c>
      <c r="K97" s="33" t="e" cm="1">
        <f t="array" ref="K97">IF(ISNA($D23),NA(),INDEX(Data!$BJ$3:$CD$38,MATCH(processing!$B$1&amp;processing!$A23,Data!$A$3:$A$38&amp;Data!$B$3:$B$38,0),K$104))</f>
        <v>#N/A</v>
      </c>
      <c r="L97" s="33" t="e" cm="1">
        <f t="array" ref="L97">IF(ISNA($D23),NA(),INDEX(Data!$BJ$3:$CD$38,MATCH(processing!$B$1&amp;processing!$A23,Data!$A$3:$A$38&amp;Data!$B$3:$B$38,0),L$104))</f>
        <v>#N/A</v>
      </c>
      <c r="M97" s="33" t="e" cm="1">
        <f t="array" ref="M97">IF(ISNA($D23),NA(),INDEX(Data!$BJ$3:$CD$38,MATCH(processing!$B$1&amp;processing!$A23,Data!$A$3:$A$38&amp;Data!$B$3:$B$38,0),M$104))</f>
        <v>#N/A</v>
      </c>
      <c r="N97" s="33" t="e" cm="1">
        <f t="array" ref="N97">IF(ISNA($D23),NA(),INDEX(Data!$BJ$3:$CD$38,MATCH(processing!$B$1&amp;processing!$A23,Data!$A$3:$A$38&amp;Data!$B$3:$B$38,0),N$104))</f>
        <v>#N/A</v>
      </c>
      <c r="O97" s="33" t="e" cm="1">
        <f t="array" ref="O97">IF(ISNA($D23),NA(),INDEX(Data!$BJ$3:$CD$38,MATCH(processing!$B$1&amp;processing!$A23,Data!$A$3:$A$38&amp;Data!$B$3:$B$38,0),O$104))</f>
        <v>#N/A</v>
      </c>
      <c r="P97" s="33" t="e" cm="1">
        <f t="array" ref="P97">IF(ISNA($D23),NA(),INDEX(Data!$BJ$3:$CD$38,MATCH(processing!$B$1&amp;processing!$A23,Data!$A$3:$A$38&amp;Data!$B$3:$B$38,0),P$104))</f>
        <v>#N/A</v>
      </c>
      <c r="Q97" s="33" t="e" cm="1">
        <f t="array" ref="Q97">IF(ISNA($D23),NA(),INDEX(Data!$BJ$3:$CD$38,MATCH(processing!$B$1&amp;processing!$A23,Data!$A$3:$A$38&amp;Data!$B$3:$B$38,0),Q$104))</f>
        <v>#N/A</v>
      </c>
      <c r="R97" s="33" t="e" cm="1">
        <f t="array" ref="R97">IF(ISNA($D23),NA(),INDEX(Data!$BJ$3:$CD$38,MATCH(processing!$B$1&amp;processing!$A23,Data!$A$3:$A$38&amp;Data!$B$3:$B$38,0),R$104))</f>
        <v>#N/A</v>
      </c>
      <c r="S97" s="33" t="e" cm="1">
        <f t="array" ref="S97">IF(ISNA($D23),NA(),INDEX(Data!$BJ$3:$CD$38,MATCH(processing!$B$1&amp;processing!$A23,Data!$A$3:$A$38&amp;Data!$B$3:$B$38,0),S$104))</f>
        <v>#N/A</v>
      </c>
      <c r="T97" s="33" t="e" cm="1">
        <f t="array" ref="T97">IF(ISNA($D23),NA(),INDEX(Data!$BJ$3:$CD$38,MATCH(processing!$B$1&amp;processing!$A23,Data!$A$3:$A$38&amp;Data!$B$3:$B$38,0),T$104))</f>
        <v>#N/A</v>
      </c>
      <c r="U97" s="33" t="e" cm="1">
        <f t="array" ref="U97">IF(ISNA($D23),NA(),INDEX(Data!$BJ$3:$CD$38,MATCH(processing!$B$1&amp;processing!$A23,Data!$A$3:$A$38&amp;Data!$B$3:$B$38,0),U$104))</f>
        <v>#N/A</v>
      </c>
      <c r="V97" s="33" t="e" cm="1">
        <f t="array" ref="V97">IF(ISNA($D23),NA(),INDEX(Data!$BJ$3:$CD$38,MATCH(processing!$B$1&amp;processing!$A23,Data!$A$3:$A$38&amp;Data!$B$3:$B$38,0),V$104))</f>
        <v>#N/A</v>
      </c>
      <c r="W97" s="33" t="e" cm="1">
        <f t="array" ref="W97">IF(ISNA($D23),NA(),INDEX(Data!$BJ$3:$CD$38,MATCH(processing!$B$1&amp;processing!$A23,Data!$A$3:$A$38&amp;Data!$B$3:$B$38,0),W$104))</f>
        <v>#N/A</v>
      </c>
      <c r="X97" s="33" t="e" cm="1">
        <f t="array" ref="X97">IF(ISNA($D23),NA(),INDEX(Data!$CE$3:$CY$38,MATCH(processing!$B$1&amp;processing!$A23,Data!$A$3:$A$38&amp;Data!$B$3:$B$38,0),X$104))</f>
        <v>#N/A</v>
      </c>
      <c r="Y97" s="33" t="e" cm="1">
        <f t="array" ref="Y97">IF(ISNA($D23),NA(),INDEX(Data!$CE$3:$CY$38,MATCH(processing!$B$1&amp;processing!$A23,Data!$A$3:$A$38&amp;Data!$B$3:$B$38,0),Y$104))</f>
        <v>#N/A</v>
      </c>
      <c r="Z97" s="33" t="e" cm="1">
        <f t="array" ref="Z97">IF(ISNA($D23),NA(),INDEX(Data!$CE$3:$CY$38,MATCH(processing!$B$1&amp;processing!$A23,Data!$A$3:$A$38&amp;Data!$B$3:$B$38,0),Z$104))</f>
        <v>#N/A</v>
      </c>
      <c r="AA97" s="33" t="e" cm="1">
        <f t="array" ref="AA97">IF(ISNA($D23),NA(),INDEX(Data!$CE$3:$CY$38,MATCH(processing!$B$1&amp;processing!$A23,Data!$A$3:$A$38&amp;Data!$B$3:$B$38,0),AA$104))</f>
        <v>#N/A</v>
      </c>
      <c r="AB97" s="33" t="e" cm="1">
        <f t="array" ref="AB97">IF(ISNA($D23),NA(),INDEX(Data!$CE$3:$CY$38,MATCH(processing!$B$1&amp;processing!$A23,Data!$A$3:$A$38&amp;Data!$B$3:$B$38,0),AB$104))</f>
        <v>#N/A</v>
      </c>
      <c r="AC97" s="33" t="e" cm="1">
        <f t="array" ref="AC97">IF(ISNA($D23),NA(),INDEX(Data!$CE$3:$CY$38,MATCH(processing!$B$1&amp;processing!$A23,Data!$A$3:$A$38&amp;Data!$B$3:$B$38,0),AC$104))</f>
        <v>#N/A</v>
      </c>
      <c r="AD97" s="33" t="e" cm="1">
        <f t="array" ref="AD97">IF(ISNA($D23),NA(),INDEX(Data!$CE$3:$CY$38,MATCH(processing!$B$1&amp;processing!$A23,Data!$A$3:$A$38&amp;Data!$B$3:$B$38,0),AD$104))</f>
        <v>#N/A</v>
      </c>
      <c r="AE97" s="33" t="e" cm="1">
        <f t="array" ref="AE97">IF(ISNA($D23),NA(),INDEX(Data!$CE$3:$CY$38,MATCH(processing!$B$1&amp;processing!$A23,Data!$A$3:$A$38&amp;Data!$B$3:$B$38,0),AE$104))</f>
        <v>#N/A</v>
      </c>
      <c r="AF97" s="33" t="e" cm="1">
        <f t="array" ref="AF97">IF(ISNA($D23),NA(),INDEX(Data!$CE$3:$CY$38,MATCH(processing!$B$1&amp;processing!$A23,Data!$A$3:$A$38&amp;Data!$B$3:$B$38,0),AF$104))</f>
        <v>#N/A</v>
      </c>
      <c r="AG97" s="33" t="e" cm="1">
        <f t="array" ref="AG97">IF(ISNA($D23),NA(),INDEX(Data!$CE$3:$CY$38,MATCH(processing!$B$1&amp;processing!$A23,Data!$A$3:$A$38&amp;Data!$B$3:$B$38,0),AG$104))</f>
        <v>#N/A</v>
      </c>
      <c r="AH97" s="33" t="e" cm="1">
        <f t="array" ref="AH97">IF(ISNA($D23),NA(),INDEX(Data!$CE$3:$CY$38,MATCH(processing!$B$1&amp;processing!$A23,Data!$A$3:$A$38&amp;Data!$B$3:$B$38,0),AH$104))</f>
        <v>#N/A</v>
      </c>
      <c r="AI97" s="33" t="e" cm="1">
        <f t="array" ref="AI97">IF(ISNA($D23),NA(),INDEX(Data!$CE$3:$CY$38,MATCH(processing!$B$1&amp;processing!$A23,Data!$A$3:$A$38&amp;Data!$B$3:$B$38,0),AI$104))</f>
        <v>#N/A</v>
      </c>
      <c r="AJ97" s="33" t="e" cm="1">
        <f t="array" ref="AJ97">IF(ISNA($D23),NA(),INDEX(Data!$CE$3:$CY$38,MATCH(processing!$B$1&amp;processing!$A23,Data!$A$3:$A$38&amp;Data!$B$3:$B$38,0),AJ$104))</f>
        <v>#N/A</v>
      </c>
      <c r="AK97" s="33" t="e" cm="1">
        <f t="array" ref="AK97">IF(ISNA($D23),NA(),INDEX(Data!$CE$3:$CY$38,MATCH(processing!$B$1&amp;processing!$A23,Data!$A$3:$A$38&amp;Data!$B$3:$B$38,0),AK$104))</f>
        <v>#N/A</v>
      </c>
      <c r="AL97" s="33" t="e" cm="1">
        <f t="array" ref="AL97">IF(ISNA($D23),NA(),INDEX(Data!$CE$3:$CY$38,MATCH(processing!$B$1&amp;processing!$A23,Data!$A$3:$A$38&amp;Data!$B$3:$B$38,0),AL$104))</f>
        <v>#N/A</v>
      </c>
      <c r="AM97" s="33" t="e" cm="1">
        <f t="array" ref="AM97">IF(ISNA($D23),NA(),INDEX(Data!$CE$3:$CY$38,MATCH(processing!$B$1&amp;processing!$A23,Data!$A$3:$A$38&amp;Data!$B$3:$B$38,0),AM$104))</f>
        <v>#N/A</v>
      </c>
      <c r="AN97" s="33" t="e" cm="1">
        <f t="array" ref="AN97">IF(ISNA($D23),NA(),INDEX(Data!$CE$3:$CY$38,MATCH(processing!$B$1&amp;processing!$A23,Data!$A$3:$A$38&amp;Data!$B$3:$B$38,0),AN$104))</f>
        <v>#N/A</v>
      </c>
      <c r="AO97" s="33" t="e" cm="1">
        <f t="array" ref="AO97">IF(ISNA($D23),NA(),INDEX(Data!$CE$3:$CY$38,MATCH(processing!$B$1&amp;processing!$A23,Data!$A$3:$A$38&amp;Data!$B$3:$B$38,0),AO$104))</f>
        <v>#N/A</v>
      </c>
      <c r="AP97" s="33" t="e" cm="1">
        <f t="array" ref="AP97">IF(ISNA($D23),NA(),INDEX(Data!$CE$3:$CY$38,MATCH(processing!$B$1&amp;processing!$A23,Data!$A$3:$A$38&amp;Data!$B$3:$B$38,0),AP$104))</f>
        <v>#N/A</v>
      </c>
      <c r="AQ97" s="33" t="e" cm="1">
        <f t="array" ref="AQ97">IF(ISNA($D23),NA(),INDEX(Data!$CE$3:$CY$38,MATCH(processing!$B$1&amp;processing!$A23,Data!$A$3:$A$38&amp;Data!$B$3:$B$38,0),AQ$104))</f>
        <v>#N/A</v>
      </c>
      <c r="AR97" s="33" t="e" cm="1">
        <f t="array" ref="AR97">IF(ISNA($D23),NA(),INDEX(Data!$CE$3:$CY$38,MATCH(processing!$B$1&amp;processing!$A23,Data!$A$3:$A$38&amp;Data!$B$3:$B$38,0),AR$104))</f>
        <v>#N/A</v>
      </c>
      <c r="AS97" s="1"/>
      <c r="AT97" s="1"/>
      <c r="AU97" s="1"/>
      <c r="AV97" s="1"/>
      <c r="AW97" s="1"/>
      <c r="AX97" s="1"/>
      <c r="AY97" s="1"/>
      <c r="AZ97" s="1"/>
      <c r="BA97" s="1"/>
      <c r="BB97" s="1"/>
      <c r="BC97" s="1"/>
      <c r="BD97" s="1"/>
      <c r="BE97" s="1"/>
      <c r="BF97" s="1"/>
    </row>
    <row r="98" spans="1:58" ht="15" thickBot="1" x14ac:dyDescent="0.35">
      <c r="A98" s="1">
        <v>2.7</v>
      </c>
      <c r="B98" s="10">
        <v>8</v>
      </c>
      <c r="C98" s="33" t="e" cm="1">
        <f t="array" ref="C98">IF(ISNA($D24),NA(),INDEX(Data!$BJ$3:$CD$38,MATCH(processing!$B$1&amp;processing!$A24,Data!$A$3:$A$38&amp;Data!$B$3:$B$38,0),C$104))</f>
        <v>#N/A</v>
      </c>
      <c r="D98" s="33" t="e" cm="1">
        <f t="array" ref="D98">IF(ISNA($D24),NA(),INDEX(Data!$BJ$3:$CD$38,MATCH(processing!$B$1&amp;processing!$A24,Data!$A$3:$A$38&amp;Data!$B$3:$B$38,0),D$104))</f>
        <v>#N/A</v>
      </c>
      <c r="E98" s="33" t="e" cm="1">
        <f t="array" ref="E98">IF(ISNA($D24),NA(),INDEX(Data!$BJ$3:$CD$38,MATCH(processing!$B$1&amp;processing!$A24,Data!$A$3:$A$38&amp;Data!$B$3:$B$38,0),E$104))</f>
        <v>#N/A</v>
      </c>
      <c r="F98" s="33" t="e" cm="1">
        <f t="array" ref="F98">IF(ISNA($D24),NA(),INDEX(Data!$BJ$3:$CD$38,MATCH(processing!$B$1&amp;processing!$A24,Data!$A$3:$A$38&amp;Data!$B$3:$B$38,0),F$104))</f>
        <v>#N/A</v>
      </c>
      <c r="G98" s="33" t="e" cm="1">
        <f t="array" ref="G98">IF(ISNA($D24),NA(),INDEX(Data!$BJ$3:$CD$38,MATCH(processing!$B$1&amp;processing!$A24,Data!$A$3:$A$38&amp;Data!$B$3:$B$38,0),G$104))</f>
        <v>#N/A</v>
      </c>
      <c r="H98" s="33" t="e" cm="1">
        <f t="array" ref="H98">IF(ISNA($D24),NA(),INDEX(Data!$BJ$3:$CD$38,MATCH(processing!$B$1&amp;processing!$A24,Data!$A$3:$A$38&amp;Data!$B$3:$B$38,0),H$104))</f>
        <v>#N/A</v>
      </c>
      <c r="I98" s="33" t="e" cm="1">
        <f t="array" ref="I98">IF(ISNA($D24),NA(),INDEX(Data!$BJ$3:$CD$38,MATCH(processing!$B$1&amp;processing!$A24,Data!$A$3:$A$38&amp;Data!$B$3:$B$38,0),I$104))</f>
        <v>#N/A</v>
      </c>
      <c r="J98" s="33" t="e" cm="1">
        <f t="array" ref="J98">IF(ISNA($D24),NA(),INDEX(Data!$BJ$3:$CD$38,MATCH(processing!$B$1&amp;processing!$A24,Data!$A$3:$A$38&amp;Data!$B$3:$B$38,0),J$104))</f>
        <v>#N/A</v>
      </c>
      <c r="K98" s="33" t="e" cm="1">
        <f t="array" ref="K98">IF(ISNA($D24),NA(),INDEX(Data!$BJ$3:$CD$38,MATCH(processing!$B$1&amp;processing!$A24,Data!$A$3:$A$38&amp;Data!$B$3:$B$38,0),K$104))</f>
        <v>#N/A</v>
      </c>
      <c r="L98" s="33" t="e" cm="1">
        <f t="array" ref="L98">IF(ISNA($D24),NA(),INDEX(Data!$BJ$3:$CD$38,MATCH(processing!$B$1&amp;processing!$A24,Data!$A$3:$A$38&amp;Data!$B$3:$B$38,0),L$104))</f>
        <v>#N/A</v>
      </c>
      <c r="M98" s="33" t="e" cm="1">
        <f t="array" ref="M98">IF(ISNA($D24),NA(),INDEX(Data!$BJ$3:$CD$38,MATCH(processing!$B$1&amp;processing!$A24,Data!$A$3:$A$38&amp;Data!$B$3:$B$38,0),M$104))</f>
        <v>#N/A</v>
      </c>
      <c r="N98" s="33" t="e" cm="1">
        <f t="array" ref="N98">IF(ISNA($D24),NA(),INDEX(Data!$BJ$3:$CD$38,MATCH(processing!$B$1&amp;processing!$A24,Data!$A$3:$A$38&amp;Data!$B$3:$B$38,0),N$104))</f>
        <v>#N/A</v>
      </c>
      <c r="O98" s="33" t="e" cm="1">
        <f t="array" ref="O98">IF(ISNA($D24),NA(),INDEX(Data!$BJ$3:$CD$38,MATCH(processing!$B$1&amp;processing!$A24,Data!$A$3:$A$38&amp;Data!$B$3:$B$38,0),O$104))</f>
        <v>#N/A</v>
      </c>
      <c r="P98" s="33" t="e" cm="1">
        <f t="array" ref="P98">IF(ISNA($D24),NA(),INDEX(Data!$BJ$3:$CD$38,MATCH(processing!$B$1&amp;processing!$A24,Data!$A$3:$A$38&amp;Data!$B$3:$B$38,0),P$104))</f>
        <v>#N/A</v>
      </c>
      <c r="Q98" s="33" t="e" cm="1">
        <f t="array" ref="Q98">IF(ISNA($D24),NA(),INDEX(Data!$BJ$3:$CD$38,MATCH(processing!$B$1&amp;processing!$A24,Data!$A$3:$A$38&amp;Data!$B$3:$B$38,0),Q$104))</f>
        <v>#N/A</v>
      </c>
      <c r="R98" s="33" t="e" cm="1">
        <f t="array" ref="R98">IF(ISNA($D24),NA(),INDEX(Data!$BJ$3:$CD$38,MATCH(processing!$B$1&amp;processing!$A24,Data!$A$3:$A$38&amp;Data!$B$3:$B$38,0),R$104))</f>
        <v>#N/A</v>
      </c>
      <c r="S98" s="33" t="e" cm="1">
        <f t="array" ref="S98">IF(ISNA($D24),NA(),INDEX(Data!$BJ$3:$CD$38,MATCH(processing!$B$1&amp;processing!$A24,Data!$A$3:$A$38&amp;Data!$B$3:$B$38,0),S$104))</f>
        <v>#N/A</v>
      </c>
      <c r="T98" s="33" t="e" cm="1">
        <f t="array" ref="T98">IF(ISNA($D24),NA(),INDEX(Data!$BJ$3:$CD$38,MATCH(processing!$B$1&amp;processing!$A24,Data!$A$3:$A$38&amp;Data!$B$3:$B$38,0),T$104))</f>
        <v>#N/A</v>
      </c>
      <c r="U98" s="33" t="e" cm="1">
        <f t="array" ref="U98">IF(ISNA($D24),NA(),INDEX(Data!$BJ$3:$CD$38,MATCH(processing!$B$1&amp;processing!$A24,Data!$A$3:$A$38&amp;Data!$B$3:$B$38,0),U$104))</f>
        <v>#N/A</v>
      </c>
      <c r="V98" s="33" t="e" cm="1">
        <f t="array" ref="V98">IF(ISNA($D24),NA(),INDEX(Data!$BJ$3:$CD$38,MATCH(processing!$B$1&amp;processing!$A24,Data!$A$3:$A$38&amp;Data!$B$3:$B$38,0),V$104))</f>
        <v>#N/A</v>
      </c>
      <c r="W98" s="33" t="e" cm="1">
        <f t="array" ref="W98">IF(ISNA($D24),NA(),INDEX(Data!$BJ$3:$CD$38,MATCH(processing!$B$1&amp;processing!$A24,Data!$A$3:$A$38&amp;Data!$B$3:$B$38,0),W$104))</f>
        <v>#N/A</v>
      </c>
      <c r="X98" s="33" t="e" cm="1">
        <f t="array" ref="X98">IF(ISNA($D24),NA(),INDEX(Data!$CE$3:$CY$38,MATCH(processing!$B$1&amp;processing!$A24,Data!$A$3:$A$38&amp;Data!$B$3:$B$38,0),X$104))</f>
        <v>#N/A</v>
      </c>
      <c r="Y98" s="33" t="e" cm="1">
        <f t="array" ref="Y98">IF(ISNA($D24),NA(),INDEX(Data!$CE$3:$CY$38,MATCH(processing!$B$1&amp;processing!$A24,Data!$A$3:$A$38&amp;Data!$B$3:$B$38,0),Y$104))</f>
        <v>#N/A</v>
      </c>
      <c r="Z98" s="33" t="e" cm="1">
        <f t="array" ref="Z98">IF(ISNA($D24),NA(),INDEX(Data!$CE$3:$CY$38,MATCH(processing!$B$1&amp;processing!$A24,Data!$A$3:$A$38&amp;Data!$B$3:$B$38,0),Z$104))</f>
        <v>#N/A</v>
      </c>
      <c r="AA98" s="33" t="e" cm="1">
        <f t="array" ref="AA98">IF(ISNA($D24),NA(),INDEX(Data!$CE$3:$CY$38,MATCH(processing!$B$1&amp;processing!$A24,Data!$A$3:$A$38&amp;Data!$B$3:$B$38,0),AA$104))</f>
        <v>#N/A</v>
      </c>
      <c r="AB98" s="33" t="e" cm="1">
        <f t="array" ref="AB98">IF(ISNA($D24),NA(),INDEX(Data!$CE$3:$CY$38,MATCH(processing!$B$1&amp;processing!$A24,Data!$A$3:$A$38&amp;Data!$B$3:$B$38,0),AB$104))</f>
        <v>#N/A</v>
      </c>
      <c r="AC98" s="33" t="e" cm="1">
        <f t="array" ref="AC98">IF(ISNA($D24),NA(),INDEX(Data!$CE$3:$CY$38,MATCH(processing!$B$1&amp;processing!$A24,Data!$A$3:$A$38&amp;Data!$B$3:$B$38,0),AC$104))</f>
        <v>#N/A</v>
      </c>
      <c r="AD98" s="33" t="e" cm="1">
        <f t="array" ref="AD98">IF(ISNA($D24),NA(),INDEX(Data!$CE$3:$CY$38,MATCH(processing!$B$1&amp;processing!$A24,Data!$A$3:$A$38&amp;Data!$B$3:$B$38,0),AD$104))</f>
        <v>#N/A</v>
      </c>
      <c r="AE98" s="33" t="e" cm="1">
        <f t="array" ref="AE98">IF(ISNA($D24),NA(),INDEX(Data!$CE$3:$CY$38,MATCH(processing!$B$1&amp;processing!$A24,Data!$A$3:$A$38&amp;Data!$B$3:$B$38,0),AE$104))</f>
        <v>#N/A</v>
      </c>
      <c r="AF98" s="33" t="e" cm="1">
        <f t="array" ref="AF98">IF(ISNA($D24),NA(),INDEX(Data!$CE$3:$CY$38,MATCH(processing!$B$1&amp;processing!$A24,Data!$A$3:$A$38&amp;Data!$B$3:$B$38,0),AF$104))</f>
        <v>#N/A</v>
      </c>
      <c r="AG98" s="33" t="e" cm="1">
        <f t="array" ref="AG98">IF(ISNA($D24),NA(),INDEX(Data!$CE$3:$CY$38,MATCH(processing!$B$1&amp;processing!$A24,Data!$A$3:$A$38&amp;Data!$B$3:$B$38,0),AG$104))</f>
        <v>#N/A</v>
      </c>
      <c r="AH98" s="33" t="e" cm="1">
        <f t="array" ref="AH98">IF(ISNA($D24),NA(),INDEX(Data!$CE$3:$CY$38,MATCH(processing!$B$1&amp;processing!$A24,Data!$A$3:$A$38&amp;Data!$B$3:$B$38,0),AH$104))</f>
        <v>#N/A</v>
      </c>
      <c r="AI98" s="33" t="e" cm="1">
        <f t="array" ref="AI98">IF(ISNA($D24),NA(),INDEX(Data!$CE$3:$CY$38,MATCH(processing!$B$1&amp;processing!$A24,Data!$A$3:$A$38&amp;Data!$B$3:$B$38,0),AI$104))</f>
        <v>#N/A</v>
      </c>
      <c r="AJ98" s="33" t="e" cm="1">
        <f t="array" ref="AJ98">IF(ISNA($D24),NA(),INDEX(Data!$CE$3:$CY$38,MATCH(processing!$B$1&amp;processing!$A24,Data!$A$3:$A$38&amp;Data!$B$3:$B$38,0),AJ$104))</f>
        <v>#N/A</v>
      </c>
      <c r="AK98" s="33" t="e" cm="1">
        <f t="array" ref="AK98">IF(ISNA($D24),NA(),INDEX(Data!$CE$3:$CY$38,MATCH(processing!$B$1&amp;processing!$A24,Data!$A$3:$A$38&amp;Data!$B$3:$B$38,0),AK$104))</f>
        <v>#N/A</v>
      </c>
      <c r="AL98" s="33" t="e" cm="1">
        <f t="array" ref="AL98">IF(ISNA($D24),NA(),INDEX(Data!$CE$3:$CY$38,MATCH(processing!$B$1&amp;processing!$A24,Data!$A$3:$A$38&amp;Data!$B$3:$B$38,0),AL$104))</f>
        <v>#N/A</v>
      </c>
      <c r="AM98" s="33" t="e" cm="1">
        <f t="array" ref="AM98">IF(ISNA($D24),NA(),INDEX(Data!$CE$3:$CY$38,MATCH(processing!$B$1&amp;processing!$A24,Data!$A$3:$A$38&amp;Data!$B$3:$B$38,0),AM$104))</f>
        <v>#N/A</v>
      </c>
      <c r="AN98" s="33" t="e" cm="1">
        <f t="array" ref="AN98">IF(ISNA($D24),NA(),INDEX(Data!$CE$3:$CY$38,MATCH(processing!$B$1&amp;processing!$A24,Data!$A$3:$A$38&amp;Data!$B$3:$B$38,0),AN$104))</f>
        <v>#N/A</v>
      </c>
      <c r="AO98" s="33" t="e" cm="1">
        <f t="array" ref="AO98">IF(ISNA($D24),NA(),INDEX(Data!$CE$3:$CY$38,MATCH(processing!$B$1&amp;processing!$A24,Data!$A$3:$A$38&amp;Data!$B$3:$B$38,0),AO$104))</f>
        <v>#N/A</v>
      </c>
      <c r="AP98" s="33" t="e" cm="1">
        <f t="array" ref="AP98">IF(ISNA($D24),NA(),INDEX(Data!$CE$3:$CY$38,MATCH(processing!$B$1&amp;processing!$A24,Data!$A$3:$A$38&amp;Data!$B$3:$B$38,0),AP$104))</f>
        <v>#N/A</v>
      </c>
      <c r="AQ98" s="33" t="e" cm="1">
        <f t="array" ref="AQ98">IF(ISNA($D24),NA(),INDEX(Data!$CE$3:$CY$38,MATCH(processing!$B$1&amp;processing!$A24,Data!$A$3:$A$38&amp;Data!$B$3:$B$38,0),AQ$104))</f>
        <v>#N/A</v>
      </c>
      <c r="AR98" s="33" t="e" cm="1">
        <f t="array" ref="AR98">IF(ISNA($D24),NA(),INDEX(Data!$CE$3:$CY$38,MATCH(processing!$B$1&amp;processing!$A24,Data!$A$3:$A$38&amp;Data!$B$3:$B$38,0),AR$104))</f>
        <v>#N/A</v>
      </c>
      <c r="AS98" s="1"/>
      <c r="AT98" s="1"/>
      <c r="AU98" s="1"/>
      <c r="AV98" s="1"/>
      <c r="AW98" s="1"/>
      <c r="AX98" s="1"/>
      <c r="AY98" s="1"/>
      <c r="AZ98" s="1"/>
      <c r="BA98" s="1"/>
      <c r="BB98" s="1"/>
      <c r="BC98" s="1"/>
      <c r="BD98" s="1"/>
      <c r="BE98" s="1"/>
      <c r="BF98" s="1"/>
    </row>
    <row r="99" spans="1:58" ht="15" thickBot="1" x14ac:dyDescent="0.35">
      <c r="A99" s="1">
        <v>3</v>
      </c>
      <c r="B99" s="10">
        <v>9</v>
      </c>
      <c r="C99" s="33" t="e" cm="1">
        <f t="array" ref="C99">IF(ISNA($D25),NA(),INDEX(Data!$BJ$3:$CD$38,MATCH(processing!$B$1&amp;processing!$A25,Data!$A$3:$A$38&amp;Data!$B$3:$B$38,0),C$104))</f>
        <v>#N/A</v>
      </c>
      <c r="D99" s="33" t="e" cm="1">
        <f t="array" ref="D99">IF(ISNA($D25),NA(),INDEX(Data!$BJ$3:$CD$38,MATCH(processing!$B$1&amp;processing!$A25,Data!$A$3:$A$38&amp;Data!$B$3:$B$38,0),D$104))</f>
        <v>#N/A</v>
      </c>
      <c r="E99" s="33" t="e" cm="1">
        <f t="array" ref="E99">IF(ISNA($D25),NA(),INDEX(Data!$BJ$3:$CD$38,MATCH(processing!$B$1&amp;processing!$A25,Data!$A$3:$A$38&amp;Data!$B$3:$B$38,0),E$104))</f>
        <v>#N/A</v>
      </c>
      <c r="F99" s="33" t="e" cm="1">
        <f t="array" ref="F99">IF(ISNA($D25),NA(),INDEX(Data!$BJ$3:$CD$38,MATCH(processing!$B$1&amp;processing!$A25,Data!$A$3:$A$38&amp;Data!$B$3:$B$38,0),F$104))</f>
        <v>#N/A</v>
      </c>
      <c r="G99" s="33" t="e" cm="1">
        <f t="array" ref="G99">IF(ISNA($D25),NA(),INDEX(Data!$BJ$3:$CD$38,MATCH(processing!$B$1&amp;processing!$A25,Data!$A$3:$A$38&amp;Data!$B$3:$B$38,0),G$104))</f>
        <v>#N/A</v>
      </c>
      <c r="H99" s="33" t="e" cm="1">
        <f t="array" ref="H99">IF(ISNA($D25),NA(),INDEX(Data!$BJ$3:$CD$38,MATCH(processing!$B$1&amp;processing!$A25,Data!$A$3:$A$38&amp;Data!$B$3:$B$38,0),H$104))</f>
        <v>#N/A</v>
      </c>
      <c r="I99" s="33" t="e" cm="1">
        <f t="array" ref="I99">IF(ISNA($D25),NA(),INDEX(Data!$BJ$3:$CD$38,MATCH(processing!$B$1&amp;processing!$A25,Data!$A$3:$A$38&amp;Data!$B$3:$B$38,0),I$104))</f>
        <v>#N/A</v>
      </c>
      <c r="J99" s="33" t="e" cm="1">
        <f t="array" ref="J99">IF(ISNA($D25),NA(),INDEX(Data!$BJ$3:$CD$38,MATCH(processing!$B$1&amp;processing!$A25,Data!$A$3:$A$38&amp;Data!$B$3:$B$38,0),J$104))</f>
        <v>#N/A</v>
      </c>
      <c r="K99" s="33" t="e" cm="1">
        <f t="array" ref="K99">IF(ISNA($D25),NA(),INDEX(Data!$BJ$3:$CD$38,MATCH(processing!$B$1&amp;processing!$A25,Data!$A$3:$A$38&amp;Data!$B$3:$B$38,0),K$104))</f>
        <v>#N/A</v>
      </c>
      <c r="L99" s="33" t="e" cm="1">
        <f t="array" ref="L99">IF(ISNA($D25),NA(),INDEX(Data!$BJ$3:$CD$38,MATCH(processing!$B$1&amp;processing!$A25,Data!$A$3:$A$38&amp;Data!$B$3:$B$38,0),L$104))</f>
        <v>#N/A</v>
      </c>
      <c r="M99" s="33" t="e" cm="1">
        <f t="array" ref="M99">IF(ISNA($D25),NA(),INDEX(Data!$BJ$3:$CD$38,MATCH(processing!$B$1&amp;processing!$A25,Data!$A$3:$A$38&amp;Data!$B$3:$B$38,0),M$104))</f>
        <v>#N/A</v>
      </c>
      <c r="N99" s="33" t="e" cm="1">
        <f t="array" ref="N99">IF(ISNA($D25),NA(),INDEX(Data!$BJ$3:$CD$38,MATCH(processing!$B$1&amp;processing!$A25,Data!$A$3:$A$38&amp;Data!$B$3:$B$38,0),N$104))</f>
        <v>#N/A</v>
      </c>
      <c r="O99" s="33" t="e" cm="1">
        <f t="array" ref="O99">IF(ISNA($D25),NA(),INDEX(Data!$BJ$3:$CD$38,MATCH(processing!$B$1&amp;processing!$A25,Data!$A$3:$A$38&amp;Data!$B$3:$B$38,0),O$104))</f>
        <v>#N/A</v>
      </c>
      <c r="P99" s="33" t="e" cm="1">
        <f t="array" ref="P99">IF(ISNA($D25),NA(),INDEX(Data!$BJ$3:$CD$38,MATCH(processing!$B$1&amp;processing!$A25,Data!$A$3:$A$38&amp;Data!$B$3:$B$38,0),P$104))</f>
        <v>#N/A</v>
      </c>
      <c r="Q99" s="33" t="e" cm="1">
        <f t="array" ref="Q99">IF(ISNA($D25),NA(),INDEX(Data!$BJ$3:$CD$38,MATCH(processing!$B$1&amp;processing!$A25,Data!$A$3:$A$38&amp;Data!$B$3:$B$38,0),Q$104))</f>
        <v>#N/A</v>
      </c>
      <c r="R99" s="33" t="e" cm="1">
        <f t="array" ref="R99">IF(ISNA($D25),NA(),INDEX(Data!$BJ$3:$CD$38,MATCH(processing!$B$1&amp;processing!$A25,Data!$A$3:$A$38&amp;Data!$B$3:$B$38,0),R$104))</f>
        <v>#N/A</v>
      </c>
      <c r="S99" s="33" t="e" cm="1">
        <f t="array" ref="S99">IF(ISNA($D25),NA(),INDEX(Data!$BJ$3:$CD$38,MATCH(processing!$B$1&amp;processing!$A25,Data!$A$3:$A$38&amp;Data!$B$3:$B$38,0),S$104))</f>
        <v>#N/A</v>
      </c>
      <c r="T99" s="33" t="e" cm="1">
        <f t="array" ref="T99">IF(ISNA($D25),NA(),INDEX(Data!$BJ$3:$CD$38,MATCH(processing!$B$1&amp;processing!$A25,Data!$A$3:$A$38&amp;Data!$B$3:$B$38,0),T$104))</f>
        <v>#N/A</v>
      </c>
      <c r="U99" s="33" t="e" cm="1">
        <f t="array" ref="U99">IF(ISNA($D25),NA(),INDEX(Data!$BJ$3:$CD$38,MATCH(processing!$B$1&amp;processing!$A25,Data!$A$3:$A$38&amp;Data!$B$3:$B$38,0),U$104))</f>
        <v>#N/A</v>
      </c>
      <c r="V99" s="33" t="e" cm="1">
        <f t="array" ref="V99">IF(ISNA($D25),NA(),INDEX(Data!$BJ$3:$CD$38,MATCH(processing!$B$1&amp;processing!$A25,Data!$A$3:$A$38&amp;Data!$B$3:$B$38,0),V$104))</f>
        <v>#N/A</v>
      </c>
      <c r="W99" s="33" t="e" cm="1">
        <f t="array" ref="W99">IF(ISNA($D25),NA(),INDEX(Data!$BJ$3:$CD$38,MATCH(processing!$B$1&amp;processing!$A25,Data!$A$3:$A$38&amp;Data!$B$3:$B$38,0),W$104))</f>
        <v>#N/A</v>
      </c>
      <c r="X99" s="33" t="e" cm="1">
        <f t="array" ref="X99">IF(ISNA($D25),NA(),INDEX(Data!$CE$3:$CY$38,MATCH(processing!$B$1&amp;processing!$A25,Data!$A$3:$A$38&amp;Data!$B$3:$B$38,0),X$104))</f>
        <v>#N/A</v>
      </c>
      <c r="Y99" s="33" t="e" cm="1">
        <f t="array" ref="Y99">IF(ISNA($D25),NA(),INDEX(Data!$CE$3:$CY$38,MATCH(processing!$B$1&amp;processing!$A25,Data!$A$3:$A$38&amp;Data!$B$3:$B$38,0),Y$104))</f>
        <v>#N/A</v>
      </c>
      <c r="Z99" s="33" t="e" cm="1">
        <f t="array" ref="Z99">IF(ISNA($D25),NA(),INDEX(Data!$CE$3:$CY$38,MATCH(processing!$B$1&amp;processing!$A25,Data!$A$3:$A$38&amp;Data!$B$3:$B$38,0),Z$104))</f>
        <v>#N/A</v>
      </c>
      <c r="AA99" s="33" t="e" cm="1">
        <f t="array" ref="AA99">IF(ISNA($D25),NA(),INDEX(Data!$CE$3:$CY$38,MATCH(processing!$B$1&amp;processing!$A25,Data!$A$3:$A$38&amp;Data!$B$3:$B$38,0),AA$104))</f>
        <v>#N/A</v>
      </c>
      <c r="AB99" s="33" t="e" cm="1">
        <f t="array" ref="AB99">IF(ISNA($D25),NA(),INDEX(Data!$CE$3:$CY$38,MATCH(processing!$B$1&amp;processing!$A25,Data!$A$3:$A$38&amp;Data!$B$3:$B$38,0),AB$104))</f>
        <v>#N/A</v>
      </c>
      <c r="AC99" s="33" t="e" cm="1">
        <f t="array" ref="AC99">IF(ISNA($D25),NA(),INDEX(Data!$CE$3:$CY$38,MATCH(processing!$B$1&amp;processing!$A25,Data!$A$3:$A$38&amp;Data!$B$3:$B$38,0),AC$104))</f>
        <v>#N/A</v>
      </c>
      <c r="AD99" s="33" t="e" cm="1">
        <f t="array" ref="AD99">IF(ISNA($D25),NA(),INDEX(Data!$CE$3:$CY$38,MATCH(processing!$B$1&amp;processing!$A25,Data!$A$3:$A$38&amp;Data!$B$3:$B$38,0),AD$104))</f>
        <v>#N/A</v>
      </c>
      <c r="AE99" s="33" t="e" cm="1">
        <f t="array" ref="AE99">IF(ISNA($D25),NA(),INDEX(Data!$CE$3:$CY$38,MATCH(processing!$B$1&amp;processing!$A25,Data!$A$3:$A$38&amp;Data!$B$3:$B$38,0),AE$104))</f>
        <v>#N/A</v>
      </c>
      <c r="AF99" s="33" t="e" cm="1">
        <f t="array" ref="AF99">IF(ISNA($D25),NA(),INDEX(Data!$CE$3:$CY$38,MATCH(processing!$B$1&amp;processing!$A25,Data!$A$3:$A$38&amp;Data!$B$3:$B$38,0),AF$104))</f>
        <v>#N/A</v>
      </c>
      <c r="AG99" s="33" t="e" cm="1">
        <f t="array" ref="AG99">IF(ISNA($D25),NA(),INDEX(Data!$CE$3:$CY$38,MATCH(processing!$B$1&amp;processing!$A25,Data!$A$3:$A$38&amp;Data!$B$3:$B$38,0),AG$104))</f>
        <v>#N/A</v>
      </c>
      <c r="AH99" s="33" t="e" cm="1">
        <f t="array" ref="AH99">IF(ISNA($D25),NA(),INDEX(Data!$CE$3:$CY$38,MATCH(processing!$B$1&amp;processing!$A25,Data!$A$3:$A$38&amp;Data!$B$3:$B$38,0),AH$104))</f>
        <v>#N/A</v>
      </c>
      <c r="AI99" s="33" t="e" cm="1">
        <f t="array" ref="AI99">IF(ISNA($D25),NA(),INDEX(Data!$CE$3:$CY$38,MATCH(processing!$B$1&amp;processing!$A25,Data!$A$3:$A$38&amp;Data!$B$3:$B$38,0),AI$104))</f>
        <v>#N/A</v>
      </c>
      <c r="AJ99" s="33" t="e" cm="1">
        <f t="array" ref="AJ99">IF(ISNA($D25),NA(),INDEX(Data!$CE$3:$CY$38,MATCH(processing!$B$1&amp;processing!$A25,Data!$A$3:$A$38&amp;Data!$B$3:$B$38,0),AJ$104))</f>
        <v>#N/A</v>
      </c>
      <c r="AK99" s="33" t="e" cm="1">
        <f t="array" ref="AK99">IF(ISNA($D25),NA(),INDEX(Data!$CE$3:$CY$38,MATCH(processing!$B$1&amp;processing!$A25,Data!$A$3:$A$38&amp;Data!$B$3:$B$38,0),AK$104))</f>
        <v>#N/A</v>
      </c>
      <c r="AL99" s="33" t="e" cm="1">
        <f t="array" ref="AL99">IF(ISNA($D25),NA(),INDEX(Data!$CE$3:$CY$38,MATCH(processing!$B$1&amp;processing!$A25,Data!$A$3:$A$38&amp;Data!$B$3:$B$38,0),AL$104))</f>
        <v>#N/A</v>
      </c>
      <c r="AM99" s="33" t="e" cm="1">
        <f t="array" ref="AM99">IF(ISNA($D25),NA(),INDEX(Data!$CE$3:$CY$38,MATCH(processing!$B$1&amp;processing!$A25,Data!$A$3:$A$38&amp;Data!$B$3:$B$38,0),AM$104))</f>
        <v>#N/A</v>
      </c>
      <c r="AN99" s="33" t="e" cm="1">
        <f t="array" ref="AN99">IF(ISNA($D25),NA(),INDEX(Data!$CE$3:$CY$38,MATCH(processing!$B$1&amp;processing!$A25,Data!$A$3:$A$38&amp;Data!$B$3:$B$38,0),AN$104))</f>
        <v>#N/A</v>
      </c>
      <c r="AO99" s="33" t="e" cm="1">
        <f t="array" ref="AO99">IF(ISNA($D25),NA(),INDEX(Data!$CE$3:$CY$38,MATCH(processing!$B$1&amp;processing!$A25,Data!$A$3:$A$38&amp;Data!$B$3:$B$38,0),AO$104))</f>
        <v>#N/A</v>
      </c>
      <c r="AP99" s="33" t="e" cm="1">
        <f t="array" ref="AP99">IF(ISNA($D25),NA(),INDEX(Data!$CE$3:$CY$38,MATCH(processing!$B$1&amp;processing!$A25,Data!$A$3:$A$38&amp;Data!$B$3:$B$38,0),AP$104))</f>
        <v>#N/A</v>
      </c>
      <c r="AQ99" s="33" t="e" cm="1">
        <f t="array" ref="AQ99">IF(ISNA($D25),NA(),INDEX(Data!$CE$3:$CY$38,MATCH(processing!$B$1&amp;processing!$A25,Data!$A$3:$A$38&amp;Data!$B$3:$B$38,0),AQ$104))</f>
        <v>#N/A</v>
      </c>
      <c r="AR99" s="33" t="e" cm="1">
        <f t="array" ref="AR99">IF(ISNA($D25),NA(),INDEX(Data!$CE$3:$CY$38,MATCH(processing!$B$1&amp;processing!$A25,Data!$A$3:$A$38&amp;Data!$B$3:$B$38,0),AR$104))</f>
        <v>#N/A</v>
      </c>
      <c r="AS99" s="1"/>
      <c r="AT99" s="1"/>
      <c r="AU99" s="1"/>
      <c r="AV99" s="1"/>
      <c r="AW99" s="1"/>
      <c r="AX99" s="1"/>
      <c r="AY99" s="1"/>
      <c r="AZ99" s="1"/>
      <c r="BA99" s="1"/>
      <c r="BB99" s="1"/>
      <c r="BC99" s="1"/>
      <c r="BD99" s="1"/>
      <c r="BE99" s="1"/>
      <c r="BF99" s="1"/>
    </row>
    <row r="100" spans="1:58" ht="15" thickBot="1" x14ac:dyDescent="0.35">
      <c r="A100" s="1">
        <v>5</v>
      </c>
      <c r="B100" s="10">
        <v>10</v>
      </c>
      <c r="C100" s="33" t="e" cm="1">
        <f t="array" ref="C100">IF(ISNA($D26),NA(),INDEX(Data!$BJ$3:$CD$38,MATCH(processing!$B$1&amp;processing!$A26,Data!$A$3:$A$38&amp;Data!$B$3:$B$38,0),C$104))</f>
        <v>#N/A</v>
      </c>
      <c r="D100" s="33" t="e" cm="1">
        <f t="array" ref="D100">IF(ISNA($D26),NA(),INDEX(Data!$BJ$3:$CD$38,MATCH(processing!$B$1&amp;processing!$A26,Data!$A$3:$A$38&amp;Data!$B$3:$B$38,0),D$104))</f>
        <v>#N/A</v>
      </c>
      <c r="E100" s="33" t="e" cm="1">
        <f t="array" ref="E100">IF(ISNA($D26),NA(),INDEX(Data!$BJ$3:$CD$38,MATCH(processing!$B$1&amp;processing!$A26,Data!$A$3:$A$38&amp;Data!$B$3:$B$38,0),E$104))</f>
        <v>#N/A</v>
      </c>
      <c r="F100" s="33" t="e" cm="1">
        <f t="array" ref="F100">IF(ISNA($D26),NA(),INDEX(Data!$BJ$3:$CD$38,MATCH(processing!$B$1&amp;processing!$A26,Data!$A$3:$A$38&amp;Data!$B$3:$B$38,0),F$104))</f>
        <v>#N/A</v>
      </c>
      <c r="G100" s="33" t="e" cm="1">
        <f t="array" ref="G100">IF(ISNA($D26),NA(),INDEX(Data!$BJ$3:$CD$38,MATCH(processing!$B$1&amp;processing!$A26,Data!$A$3:$A$38&amp;Data!$B$3:$B$38,0),G$104))</f>
        <v>#N/A</v>
      </c>
      <c r="H100" s="33" t="e" cm="1">
        <f t="array" ref="H100">IF(ISNA($D26),NA(),INDEX(Data!$BJ$3:$CD$38,MATCH(processing!$B$1&amp;processing!$A26,Data!$A$3:$A$38&amp;Data!$B$3:$B$38,0),H$104))</f>
        <v>#N/A</v>
      </c>
      <c r="I100" s="33" t="e" cm="1">
        <f t="array" ref="I100">IF(ISNA($D26),NA(),INDEX(Data!$BJ$3:$CD$38,MATCH(processing!$B$1&amp;processing!$A26,Data!$A$3:$A$38&amp;Data!$B$3:$B$38,0),I$104))</f>
        <v>#N/A</v>
      </c>
      <c r="J100" s="33" t="e" cm="1">
        <f t="array" ref="J100">IF(ISNA($D26),NA(),INDEX(Data!$BJ$3:$CD$38,MATCH(processing!$B$1&amp;processing!$A26,Data!$A$3:$A$38&amp;Data!$B$3:$B$38,0),J$104))</f>
        <v>#N/A</v>
      </c>
      <c r="K100" s="33" t="e" cm="1">
        <f t="array" ref="K100">IF(ISNA($D26),NA(),INDEX(Data!$BJ$3:$CD$38,MATCH(processing!$B$1&amp;processing!$A26,Data!$A$3:$A$38&amp;Data!$B$3:$B$38,0),K$104))</f>
        <v>#N/A</v>
      </c>
      <c r="L100" s="33" t="e" cm="1">
        <f t="array" ref="L100">IF(ISNA($D26),NA(),INDEX(Data!$BJ$3:$CD$38,MATCH(processing!$B$1&amp;processing!$A26,Data!$A$3:$A$38&amp;Data!$B$3:$B$38,0),L$104))</f>
        <v>#N/A</v>
      </c>
      <c r="M100" s="33" t="e" cm="1">
        <f t="array" ref="M100">IF(ISNA($D26),NA(),INDEX(Data!$BJ$3:$CD$38,MATCH(processing!$B$1&amp;processing!$A26,Data!$A$3:$A$38&amp;Data!$B$3:$B$38,0),M$104))</f>
        <v>#N/A</v>
      </c>
      <c r="N100" s="33" t="e" cm="1">
        <f t="array" ref="N100">IF(ISNA($D26),NA(),INDEX(Data!$BJ$3:$CD$38,MATCH(processing!$B$1&amp;processing!$A26,Data!$A$3:$A$38&amp;Data!$B$3:$B$38,0),N$104))</f>
        <v>#N/A</v>
      </c>
      <c r="O100" s="33" t="e" cm="1">
        <f t="array" ref="O100">IF(ISNA($D26),NA(),INDEX(Data!$BJ$3:$CD$38,MATCH(processing!$B$1&amp;processing!$A26,Data!$A$3:$A$38&amp;Data!$B$3:$B$38,0),O$104))</f>
        <v>#N/A</v>
      </c>
      <c r="P100" s="33" t="e" cm="1">
        <f t="array" ref="P100">IF(ISNA($D26),NA(),INDEX(Data!$BJ$3:$CD$38,MATCH(processing!$B$1&amp;processing!$A26,Data!$A$3:$A$38&amp;Data!$B$3:$B$38,0),P$104))</f>
        <v>#N/A</v>
      </c>
      <c r="Q100" s="33" t="e" cm="1">
        <f t="array" ref="Q100">IF(ISNA($D26),NA(),INDEX(Data!$BJ$3:$CD$38,MATCH(processing!$B$1&amp;processing!$A26,Data!$A$3:$A$38&amp;Data!$B$3:$B$38,0),Q$104))</f>
        <v>#N/A</v>
      </c>
      <c r="R100" s="33" t="e" cm="1">
        <f t="array" ref="R100">IF(ISNA($D26),NA(),INDEX(Data!$BJ$3:$CD$38,MATCH(processing!$B$1&amp;processing!$A26,Data!$A$3:$A$38&amp;Data!$B$3:$B$38,0),R$104))</f>
        <v>#N/A</v>
      </c>
      <c r="S100" s="33" t="e" cm="1">
        <f t="array" ref="S100">IF(ISNA($D26),NA(),INDEX(Data!$BJ$3:$CD$38,MATCH(processing!$B$1&amp;processing!$A26,Data!$A$3:$A$38&amp;Data!$B$3:$B$38,0),S$104))</f>
        <v>#N/A</v>
      </c>
      <c r="T100" s="33" t="e" cm="1">
        <f t="array" ref="T100">IF(ISNA($D26),NA(),INDEX(Data!$BJ$3:$CD$38,MATCH(processing!$B$1&amp;processing!$A26,Data!$A$3:$A$38&amp;Data!$B$3:$B$38,0),T$104))</f>
        <v>#N/A</v>
      </c>
      <c r="U100" s="33" t="e" cm="1">
        <f t="array" ref="U100">IF(ISNA($D26),NA(),INDEX(Data!$BJ$3:$CD$38,MATCH(processing!$B$1&amp;processing!$A26,Data!$A$3:$A$38&amp;Data!$B$3:$B$38,0),U$104))</f>
        <v>#N/A</v>
      </c>
      <c r="V100" s="33" t="e" cm="1">
        <f t="array" ref="V100">IF(ISNA($D26),NA(),INDEX(Data!$BJ$3:$CD$38,MATCH(processing!$B$1&amp;processing!$A26,Data!$A$3:$A$38&amp;Data!$B$3:$B$38,0),V$104))</f>
        <v>#N/A</v>
      </c>
      <c r="W100" s="33" t="e" cm="1">
        <f t="array" ref="W100">IF(ISNA($D26),NA(),INDEX(Data!$BJ$3:$CD$38,MATCH(processing!$B$1&amp;processing!$A26,Data!$A$3:$A$38&amp;Data!$B$3:$B$38,0),W$104))</f>
        <v>#N/A</v>
      </c>
      <c r="X100" s="33" t="e" cm="1">
        <f t="array" ref="X100">IF(ISNA($D26),NA(),INDEX(Data!$CE$3:$CY$38,MATCH(processing!$B$1&amp;processing!$A26,Data!$A$3:$A$38&amp;Data!$B$3:$B$38,0),X$104))</f>
        <v>#N/A</v>
      </c>
      <c r="Y100" s="33" t="e" cm="1">
        <f t="array" ref="Y100">IF(ISNA($D26),NA(),INDEX(Data!$CE$3:$CY$38,MATCH(processing!$B$1&amp;processing!$A26,Data!$A$3:$A$38&amp;Data!$B$3:$B$38,0),Y$104))</f>
        <v>#N/A</v>
      </c>
      <c r="Z100" s="33" t="e" cm="1">
        <f t="array" ref="Z100">IF(ISNA($D26),NA(),INDEX(Data!$CE$3:$CY$38,MATCH(processing!$B$1&amp;processing!$A26,Data!$A$3:$A$38&amp;Data!$B$3:$B$38,0),Z$104))</f>
        <v>#N/A</v>
      </c>
      <c r="AA100" s="33" t="e" cm="1">
        <f t="array" ref="AA100">IF(ISNA($D26),NA(),INDEX(Data!$CE$3:$CY$38,MATCH(processing!$B$1&amp;processing!$A26,Data!$A$3:$A$38&amp;Data!$B$3:$B$38,0),AA$104))</f>
        <v>#N/A</v>
      </c>
      <c r="AB100" s="33" t="e" cm="1">
        <f t="array" ref="AB100">IF(ISNA($D26),NA(),INDEX(Data!$CE$3:$CY$38,MATCH(processing!$B$1&amp;processing!$A26,Data!$A$3:$A$38&amp;Data!$B$3:$B$38,0),AB$104))</f>
        <v>#N/A</v>
      </c>
      <c r="AC100" s="33" t="e" cm="1">
        <f t="array" ref="AC100">IF(ISNA($D26),NA(),INDEX(Data!$CE$3:$CY$38,MATCH(processing!$B$1&amp;processing!$A26,Data!$A$3:$A$38&amp;Data!$B$3:$B$38,0),AC$104))</f>
        <v>#N/A</v>
      </c>
      <c r="AD100" s="33" t="e" cm="1">
        <f t="array" ref="AD100">IF(ISNA($D26),NA(),INDEX(Data!$CE$3:$CY$38,MATCH(processing!$B$1&amp;processing!$A26,Data!$A$3:$A$38&amp;Data!$B$3:$B$38,0),AD$104))</f>
        <v>#N/A</v>
      </c>
      <c r="AE100" s="33" t="e" cm="1">
        <f t="array" ref="AE100">IF(ISNA($D26),NA(),INDEX(Data!$CE$3:$CY$38,MATCH(processing!$B$1&amp;processing!$A26,Data!$A$3:$A$38&amp;Data!$B$3:$B$38,0),AE$104))</f>
        <v>#N/A</v>
      </c>
      <c r="AF100" s="33" t="e" cm="1">
        <f t="array" ref="AF100">IF(ISNA($D26),NA(),INDEX(Data!$CE$3:$CY$38,MATCH(processing!$B$1&amp;processing!$A26,Data!$A$3:$A$38&amp;Data!$B$3:$B$38,0),AF$104))</f>
        <v>#N/A</v>
      </c>
      <c r="AG100" s="33" t="e" cm="1">
        <f t="array" ref="AG100">IF(ISNA($D26),NA(),INDEX(Data!$CE$3:$CY$38,MATCH(processing!$B$1&amp;processing!$A26,Data!$A$3:$A$38&amp;Data!$B$3:$B$38,0),AG$104))</f>
        <v>#N/A</v>
      </c>
      <c r="AH100" s="33" t="e" cm="1">
        <f t="array" ref="AH100">IF(ISNA($D26),NA(),INDEX(Data!$CE$3:$CY$38,MATCH(processing!$B$1&amp;processing!$A26,Data!$A$3:$A$38&amp;Data!$B$3:$B$38,0),AH$104))</f>
        <v>#N/A</v>
      </c>
      <c r="AI100" s="33" t="e" cm="1">
        <f t="array" ref="AI100">IF(ISNA($D26),NA(),INDEX(Data!$CE$3:$CY$38,MATCH(processing!$B$1&amp;processing!$A26,Data!$A$3:$A$38&amp;Data!$B$3:$B$38,0),AI$104))</f>
        <v>#N/A</v>
      </c>
      <c r="AJ100" s="33" t="e" cm="1">
        <f t="array" ref="AJ100">IF(ISNA($D26),NA(),INDEX(Data!$CE$3:$CY$38,MATCH(processing!$B$1&amp;processing!$A26,Data!$A$3:$A$38&amp;Data!$B$3:$B$38,0),AJ$104))</f>
        <v>#N/A</v>
      </c>
      <c r="AK100" s="33" t="e" cm="1">
        <f t="array" ref="AK100">IF(ISNA($D26),NA(),INDEX(Data!$CE$3:$CY$38,MATCH(processing!$B$1&amp;processing!$A26,Data!$A$3:$A$38&amp;Data!$B$3:$B$38,0),AK$104))</f>
        <v>#N/A</v>
      </c>
      <c r="AL100" s="33" t="e" cm="1">
        <f t="array" ref="AL100">IF(ISNA($D26),NA(),INDEX(Data!$CE$3:$CY$38,MATCH(processing!$B$1&amp;processing!$A26,Data!$A$3:$A$38&amp;Data!$B$3:$B$38,0),AL$104))</f>
        <v>#N/A</v>
      </c>
      <c r="AM100" s="33" t="e" cm="1">
        <f t="array" ref="AM100">IF(ISNA($D26),NA(),INDEX(Data!$CE$3:$CY$38,MATCH(processing!$B$1&amp;processing!$A26,Data!$A$3:$A$38&amp;Data!$B$3:$B$38,0),AM$104))</f>
        <v>#N/A</v>
      </c>
      <c r="AN100" s="33" t="e" cm="1">
        <f t="array" ref="AN100">IF(ISNA($D26),NA(),INDEX(Data!$CE$3:$CY$38,MATCH(processing!$B$1&amp;processing!$A26,Data!$A$3:$A$38&amp;Data!$B$3:$B$38,0),AN$104))</f>
        <v>#N/A</v>
      </c>
      <c r="AO100" s="33" t="e" cm="1">
        <f t="array" ref="AO100">IF(ISNA($D26),NA(),INDEX(Data!$CE$3:$CY$38,MATCH(processing!$B$1&amp;processing!$A26,Data!$A$3:$A$38&amp;Data!$B$3:$B$38,0),AO$104))</f>
        <v>#N/A</v>
      </c>
      <c r="AP100" s="33" t="e" cm="1">
        <f t="array" ref="AP100">IF(ISNA($D26),NA(),INDEX(Data!$CE$3:$CY$38,MATCH(processing!$B$1&amp;processing!$A26,Data!$A$3:$A$38&amp;Data!$B$3:$B$38,0),AP$104))</f>
        <v>#N/A</v>
      </c>
      <c r="AQ100" s="33" t="e" cm="1">
        <f t="array" ref="AQ100">IF(ISNA($D26),NA(),INDEX(Data!$CE$3:$CY$38,MATCH(processing!$B$1&amp;processing!$A26,Data!$A$3:$A$38&amp;Data!$B$3:$B$38,0),AQ$104))</f>
        <v>#N/A</v>
      </c>
      <c r="AR100" s="33" t="e" cm="1">
        <f t="array" ref="AR100">IF(ISNA($D26),NA(),INDEX(Data!$CE$3:$CY$38,MATCH(processing!$B$1&amp;processing!$A26,Data!$A$3:$A$38&amp;Data!$B$3:$B$38,0),AR$104))</f>
        <v>#N/A</v>
      </c>
      <c r="AS100" s="1"/>
      <c r="AT100" s="1"/>
      <c r="AU100" s="1"/>
      <c r="AV100" s="1"/>
      <c r="AW100" s="1"/>
      <c r="AX100" s="1"/>
      <c r="AY100" s="1"/>
      <c r="AZ100" s="1"/>
      <c r="BA100" s="1"/>
      <c r="BB100" s="1"/>
      <c r="BC100" s="1"/>
      <c r="BD100" s="1"/>
      <c r="BE100" s="1"/>
      <c r="BF100" s="1"/>
    </row>
    <row r="101" spans="1:58" ht="15" thickBot="1" x14ac:dyDescent="0.35">
      <c r="A101" s="1">
        <v>4.0999999999999996</v>
      </c>
      <c r="B101" s="10">
        <v>11</v>
      </c>
      <c r="C101" s="33" t="e" cm="1">
        <f t="array" ref="C101">IF(ISNA($D27),NA(),INDEX(Data!$BJ$3:$CD$38,MATCH(processing!$B$1&amp;processing!$A27,Data!$A$3:$A$38&amp;Data!$B$3:$B$38,0),C$104))</f>
        <v>#N/A</v>
      </c>
      <c r="D101" s="33" t="e" cm="1">
        <f t="array" ref="D101">IF(ISNA($D27),NA(),INDEX(Data!$BJ$3:$CD$38,MATCH(processing!$B$1&amp;processing!$A27,Data!$A$3:$A$38&amp;Data!$B$3:$B$38,0),D$104))</f>
        <v>#N/A</v>
      </c>
      <c r="E101" s="33" t="e" cm="1">
        <f t="array" ref="E101">IF(ISNA($D27),NA(),INDEX(Data!$BJ$3:$CD$38,MATCH(processing!$B$1&amp;processing!$A27,Data!$A$3:$A$38&amp;Data!$B$3:$B$38,0),E$104))</f>
        <v>#N/A</v>
      </c>
      <c r="F101" s="33" t="e" cm="1">
        <f t="array" ref="F101">IF(ISNA($D27),NA(),INDEX(Data!$BJ$3:$CD$38,MATCH(processing!$B$1&amp;processing!$A27,Data!$A$3:$A$38&amp;Data!$B$3:$B$38,0),F$104))</f>
        <v>#N/A</v>
      </c>
      <c r="G101" s="33" t="e" cm="1">
        <f t="array" ref="G101">IF(ISNA($D27),NA(),INDEX(Data!$BJ$3:$CD$38,MATCH(processing!$B$1&amp;processing!$A27,Data!$A$3:$A$38&amp;Data!$B$3:$B$38,0),G$104))</f>
        <v>#N/A</v>
      </c>
      <c r="H101" s="33" t="e" cm="1">
        <f t="array" ref="H101">IF(ISNA($D27),NA(),INDEX(Data!$BJ$3:$CD$38,MATCH(processing!$B$1&amp;processing!$A27,Data!$A$3:$A$38&amp;Data!$B$3:$B$38,0),H$104))</f>
        <v>#N/A</v>
      </c>
      <c r="I101" s="33" t="e" cm="1">
        <f t="array" ref="I101">IF(ISNA($D27),NA(),INDEX(Data!$BJ$3:$CD$38,MATCH(processing!$B$1&amp;processing!$A27,Data!$A$3:$A$38&amp;Data!$B$3:$B$38,0),I$104))</f>
        <v>#N/A</v>
      </c>
      <c r="J101" s="33" t="e" cm="1">
        <f t="array" ref="J101">IF(ISNA($D27),NA(),INDEX(Data!$BJ$3:$CD$38,MATCH(processing!$B$1&amp;processing!$A27,Data!$A$3:$A$38&amp;Data!$B$3:$B$38,0),J$104))</f>
        <v>#N/A</v>
      </c>
      <c r="K101" s="33" t="e" cm="1">
        <f t="array" ref="K101">IF(ISNA($D27),NA(),INDEX(Data!$BJ$3:$CD$38,MATCH(processing!$B$1&amp;processing!$A27,Data!$A$3:$A$38&amp;Data!$B$3:$B$38,0),K$104))</f>
        <v>#N/A</v>
      </c>
      <c r="L101" s="33" t="e" cm="1">
        <f t="array" ref="L101">IF(ISNA($D27),NA(),INDEX(Data!$BJ$3:$CD$38,MATCH(processing!$B$1&amp;processing!$A27,Data!$A$3:$A$38&amp;Data!$B$3:$B$38,0),L$104))</f>
        <v>#N/A</v>
      </c>
      <c r="M101" s="33" t="e" cm="1">
        <f t="array" ref="M101">IF(ISNA($D27),NA(),INDEX(Data!$BJ$3:$CD$38,MATCH(processing!$B$1&amp;processing!$A27,Data!$A$3:$A$38&amp;Data!$B$3:$B$38,0),M$104))</f>
        <v>#N/A</v>
      </c>
      <c r="N101" s="33" t="e" cm="1">
        <f t="array" ref="N101">IF(ISNA($D27),NA(),INDEX(Data!$BJ$3:$CD$38,MATCH(processing!$B$1&amp;processing!$A27,Data!$A$3:$A$38&amp;Data!$B$3:$B$38,0),N$104))</f>
        <v>#N/A</v>
      </c>
      <c r="O101" s="33" t="e" cm="1">
        <f t="array" ref="O101">IF(ISNA($D27),NA(),INDEX(Data!$BJ$3:$CD$38,MATCH(processing!$B$1&amp;processing!$A27,Data!$A$3:$A$38&amp;Data!$B$3:$B$38,0),O$104))</f>
        <v>#N/A</v>
      </c>
      <c r="P101" s="33" t="e" cm="1">
        <f t="array" ref="P101">IF(ISNA($D27),NA(),INDEX(Data!$BJ$3:$CD$38,MATCH(processing!$B$1&amp;processing!$A27,Data!$A$3:$A$38&amp;Data!$B$3:$B$38,0),P$104))</f>
        <v>#N/A</v>
      </c>
      <c r="Q101" s="33" t="e" cm="1">
        <f t="array" ref="Q101">IF(ISNA($D27),NA(),INDEX(Data!$BJ$3:$CD$38,MATCH(processing!$B$1&amp;processing!$A27,Data!$A$3:$A$38&amp;Data!$B$3:$B$38,0),Q$104))</f>
        <v>#N/A</v>
      </c>
      <c r="R101" s="33" t="e" cm="1">
        <f t="array" ref="R101">IF(ISNA($D27),NA(),INDEX(Data!$BJ$3:$CD$38,MATCH(processing!$B$1&amp;processing!$A27,Data!$A$3:$A$38&amp;Data!$B$3:$B$38,0),R$104))</f>
        <v>#N/A</v>
      </c>
      <c r="S101" s="33" t="e" cm="1">
        <f t="array" ref="S101">IF(ISNA($D27),NA(),INDEX(Data!$BJ$3:$CD$38,MATCH(processing!$B$1&amp;processing!$A27,Data!$A$3:$A$38&amp;Data!$B$3:$B$38,0),S$104))</f>
        <v>#N/A</v>
      </c>
      <c r="T101" s="33" t="e" cm="1">
        <f t="array" ref="T101">IF(ISNA($D27),NA(),INDEX(Data!$BJ$3:$CD$38,MATCH(processing!$B$1&amp;processing!$A27,Data!$A$3:$A$38&amp;Data!$B$3:$B$38,0),T$104))</f>
        <v>#N/A</v>
      </c>
      <c r="U101" s="33" t="e" cm="1">
        <f t="array" ref="U101">IF(ISNA($D27),NA(),INDEX(Data!$BJ$3:$CD$38,MATCH(processing!$B$1&amp;processing!$A27,Data!$A$3:$A$38&amp;Data!$B$3:$B$38,0),U$104))</f>
        <v>#N/A</v>
      </c>
      <c r="V101" s="33" t="e" cm="1">
        <f t="array" ref="V101">IF(ISNA($D27),NA(),INDEX(Data!$BJ$3:$CD$38,MATCH(processing!$B$1&amp;processing!$A27,Data!$A$3:$A$38&amp;Data!$B$3:$B$38,0),V$104))</f>
        <v>#N/A</v>
      </c>
      <c r="W101" s="33" t="e" cm="1">
        <f t="array" ref="W101">IF(ISNA($D27),NA(),INDEX(Data!$BJ$3:$CD$38,MATCH(processing!$B$1&amp;processing!$A27,Data!$A$3:$A$38&amp;Data!$B$3:$B$38,0),W$104))</f>
        <v>#N/A</v>
      </c>
      <c r="X101" s="33" t="e" cm="1">
        <f t="array" ref="X101">IF(ISNA($D27),NA(),INDEX(Data!$CE$3:$CY$38,MATCH(processing!$B$1&amp;processing!$A27,Data!$A$3:$A$38&amp;Data!$B$3:$B$38,0),X$104))</f>
        <v>#N/A</v>
      </c>
      <c r="Y101" s="33" t="e" cm="1">
        <f t="array" ref="Y101">IF(ISNA($D27),NA(),INDEX(Data!$CE$3:$CY$38,MATCH(processing!$B$1&amp;processing!$A27,Data!$A$3:$A$38&amp;Data!$B$3:$B$38,0),Y$104))</f>
        <v>#N/A</v>
      </c>
      <c r="Z101" s="33" t="e" cm="1">
        <f t="array" ref="Z101">IF(ISNA($D27),NA(),INDEX(Data!$CE$3:$CY$38,MATCH(processing!$B$1&amp;processing!$A27,Data!$A$3:$A$38&amp;Data!$B$3:$B$38,0),Z$104))</f>
        <v>#N/A</v>
      </c>
      <c r="AA101" s="33" t="e" cm="1">
        <f t="array" ref="AA101">IF(ISNA($D27),NA(),INDEX(Data!$CE$3:$CY$38,MATCH(processing!$B$1&amp;processing!$A27,Data!$A$3:$A$38&amp;Data!$B$3:$B$38,0),AA$104))</f>
        <v>#N/A</v>
      </c>
      <c r="AB101" s="33" t="e" cm="1">
        <f t="array" ref="AB101">IF(ISNA($D27),NA(),INDEX(Data!$CE$3:$CY$38,MATCH(processing!$B$1&amp;processing!$A27,Data!$A$3:$A$38&amp;Data!$B$3:$B$38,0),AB$104))</f>
        <v>#N/A</v>
      </c>
      <c r="AC101" s="33" t="e" cm="1">
        <f t="array" ref="AC101">IF(ISNA($D27),NA(),INDEX(Data!$CE$3:$CY$38,MATCH(processing!$B$1&amp;processing!$A27,Data!$A$3:$A$38&amp;Data!$B$3:$B$38,0),AC$104))</f>
        <v>#N/A</v>
      </c>
      <c r="AD101" s="33" t="e" cm="1">
        <f t="array" ref="AD101">IF(ISNA($D27),NA(),INDEX(Data!$CE$3:$CY$38,MATCH(processing!$B$1&amp;processing!$A27,Data!$A$3:$A$38&amp;Data!$B$3:$B$38,0),AD$104))</f>
        <v>#N/A</v>
      </c>
      <c r="AE101" s="33" t="e" cm="1">
        <f t="array" ref="AE101">IF(ISNA($D27),NA(),INDEX(Data!$CE$3:$CY$38,MATCH(processing!$B$1&amp;processing!$A27,Data!$A$3:$A$38&amp;Data!$B$3:$B$38,0),AE$104))</f>
        <v>#N/A</v>
      </c>
      <c r="AF101" s="33" t="e" cm="1">
        <f t="array" ref="AF101">IF(ISNA($D27),NA(),INDEX(Data!$CE$3:$CY$38,MATCH(processing!$B$1&amp;processing!$A27,Data!$A$3:$A$38&amp;Data!$B$3:$B$38,0),AF$104))</f>
        <v>#N/A</v>
      </c>
      <c r="AG101" s="33" t="e" cm="1">
        <f t="array" ref="AG101">IF(ISNA($D27),NA(),INDEX(Data!$CE$3:$CY$38,MATCH(processing!$B$1&amp;processing!$A27,Data!$A$3:$A$38&amp;Data!$B$3:$B$38,0),AG$104))</f>
        <v>#N/A</v>
      </c>
      <c r="AH101" s="33" t="e" cm="1">
        <f t="array" ref="AH101">IF(ISNA($D27),NA(),INDEX(Data!$CE$3:$CY$38,MATCH(processing!$B$1&amp;processing!$A27,Data!$A$3:$A$38&amp;Data!$B$3:$B$38,0),AH$104))</f>
        <v>#N/A</v>
      </c>
      <c r="AI101" s="33" t="e" cm="1">
        <f t="array" ref="AI101">IF(ISNA($D27),NA(),INDEX(Data!$CE$3:$CY$38,MATCH(processing!$B$1&amp;processing!$A27,Data!$A$3:$A$38&amp;Data!$B$3:$B$38,0),AI$104))</f>
        <v>#N/A</v>
      </c>
      <c r="AJ101" s="33" t="e" cm="1">
        <f t="array" ref="AJ101">IF(ISNA($D27),NA(),INDEX(Data!$CE$3:$CY$38,MATCH(processing!$B$1&amp;processing!$A27,Data!$A$3:$A$38&amp;Data!$B$3:$B$38,0),AJ$104))</f>
        <v>#N/A</v>
      </c>
      <c r="AK101" s="33" t="e" cm="1">
        <f t="array" ref="AK101">IF(ISNA($D27),NA(),INDEX(Data!$CE$3:$CY$38,MATCH(processing!$B$1&amp;processing!$A27,Data!$A$3:$A$38&amp;Data!$B$3:$B$38,0),AK$104))</f>
        <v>#N/A</v>
      </c>
      <c r="AL101" s="33" t="e" cm="1">
        <f t="array" ref="AL101">IF(ISNA($D27),NA(),INDEX(Data!$CE$3:$CY$38,MATCH(processing!$B$1&amp;processing!$A27,Data!$A$3:$A$38&amp;Data!$B$3:$B$38,0),AL$104))</f>
        <v>#N/A</v>
      </c>
      <c r="AM101" s="33" t="e" cm="1">
        <f t="array" ref="AM101">IF(ISNA($D27),NA(),INDEX(Data!$CE$3:$CY$38,MATCH(processing!$B$1&amp;processing!$A27,Data!$A$3:$A$38&amp;Data!$B$3:$B$38,0),AM$104))</f>
        <v>#N/A</v>
      </c>
      <c r="AN101" s="33" t="e" cm="1">
        <f t="array" ref="AN101">IF(ISNA($D27),NA(),INDEX(Data!$CE$3:$CY$38,MATCH(processing!$B$1&amp;processing!$A27,Data!$A$3:$A$38&amp;Data!$B$3:$B$38,0),AN$104))</f>
        <v>#N/A</v>
      </c>
      <c r="AO101" s="33" t="e" cm="1">
        <f t="array" ref="AO101">IF(ISNA($D27),NA(),INDEX(Data!$CE$3:$CY$38,MATCH(processing!$B$1&amp;processing!$A27,Data!$A$3:$A$38&amp;Data!$B$3:$B$38,0),AO$104))</f>
        <v>#N/A</v>
      </c>
      <c r="AP101" s="33" t="e" cm="1">
        <f t="array" ref="AP101">IF(ISNA($D27),NA(),INDEX(Data!$CE$3:$CY$38,MATCH(processing!$B$1&amp;processing!$A27,Data!$A$3:$A$38&amp;Data!$B$3:$B$38,0),AP$104))</f>
        <v>#N/A</v>
      </c>
      <c r="AQ101" s="33" t="e" cm="1">
        <f t="array" ref="AQ101">IF(ISNA($D27),NA(),INDEX(Data!$CE$3:$CY$38,MATCH(processing!$B$1&amp;processing!$A27,Data!$A$3:$A$38&amp;Data!$B$3:$B$38,0),AQ$104))</f>
        <v>#N/A</v>
      </c>
      <c r="AR101" s="33" t="e" cm="1">
        <f t="array" ref="AR101">IF(ISNA($D27),NA(),INDEX(Data!$CE$3:$CY$38,MATCH(processing!$B$1&amp;processing!$A27,Data!$A$3:$A$38&amp;Data!$B$3:$B$38,0),AR$104))</f>
        <v>#N/A</v>
      </c>
      <c r="AS101" s="1"/>
      <c r="AT101" s="1"/>
      <c r="AU101" s="1"/>
      <c r="AV101" s="1"/>
      <c r="AW101" s="1"/>
      <c r="AX101" s="1"/>
      <c r="AY101" s="1"/>
      <c r="AZ101" s="1"/>
      <c r="BA101" s="1"/>
      <c r="BB101" s="1"/>
      <c r="BC101" s="1"/>
      <c r="BD101" s="1"/>
      <c r="BE101" s="1"/>
      <c r="BF101" s="1"/>
    </row>
    <row r="102" spans="1:58" ht="15" thickBot="1" x14ac:dyDescent="0.35">
      <c r="A102" s="1">
        <v>3.5</v>
      </c>
      <c r="B102" s="10">
        <v>12</v>
      </c>
      <c r="C102" s="33" t="e" cm="1">
        <f t="array" ref="C102">IF(ISNA($D28),NA(),INDEX(Data!$BJ$3:$CD$38,MATCH(processing!$B$1&amp;processing!$A28,Data!$A$3:$A$38&amp;Data!$B$3:$B$38,0),C$104))</f>
        <v>#N/A</v>
      </c>
      <c r="D102" s="33" t="e" cm="1">
        <f t="array" ref="D102">IF(ISNA($D28),NA(),INDEX(Data!$BJ$3:$CD$38,MATCH(processing!$B$1&amp;processing!$A28,Data!$A$3:$A$38&amp;Data!$B$3:$B$38,0),D$104))</f>
        <v>#N/A</v>
      </c>
      <c r="E102" s="33" t="e" cm="1">
        <f t="array" ref="E102">IF(ISNA($D28),NA(),INDEX(Data!$BJ$3:$CD$38,MATCH(processing!$B$1&amp;processing!$A28,Data!$A$3:$A$38&amp;Data!$B$3:$B$38,0),E$104))</f>
        <v>#N/A</v>
      </c>
      <c r="F102" s="33" t="e" cm="1">
        <f t="array" ref="F102">IF(ISNA($D28),NA(),INDEX(Data!$BJ$3:$CD$38,MATCH(processing!$B$1&amp;processing!$A28,Data!$A$3:$A$38&amp;Data!$B$3:$B$38,0),F$104))</f>
        <v>#N/A</v>
      </c>
      <c r="G102" s="33" t="e" cm="1">
        <f t="array" ref="G102">IF(ISNA($D28),NA(),INDEX(Data!$BJ$3:$CD$38,MATCH(processing!$B$1&amp;processing!$A28,Data!$A$3:$A$38&amp;Data!$B$3:$B$38,0),G$104))</f>
        <v>#N/A</v>
      </c>
      <c r="H102" s="33" t="e" cm="1">
        <f t="array" ref="H102">IF(ISNA($D28),NA(),INDEX(Data!$BJ$3:$CD$38,MATCH(processing!$B$1&amp;processing!$A28,Data!$A$3:$A$38&amp;Data!$B$3:$B$38,0),H$104))</f>
        <v>#N/A</v>
      </c>
      <c r="I102" s="33" t="e" cm="1">
        <f t="array" ref="I102">IF(ISNA($D28),NA(),INDEX(Data!$BJ$3:$CD$38,MATCH(processing!$B$1&amp;processing!$A28,Data!$A$3:$A$38&amp;Data!$B$3:$B$38,0),I$104))</f>
        <v>#N/A</v>
      </c>
      <c r="J102" s="33" t="e" cm="1">
        <f t="array" ref="J102">IF(ISNA($D28),NA(),INDEX(Data!$BJ$3:$CD$38,MATCH(processing!$B$1&amp;processing!$A28,Data!$A$3:$A$38&amp;Data!$B$3:$B$38,0),J$104))</f>
        <v>#N/A</v>
      </c>
      <c r="K102" s="33" t="e" cm="1">
        <f t="array" ref="K102">IF(ISNA($D28),NA(),INDEX(Data!$BJ$3:$CD$38,MATCH(processing!$B$1&amp;processing!$A28,Data!$A$3:$A$38&amp;Data!$B$3:$B$38,0),K$104))</f>
        <v>#N/A</v>
      </c>
      <c r="L102" s="33" t="e" cm="1">
        <f t="array" ref="L102">IF(ISNA($D28),NA(),INDEX(Data!$BJ$3:$CD$38,MATCH(processing!$B$1&amp;processing!$A28,Data!$A$3:$A$38&amp;Data!$B$3:$B$38,0),L$104))</f>
        <v>#N/A</v>
      </c>
      <c r="M102" s="33" t="e" cm="1">
        <f t="array" ref="M102">IF(ISNA($D28),NA(),INDEX(Data!$BJ$3:$CD$38,MATCH(processing!$B$1&amp;processing!$A28,Data!$A$3:$A$38&amp;Data!$B$3:$B$38,0),M$104))</f>
        <v>#N/A</v>
      </c>
      <c r="N102" s="33" t="e" cm="1">
        <f t="array" ref="N102">IF(ISNA($D28),NA(),INDEX(Data!$BJ$3:$CD$38,MATCH(processing!$B$1&amp;processing!$A28,Data!$A$3:$A$38&amp;Data!$B$3:$B$38,0),N$104))</f>
        <v>#N/A</v>
      </c>
      <c r="O102" s="33" t="e" cm="1">
        <f t="array" ref="O102">IF(ISNA($D28),NA(),INDEX(Data!$BJ$3:$CD$38,MATCH(processing!$B$1&amp;processing!$A28,Data!$A$3:$A$38&amp;Data!$B$3:$B$38,0),O$104))</f>
        <v>#N/A</v>
      </c>
      <c r="P102" s="33" t="e" cm="1">
        <f t="array" ref="P102">IF(ISNA($D28),NA(),INDEX(Data!$BJ$3:$CD$38,MATCH(processing!$B$1&amp;processing!$A28,Data!$A$3:$A$38&amp;Data!$B$3:$B$38,0),P$104))</f>
        <v>#N/A</v>
      </c>
      <c r="Q102" s="33" t="e" cm="1">
        <f t="array" ref="Q102">IF(ISNA($D28),NA(),INDEX(Data!$BJ$3:$CD$38,MATCH(processing!$B$1&amp;processing!$A28,Data!$A$3:$A$38&amp;Data!$B$3:$B$38,0),Q$104))</f>
        <v>#N/A</v>
      </c>
      <c r="R102" s="33" t="e" cm="1">
        <f t="array" ref="R102">IF(ISNA($D28),NA(),INDEX(Data!$BJ$3:$CD$38,MATCH(processing!$B$1&amp;processing!$A28,Data!$A$3:$A$38&amp;Data!$B$3:$B$38,0),R$104))</f>
        <v>#N/A</v>
      </c>
      <c r="S102" s="33" t="e" cm="1">
        <f t="array" ref="S102">IF(ISNA($D28),NA(),INDEX(Data!$BJ$3:$CD$38,MATCH(processing!$B$1&amp;processing!$A28,Data!$A$3:$A$38&amp;Data!$B$3:$B$38,0),S$104))</f>
        <v>#N/A</v>
      </c>
      <c r="T102" s="33" t="e" cm="1">
        <f t="array" ref="T102">IF(ISNA($D28),NA(),INDEX(Data!$BJ$3:$CD$38,MATCH(processing!$B$1&amp;processing!$A28,Data!$A$3:$A$38&amp;Data!$B$3:$B$38,0),T$104))</f>
        <v>#N/A</v>
      </c>
      <c r="U102" s="33" t="e" cm="1">
        <f t="array" ref="U102">IF(ISNA($D28),NA(),INDEX(Data!$BJ$3:$CD$38,MATCH(processing!$B$1&amp;processing!$A28,Data!$A$3:$A$38&amp;Data!$B$3:$B$38,0),U$104))</f>
        <v>#N/A</v>
      </c>
      <c r="V102" s="33" t="e" cm="1">
        <f t="array" ref="V102">IF(ISNA($D28),NA(),INDEX(Data!$BJ$3:$CD$38,MATCH(processing!$B$1&amp;processing!$A28,Data!$A$3:$A$38&amp;Data!$B$3:$B$38,0),V$104))</f>
        <v>#N/A</v>
      </c>
      <c r="W102" s="33" t="e" cm="1">
        <f t="array" ref="W102">IF(ISNA($D28),NA(),INDEX(Data!$BJ$3:$CD$38,MATCH(processing!$B$1&amp;processing!$A28,Data!$A$3:$A$38&amp;Data!$B$3:$B$38,0),W$104))</f>
        <v>#N/A</v>
      </c>
      <c r="X102" s="33" t="e" cm="1">
        <f t="array" ref="X102">IF(ISNA($D28),NA(),INDEX(Data!$CE$3:$CY$38,MATCH(processing!$B$1&amp;processing!$A28,Data!$A$3:$A$38&amp;Data!$B$3:$B$38,0),X$104))</f>
        <v>#N/A</v>
      </c>
      <c r="Y102" s="33" t="e" cm="1">
        <f t="array" ref="Y102">IF(ISNA($D28),NA(),INDEX(Data!$CE$3:$CY$38,MATCH(processing!$B$1&amp;processing!$A28,Data!$A$3:$A$38&amp;Data!$B$3:$B$38,0),Y$104))</f>
        <v>#N/A</v>
      </c>
      <c r="Z102" s="33" t="e" cm="1">
        <f t="array" ref="Z102">IF(ISNA($D28),NA(),INDEX(Data!$CE$3:$CY$38,MATCH(processing!$B$1&amp;processing!$A28,Data!$A$3:$A$38&amp;Data!$B$3:$B$38,0),Z$104))</f>
        <v>#N/A</v>
      </c>
      <c r="AA102" s="33" t="e" cm="1">
        <f t="array" ref="AA102">IF(ISNA($D28),NA(),INDEX(Data!$CE$3:$CY$38,MATCH(processing!$B$1&amp;processing!$A28,Data!$A$3:$A$38&amp;Data!$B$3:$B$38,0),AA$104))</f>
        <v>#N/A</v>
      </c>
      <c r="AB102" s="33" t="e" cm="1">
        <f t="array" ref="AB102">IF(ISNA($D28),NA(),INDEX(Data!$CE$3:$CY$38,MATCH(processing!$B$1&amp;processing!$A28,Data!$A$3:$A$38&amp;Data!$B$3:$B$38,0),AB$104))</f>
        <v>#N/A</v>
      </c>
      <c r="AC102" s="33" t="e" cm="1">
        <f t="array" ref="AC102">IF(ISNA($D28),NA(),INDEX(Data!$CE$3:$CY$38,MATCH(processing!$B$1&amp;processing!$A28,Data!$A$3:$A$38&amp;Data!$B$3:$B$38,0),AC$104))</f>
        <v>#N/A</v>
      </c>
      <c r="AD102" s="33" t="e" cm="1">
        <f t="array" ref="AD102">IF(ISNA($D28),NA(),INDEX(Data!$CE$3:$CY$38,MATCH(processing!$B$1&amp;processing!$A28,Data!$A$3:$A$38&amp;Data!$B$3:$B$38,0),AD$104))</f>
        <v>#N/A</v>
      </c>
      <c r="AE102" s="33" t="e" cm="1">
        <f t="array" ref="AE102">IF(ISNA($D28),NA(),INDEX(Data!$CE$3:$CY$38,MATCH(processing!$B$1&amp;processing!$A28,Data!$A$3:$A$38&amp;Data!$B$3:$B$38,0),AE$104))</f>
        <v>#N/A</v>
      </c>
      <c r="AF102" s="33" t="e" cm="1">
        <f t="array" ref="AF102">IF(ISNA($D28),NA(),INDEX(Data!$CE$3:$CY$38,MATCH(processing!$B$1&amp;processing!$A28,Data!$A$3:$A$38&amp;Data!$B$3:$B$38,0),AF$104))</f>
        <v>#N/A</v>
      </c>
      <c r="AG102" s="33" t="e" cm="1">
        <f t="array" ref="AG102">IF(ISNA($D28),NA(),INDEX(Data!$CE$3:$CY$38,MATCH(processing!$B$1&amp;processing!$A28,Data!$A$3:$A$38&amp;Data!$B$3:$B$38,0),AG$104))</f>
        <v>#N/A</v>
      </c>
      <c r="AH102" s="33" t="e" cm="1">
        <f t="array" ref="AH102">IF(ISNA($D28),NA(),INDEX(Data!$CE$3:$CY$38,MATCH(processing!$B$1&amp;processing!$A28,Data!$A$3:$A$38&amp;Data!$B$3:$B$38,0),AH$104))</f>
        <v>#N/A</v>
      </c>
      <c r="AI102" s="33" t="e" cm="1">
        <f t="array" ref="AI102">IF(ISNA($D28),NA(),INDEX(Data!$CE$3:$CY$38,MATCH(processing!$B$1&amp;processing!$A28,Data!$A$3:$A$38&amp;Data!$B$3:$B$38,0),AI$104))</f>
        <v>#N/A</v>
      </c>
      <c r="AJ102" s="33" t="e" cm="1">
        <f t="array" ref="AJ102">IF(ISNA($D28),NA(),INDEX(Data!$CE$3:$CY$38,MATCH(processing!$B$1&amp;processing!$A28,Data!$A$3:$A$38&amp;Data!$B$3:$B$38,0),AJ$104))</f>
        <v>#N/A</v>
      </c>
      <c r="AK102" s="33" t="e" cm="1">
        <f t="array" ref="AK102">IF(ISNA($D28),NA(),INDEX(Data!$CE$3:$CY$38,MATCH(processing!$B$1&amp;processing!$A28,Data!$A$3:$A$38&amp;Data!$B$3:$B$38,0),AK$104))</f>
        <v>#N/A</v>
      </c>
      <c r="AL102" s="33" t="e" cm="1">
        <f t="array" ref="AL102">IF(ISNA($D28),NA(),INDEX(Data!$CE$3:$CY$38,MATCH(processing!$B$1&amp;processing!$A28,Data!$A$3:$A$38&amp;Data!$B$3:$B$38,0),AL$104))</f>
        <v>#N/A</v>
      </c>
      <c r="AM102" s="33" t="e" cm="1">
        <f t="array" ref="AM102">IF(ISNA($D28),NA(),INDEX(Data!$CE$3:$CY$38,MATCH(processing!$B$1&amp;processing!$A28,Data!$A$3:$A$38&amp;Data!$B$3:$B$38,0),AM$104))</f>
        <v>#N/A</v>
      </c>
      <c r="AN102" s="33" t="e" cm="1">
        <f t="array" ref="AN102">IF(ISNA($D28),NA(),INDEX(Data!$CE$3:$CY$38,MATCH(processing!$B$1&amp;processing!$A28,Data!$A$3:$A$38&amp;Data!$B$3:$B$38,0),AN$104))</f>
        <v>#N/A</v>
      </c>
      <c r="AO102" s="33" t="e" cm="1">
        <f t="array" ref="AO102">IF(ISNA($D28),NA(),INDEX(Data!$CE$3:$CY$38,MATCH(processing!$B$1&amp;processing!$A28,Data!$A$3:$A$38&amp;Data!$B$3:$B$38,0),AO$104))</f>
        <v>#N/A</v>
      </c>
      <c r="AP102" s="33" t="e" cm="1">
        <f t="array" ref="AP102">IF(ISNA($D28),NA(),INDEX(Data!$CE$3:$CY$38,MATCH(processing!$B$1&amp;processing!$A28,Data!$A$3:$A$38&amp;Data!$B$3:$B$38,0),AP$104))</f>
        <v>#N/A</v>
      </c>
      <c r="AQ102" s="33" t="e" cm="1">
        <f t="array" ref="AQ102">IF(ISNA($D28),NA(),INDEX(Data!$CE$3:$CY$38,MATCH(processing!$B$1&amp;processing!$A28,Data!$A$3:$A$38&amp;Data!$B$3:$B$38,0),AQ$104))</f>
        <v>#N/A</v>
      </c>
      <c r="AR102" s="33" t="e" cm="1">
        <f t="array" ref="AR102">IF(ISNA($D28),NA(),INDEX(Data!$CE$3:$CY$38,MATCH(processing!$B$1&amp;processing!$A28,Data!$A$3:$A$38&amp;Data!$B$3:$B$38,0),AR$104))</f>
        <v>#N/A</v>
      </c>
      <c r="AS102" s="1"/>
      <c r="AT102" s="1"/>
      <c r="AU102" s="1"/>
      <c r="AV102" s="1"/>
      <c r="AW102" s="1"/>
      <c r="AX102" s="1"/>
      <c r="AY102" s="1"/>
      <c r="AZ102" s="1"/>
      <c r="BA102" s="1"/>
      <c r="BB102" s="1"/>
      <c r="BC102" s="1"/>
      <c r="BD102" s="1"/>
      <c r="BE102" s="1"/>
      <c r="BF102" s="1"/>
    </row>
    <row r="103" spans="1:58" ht="15" thickBot="1" x14ac:dyDescent="0.35">
      <c r="A103" s="1">
        <v>3.7</v>
      </c>
      <c r="B103" s="1"/>
      <c r="C103" s="40">
        <f>SUMIF(C91:C102,"&gt;0")</f>
        <v>0.61</v>
      </c>
      <c r="D103" s="40">
        <f t="shared" ref="D103:AR103" si="15">SUMIF(D91:D102,"&gt;0")</f>
        <v>0.48</v>
      </c>
      <c r="E103" s="40">
        <f t="shared" si="15"/>
        <v>0.5</v>
      </c>
      <c r="F103" s="40">
        <f t="shared" si="15"/>
        <v>0.64</v>
      </c>
      <c r="G103" s="40">
        <f t="shared" si="15"/>
        <v>0.28000000000000003</v>
      </c>
      <c r="H103" s="40">
        <f t="shared" si="15"/>
        <v>0.75</v>
      </c>
      <c r="I103" s="40">
        <f t="shared" si="15"/>
        <v>0.66</v>
      </c>
      <c r="J103" s="40">
        <f t="shared" si="15"/>
        <v>0.56999999999999995</v>
      </c>
      <c r="K103" s="40">
        <f t="shared" si="15"/>
        <v>0.32</v>
      </c>
      <c r="L103" s="40">
        <f t="shared" si="15"/>
        <v>0.49</v>
      </c>
      <c r="M103" s="40">
        <f t="shared" si="15"/>
        <v>0.52</v>
      </c>
      <c r="N103" s="40">
        <f t="shared" si="15"/>
        <v>0.27</v>
      </c>
      <c r="O103" s="40">
        <f t="shared" si="15"/>
        <v>0.24</v>
      </c>
      <c r="P103" s="40">
        <f t="shared" si="15"/>
        <v>0.46</v>
      </c>
      <c r="Q103" s="40">
        <f t="shared" si="15"/>
        <v>0.17</v>
      </c>
      <c r="R103" s="40">
        <f t="shared" si="15"/>
        <v>0.45</v>
      </c>
      <c r="S103" s="40">
        <f t="shared" si="15"/>
        <v>0.41</v>
      </c>
      <c r="T103" s="40">
        <f t="shared" si="15"/>
        <v>0.6</v>
      </c>
      <c r="U103" s="40">
        <f t="shared" si="15"/>
        <v>0.57999999999999996</v>
      </c>
      <c r="V103" s="40">
        <f t="shared" si="15"/>
        <v>0.45</v>
      </c>
      <c r="W103" s="40">
        <f t="shared" si="15"/>
        <v>0.39</v>
      </c>
      <c r="X103" s="40">
        <f t="shared" si="15"/>
        <v>0.71</v>
      </c>
      <c r="Y103" s="40">
        <f t="shared" si="15"/>
        <v>0.17</v>
      </c>
      <c r="Z103" s="40">
        <f t="shared" si="15"/>
        <v>0.03</v>
      </c>
      <c r="AA103" s="40">
        <f t="shared" si="15"/>
        <v>0.06</v>
      </c>
      <c r="AB103" s="40">
        <f t="shared" si="15"/>
        <v>0.46</v>
      </c>
      <c r="AC103" s="40">
        <f t="shared" si="15"/>
        <v>0.4</v>
      </c>
      <c r="AD103" s="40">
        <f t="shared" si="15"/>
        <v>0.2</v>
      </c>
      <c r="AE103" s="40">
        <f t="shared" si="15"/>
        <v>0.42</v>
      </c>
      <c r="AF103" s="40">
        <f t="shared" si="15"/>
        <v>0.08</v>
      </c>
      <c r="AG103" s="40">
        <f t="shared" si="15"/>
        <v>0.24</v>
      </c>
      <c r="AH103" s="40">
        <f t="shared" si="15"/>
        <v>0.6</v>
      </c>
      <c r="AI103" s="40">
        <f t="shared" si="15"/>
        <v>1</v>
      </c>
      <c r="AJ103" s="40">
        <f t="shared" si="15"/>
        <v>0.04</v>
      </c>
      <c r="AK103" s="40">
        <f t="shared" si="15"/>
        <v>0.3</v>
      </c>
      <c r="AL103" s="40">
        <f t="shared" si="15"/>
        <v>0.05</v>
      </c>
      <c r="AM103" s="40">
        <f t="shared" si="15"/>
        <v>0.3</v>
      </c>
      <c r="AN103" s="40">
        <f t="shared" si="15"/>
        <v>0.16</v>
      </c>
      <c r="AO103" s="40">
        <f t="shared" si="15"/>
        <v>0.04</v>
      </c>
      <c r="AP103" s="40">
        <f t="shared" si="15"/>
        <v>0.28000000000000003</v>
      </c>
      <c r="AQ103" s="40">
        <f t="shared" si="15"/>
        <v>0.28999999999999998</v>
      </c>
      <c r="AR103" s="40">
        <f t="shared" si="15"/>
        <v>0.05</v>
      </c>
      <c r="AS103" s="1"/>
      <c r="AT103" s="1"/>
      <c r="AU103" s="1"/>
      <c r="AV103" s="1"/>
      <c r="AW103" s="1"/>
      <c r="AX103" s="1"/>
      <c r="AY103" s="1"/>
      <c r="AZ103" s="1"/>
      <c r="BA103" s="1"/>
      <c r="BB103" s="1"/>
      <c r="BC103" s="1"/>
      <c r="BD103" s="1"/>
      <c r="BE103" s="1"/>
      <c r="BF103" s="1"/>
    </row>
    <row r="104" spans="1:58" ht="15" thickBot="1" x14ac:dyDescent="0.35">
      <c r="A104" s="1">
        <v>4.2</v>
      </c>
      <c r="B104" s="1"/>
      <c r="C104" s="4">
        <v>1</v>
      </c>
      <c r="D104" s="4">
        <v>2</v>
      </c>
      <c r="E104" s="4">
        <v>3</v>
      </c>
      <c r="F104" s="4">
        <v>4</v>
      </c>
      <c r="G104" s="4">
        <v>5</v>
      </c>
      <c r="H104" s="4">
        <v>6</v>
      </c>
      <c r="I104" s="4">
        <v>7</v>
      </c>
      <c r="J104" s="4">
        <v>8</v>
      </c>
      <c r="K104" s="4">
        <v>9</v>
      </c>
      <c r="L104" s="4">
        <v>10</v>
      </c>
      <c r="M104" s="4">
        <v>11</v>
      </c>
      <c r="N104" s="4">
        <v>12</v>
      </c>
      <c r="O104" s="4">
        <v>13</v>
      </c>
      <c r="P104" s="4">
        <v>14</v>
      </c>
      <c r="Q104" s="4">
        <v>15</v>
      </c>
      <c r="R104" s="4">
        <v>16</v>
      </c>
      <c r="S104" s="4">
        <v>17</v>
      </c>
      <c r="T104" s="4">
        <v>18</v>
      </c>
      <c r="U104" s="4">
        <v>19</v>
      </c>
      <c r="V104" s="4">
        <v>20</v>
      </c>
      <c r="W104" s="4">
        <v>21</v>
      </c>
      <c r="X104" s="4">
        <v>1</v>
      </c>
      <c r="Y104" s="4">
        <v>2</v>
      </c>
      <c r="Z104" s="4">
        <v>3</v>
      </c>
      <c r="AA104" s="4">
        <v>4</v>
      </c>
      <c r="AB104" s="4">
        <v>5</v>
      </c>
      <c r="AC104" s="4">
        <v>6</v>
      </c>
      <c r="AD104" s="4">
        <v>7</v>
      </c>
      <c r="AE104" s="4">
        <v>8</v>
      </c>
      <c r="AF104" s="4">
        <v>9</v>
      </c>
      <c r="AG104" s="4">
        <v>10</v>
      </c>
      <c r="AH104" s="4">
        <v>11</v>
      </c>
      <c r="AI104" s="4">
        <v>12</v>
      </c>
      <c r="AJ104" s="4">
        <v>13</v>
      </c>
      <c r="AK104" s="4">
        <v>14</v>
      </c>
      <c r="AL104" s="4">
        <v>15</v>
      </c>
      <c r="AM104" s="4">
        <v>16</v>
      </c>
      <c r="AN104" s="4">
        <v>17</v>
      </c>
      <c r="AO104" s="4">
        <v>18</v>
      </c>
      <c r="AP104" s="4">
        <v>19</v>
      </c>
      <c r="AQ104" s="4">
        <v>20</v>
      </c>
      <c r="AR104" s="4">
        <v>21</v>
      </c>
      <c r="AS104" s="1"/>
      <c r="AT104" s="1"/>
      <c r="AU104" s="1"/>
      <c r="AV104" s="1"/>
      <c r="AW104" s="1"/>
      <c r="AX104" s="1"/>
      <c r="AY104" s="1"/>
      <c r="AZ104" s="1"/>
      <c r="BA104" s="1"/>
      <c r="BB104" s="1"/>
      <c r="BC104" s="1"/>
      <c r="BD104" s="1"/>
      <c r="BE104" s="1"/>
      <c r="BF104" s="1"/>
    </row>
    <row r="105" spans="1:58" ht="15" thickBot="1" x14ac:dyDescent="0.35">
      <c r="A105" s="1">
        <v>4.9000000000000004</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row>
    <row r="106" spans="1:58" ht="15" thickBot="1" x14ac:dyDescent="0.35">
      <c r="A106" s="1">
        <v>4.5</v>
      </c>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row>
    <row r="107" spans="1:58" ht="15" thickBot="1" x14ac:dyDescent="0.35">
      <c r="A107" s="1">
        <v>5.5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row>
    <row r="108" spans="1:58" ht="15" thickBot="1" x14ac:dyDescent="0.35">
      <c r="A108" s="1">
        <v>5.8</v>
      </c>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row>
    <row r="109" spans="1:58" ht="15" thickBot="1" x14ac:dyDescent="0.35">
      <c r="A109" s="1">
        <v>5.6</v>
      </c>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row>
    <row r="110" spans="1:58" ht="15" thickBot="1" x14ac:dyDescent="0.35">
      <c r="A110" s="1">
        <v>5.9</v>
      </c>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row>
    <row r="111" spans="1:58" ht="15" thickBot="1" x14ac:dyDescent="0.35">
      <c r="A111" s="1">
        <v>8</v>
      </c>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row>
    <row r="112" spans="1:58"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row>
    <row r="113" spans="1:58" ht="15" thickBot="1" x14ac:dyDescent="0.35">
      <c r="A113" s="1"/>
      <c r="B113" s="1"/>
      <c r="C113" s="1">
        <v>2</v>
      </c>
      <c r="D113" s="1">
        <v>1</v>
      </c>
      <c r="E113" s="1">
        <v>0</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row>
    <row r="114" spans="1:58" ht="15" thickBot="1" x14ac:dyDescent="0.35">
      <c r="A114" s="1"/>
      <c r="B114" s="1" t="s">
        <v>11</v>
      </c>
      <c r="C114" s="1">
        <v>10</v>
      </c>
      <c r="D114" s="1">
        <v>20</v>
      </c>
      <c r="E114" s="1">
        <v>30</v>
      </c>
      <c r="F114" s="1">
        <v>40</v>
      </c>
      <c r="G114" s="1">
        <v>50</v>
      </c>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row>
    <row r="115" spans="1:58" ht="15" thickBot="1" x14ac:dyDescent="0.35">
      <c r="A115" s="1">
        <v>1</v>
      </c>
      <c r="B115" s="1">
        <v>0.1</v>
      </c>
      <c r="C115" s="36" cm="1">
        <f t="array" ref="C115">INDEX($B$137:$P$137,$A115*3-C$113)</f>
        <v>6.7999999999999996E-3</v>
      </c>
      <c r="D115" s="36" cm="1">
        <f t="array" ref="D115">INDEX($B$137:$P$137,$A115*3-D$113)</f>
        <v>9.9000000000000008E-3</v>
      </c>
      <c r="E115" s="36" cm="1">
        <f t="array" ref="E115">INDEX($B$137:$P$137,$A115*3-E$113)</f>
        <v>1.9E-3</v>
      </c>
      <c r="F115" s="41">
        <f>D115</f>
        <v>9.9000000000000008E-3</v>
      </c>
      <c r="G115" s="41">
        <f>C115</f>
        <v>6.7999999999999996E-3</v>
      </c>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row>
    <row r="116" spans="1:58" ht="15" thickBot="1" x14ac:dyDescent="0.35">
      <c r="A116" s="1">
        <v>2</v>
      </c>
      <c r="B116" s="1">
        <v>0.2</v>
      </c>
      <c r="C116" s="36" cm="1">
        <f t="array" ref="C116">INDEX($B$137:$P$137,$A116*3-C$113)</f>
        <v>1.54E-2</v>
      </c>
      <c r="D116" s="36" cm="1">
        <f t="array" ref="D116">INDEX($B$137:$P$137,$A116*3-D$113)</f>
        <v>1.5299999999999999E-2</v>
      </c>
      <c r="E116" s="36" cm="1">
        <f t="array" ref="E116">INDEX($B$137:$P$137,$A116*3-E$113)</f>
        <v>1.23E-2</v>
      </c>
      <c r="F116" s="41">
        <f t="shared" ref="F116:F123" si="16">D116</f>
        <v>1.5299999999999999E-2</v>
      </c>
      <c r="G116" s="41">
        <f t="shared" ref="G116:G123" si="17">C116</f>
        <v>1.54E-2</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row>
    <row r="117" spans="1:58" ht="15" thickBot="1" x14ac:dyDescent="0.35">
      <c r="A117" s="1">
        <v>3</v>
      </c>
      <c r="B117" s="1">
        <v>0.3</v>
      </c>
      <c r="C117" s="36" cm="1">
        <f t="array" ref="C117">INDEX($B$137:$P$137,$A117*3-C$113)</f>
        <v>4.4000000000000003E-3</v>
      </c>
      <c r="D117" s="36" cm="1">
        <f t="array" ref="D117">INDEX($B$137:$P$137,$A117*3-D$113)</f>
        <v>2.18E-2</v>
      </c>
      <c r="E117" s="36" cm="1">
        <f t="array" ref="E117">INDEX($B$137:$P$137,$A117*3-E$113)</f>
        <v>1.2500000000000001E-2</v>
      </c>
      <c r="F117" s="41">
        <f t="shared" si="16"/>
        <v>2.18E-2</v>
      </c>
      <c r="G117" s="41">
        <f t="shared" si="17"/>
        <v>4.4000000000000003E-3</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row>
    <row r="118" spans="1:58" ht="15" thickBot="1" x14ac:dyDescent="0.35">
      <c r="A118" s="1">
        <v>4</v>
      </c>
      <c r="B118" s="1">
        <v>0.4</v>
      </c>
      <c r="C118" s="36" cm="1">
        <f t="array" ref="C118">INDEX($B$137:$P$137,$A118*3-C$113)</f>
        <v>3.8E-3</v>
      </c>
      <c r="D118" s="36" cm="1">
        <f t="array" ref="D118">INDEX($B$137:$P$137,$A118*3-D$113)</f>
        <v>2.1899999999999999E-2</v>
      </c>
      <c r="E118" s="36" cm="1">
        <f t="array" ref="E118">INDEX($B$137:$P$137,$A118*3-E$113)</f>
        <v>2.06E-2</v>
      </c>
      <c r="F118" s="41">
        <f t="shared" si="16"/>
        <v>2.1899999999999999E-2</v>
      </c>
      <c r="G118" s="41">
        <f t="shared" si="17"/>
        <v>3.8E-3</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row>
    <row r="119" spans="1:58" ht="15" thickBot="1" x14ac:dyDescent="0.35">
      <c r="A119" s="1">
        <v>5</v>
      </c>
      <c r="B119" s="1">
        <v>0.5</v>
      </c>
      <c r="C119" s="36" cm="1">
        <f t="array" ref="C119">INDEX($B$137:$P$137,$A119*3-C$113)</f>
        <v>2.8E-3</v>
      </c>
      <c r="D119" s="36" cm="1">
        <f t="array" ref="D119">INDEX($B$137:$P$137,$A119*3-D$113)</f>
        <v>2.3199999999999998E-2</v>
      </c>
      <c r="E119" s="36" cm="1">
        <f t="array" ref="E119">INDEX($B$137:$P$137,$A119*3-E$113)</f>
        <v>2.2499999999999999E-2</v>
      </c>
      <c r="F119" s="41">
        <f t="shared" si="16"/>
        <v>2.3199999999999998E-2</v>
      </c>
      <c r="G119" s="41">
        <f t="shared" si="17"/>
        <v>2.8E-3</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row>
    <row r="120" spans="1:58" ht="15" thickBot="1" x14ac:dyDescent="0.35">
      <c r="A120" s="1"/>
      <c r="B120" s="1">
        <v>0.6</v>
      </c>
      <c r="C120" s="41">
        <f>C118</f>
        <v>3.8E-3</v>
      </c>
      <c r="D120" s="41">
        <f t="shared" ref="D120:E120" si="18">D118</f>
        <v>2.1899999999999999E-2</v>
      </c>
      <c r="E120" s="41">
        <f t="shared" si="18"/>
        <v>2.06E-2</v>
      </c>
      <c r="F120" s="41">
        <f t="shared" si="16"/>
        <v>2.1899999999999999E-2</v>
      </c>
      <c r="G120" s="41">
        <f t="shared" si="17"/>
        <v>3.8E-3</v>
      </c>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row>
    <row r="121" spans="1:58" ht="15" thickBot="1" x14ac:dyDescent="0.35">
      <c r="A121" s="1"/>
      <c r="B121" s="1">
        <v>0.7</v>
      </c>
      <c r="C121" s="41">
        <f>C117</f>
        <v>4.4000000000000003E-3</v>
      </c>
      <c r="D121" s="41">
        <f t="shared" ref="D121:E121" si="19">D117</f>
        <v>2.18E-2</v>
      </c>
      <c r="E121" s="41">
        <f t="shared" si="19"/>
        <v>1.2500000000000001E-2</v>
      </c>
      <c r="F121" s="41">
        <f t="shared" si="16"/>
        <v>2.18E-2</v>
      </c>
      <c r="G121" s="41">
        <f t="shared" si="17"/>
        <v>4.4000000000000003E-3</v>
      </c>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row>
    <row r="122" spans="1:58" ht="15" thickBot="1" x14ac:dyDescent="0.35">
      <c r="A122" s="1"/>
      <c r="B122" s="1">
        <v>0.8</v>
      </c>
      <c r="C122" s="41">
        <f>C116</f>
        <v>1.54E-2</v>
      </c>
      <c r="D122" s="41">
        <f t="shared" ref="D122:E122" si="20">D116</f>
        <v>1.5299999999999999E-2</v>
      </c>
      <c r="E122" s="41">
        <f t="shared" si="20"/>
        <v>1.23E-2</v>
      </c>
      <c r="F122" s="41">
        <f t="shared" si="16"/>
        <v>1.5299999999999999E-2</v>
      </c>
      <c r="G122" s="41">
        <f t="shared" si="17"/>
        <v>1.54E-2</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row>
    <row r="123" spans="1:58" ht="15" thickBot="1" x14ac:dyDescent="0.35">
      <c r="A123" s="1"/>
      <c r="B123" s="1">
        <v>0.9</v>
      </c>
      <c r="C123" s="41">
        <f>C115</f>
        <v>6.7999999999999996E-3</v>
      </c>
      <c r="D123" s="41">
        <f t="shared" ref="D123:E123" si="21">D115</f>
        <v>9.9000000000000008E-3</v>
      </c>
      <c r="E123" s="41">
        <f t="shared" si="21"/>
        <v>1.9E-3</v>
      </c>
      <c r="F123" s="41">
        <f t="shared" si="16"/>
        <v>9.9000000000000008E-3</v>
      </c>
      <c r="G123" s="41">
        <f t="shared" si="17"/>
        <v>6.7999999999999996E-3</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row>
    <row r="124" spans="1:58"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row>
    <row r="125" spans="1:58" ht="15" thickBot="1" x14ac:dyDescent="0.35">
      <c r="A125" s="10">
        <v>1</v>
      </c>
      <c r="B125" s="38" t="e" cm="1">
        <f t="array" ref="B125">IF(ISNA($D17),NA(),INDEX(Data!$CZ$3:$DN$38,MATCH(processing!$B$1&amp;processing!$A17,Data!$A$3:$A$38&amp;Data!$B$3:$B$38,0),B$138))</f>
        <v>#N/A</v>
      </c>
      <c r="C125" s="38" t="e" cm="1">
        <f t="array" ref="C125">IF(ISNA($D17),NA(),INDEX(Data!$CZ$3:$DN$38,MATCH(processing!$B$1&amp;processing!$A17,Data!$A$3:$A$38&amp;Data!$B$3:$B$38,0),C$138))</f>
        <v>#N/A</v>
      </c>
      <c r="D125" s="38" t="e" cm="1">
        <f t="array" ref="D125">IF(ISNA($D17),NA(),INDEX(Data!$CZ$3:$DN$38,MATCH(processing!$B$1&amp;processing!$A17,Data!$A$3:$A$38&amp;Data!$B$3:$B$38,0),D$138))</f>
        <v>#N/A</v>
      </c>
      <c r="E125" s="38" t="e" cm="1">
        <f t="array" ref="E125">IF(ISNA($D17),NA(),INDEX(Data!$CZ$3:$DN$38,MATCH(processing!$B$1&amp;processing!$A17,Data!$A$3:$A$38&amp;Data!$B$3:$B$38,0),E$138))</f>
        <v>#N/A</v>
      </c>
      <c r="F125" s="38" t="e" cm="1">
        <f t="array" ref="F125">IF(ISNA($D17),NA(),INDEX(Data!$CZ$3:$DN$38,MATCH(processing!$B$1&amp;processing!$A17,Data!$A$3:$A$38&amp;Data!$B$3:$B$38,0),F$138))</f>
        <v>#N/A</v>
      </c>
      <c r="G125" s="38" t="e" cm="1">
        <f t="array" ref="G125">IF(ISNA($D17),NA(),INDEX(Data!$CZ$3:$DN$38,MATCH(processing!$B$1&amp;processing!$A17,Data!$A$3:$A$38&amp;Data!$B$3:$B$38,0),G$138))</f>
        <v>#N/A</v>
      </c>
      <c r="H125" s="38" t="e" cm="1">
        <f t="array" ref="H125">IF(ISNA($D17),NA(),INDEX(Data!$CZ$3:$DN$38,MATCH(processing!$B$1&amp;processing!$A17,Data!$A$3:$A$38&amp;Data!$B$3:$B$38,0),H$138))</f>
        <v>#N/A</v>
      </c>
      <c r="I125" s="38" t="e" cm="1">
        <f t="array" ref="I125">IF(ISNA($D17),NA(),INDEX(Data!$CZ$3:$DN$38,MATCH(processing!$B$1&amp;processing!$A17,Data!$A$3:$A$38&amp;Data!$B$3:$B$38,0),I$138))</f>
        <v>#N/A</v>
      </c>
      <c r="J125" s="38" t="e" cm="1">
        <f t="array" ref="J125">IF(ISNA($D17),NA(),INDEX(Data!$CZ$3:$DN$38,MATCH(processing!$B$1&amp;processing!$A17,Data!$A$3:$A$38&amp;Data!$B$3:$B$38,0),J$138))</f>
        <v>#N/A</v>
      </c>
      <c r="K125" s="38" t="e" cm="1">
        <f t="array" ref="K125">IF(ISNA($D17),NA(),INDEX(Data!$CZ$3:$DN$38,MATCH(processing!$B$1&amp;processing!$A17,Data!$A$3:$A$38&amp;Data!$B$3:$B$38,0),K$138))</f>
        <v>#N/A</v>
      </c>
      <c r="L125" s="38" t="e" cm="1">
        <f t="array" ref="L125">IF(ISNA($D17),NA(),INDEX(Data!$CZ$3:$DN$38,MATCH(processing!$B$1&amp;processing!$A17,Data!$A$3:$A$38&amp;Data!$B$3:$B$38,0),L$138))</f>
        <v>#N/A</v>
      </c>
      <c r="M125" s="38" t="e" cm="1">
        <f t="array" ref="M125">IF(ISNA($D17),NA(),INDEX(Data!$CZ$3:$DN$38,MATCH(processing!$B$1&amp;processing!$A17,Data!$A$3:$A$38&amp;Data!$B$3:$B$38,0),M$138))</f>
        <v>#N/A</v>
      </c>
      <c r="N125" s="38" t="e" cm="1">
        <f t="array" ref="N125">IF(ISNA($D17),NA(),INDEX(Data!$CZ$3:$DN$38,MATCH(processing!$B$1&amp;processing!$A17,Data!$A$3:$A$38&amp;Data!$B$3:$B$38,0),N$138))</f>
        <v>#N/A</v>
      </c>
      <c r="O125" s="38" t="e" cm="1">
        <f t="array" ref="O125">IF(ISNA($D17),NA(),INDEX(Data!$CZ$3:$DN$38,MATCH(processing!$B$1&amp;processing!$A17,Data!$A$3:$A$38&amp;Data!$B$3:$B$38,0),O$138))</f>
        <v>#N/A</v>
      </c>
      <c r="P125" s="38" t="e" cm="1">
        <f t="array" ref="P125">IF(ISNA($D17),NA(),INDEX(Data!$CZ$3:$DN$38,MATCH(processing!$B$1&amp;processing!$A17,Data!$A$3:$A$38&amp;Data!$B$3:$B$38,0),P$138))</f>
        <v>#N/A</v>
      </c>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row>
    <row r="126" spans="1:58" ht="15" thickBot="1" x14ac:dyDescent="0.35">
      <c r="A126" s="10">
        <v>2</v>
      </c>
      <c r="B126" s="38" cm="1">
        <f t="array" ref="B126">IF(ISNA($D18),NA(),INDEX(Data!$CZ$3:$DN$38,MATCH(processing!$B$1&amp;processing!$A18,Data!$A$3:$A$38&amp;Data!$B$3:$B$38,0),B$138))</f>
        <v>6.7999999999999996E-3</v>
      </c>
      <c r="C126" s="38" cm="1">
        <f t="array" ref="C126">IF(ISNA($D18),NA(),INDEX(Data!$CZ$3:$DN$38,MATCH(processing!$B$1&amp;processing!$A18,Data!$A$3:$A$38&amp;Data!$B$3:$B$38,0),C$138))</f>
        <v>9.9000000000000008E-3</v>
      </c>
      <c r="D126" s="38" cm="1">
        <f t="array" ref="D126">IF(ISNA($D18),NA(),INDEX(Data!$CZ$3:$DN$38,MATCH(processing!$B$1&amp;processing!$A18,Data!$A$3:$A$38&amp;Data!$B$3:$B$38,0),D$138))</f>
        <v>1.9E-3</v>
      </c>
      <c r="E126" s="38" cm="1">
        <f t="array" ref="E126">IF(ISNA($D18),NA(),INDEX(Data!$CZ$3:$DN$38,MATCH(processing!$B$1&amp;processing!$A18,Data!$A$3:$A$38&amp;Data!$B$3:$B$38,0),E$138))</f>
        <v>1.54E-2</v>
      </c>
      <c r="F126" s="38" cm="1">
        <f t="array" ref="F126">IF(ISNA($D18),NA(),INDEX(Data!$CZ$3:$DN$38,MATCH(processing!$B$1&amp;processing!$A18,Data!$A$3:$A$38&amp;Data!$B$3:$B$38,0),F$138))</f>
        <v>1.5299999999999999E-2</v>
      </c>
      <c r="G126" s="38" cm="1">
        <f t="array" ref="G126">IF(ISNA($D18),NA(),INDEX(Data!$CZ$3:$DN$38,MATCH(processing!$B$1&amp;processing!$A18,Data!$A$3:$A$38&amp;Data!$B$3:$B$38,0),G$138))</f>
        <v>1.23E-2</v>
      </c>
      <c r="H126" s="38" cm="1">
        <f t="array" ref="H126">IF(ISNA($D18),NA(),INDEX(Data!$CZ$3:$DN$38,MATCH(processing!$B$1&amp;processing!$A18,Data!$A$3:$A$38&amp;Data!$B$3:$B$38,0),H$138))</f>
        <v>4.4000000000000003E-3</v>
      </c>
      <c r="I126" s="38" cm="1">
        <f t="array" ref="I126">IF(ISNA($D18),NA(),INDEX(Data!$CZ$3:$DN$38,MATCH(processing!$B$1&amp;processing!$A18,Data!$A$3:$A$38&amp;Data!$B$3:$B$38,0),I$138))</f>
        <v>2.18E-2</v>
      </c>
      <c r="J126" s="38" cm="1">
        <f t="array" ref="J126">IF(ISNA($D18),NA(),INDEX(Data!$CZ$3:$DN$38,MATCH(processing!$B$1&amp;processing!$A18,Data!$A$3:$A$38&amp;Data!$B$3:$B$38,0),J$138))</f>
        <v>1.2500000000000001E-2</v>
      </c>
      <c r="K126" s="38" cm="1">
        <f t="array" ref="K126">IF(ISNA($D18),NA(),INDEX(Data!$CZ$3:$DN$38,MATCH(processing!$B$1&amp;processing!$A18,Data!$A$3:$A$38&amp;Data!$B$3:$B$38,0),K$138))</f>
        <v>3.8E-3</v>
      </c>
      <c r="L126" s="38" cm="1">
        <f t="array" ref="L126">IF(ISNA($D18),NA(),INDEX(Data!$CZ$3:$DN$38,MATCH(processing!$B$1&amp;processing!$A18,Data!$A$3:$A$38&amp;Data!$B$3:$B$38,0),L$138))</f>
        <v>2.1899999999999999E-2</v>
      </c>
      <c r="M126" s="38" cm="1">
        <f t="array" ref="M126">IF(ISNA($D18),NA(),INDEX(Data!$CZ$3:$DN$38,MATCH(processing!$B$1&amp;processing!$A18,Data!$A$3:$A$38&amp;Data!$B$3:$B$38,0),M$138))</f>
        <v>2.06E-2</v>
      </c>
      <c r="N126" s="38" cm="1">
        <f t="array" ref="N126">IF(ISNA($D18),NA(),INDEX(Data!$CZ$3:$DN$38,MATCH(processing!$B$1&amp;processing!$A18,Data!$A$3:$A$38&amp;Data!$B$3:$B$38,0),N$138))</f>
        <v>2.8E-3</v>
      </c>
      <c r="O126" s="38" cm="1">
        <f t="array" ref="O126">IF(ISNA($D18),NA(),INDEX(Data!$CZ$3:$DN$38,MATCH(processing!$B$1&amp;processing!$A18,Data!$A$3:$A$38&amp;Data!$B$3:$B$38,0),O$138))</f>
        <v>2.3199999999999998E-2</v>
      </c>
      <c r="P126" s="38" cm="1">
        <f t="array" ref="P126">IF(ISNA($D18),NA(),INDEX(Data!$CZ$3:$DN$38,MATCH(processing!$B$1&amp;processing!$A18,Data!$A$3:$A$38&amp;Data!$B$3:$B$38,0),P$138))</f>
        <v>2.2499999999999999E-2</v>
      </c>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row>
    <row r="127" spans="1:58" ht="15" thickBot="1" x14ac:dyDescent="0.35">
      <c r="A127" s="10">
        <v>3</v>
      </c>
      <c r="B127" s="38" t="e" cm="1">
        <f t="array" ref="B127">IF(ISNA($D19),NA(),INDEX(Data!$CZ$3:$DN$38,MATCH(processing!$B$1&amp;processing!$A19,Data!$A$3:$A$38&amp;Data!$B$3:$B$38,0),B$138))</f>
        <v>#N/A</v>
      </c>
      <c r="C127" s="38" t="e" cm="1">
        <f t="array" ref="C127">IF(ISNA($D19),NA(),INDEX(Data!$CZ$3:$DN$38,MATCH(processing!$B$1&amp;processing!$A19,Data!$A$3:$A$38&amp;Data!$B$3:$B$38,0),C$138))</f>
        <v>#N/A</v>
      </c>
      <c r="D127" s="38" t="e" cm="1">
        <f t="array" ref="D127">IF(ISNA($D19),NA(),INDEX(Data!$CZ$3:$DN$38,MATCH(processing!$B$1&amp;processing!$A19,Data!$A$3:$A$38&amp;Data!$B$3:$B$38,0),D$138))</f>
        <v>#N/A</v>
      </c>
      <c r="E127" s="38" t="e" cm="1">
        <f t="array" ref="E127">IF(ISNA($D19),NA(),INDEX(Data!$CZ$3:$DN$38,MATCH(processing!$B$1&amp;processing!$A19,Data!$A$3:$A$38&amp;Data!$B$3:$B$38,0),E$138))</f>
        <v>#N/A</v>
      </c>
      <c r="F127" s="38" t="e" cm="1">
        <f t="array" ref="F127">IF(ISNA($D19),NA(),INDEX(Data!$CZ$3:$DN$38,MATCH(processing!$B$1&amp;processing!$A19,Data!$A$3:$A$38&amp;Data!$B$3:$B$38,0),F$138))</f>
        <v>#N/A</v>
      </c>
      <c r="G127" s="38" t="e" cm="1">
        <f t="array" ref="G127">IF(ISNA($D19),NA(),INDEX(Data!$CZ$3:$DN$38,MATCH(processing!$B$1&amp;processing!$A19,Data!$A$3:$A$38&amp;Data!$B$3:$B$38,0),G$138))</f>
        <v>#N/A</v>
      </c>
      <c r="H127" s="38" t="e" cm="1">
        <f t="array" ref="H127">IF(ISNA($D19),NA(),INDEX(Data!$CZ$3:$DN$38,MATCH(processing!$B$1&amp;processing!$A19,Data!$A$3:$A$38&amp;Data!$B$3:$B$38,0),H$138))</f>
        <v>#N/A</v>
      </c>
      <c r="I127" s="38" t="e" cm="1">
        <f t="array" ref="I127">IF(ISNA($D19),NA(),INDEX(Data!$CZ$3:$DN$38,MATCH(processing!$B$1&amp;processing!$A19,Data!$A$3:$A$38&amp;Data!$B$3:$B$38,0),I$138))</f>
        <v>#N/A</v>
      </c>
      <c r="J127" s="38" t="e" cm="1">
        <f t="array" ref="J127">IF(ISNA($D19),NA(),INDEX(Data!$CZ$3:$DN$38,MATCH(processing!$B$1&amp;processing!$A19,Data!$A$3:$A$38&amp;Data!$B$3:$B$38,0),J$138))</f>
        <v>#N/A</v>
      </c>
      <c r="K127" s="38" t="e" cm="1">
        <f t="array" ref="K127">IF(ISNA($D19),NA(),INDEX(Data!$CZ$3:$DN$38,MATCH(processing!$B$1&amp;processing!$A19,Data!$A$3:$A$38&amp;Data!$B$3:$B$38,0),K$138))</f>
        <v>#N/A</v>
      </c>
      <c r="L127" s="38" t="e" cm="1">
        <f t="array" ref="L127">IF(ISNA($D19),NA(),INDEX(Data!$CZ$3:$DN$38,MATCH(processing!$B$1&amp;processing!$A19,Data!$A$3:$A$38&amp;Data!$B$3:$B$38,0),L$138))</f>
        <v>#N/A</v>
      </c>
      <c r="M127" s="38" t="e" cm="1">
        <f t="array" ref="M127">IF(ISNA($D19),NA(),INDEX(Data!$CZ$3:$DN$38,MATCH(processing!$B$1&amp;processing!$A19,Data!$A$3:$A$38&amp;Data!$B$3:$B$38,0),M$138))</f>
        <v>#N/A</v>
      </c>
      <c r="N127" s="38" t="e" cm="1">
        <f t="array" ref="N127">IF(ISNA($D19),NA(),INDEX(Data!$CZ$3:$DN$38,MATCH(processing!$B$1&amp;processing!$A19,Data!$A$3:$A$38&amp;Data!$B$3:$B$38,0),N$138))</f>
        <v>#N/A</v>
      </c>
      <c r="O127" s="38" t="e" cm="1">
        <f t="array" ref="O127">IF(ISNA($D19),NA(),INDEX(Data!$CZ$3:$DN$38,MATCH(processing!$B$1&amp;processing!$A19,Data!$A$3:$A$38&amp;Data!$B$3:$B$38,0),O$138))</f>
        <v>#N/A</v>
      </c>
      <c r="P127" s="38" t="e" cm="1">
        <f t="array" ref="P127">IF(ISNA($D19),NA(),INDEX(Data!$CZ$3:$DN$38,MATCH(processing!$B$1&amp;processing!$A19,Data!$A$3:$A$38&amp;Data!$B$3:$B$38,0),P$138))</f>
        <v>#N/A</v>
      </c>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row>
    <row r="128" spans="1:58" ht="15" thickBot="1" x14ac:dyDescent="0.35">
      <c r="A128" s="10">
        <v>4</v>
      </c>
      <c r="B128" s="38" t="e" cm="1">
        <f t="array" ref="B128">IF(ISNA($D20),NA(),INDEX(Data!$CZ$3:$DN$38,MATCH(processing!$B$1&amp;processing!$A20,Data!$A$3:$A$38&amp;Data!$B$3:$B$38,0),B$138))</f>
        <v>#N/A</v>
      </c>
      <c r="C128" s="38" t="e" cm="1">
        <f t="array" ref="C128">IF(ISNA($D20),NA(),INDEX(Data!$CZ$3:$DN$38,MATCH(processing!$B$1&amp;processing!$A20,Data!$A$3:$A$38&amp;Data!$B$3:$B$38,0),C$138))</f>
        <v>#N/A</v>
      </c>
      <c r="D128" s="38" t="e" cm="1">
        <f t="array" ref="D128">IF(ISNA($D20),NA(),INDEX(Data!$CZ$3:$DN$38,MATCH(processing!$B$1&amp;processing!$A20,Data!$A$3:$A$38&amp;Data!$B$3:$B$38,0),D$138))</f>
        <v>#N/A</v>
      </c>
      <c r="E128" s="38" t="e" cm="1">
        <f t="array" ref="E128">IF(ISNA($D20),NA(),INDEX(Data!$CZ$3:$DN$38,MATCH(processing!$B$1&amp;processing!$A20,Data!$A$3:$A$38&amp;Data!$B$3:$B$38,0),E$138))</f>
        <v>#N/A</v>
      </c>
      <c r="F128" s="38" t="e" cm="1">
        <f t="array" ref="F128">IF(ISNA($D20),NA(),INDEX(Data!$CZ$3:$DN$38,MATCH(processing!$B$1&amp;processing!$A20,Data!$A$3:$A$38&amp;Data!$B$3:$B$38,0),F$138))</f>
        <v>#N/A</v>
      </c>
      <c r="G128" s="38" t="e" cm="1">
        <f t="array" ref="G128">IF(ISNA($D20),NA(),INDEX(Data!$CZ$3:$DN$38,MATCH(processing!$B$1&amp;processing!$A20,Data!$A$3:$A$38&amp;Data!$B$3:$B$38,0),G$138))</f>
        <v>#N/A</v>
      </c>
      <c r="H128" s="38" t="e" cm="1">
        <f t="array" ref="H128">IF(ISNA($D20),NA(),INDEX(Data!$CZ$3:$DN$38,MATCH(processing!$B$1&amp;processing!$A20,Data!$A$3:$A$38&amp;Data!$B$3:$B$38,0),H$138))</f>
        <v>#N/A</v>
      </c>
      <c r="I128" s="38" t="e" cm="1">
        <f t="array" ref="I128">IF(ISNA($D20),NA(),INDEX(Data!$CZ$3:$DN$38,MATCH(processing!$B$1&amp;processing!$A20,Data!$A$3:$A$38&amp;Data!$B$3:$B$38,0),I$138))</f>
        <v>#N/A</v>
      </c>
      <c r="J128" s="38" t="e" cm="1">
        <f t="array" ref="J128">IF(ISNA($D20),NA(),INDEX(Data!$CZ$3:$DN$38,MATCH(processing!$B$1&amp;processing!$A20,Data!$A$3:$A$38&amp;Data!$B$3:$B$38,0),J$138))</f>
        <v>#N/A</v>
      </c>
      <c r="K128" s="38" t="e" cm="1">
        <f t="array" ref="K128">IF(ISNA($D20),NA(),INDEX(Data!$CZ$3:$DN$38,MATCH(processing!$B$1&amp;processing!$A20,Data!$A$3:$A$38&amp;Data!$B$3:$B$38,0),K$138))</f>
        <v>#N/A</v>
      </c>
      <c r="L128" s="38" t="e" cm="1">
        <f t="array" ref="L128">IF(ISNA($D20),NA(),INDEX(Data!$CZ$3:$DN$38,MATCH(processing!$B$1&amp;processing!$A20,Data!$A$3:$A$38&amp;Data!$B$3:$B$38,0),L$138))</f>
        <v>#N/A</v>
      </c>
      <c r="M128" s="38" t="e" cm="1">
        <f t="array" ref="M128">IF(ISNA($D20),NA(),INDEX(Data!$CZ$3:$DN$38,MATCH(processing!$B$1&amp;processing!$A20,Data!$A$3:$A$38&amp;Data!$B$3:$B$38,0),M$138))</f>
        <v>#N/A</v>
      </c>
      <c r="N128" s="38" t="e" cm="1">
        <f t="array" ref="N128">IF(ISNA($D20),NA(),INDEX(Data!$CZ$3:$DN$38,MATCH(processing!$B$1&amp;processing!$A20,Data!$A$3:$A$38&amp;Data!$B$3:$B$38,0),N$138))</f>
        <v>#N/A</v>
      </c>
      <c r="O128" s="38" t="e" cm="1">
        <f t="array" ref="O128">IF(ISNA($D20),NA(),INDEX(Data!$CZ$3:$DN$38,MATCH(processing!$B$1&amp;processing!$A20,Data!$A$3:$A$38&amp;Data!$B$3:$B$38,0),O$138))</f>
        <v>#N/A</v>
      </c>
      <c r="P128" s="38" t="e" cm="1">
        <f t="array" ref="P128">IF(ISNA($D20),NA(),INDEX(Data!$CZ$3:$DN$38,MATCH(processing!$B$1&amp;processing!$A20,Data!$A$3:$A$38&amp;Data!$B$3:$B$38,0),P$138))</f>
        <v>#N/A</v>
      </c>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row>
    <row r="129" spans="1:58" ht="15" thickBot="1" x14ac:dyDescent="0.35">
      <c r="A129" s="10">
        <v>5</v>
      </c>
      <c r="B129" s="38" t="e" cm="1">
        <f t="array" ref="B129">IF(ISNA($D21),NA(),INDEX(Data!$CZ$3:$DN$38,MATCH(processing!$B$1&amp;processing!$A21,Data!$A$3:$A$38&amp;Data!$B$3:$B$38,0),B$138))</f>
        <v>#N/A</v>
      </c>
      <c r="C129" s="38" t="e" cm="1">
        <f t="array" ref="C129">IF(ISNA($D21),NA(),INDEX(Data!$CZ$3:$DN$38,MATCH(processing!$B$1&amp;processing!$A21,Data!$A$3:$A$38&amp;Data!$B$3:$B$38,0),C$138))</f>
        <v>#N/A</v>
      </c>
      <c r="D129" s="38" t="e" cm="1">
        <f t="array" ref="D129">IF(ISNA($D21),NA(),INDEX(Data!$CZ$3:$DN$38,MATCH(processing!$B$1&amp;processing!$A21,Data!$A$3:$A$38&amp;Data!$B$3:$B$38,0),D$138))</f>
        <v>#N/A</v>
      </c>
      <c r="E129" s="38" t="e" cm="1">
        <f t="array" ref="E129">IF(ISNA($D21),NA(),INDEX(Data!$CZ$3:$DN$38,MATCH(processing!$B$1&amp;processing!$A21,Data!$A$3:$A$38&amp;Data!$B$3:$B$38,0),E$138))</f>
        <v>#N/A</v>
      </c>
      <c r="F129" s="38" t="e" cm="1">
        <f t="array" ref="F129">IF(ISNA($D21),NA(),INDEX(Data!$CZ$3:$DN$38,MATCH(processing!$B$1&amp;processing!$A21,Data!$A$3:$A$38&amp;Data!$B$3:$B$38,0),F$138))</f>
        <v>#N/A</v>
      </c>
      <c r="G129" s="38" t="e" cm="1">
        <f t="array" ref="G129">IF(ISNA($D21),NA(),INDEX(Data!$CZ$3:$DN$38,MATCH(processing!$B$1&amp;processing!$A21,Data!$A$3:$A$38&amp;Data!$B$3:$B$38,0),G$138))</f>
        <v>#N/A</v>
      </c>
      <c r="H129" s="38" t="e" cm="1">
        <f t="array" ref="H129">IF(ISNA($D21),NA(),INDEX(Data!$CZ$3:$DN$38,MATCH(processing!$B$1&amp;processing!$A21,Data!$A$3:$A$38&amp;Data!$B$3:$B$38,0),H$138))</f>
        <v>#N/A</v>
      </c>
      <c r="I129" s="38" t="e" cm="1">
        <f t="array" ref="I129">IF(ISNA($D21),NA(),INDEX(Data!$CZ$3:$DN$38,MATCH(processing!$B$1&amp;processing!$A21,Data!$A$3:$A$38&amp;Data!$B$3:$B$38,0),I$138))</f>
        <v>#N/A</v>
      </c>
      <c r="J129" s="38" t="e" cm="1">
        <f t="array" ref="J129">IF(ISNA($D21),NA(),INDEX(Data!$CZ$3:$DN$38,MATCH(processing!$B$1&amp;processing!$A21,Data!$A$3:$A$38&amp;Data!$B$3:$B$38,0),J$138))</f>
        <v>#N/A</v>
      </c>
      <c r="K129" s="38" t="e" cm="1">
        <f t="array" ref="K129">IF(ISNA($D21),NA(),INDEX(Data!$CZ$3:$DN$38,MATCH(processing!$B$1&amp;processing!$A21,Data!$A$3:$A$38&amp;Data!$B$3:$B$38,0),K$138))</f>
        <v>#N/A</v>
      </c>
      <c r="L129" s="38" t="e" cm="1">
        <f t="array" ref="L129">IF(ISNA($D21),NA(),INDEX(Data!$CZ$3:$DN$38,MATCH(processing!$B$1&amp;processing!$A21,Data!$A$3:$A$38&amp;Data!$B$3:$B$38,0),L$138))</f>
        <v>#N/A</v>
      </c>
      <c r="M129" s="38" t="e" cm="1">
        <f t="array" ref="M129">IF(ISNA($D21),NA(),INDEX(Data!$CZ$3:$DN$38,MATCH(processing!$B$1&amp;processing!$A21,Data!$A$3:$A$38&amp;Data!$B$3:$B$38,0),M$138))</f>
        <v>#N/A</v>
      </c>
      <c r="N129" s="38" t="e" cm="1">
        <f t="array" ref="N129">IF(ISNA($D21),NA(),INDEX(Data!$CZ$3:$DN$38,MATCH(processing!$B$1&amp;processing!$A21,Data!$A$3:$A$38&amp;Data!$B$3:$B$38,0),N$138))</f>
        <v>#N/A</v>
      </c>
      <c r="O129" s="38" t="e" cm="1">
        <f t="array" ref="O129">IF(ISNA($D21),NA(),INDEX(Data!$CZ$3:$DN$38,MATCH(processing!$B$1&amp;processing!$A21,Data!$A$3:$A$38&amp;Data!$B$3:$B$38,0),O$138))</f>
        <v>#N/A</v>
      </c>
      <c r="P129" s="38" t="e" cm="1">
        <f t="array" ref="P129">IF(ISNA($D21),NA(),INDEX(Data!$CZ$3:$DN$38,MATCH(processing!$B$1&amp;processing!$A21,Data!$A$3:$A$38&amp;Data!$B$3:$B$38,0),P$138))</f>
        <v>#N/A</v>
      </c>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row>
    <row r="130" spans="1:58" ht="15" thickBot="1" x14ac:dyDescent="0.35">
      <c r="A130" s="10">
        <v>6</v>
      </c>
      <c r="B130" s="38" t="e" cm="1">
        <f t="array" ref="B130">IF(ISNA($D22),NA(),INDEX(Data!$CZ$3:$DN$38,MATCH(processing!$B$1&amp;processing!$A22,Data!$A$3:$A$38&amp;Data!$B$3:$B$38,0),B$138))</f>
        <v>#N/A</v>
      </c>
      <c r="C130" s="38" t="e" cm="1">
        <f t="array" ref="C130">IF(ISNA($D22),NA(),INDEX(Data!$CZ$3:$DN$38,MATCH(processing!$B$1&amp;processing!$A22,Data!$A$3:$A$38&amp;Data!$B$3:$B$38,0),C$138))</f>
        <v>#N/A</v>
      </c>
      <c r="D130" s="38" t="e" cm="1">
        <f t="array" ref="D130">IF(ISNA($D22),NA(),INDEX(Data!$CZ$3:$DN$38,MATCH(processing!$B$1&amp;processing!$A22,Data!$A$3:$A$38&amp;Data!$B$3:$B$38,0),D$138))</f>
        <v>#N/A</v>
      </c>
      <c r="E130" s="38" t="e" cm="1">
        <f t="array" ref="E130">IF(ISNA($D22),NA(),INDEX(Data!$CZ$3:$DN$38,MATCH(processing!$B$1&amp;processing!$A22,Data!$A$3:$A$38&amp;Data!$B$3:$B$38,0),E$138))</f>
        <v>#N/A</v>
      </c>
      <c r="F130" s="38" t="e" cm="1">
        <f t="array" ref="F130">IF(ISNA($D22),NA(),INDEX(Data!$CZ$3:$DN$38,MATCH(processing!$B$1&amp;processing!$A22,Data!$A$3:$A$38&amp;Data!$B$3:$B$38,0),F$138))</f>
        <v>#N/A</v>
      </c>
      <c r="G130" s="38" t="e" cm="1">
        <f t="array" ref="G130">IF(ISNA($D22),NA(),INDEX(Data!$CZ$3:$DN$38,MATCH(processing!$B$1&amp;processing!$A22,Data!$A$3:$A$38&amp;Data!$B$3:$B$38,0),G$138))</f>
        <v>#N/A</v>
      </c>
      <c r="H130" s="38" t="e" cm="1">
        <f t="array" ref="H130">IF(ISNA($D22),NA(),INDEX(Data!$CZ$3:$DN$38,MATCH(processing!$B$1&amp;processing!$A22,Data!$A$3:$A$38&amp;Data!$B$3:$B$38,0),H$138))</f>
        <v>#N/A</v>
      </c>
      <c r="I130" s="38" t="e" cm="1">
        <f t="array" ref="I130">IF(ISNA($D22),NA(),INDEX(Data!$CZ$3:$DN$38,MATCH(processing!$B$1&amp;processing!$A22,Data!$A$3:$A$38&amp;Data!$B$3:$B$38,0),I$138))</f>
        <v>#N/A</v>
      </c>
      <c r="J130" s="38" t="e" cm="1">
        <f t="array" ref="J130">IF(ISNA($D22),NA(),INDEX(Data!$CZ$3:$DN$38,MATCH(processing!$B$1&amp;processing!$A22,Data!$A$3:$A$38&amp;Data!$B$3:$B$38,0),J$138))</f>
        <v>#N/A</v>
      </c>
      <c r="K130" s="38" t="e" cm="1">
        <f t="array" ref="K130">IF(ISNA($D22),NA(),INDEX(Data!$CZ$3:$DN$38,MATCH(processing!$B$1&amp;processing!$A22,Data!$A$3:$A$38&amp;Data!$B$3:$B$38,0),K$138))</f>
        <v>#N/A</v>
      </c>
      <c r="L130" s="38" t="e" cm="1">
        <f t="array" ref="L130">IF(ISNA($D22),NA(),INDEX(Data!$CZ$3:$DN$38,MATCH(processing!$B$1&amp;processing!$A22,Data!$A$3:$A$38&amp;Data!$B$3:$B$38,0),L$138))</f>
        <v>#N/A</v>
      </c>
      <c r="M130" s="38" t="e" cm="1">
        <f t="array" ref="M130">IF(ISNA($D22),NA(),INDEX(Data!$CZ$3:$DN$38,MATCH(processing!$B$1&amp;processing!$A22,Data!$A$3:$A$38&amp;Data!$B$3:$B$38,0),M$138))</f>
        <v>#N/A</v>
      </c>
      <c r="N130" s="38" t="e" cm="1">
        <f t="array" ref="N130">IF(ISNA($D22),NA(),INDEX(Data!$CZ$3:$DN$38,MATCH(processing!$B$1&amp;processing!$A22,Data!$A$3:$A$38&amp;Data!$B$3:$B$38,0),N$138))</f>
        <v>#N/A</v>
      </c>
      <c r="O130" s="38" t="e" cm="1">
        <f t="array" ref="O130">IF(ISNA($D22),NA(),INDEX(Data!$CZ$3:$DN$38,MATCH(processing!$B$1&amp;processing!$A22,Data!$A$3:$A$38&amp;Data!$B$3:$B$38,0),O$138))</f>
        <v>#N/A</v>
      </c>
      <c r="P130" s="38" t="e" cm="1">
        <f t="array" ref="P130">IF(ISNA($D22),NA(),INDEX(Data!$CZ$3:$DN$38,MATCH(processing!$B$1&amp;processing!$A22,Data!$A$3:$A$38&amp;Data!$B$3:$B$38,0),P$138))</f>
        <v>#N/A</v>
      </c>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row>
    <row r="131" spans="1:58" ht="15" thickBot="1" x14ac:dyDescent="0.35">
      <c r="A131" s="10">
        <v>7</v>
      </c>
      <c r="B131" s="38" t="e" cm="1">
        <f t="array" ref="B131">IF(ISNA($D23),NA(),INDEX(Data!$CZ$3:$DN$38,MATCH(processing!$B$1&amp;processing!$A23,Data!$A$3:$A$38&amp;Data!$B$3:$B$38,0),B$138))</f>
        <v>#N/A</v>
      </c>
      <c r="C131" s="38" t="e" cm="1">
        <f t="array" ref="C131">IF(ISNA($D23),NA(),INDEX(Data!$CZ$3:$DN$38,MATCH(processing!$B$1&amp;processing!$A23,Data!$A$3:$A$38&amp;Data!$B$3:$B$38,0),C$138))</f>
        <v>#N/A</v>
      </c>
      <c r="D131" s="38" t="e" cm="1">
        <f t="array" ref="D131">IF(ISNA($D23),NA(),INDEX(Data!$CZ$3:$DN$38,MATCH(processing!$B$1&amp;processing!$A23,Data!$A$3:$A$38&amp;Data!$B$3:$B$38,0),D$138))</f>
        <v>#N/A</v>
      </c>
      <c r="E131" s="38" t="e" cm="1">
        <f t="array" ref="E131">IF(ISNA($D23),NA(),INDEX(Data!$CZ$3:$DN$38,MATCH(processing!$B$1&amp;processing!$A23,Data!$A$3:$A$38&amp;Data!$B$3:$B$38,0),E$138))</f>
        <v>#N/A</v>
      </c>
      <c r="F131" s="38" t="e" cm="1">
        <f t="array" ref="F131">IF(ISNA($D23),NA(),INDEX(Data!$CZ$3:$DN$38,MATCH(processing!$B$1&amp;processing!$A23,Data!$A$3:$A$38&amp;Data!$B$3:$B$38,0),F$138))</f>
        <v>#N/A</v>
      </c>
      <c r="G131" s="38" t="e" cm="1">
        <f t="array" ref="G131">IF(ISNA($D23),NA(),INDEX(Data!$CZ$3:$DN$38,MATCH(processing!$B$1&amp;processing!$A23,Data!$A$3:$A$38&amp;Data!$B$3:$B$38,0),G$138))</f>
        <v>#N/A</v>
      </c>
      <c r="H131" s="38" t="e" cm="1">
        <f t="array" ref="H131">IF(ISNA($D23),NA(),INDEX(Data!$CZ$3:$DN$38,MATCH(processing!$B$1&amp;processing!$A23,Data!$A$3:$A$38&amp;Data!$B$3:$B$38,0),H$138))</f>
        <v>#N/A</v>
      </c>
      <c r="I131" s="38" t="e" cm="1">
        <f t="array" ref="I131">IF(ISNA($D23),NA(),INDEX(Data!$CZ$3:$DN$38,MATCH(processing!$B$1&amp;processing!$A23,Data!$A$3:$A$38&amp;Data!$B$3:$B$38,0),I$138))</f>
        <v>#N/A</v>
      </c>
      <c r="J131" s="38" t="e" cm="1">
        <f t="array" ref="J131">IF(ISNA($D23),NA(),INDEX(Data!$CZ$3:$DN$38,MATCH(processing!$B$1&amp;processing!$A23,Data!$A$3:$A$38&amp;Data!$B$3:$B$38,0),J$138))</f>
        <v>#N/A</v>
      </c>
      <c r="K131" s="38" t="e" cm="1">
        <f t="array" ref="K131">IF(ISNA($D23),NA(),INDEX(Data!$CZ$3:$DN$38,MATCH(processing!$B$1&amp;processing!$A23,Data!$A$3:$A$38&amp;Data!$B$3:$B$38,0),K$138))</f>
        <v>#N/A</v>
      </c>
      <c r="L131" s="38" t="e" cm="1">
        <f t="array" ref="L131">IF(ISNA($D23),NA(),INDEX(Data!$CZ$3:$DN$38,MATCH(processing!$B$1&amp;processing!$A23,Data!$A$3:$A$38&amp;Data!$B$3:$B$38,0),L$138))</f>
        <v>#N/A</v>
      </c>
      <c r="M131" s="38" t="e" cm="1">
        <f t="array" ref="M131">IF(ISNA($D23),NA(),INDEX(Data!$CZ$3:$DN$38,MATCH(processing!$B$1&amp;processing!$A23,Data!$A$3:$A$38&amp;Data!$B$3:$B$38,0),M$138))</f>
        <v>#N/A</v>
      </c>
      <c r="N131" s="38" t="e" cm="1">
        <f t="array" ref="N131">IF(ISNA($D23),NA(),INDEX(Data!$CZ$3:$DN$38,MATCH(processing!$B$1&amp;processing!$A23,Data!$A$3:$A$38&amp;Data!$B$3:$B$38,0),N$138))</f>
        <v>#N/A</v>
      </c>
      <c r="O131" s="38" t="e" cm="1">
        <f t="array" ref="O131">IF(ISNA($D23),NA(),INDEX(Data!$CZ$3:$DN$38,MATCH(processing!$B$1&amp;processing!$A23,Data!$A$3:$A$38&amp;Data!$B$3:$B$38,0),O$138))</f>
        <v>#N/A</v>
      </c>
      <c r="P131" s="38" t="e" cm="1">
        <f t="array" ref="P131">IF(ISNA($D23),NA(),INDEX(Data!$CZ$3:$DN$38,MATCH(processing!$B$1&amp;processing!$A23,Data!$A$3:$A$38&amp;Data!$B$3:$B$38,0),P$138))</f>
        <v>#N/A</v>
      </c>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row>
    <row r="132" spans="1:58" ht="15" thickBot="1" x14ac:dyDescent="0.35">
      <c r="A132" s="10">
        <v>8</v>
      </c>
      <c r="B132" s="38" t="e" cm="1">
        <f t="array" ref="B132">IF(ISNA($D24),NA(),INDEX(Data!$CZ$3:$DN$38,MATCH(processing!$B$1&amp;processing!$A24,Data!$A$3:$A$38&amp;Data!$B$3:$B$38,0),B$138))</f>
        <v>#N/A</v>
      </c>
      <c r="C132" s="38" t="e" cm="1">
        <f t="array" ref="C132">IF(ISNA($D24),NA(),INDEX(Data!$CZ$3:$DN$38,MATCH(processing!$B$1&amp;processing!$A24,Data!$A$3:$A$38&amp;Data!$B$3:$B$38,0),C$138))</f>
        <v>#N/A</v>
      </c>
      <c r="D132" s="38" t="e" cm="1">
        <f t="array" ref="D132">IF(ISNA($D24),NA(),INDEX(Data!$CZ$3:$DN$38,MATCH(processing!$B$1&amp;processing!$A24,Data!$A$3:$A$38&amp;Data!$B$3:$B$38,0),D$138))</f>
        <v>#N/A</v>
      </c>
      <c r="E132" s="38" t="e" cm="1">
        <f t="array" ref="E132">IF(ISNA($D24),NA(),INDEX(Data!$CZ$3:$DN$38,MATCH(processing!$B$1&amp;processing!$A24,Data!$A$3:$A$38&amp;Data!$B$3:$B$38,0),E$138))</f>
        <v>#N/A</v>
      </c>
      <c r="F132" s="38" t="e" cm="1">
        <f t="array" ref="F132">IF(ISNA($D24),NA(),INDEX(Data!$CZ$3:$DN$38,MATCH(processing!$B$1&amp;processing!$A24,Data!$A$3:$A$38&amp;Data!$B$3:$B$38,0),F$138))</f>
        <v>#N/A</v>
      </c>
      <c r="G132" s="38" t="e" cm="1">
        <f t="array" ref="G132">IF(ISNA($D24),NA(),INDEX(Data!$CZ$3:$DN$38,MATCH(processing!$B$1&amp;processing!$A24,Data!$A$3:$A$38&amp;Data!$B$3:$B$38,0),G$138))</f>
        <v>#N/A</v>
      </c>
      <c r="H132" s="38" t="e" cm="1">
        <f t="array" ref="H132">IF(ISNA($D24),NA(),INDEX(Data!$CZ$3:$DN$38,MATCH(processing!$B$1&amp;processing!$A24,Data!$A$3:$A$38&amp;Data!$B$3:$B$38,0),H$138))</f>
        <v>#N/A</v>
      </c>
      <c r="I132" s="38" t="e" cm="1">
        <f t="array" ref="I132">IF(ISNA($D24),NA(),INDEX(Data!$CZ$3:$DN$38,MATCH(processing!$B$1&amp;processing!$A24,Data!$A$3:$A$38&amp;Data!$B$3:$B$38,0),I$138))</f>
        <v>#N/A</v>
      </c>
      <c r="J132" s="38" t="e" cm="1">
        <f t="array" ref="J132">IF(ISNA($D24),NA(),INDEX(Data!$CZ$3:$DN$38,MATCH(processing!$B$1&amp;processing!$A24,Data!$A$3:$A$38&amp;Data!$B$3:$B$38,0),J$138))</f>
        <v>#N/A</v>
      </c>
      <c r="K132" s="38" t="e" cm="1">
        <f t="array" ref="K132">IF(ISNA($D24),NA(),INDEX(Data!$CZ$3:$DN$38,MATCH(processing!$B$1&amp;processing!$A24,Data!$A$3:$A$38&amp;Data!$B$3:$B$38,0),K$138))</f>
        <v>#N/A</v>
      </c>
      <c r="L132" s="38" t="e" cm="1">
        <f t="array" ref="L132">IF(ISNA($D24),NA(),INDEX(Data!$CZ$3:$DN$38,MATCH(processing!$B$1&amp;processing!$A24,Data!$A$3:$A$38&amp;Data!$B$3:$B$38,0),L$138))</f>
        <v>#N/A</v>
      </c>
      <c r="M132" s="38" t="e" cm="1">
        <f t="array" ref="M132">IF(ISNA($D24),NA(),INDEX(Data!$CZ$3:$DN$38,MATCH(processing!$B$1&amp;processing!$A24,Data!$A$3:$A$38&amp;Data!$B$3:$B$38,0),M$138))</f>
        <v>#N/A</v>
      </c>
      <c r="N132" s="38" t="e" cm="1">
        <f t="array" ref="N132">IF(ISNA($D24),NA(),INDEX(Data!$CZ$3:$DN$38,MATCH(processing!$B$1&amp;processing!$A24,Data!$A$3:$A$38&amp;Data!$B$3:$B$38,0),N$138))</f>
        <v>#N/A</v>
      </c>
      <c r="O132" s="38" t="e" cm="1">
        <f t="array" ref="O132">IF(ISNA($D24),NA(),INDEX(Data!$CZ$3:$DN$38,MATCH(processing!$B$1&amp;processing!$A24,Data!$A$3:$A$38&amp;Data!$B$3:$B$38,0),O$138))</f>
        <v>#N/A</v>
      </c>
      <c r="P132" s="38" t="e" cm="1">
        <f t="array" ref="P132">IF(ISNA($D24),NA(),INDEX(Data!$CZ$3:$DN$38,MATCH(processing!$B$1&amp;processing!$A24,Data!$A$3:$A$38&amp;Data!$B$3:$B$38,0),P$138))</f>
        <v>#N/A</v>
      </c>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row>
    <row r="133" spans="1:58" ht="15" thickBot="1" x14ac:dyDescent="0.35">
      <c r="A133" s="10">
        <v>9</v>
      </c>
      <c r="B133" s="38" t="e" cm="1">
        <f t="array" ref="B133">IF(ISNA($D25),NA(),INDEX(Data!$CZ$3:$DN$38,MATCH(processing!$B$1&amp;processing!$A25,Data!$A$3:$A$38&amp;Data!$B$3:$B$38,0),B$138))</f>
        <v>#N/A</v>
      </c>
      <c r="C133" s="38" t="e" cm="1">
        <f t="array" ref="C133">IF(ISNA($D25),NA(),INDEX(Data!$CZ$3:$DN$38,MATCH(processing!$B$1&amp;processing!$A25,Data!$A$3:$A$38&amp;Data!$B$3:$B$38,0),C$138))</f>
        <v>#N/A</v>
      </c>
      <c r="D133" s="38" t="e" cm="1">
        <f t="array" ref="D133">IF(ISNA($D25),NA(),INDEX(Data!$CZ$3:$DN$38,MATCH(processing!$B$1&amp;processing!$A25,Data!$A$3:$A$38&amp;Data!$B$3:$B$38,0),D$138))</f>
        <v>#N/A</v>
      </c>
      <c r="E133" s="38" t="e" cm="1">
        <f t="array" ref="E133">IF(ISNA($D25),NA(),INDEX(Data!$CZ$3:$DN$38,MATCH(processing!$B$1&amp;processing!$A25,Data!$A$3:$A$38&amp;Data!$B$3:$B$38,0),E$138))</f>
        <v>#N/A</v>
      </c>
      <c r="F133" s="38" t="e" cm="1">
        <f t="array" ref="F133">IF(ISNA($D25),NA(),INDEX(Data!$CZ$3:$DN$38,MATCH(processing!$B$1&amp;processing!$A25,Data!$A$3:$A$38&amp;Data!$B$3:$B$38,0),F$138))</f>
        <v>#N/A</v>
      </c>
      <c r="G133" s="38" t="e" cm="1">
        <f t="array" ref="G133">IF(ISNA($D25),NA(),INDEX(Data!$CZ$3:$DN$38,MATCH(processing!$B$1&amp;processing!$A25,Data!$A$3:$A$38&amp;Data!$B$3:$B$38,0),G$138))</f>
        <v>#N/A</v>
      </c>
      <c r="H133" s="38" t="e" cm="1">
        <f t="array" ref="H133">IF(ISNA($D25),NA(),INDEX(Data!$CZ$3:$DN$38,MATCH(processing!$B$1&amp;processing!$A25,Data!$A$3:$A$38&amp;Data!$B$3:$B$38,0),H$138))</f>
        <v>#N/A</v>
      </c>
      <c r="I133" s="38" t="e" cm="1">
        <f t="array" ref="I133">IF(ISNA($D25),NA(),INDEX(Data!$CZ$3:$DN$38,MATCH(processing!$B$1&amp;processing!$A25,Data!$A$3:$A$38&amp;Data!$B$3:$B$38,0),I$138))</f>
        <v>#N/A</v>
      </c>
      <c r="J133" s="38" t="e" cm="1">
        <f t="array" ref="J133">IF(ISNA($D25),NA(),INDEX(Data!$CZ$3:$DN$38,MATCH(processing!$B$1&amp;processing!$A25,Data!$A$3:$A$38&amp;Data!$B$3:$B$38,0),J$138))</f>
        <v>#N/A</v>
      </c>
      <c r="K133" s="38" t="e" cm="1">
        <f t="array" ref="K133">IF(ISNA($D25),NA(),INDEX(Data!$CZ$3:$DN$38,MATCH(processing!$B$1&amp;processing!$A25,Data!$A$3:$A$38&amp;Data!$B$3:$B$38,0),K$138))</f>
        <v>#N/A</v>
      </c>
      <c r="L133" s="38" t="e" cm="1">
        <f t="array" ref="L133">IF(ISNA($D25),NA(),INDEX(Data!$CZ$3:$DN$38,MATCH(processing!$B$1&amp;processing!$A25,Data!$A$3:$A$38&amp;Data!$B$3:$B$38,0),L$138))</f>
        <v>#N/A</v>
      </c>
      <c r="M133" s="38" t="e" cm="1">
        <f t="array" ref="M133">IF(ISNA($D25),NA(),INDEX(Data!$CZ$3:$DN$38,MATCH(processing!$B$1&amp;processing!$A25,Data!$A$3:$A$38&amp;Data!$B$3:$B$38,0),M$138))</f>
        <v>#N/A</v>
      </c>
      <c r="N133" s="38" t="e" cm="1">
        <f t="array" ref="N133">IF(ISNA($D25),NA(),INDEX(Data!$CZ$3:$DN$38,MATCH(processing!$B$1&amp;processing!$A25,Data!$A$3:$A$38&amp;Data!$B$3:$B$38,0),N$138))</f>
        <v>#N/A</v>
      </c>
      <c r="O133" s="38" t="e" cm="1">
        <f t="array" ref="O133">IF(ISNA($D25),NA(),INDEX(Data!$CZ$3:$DN$38,MATCH(processing!$B$1&amp;processing!$A25,Data!$A$3:$A$38&amp;Data!$B$3:$B$38,0),O$138))</f>
        <v>#N/A</v>
      </c>
      <c r="P133" s="38" t="e" cm="1">
        <f t="array" ref="P133">IF(ISNA($D25),NA(),INDEX(Data!$CZ$3:$DN$38,MATCH(processing!$B$1&amp;processing!$A25,Data!$A$3:$A$38&amp;Data!$B$3:$B$38,0),P$138))</f>
        <v>#N/A</v>
      </c>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row>
    <row r="134" spans="1:58" ht="15" thickBot="1" x14ac:dyDescent="0.35">
      <c r="A134" s="10">
        <v>10</v>
      </c>
      <c r="B134" s="38" t="e" cm="1">
        <f t="array" ref="B134">IF(ISNA($D26),NA(),INDEX(Data!$CZ$3:$DN$38,MATCH(processing!$B$1&amp;processing!$A26,Data!$A$3:$A$38&amp;Data!$B$3:$B$38,0),B$138))</f>
        <v>#N/A</v>
      </c>
      <c r="C134" s="38" t="e" cm="1">
        <f t="array" ref="C134">IF(ISNA($D26),NA(),INDEX(Data!$CZ$3:$DN$38,MATCH(processing!$B$1&amp;processing!$A26,Data!$A$3:$A$38&amp;Data!$B$3:$B$38,0),C$138))</f>
        <v>#N/A</v>
      </c>
      <c r="D134" s="38" t="e" cm="1">
        <f t="array" ref="D134">IF(ISNA($D26),NA(),INDEX(Data!$CZ$3:$DN$38,MATCH(processing!$B$1&amp;processing!$A26,Data!$A$3:$A$38&amp;Data!$B$3:$B$38,0),D$138))</f>
        <v>#N/A</v>
      </c>
      <c r="E134" s="38" t="e" cm="1">
        <f t="array" ref="E134">IF(ISNA($D26),NA(),INDEX(Data!$CZ$3:$DN$38,MATCH(processing!$B$1&amp;processing!$A26,Data!$A$3:$A$38&amp;Data!$B$3:$B$38,0),E$138))</f>
        <v>#N/A</v>
      </c>
      <c r="F134" s="38" t="e" cm="1">
        <f t="array" ref="F134">IF(ISNA($D26),NA(),INDEX(Data!$CZ$3:$DN$38,MATCH(processing!$B$1&amp;processing!$A26,Data!$A$3:$A$38&amp;Data!$B$3:$B$38,0),F$138))</f>
        <v>#N/A</v>
      </c>
      <c r="G134" s="38" t="e" cm="1">
        <f t="array" ref="G134">IF(ISNA($D26),NA(),INDEX(Data!$CZ$3:$DN$38,MATCH(processing!$B$1&amp;processing!$A26,Data!$A$3:$A$38&amp;Data!$B$3:$B$38,0),G$138))</f>
        <v>#N/A</v>
      </c>
      <c r="H134" s="38" t="e" cm="1">
        <f t="array" ref="H134">IF(ISNA($D26),NA(),INDEX(Data!$CZ$3:$DN$38,MATCH(processing!$B$1&amp;processing!$A26,Data!$A$3:$A$38&amp;Data!$B$3:$B$38,0),H$138))</f>
        <v>#N/A</v>
      </c>
      <c r="I134" s="38" t="e" cm="1">
        <f t="array" ref="I134">IF(ISNA($D26),NA(),INDEX(Data!$CZ$3:$DN$38,MATCH(processing!$B$1&amp;processing!$A26,Data!$A$3:$A$38&amp;Data!$B$3:$B$38,0),I$138))</f>
        <v>#N/A</v>
      </c>
      <c r="J134" s="38" t="e" cm="1">
        <f t="array" ref="J134">IF(ISNA($D26),NA(),INDEX(Data!$CZ$3:$DN$38,MATCH(processing!$B$1&amp;processing!$A26,Data!$A$3:$A$38&amp;Data!$B$3:$B$38,0),J$138))</f>
        <v>#N/A</v>
      </c>
      <c r="K134" s="38" t="e" cm="1">
        <f t="array" ref="K134">IF(ISNA($D26),NA(),INDEX(Data!$CZ$3:$DN$38,MATCH(processing!$B$1&amp;processing!$A26,Data!$A$3:$A$38&amp;Data!$B$3:$B$38,0),K$138))</f>
        <v>#N/A</v>
      </c>
      <c r="L134" s="38" t="e" cm="1">
        <f t="array" ref="L134">IF(ISNA($D26),NA(),INDEX(Data!$CZ$3:$DN$38,MATCH(processing!$B$1&amp;processing!$A26,Data!$A$3:$A$38&amp;Data!$B$3:$B$38,0),L$138))</f>
        <v>#N/A</v>
      </c>
      <c r="M134" s="38" t="e" cm="1">
        <f t="array" ref="M134">IF(ISNA($D26),NA(),INDEX(Data!$CZ$3:$DN$38,MATCH(processing!$B$1&amp;processing!$A26,Data!$A$3:$A$38&amp;Data!$B$3:$B$38,0),M$138))</f>
        <v>#N/A</v>
      </c>
      <c r="N134" s="38" t="e" cm="1">
        <f t="array" ref="N134">IF(ISNA($D26),NA(),INDEX(Data!$CZ$3:$DN$38,MATCH(processing!$B$1&amp;processing!$A26,Data!$A$3:$A$38&amp;Data!$B$3:$B$38,0),N$138))</f>
        <v>#N/A</v>
      </c>
      <c r="O134" s="38" t="e" cm="1">
        <f t="array" ref="O134">IF(ISNA($D26),NA(),INDEX(Data!$CZ$3:$DN$38,MATCH(processing!$B$1&amp;processing!$A26,Data!$A$3:$A$38&amp;Data!$B$3:$B$38,0),O$138))</f>
        <v>#N/A</v>
      </c>
      <c r="P134" s="38" t="e" cm="1">
        <f t="array" ref="P134">IF(ISNA($D26),NA(),INDEX(Data!$CZ$3:$DN$38,MATCH(processing!$B$1&amp;processing!$A26,Data!$A$3:$A$38&amp;Data!$B$3:$B$38,0),P$138))</f>
        <v>#N/A</v>
      </c>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row>
    <row r="135" spans="1:58" ht="15" thickBot="1" x14ac:dyDescent="0.35">
      <c r="A135" s="10">
        <v>11</v>
      </c>
      <c r="B135" s="38" t="e" cm="1">
        <f t="array" ref="B135">IF(ISNA($D27),NA(),INDEX(Data!$CZ$3:$DN$38,MATCH(processing!$B$1&amp;processing!$A27,Data!$A$3:$A$38&amp;Data!$B$3:$B$38,0),B$138))</f>
        <v>#N/A</v>
      </c>
      <c r="C135" s="38" t="e" cm="1">
        <f t="array" ref="C135">IF(ISNA($D27),NA(),INDEX(Data!$CZ$3:$DN$38,MATCH(processing!$B$1&amp;processing!$A27,Data!$A$3:$A$38&amp;Data!$B$3:$B$38,0),C$138))</f>
        <v>#N/A</v>
      </c>
      <c r="D135" s="38" t="e" cm="1">
        <f t="array" ref="D135">IF(ISNA($D27),NA(),INDEX(Data!$CZ$3:$DN$38,MATCH(processing!$B$1&amp;processing!$A27,Data!$A$3:$A$38&amp;Data!$B$3:$B$38,0),D$138))</f>
        <v>#N/A</v>
      </c>
      <c r="E135" s="38" t="e" cm="1">
        <f t="array" ref="E135">IF(ISNA($D27),NA(),INDEX(Data!$CZ$3:$DN$38,MATCH(processing!$B$1&amp;processing!$A27,Data!$A$3:$A$38&amp;Data!$B$3:$B$38,0),E$138))</f>
        <v>#N/A</v>
      </c>
      <c r="F135" s="38" t="e" cm="1">
        <f t="array" ref="F135">IF(ISNA($D27),NA(),INDEX(Data!$CZ$3:$DN$38,MATCH(processing!$B$1&amp;processing!$A27,Data!$A$3:$A$38&amp;Data!$B$3:$B$38,0),F$138))</f>
        <v>#N/A</v>
      </c>
      <c r="G135" s="38" t="e" cm="1">
        <f t="array" ref="G135">IF(ISNA($D27),NA(),INDEX(Data!$CZ$3:$DN$38,MATCH(processing!$B$1&amp;processing!$A27,Data!$A$3:$A$38&amp;Data!$B$3:$B$38,0),G$138))</f>
        <v>#N/A</v>
      </c>
      <c r="H135" s="38" t="e" cm="1">
        <f t="array" ref="H135">IF(ISNA($D27),NA(),INDEX(Data!$CZ$3:$DN$38,MATCH(processing!$B$1&amp;processing!$A27,Data!$A$3:$A$38&amp;Data!$B$3:$B$38,0),H$138))</f>
        <v>#N/A</v>
      </c>
      <c r="I135" s="38" t="e" cm="1">
        <f t="array" ref="I135">IF(ISNA($D27),NA(),INDEX(Data!$CZ$3:$DN$38,MATCH(processing!$B$1&amp;processing!$A27,Data!$A$3:$A$38&amp;Data!$B$3:$B$38,0),I$138))</f>
        <v>#N/A</v>
      </c>
      <c r="J135" s="38" t="e" cm="1">
        <f t="array" ref="J135">IF(ISNA($D27),NA(),INDEX(Data!$CZ$3:$DN$38,MATCH(processing!$B$1&amp;processing!$A27,Data!$A$3:$A$38&amp;Data!$B$3:$B$38,0),J$138))</f>
        <v>#N/A</v>
      </c>
      <c r="K135" s="38" t="e" cm="1">
        <f t="array" ref="K135">IF(ISNA($D27),NA(),INDEX(Data!$CZ$3:$DN$38,MATCH(processing!$B$1&amp;processing!$A27,Data!$A$3:$A$38&amp;Data!$B$3:$B$38,0),K$138))</f>
        <v>#N/A</v>
      </c>
      <c r="L135" s="38" t="e" cm="1">
        <f t="array" ref="L135">IF(ISNA($D27),NA(),INDEX(Data!$CZ$3:$DN$38,MATCH(processing!$B$1&amp;processing!$A27,Data!$A$3:$A$38&amp;Data!$B$3:$B$38,0),L$138))</f>
        <v>#N/A</v>
      </c>
      <c r="M135" s="38" t="e" cm="1">
        <f t="array" ref="M135">IF(ISNA($D27),NA(),INDEX(Data!$CZ$3:$DN$38,MATCH(processing!$B$1&amp;processing!$A27,Data!$A$3:$A$38&amp;Data!$B$3:$B$38,0),M$138))</f>
        <v>#N/A</v>
      </c>
      <c r="N135" s="38" t="e" cm="1">
        <f t="array" ref="N135">IF(ISNA($D27),NA(),INDEX(Data!$CZ$3:$DN$38,MATCH(processing!$B$1&amp;processing!$A27,Data!$A$3:$A$38&amp;Data!$B$3:$B$38,0),N$138))</f>
        <v>#N/A</v>
      </c>
      <c r="O135" s="38" t="e" cm="1">
        <f t="array" ref="O135">IF(ISNA($D27),NA(),INDEX(Data!$CZ$3:$DN$38,MATCH(processing!$B$1&amp;processing!$A27,Data!$A$3:$A$38&amp;Data!$B$3:$B$38,0),O$138))</f>
        <v>#N/A</v>
      </c>
      <c r="P135" s="38" t="e" cm="1">
        <f t="array" ref="P135">IF(ISNA($D27),NA(),INDEX(Data!$CZ$3:$DN$38,MATCH(processing!$B$1&amp;processing!$A27,Data!$A$3:$A$38&amp;Data!$B$3:$B$38,0),P$138))</f>
        <v>#N/A</v>
      </c>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row>
    <row r="136" spans="1:58" ht="15" thickBot="1" x14ac:dyDescent="0.35">
      <c r="A136" s="10">
        <v>12</v>
      </c>
      <c r="B136" s="38" t="e" cm="1">
        <f t="array" ref="B136">IF(ISNA($D28),NA(),INDEX(Data!$CZ$3:$DN$38,MATCH(processing!$B$1&amp;processing!$A28,Data!$A$3:$A$38&amp;Data!$B$3:$B$38,0),B$138))</f>
        <v>#N/A</v>
      </c>
      <c r="C136" s="38" t="e" cm="1">
        <f t="array" ref="C136">IF(ISNA($D28),NA(),INDEX(Data!$CZ$3:$DN$38,MATCH(processing!$B$1&amp;processing!$A28,Data!$A$3:$A$38&amp;Data!$B$3:$B$38,0),C$138))</f>
        <v>#N/A</v>
      </c>
      <c r="D136" s="38" t="e" cm="1">
        <f t="array" ref="D136">IF(ISNA($D28),NA(),INDEX(Data!$CZ$3:$DN$38,MATCH(processing!$B$1&amp;processing!$A28,Data!$A$3:$A$38&amp;Data!$B$3:$B$38,0),D$138))</f>
        <v>#N/A</v>
      </c>
      <c r="E136" s="38" t="e" cm="1">
        <f t="array" ref="E136">IF(ISNA($D28),NA(),INDEX(Data!$CZ$3:$DN$38,MATCH(processing!$B$1&amp;processing!$A28,Data!$A$3:$A$38&amp;Data!$B$3:$B$38,0),E$138))</f>
        <v>#N/A</v>
      </c>
      <c r="F136" s="38" t="e" cm="1">
        <f t="array" ref="F136">IF(ISNA($D28),NA(),INDEX(Data!$CZ$3:$DN$38,MATCH(processing!$B$1&amp;processing!$A28,Data!$A$3:$A$38&amp;Data!$B$3:$B$38,0),F$138))</f>
        <v>#N/A</v>
      </c>
      <c r="G136" s="38" t="e" cm="1">
        <f t="array" ref="G136">IF(ISNA($D28),NA(),INDEX(Data!$CZ$3:$DN$38,MATCH(processing!$B$1&amp;processing!$A28,Data!$A$3:$A$38&amp;Data!$B$3:$B$38,0),G$138))</f>
        <v>#N/A</v>
      </c>
      <c r="H136" s="38" t="e" cm="1">
        <f t="array" ref="H136">IF(ISNA($D28),NA(),INDEX(Data!$CZ$3:$DN$38,MATCH(processing!$B$1&amp;processing!$A28,Data!$A$3:$A$38&amp;Data!$B$3:$B$38,0),H$138))</f>
        <v>#N/A</v>
      </c>
      <c r="I136" s="38" t="e" cm="1">
        <f t="array" ref="I136">IF(ISNA($D28),NA(),INDEX(Data!$CZ$3:$DN$38,MATCH(processing!$B$1&amp;processing!$A28,Data!$A$3:$A$38&amp;Data!$B$3:$B$38,0),I$138))</f>
        <v>#N/A</v>
      </c>
      <c r="J136" s="38" t="e" cm="1">
        <f t="array" ref="J136">IF(ISNA($D28),NA(),INDEX(Data!$CZ$3:$DN$38,MATCH(processing!$B$1&amp;processing!$A28,Data!$A$3:$A$38&amp;Data!$B$3:$B$38,0),J$138))</f>
        <v>#N/A</v>
      </c>
      <c r="K136" s="38" t="e" cm="1">
        <f t="array" ref="K136">IF(ISNA($D28),NA(),INDEX(Data!$CZ$3:$DN$38,MATCH(processing!$B$1&amp;processing!$A28,Data!$A$3:$A$38&amp;Data!$B$3:$B$38,0),K$138))</f>
        <v>#N/A</v>
      </c>
      <c r="L136" s="38" t="e" cm="1">
        <f t="array" ref="L136">IF(ISNA($D28),NA(),INDEX(Data!$CZ$3:$DN$38,MATCH(processing!$B$1&amp;processing!$A28,Data!$A$3:$A$38&amp;Data!$B$3:$B$38,0),L$138))</f>
        <v>#N/A</v>
      </c>
      <c r="M136" s="38" t="e" cm="1">
        <f t="array" ref="M136">IF(ISNA($D28),NA(),INDEX(Data!$CZ$3:$DN$38,MATCH(processing!$B$1&amp;processing!$A28,Data!$A$3:$A$38&amp;Data!$B$3:$B$38,0),M$138))</f>
        <v>#N/A</v>
      </c>
      <c r="N136" s="38" t="e" cm="1">
        <f t="array" ref="N136">IF(ISNA($D28),NA(),INDEX(Data!$CZ$3:$DN$38,MATCH(processing!$B$1&amp;processing!$A28,Data!$A$3:$A$38&amp;Data!$B$3:$B$38,0),N$138))</f>
        <v>#N/A</v>
      </c>
      <c r="O136" s="38" t="e" cm="1">
        <f t="array" ref="O136">IF(ISNA($D28),NA(),INDEX(Data!$CZ$3:$DN$38,MATCH(processing!$B$1&amp;processing!$A28,Data!$A$3:$A$38&amp;Data!$B$3:$B$38,0),O$138))</f>
        <v>#N/A</v>
      </c>
      <c r="P136" s="38" t="e" cm="1">
        <f t="array" ref="P136">IF(ISNA($D28),NA(),INDEX(Data!$CZ$3:$DN$38,MATCH(processing!$B$1&amp;processing!$A28,Data!$A$3:$A$38&amp;Data!$B$3:$B$38,0),P$138))</f>
        <v>#N/A</v>
      </c>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row>
    <row r="137" spans="1:58" ht="15" thickBot="1" x14ac:dyDescent="0.35">
      <c r="A137" s="1"/>
      <c r="B137" s="39">
        <f>SUMIF(B125:B136,"&gt;0")</f>
        <v>6.7999999999999996E-3</v>
      </c>
      <c r="C137" s="39">
        <f t="shared" ref="C137:P137" si="22">SUMIF(C125:C136,"&gt;0")</f>
        <v>9.9000000000000008E-3</v>
      </c>
      <c r="D137" s="39">
        <f t="shared" si="22"/>
        <v>1.9E-3</v>
      </c>
      <c r="E137" s="39">
        <f t="shared" si="22"/>
        <v>1.54E-2</v>
      </c>
      <c r="F137" s="39">
        <f t="shared" si="22"/>
        <v>1.5299999999999999E-2</v>
      </c>
      <c r="G137" s="39">
        <f t="shared" si="22"/>
        <v>1.23E-2</v>
      </c>
      <c r="H137" s="39">
        <f t="shared" si="22"/>
        <v>4.4000000000000003E-3</v>
      </c>
      <c r="I137" s="39">
        <f t="shared" si="22"/>
        <v>2.18E-2</v>
      </c>
      <c r="J137" s="39">
        <f t="shared" si="22"/>
        <v>1.2500000000000001E-2</v>
      </c>
      <c r="K137" s="39">
        <f t="shared" si="22"/>
        <v>3.8E-3</v>
      </c>
      <c r="L137" s="39">
        <f t="shared" si="22"/>
        <v>2.1899999999999999E-2</v>
      </c>
      <c r="M137" s="39">
        <f t="shared" si="22"/>
        <v>2.06E-2</v>
      </c>
      <c r="N137" s="39">
        <f t="shared" si="22"/>
        <v>2.8E-3</v>
      </c>
      <c r="O137" s="39">
        <f t="shared" si="22"/>
        <v>2.3199999999999998E-2</v>
      </c>
      <c r="P137" s="39">
        <f t="shared" si="22"/>
        <v>2.2499999999999999E-2</v>
      </c>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row>
    <row r="138" spans="1:58" ht="15" thickBot="1" x14ac:dyDescent="0.35">
      <c r="A138" s="1"/>
      <c r="B138" s="1">
        <v>1</v>
      </c>
      <c r="C138" s="1">
        <v>2</v>
      </c>
      <c r="D138" s="1">
        <v>3</v>
      </c>
      <c r="E138" s="1">
        <v>4</v>
      </c>
      <c r="F138" s="1">
        <v>5</v>
      </c>
      <c r="G138" s="1">
        <v>6</v>
      </c>
      <c r="H138" s="1">
        <v>7</v>
      </c>
      <c r="I138" s="1">
        <v>8</v>
      </c>
      <c r="J138" s="1">
        <v>9</v>
      </c>
      <c r="K138" s="1">
        <v>10</v>
      </c>
      <c r="L138" s="1">
        <v>11</v>
      </c>
      <c r="M138" s="1">
        <v>12</v>
      </c>
      <c r="N138" s="1">
        <v>13</v>
      </c>
      <c r="O138" s="1">
        <v>14</v>
      </c>
      <c r="P138" s="1">
        <v>15</v>
      </c>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row>
    <row r="139" spans="1:58"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row>
    <row r="140" spans="1:58" ht="15" thickBot="1" x14ac:dyDescent="0.35">
      <c r="A140" s="1"/>
      <c r="B140" s="1"/>
      <c r="C140" s="1"/>
      <c r="D140" s="1"/>
      <c r="E140" s="35"/>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row>
    <row r="141" spans="1:58"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row>
    <row r="142" spans="1:58"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row>
    <row r="143" spans="1:58"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row>
    <row r="144" spans="1:58"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row>
    <row r="145" spans="1:58"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row>
    <row r="146" spans="1:58"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row>
    <row r="147" spans="1:58"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row>
    <row r="148" spans="1:58"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row>
    <row r="149" spans="1:58"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row>
    <row r="150" spans="1:58"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row>
    <row r="151" spans="1:58"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row>
    <row r="152" spans="1:58"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row>
    <row r="153" spans="1:58"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row>
    <row r="154" spans="1:58"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row>
    <row r="155" spans="1:58"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row>
    <row r="156" spans="1:58"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row>
    <row r="157" spans="1:58"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row>
    <row r="158" spans="1:58"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row>
    <row r="159" spans="1:58"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row>
    <row r="160" spans="1:58"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row>
    <row r="161" spans="1:58"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row>
    <row r="162" spans="1:58"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row>
    <row r="163" spans="1:58"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row>
    <row r="164" spans="1:58"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row>
    <row r="165" spans="1:58"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row>
    <row r="166" spans="1:58"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row>
    <row r="167" spans="1:58"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row>
    <row r="168" spans="1:58"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row>
    <row r="169" spans="1:58"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row>
    <row r="170" spans="1:58"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row>
    <row r="171" spans="1:58"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row>
    <row r="172" spans="1:58"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row>
    <row r="173" spans="1:58"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row>
    <row r="174" spans="1:58"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row>
    <row r="175" spans="1:58"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row>
    <row r="176" spans="1:58"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row>
    <row r="177" spans="1:58"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row>
    <row r="178" spans="1:58"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row>
    <row r="179" spans="1:58"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row>
    <row r="180" spans="1:58"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row>
    <row r="181" spans="1:58"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row>
    <row r="182" spans="1:58"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row>
    <row r="183" spans="1:58"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row>
    <row r="184" spans="1:58"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row>
    <row r="185" spans="1:58"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row>
    <row r="186" spans="1:58"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row>
    <row r="187" spans="1:58"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row>
    <row r="188" spans="1:58"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row>
    <row r="189" spans="1:58"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row>
    <row r="190" spans="1:58"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row>
    <row r="191" spans="1:58"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row>
    <row r="192" spans="1:58"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row>
    <row r="193" spans="1:58"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row>
    <row r="194" spans="1:58"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row>
    <row r="195" spans="1:58"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row>
    <row r="196" spans="1:58"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row>
    <row r="197" spans="1:58"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row>
    <row r="198" spans="1:58"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row>
    <row r="199" spans="1:58"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row>
    <row r="200" spans="1:58"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row>
    <row r="201" spans="1:58"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row>
    <row r="202" spans="1:58"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row>
    <row r="203" spans="1:58"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row>
    <row r="204" spans="1:58"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row>
    <row r="205" spans="1:58"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row>
    <row r="206" spans="1:58"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row>
    <row r="207" spans="1:58"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row>
    <row r="208" spans="1:58"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row>
    <row r="209" spans="1:58"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row>
    <row r="210" spans="1:58"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row>
    <row r="211" spans="1:58"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row>
    <row r="212" spans="1:58"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row>
    <row r="213" spans="1:58"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row>
    <row r="214" spans="1:58"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row>
    <row r="215" spans="1:58"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row>
    <row r="216" spans="1:58"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row>
    <row r="217" spans="1:58"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row>
    <row r="218" spans="1:58"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row>
    <row r="219" spans="1:58"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row>
    <row r="220" spans="1:58"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row>
    <row r="221" spans="1:58"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row>
    <row r="222" spans="1:58"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row>
    <row r="223" spans="1:58"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row>
    <row r="224" spans="1:58"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row>
    <row r="225" spans="1:58"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row>
    <row r="226" spans="1:58"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row>
    <row r="227" spans="1:58"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row>
    <row r="228" spans="1:58"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row>
    <row r="229" spans="1:58"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row>
    <row r="230" spans="1:58"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row>
    <row r="231" spans="1:58"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row>
    <row r="232" spans="1:58"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row>
    <row r="233" spans="1:58"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row>
    <row r="234" spans="1:58"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row>
    <row r="235" spans="1:58"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row>
    <row r="236" spans="1:58"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row>
    <row r="237" spans="1:58"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row>
    <row r="238" spans="1:58"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row>
    <row r="239" spans="1:58"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row>
    <row r="240" spans="1:58"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row>
    <row r="241" spans="1:58"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row>
    <row r="242" spans="1:58"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row>
    <row r="243" spans="1:58"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row>
    <row r="244" spans="1:58"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row>
    <row r="245" spans="1:58"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row>
    <row r="246" spans="1:58"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row>
    <row r="247" spans="1:58"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row>
    <row r="248" spans="1:58"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row>
    <row r="249" spans="1:58"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row>
    <row r="250" spans="1:58"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row>
    <row r="251" spans="1:58"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row>
    <row r="252" spans="1:58"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row>
    <row r="253" spans="1:58"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row>
    <row r="254" spans="1:58"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row>
    <row r="255" spans="1:58"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row>
    <row r="256" spans="1:58"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row>
    <row r="257" spans="1:58"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row>
    <row r="258" spans="1:58"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row>
    <row r="259" spans="1:58"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row>
    <row r="260" spans="1:58"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row>
    <row r="261" spans="1:58"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row>
    <row r="262" spans="1:58"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row>
    <row r="263" spans="1:58"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row>
    <row r="264" spans="1:58"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row>
    <row r="265" spans="1:58"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row>
    <row r="266" spans="1:58"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row>
    <row r="267" spans="1:58"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row>
    <row r="268" spans="1:58"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row>
    <row r="269" spans="1:58"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row>
    <row r="270" spans="1:58"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row>
    <row r="271" spans="1:58"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row>
    <row r="272" spans="1:58"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row>
    <row r="273" spans="1:58"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row>
    <row r="274" spans="1:58"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row>
    <row r="275" spans="1:58"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row>
    <row r="276" spans="1:58"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row>
    <row r="277" spans="1:58"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row>
    <row r="278" spans="1:58"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row>
    <row r="279" spans="1:58"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row>
    <row r="280" spans="1:58"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row>
    <row r="281" spans="1:58"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row>
    <row r="282" spans="1:58"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row>
    <row r="283" spans="1:58"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row>
    <row r="284" spans="1:58"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row>
    <row r="285" spans="1:58"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row>
    <row r="286" spans="1:58"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58"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row>
    <row r="288" spans="1:58"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row>
    <row r="289" spans="1:58"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row>
    <row r="290" spans="1:58"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row>
    <row r="291" spans="1:58"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row>
    <row r="292" spans="1:58"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row>
    <row r="293" spans="1:58"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row>
    <row r="294" spans="1:58"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row>
    <row r="295" spans="1:58"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row>
    <row r="296" spans="1:58"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row>
    <row r="297" spans="1:58"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row>
    <row r="298" spans="1:58"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row>
    <row r="299" spans="1:58"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row>
    <row r="300" spans="1:58"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row>
    <row r="301" spans="1:58"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row>
    <row r="302" spans="1:58"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row>
    <row r="303" spans="1:58"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row>
    <row r="304" spans="1:58"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row>
    <row r="305" spans="1:58"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row>
    <row r="306" spans="1:58"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row>
    <row r="307" spans="1:58"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row>
    <row r="308" spans="1:58"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row>
    <row r="309" spans="1:58"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row>
    <row r="310" spans="1:58"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row>
    <row r="311" spans="1:58"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row>
    <row r="312" spans="1:58"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row>
    <row r="313" spans="1:58"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row>
    <row r="314" spans="1:58"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row>
    <row r="315" spans="1:58"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row>
    <row r="316" spans="1:58"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row>
    <row r="317" spans="1:58"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row>
    <row r="318" spans="1:58"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row>
    <row r="319" spans="1:58"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row>
    <row r="320" spans="1:58"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row>
    <row r="321" spans="1:58"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row>
    <row r="322" spans="1:58"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row>
    <row r="323" spans="1:58"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row>
    <row r="324" spans="1:58"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row>
    <row r="325" spans="1:58"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row>
    <row r="326" spans="1:58"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row>
    <row r="327" spans="1:58"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row>
    <row r="328" spans="1:58"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row>
    <row r="329" spans="1:58"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row>
    <row r="330" spans="1:58"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row>
    <row r="331" spans="1:58"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row>
    <row r="332" spans="1:58"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row>
    <row r="333" spans="1:58"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row>
    <row r="334" spans="1:58"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row>
    <row r="335" spans="1:58"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row>
    <row r="336" spans="1:58"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row>
    <row r="337" spans="1:58"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row>
    <row r="338" spans="1:58"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row>
    <row r="339" spans="1:58"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row>
    <row r="340" spans="1:58"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row>
    <row r="341" spans="1:58"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row>
    <row r="342" spans="1:58"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row>
    <row r="343" spans="1:58"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row>
    <row r="344" spans="1:58"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row>
    <row r="345" spans="1:58"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row>
    <row r="346" spans="1:58"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row>
    <row r="347" spans="1:58"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row>
    <row r="348" spans="1:58"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row>
    <row r="349" spans="1:58"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row>
    <row r="350" spans="1:58"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row>
    <row r="351" spans="1:58"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row>
    <row r="352" spans="1:58"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row>
    <row r="353" spans="1:58"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row>
    <row r="354" spans="1:58"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row>
    <row r="355" spans="1:58"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row>
    <row r="356" spans="1:58"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row>
    <row r="357" spans="1:58"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row>
    <row r="358" spans="1:58"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row>
    <row r="359" spans="1:58"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row>
    <row r="360" spans="1:58"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row>
    <row r="361" spans="1:58"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row>
    <row r="362" spans="1:58"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row>
    <row r="363" spans="1:58"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row>
    <row r="364" spans="1:58"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row>
    <row r="365" spans="1:58"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row>
    <row r="366" spans="1:58"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row>
    <row r="367" spans="1:58"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row>
    <row r="368" spans="1:58"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row>
    <row r="369" spans="1:58"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row>
    <row r="370" spans="1:58"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row>
    <row r="371" spans="1:58"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row>
    <row r="372" spans="1:58"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row>
    <row r="373" spans="1:58"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row>
    <row r="374" spans="1:58"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row>
    <row r="375" spans="1:58"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row>
    <row r="376" spans="1:58"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row>
    <row r="377" spans="1:58"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row>
    <row r="378" spans="1:58"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row>
    <row r="379" spans="1:58"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row>
    <row r="380" spans="1:58"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row>
    <row r="381" spans="1:58"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row>
    <row r="382" spans="1:58"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row>
    <row r="383" spans="1:58"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row>
    <row r="384" spans="1:58"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row>
    <row r="385" spans="1:58"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row>
    <row r="386" spans="1:58"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row>
    <row r="387" spans="1:58"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row>
    <row r="388" spans="1:58"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row>
    <row r="389" spans="1:58"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row>
    <row r="390" spans="1:58"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row>
    <row r="391" spans="1:58"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row>
    <row r="392" spans="1:58"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row>
    <row r="393" spans="1:58"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row>
    <row r="394" spans="1:58"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row>
    <row r="395" spans="1:58"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row>
    <row r="396" spans="1:58"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row>
    <row r="397" spans="1:58"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row>
    <row r="398" spans="1:58"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row>
    <row r="399" spans="1:58"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row>
    <row r="400" spans="1:58"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row>
    <row r="401" spans="1:58"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row>
    <row r="402" spans="1:58"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row>
    <row r="403" spans="1:58"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row>
    <row r="404" spans="1:58"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row>
    <row r="405" spans="1:58"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row>
    <row r="406" spans="1:58"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row>
    <row r="407" spans="1:58"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row>
    <row r="408" spans="1:58"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row>
    <row r="409" spans="1:58"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row>
    <row r="410" spans="1:58"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row>
    <row r="411" spans="1:58"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row>
    <row r="412" spans="1:58"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row>
    <row r="413" spans="1:58"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row>
    <row r="414" spans="1:58"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row>
    <row r="415" spans="1:58"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row>
    <row r="416" spans="1:58"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row>
    <row r="417" spans="1:58"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row>
    <row r="418" spans="1:58"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row>
    <row r="419" spans="1:58"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row>
    <row r="420" spans="1:58"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row>
    <row r="421" spans="1:58"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row>
    <row r="422" spans="1:58"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row>
    <row r="423" spans="1:58"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row>
    <row r="424" spans="1:58"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row>
    <row r="425" spans="1:58"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row>
    <row r="426" spans="1:58"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row>
    <row r="427" spans="1:58"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row>
    <row r="428" spans="1:58"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row>
    <row r="429" spans="1:58"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row>
    <row r="430" spans="1:58"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row>
    <row r="431" spans="1:58"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row>
    <row r="432" spans="1:58"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row>
    <row r="433" spans="1:58"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row>
    <row r="434" spans="1:58"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row>
    <row r="435" spans="1:58"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row>
    <row r="436" spans="1:58"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row>
    <row r="437" spans="1:58"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row>
    <row r="438" spans="1:58"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row>
    <row r="439" spans="1:58"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row>
    <row r="440" spans="1:58"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row>
    <row r="441" spans="1:58"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row>
    <row r="442" spans="1:58"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row>
    <row r="443" spans="1:58"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row>
    <row r="444" spans="1:58"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row>
    <row r="445" spans="1:58"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row>
    <row r="446" spans="1:58"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row>
    <row r="447" spans="1:58"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row>
    <row r="448" spans="1:58"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row>
    <row r="449" spans="1:58"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row>
    <row r="450" spans="1:58"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row>
    <row r="451" spans="1:58"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row>
    <row r="452" spans="1:58"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row>
    <row r="453" spans="1:58"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row>
    <row r="454" spans="1:58"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row>
    <row r="455" spans="1:58"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row>
    <row r="456" spans="1:58"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row>
    <row r="457" spans="1:58"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row>
    <row r="458" spans="1:58"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row>
    <row r="459" spans="1:58"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row>
    <row r="460" spans="1:58"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row>
    <row r="461" spans="1:58"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row>
    <row r="462" spans="1:58"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row>
    <row r="463" spans="1:58"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row>
    <row r="464" spans="1:58"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row>
    <row r="465" spans="1:58"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row>
    <row r="466" spans="1:58"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row>
    <row r="467" spans="1:58"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row>
    <row r="468" spans="1:58"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row>
    <row r="469" spans="1:58"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row>
    <row r="470" spans="1:58"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row>
    <row r="471" spans="1:58"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row>
    <row r="472" spans="1:58"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row>
    <row r="473" spans="1:58"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row>
    <row r="474" spans="1:58"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row>
    <row r="475" spans="1:58"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row>
    <row r="476" spans="1:58"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row>
    <row r="477" spans="1:58"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row>
    <row r="478" spans="1:58"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row>
    <row r="479" spans="1:58"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row>
    <row r="480" spans="1:58"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row>
    <row r="481" spans="1:58"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row>
    <row r="482" spans="1:58"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row>
    <row r="483" spans="1:58"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row>
    <row r="484" spans="1:58"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row>
    <row r="485" spans="1:58"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row>
    <row r="486" spans="1:58"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row>
    <row r="487" spans="1:58"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row>
    <row r="488" spans="1:58"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row>
    <row r="489" spans="1:58"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row>
    <row r="490" spans="1:58"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row>
    <row r="491" spans="1:58"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row>
    <row r="492" spans="1:58"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row>
    <row r="493" spans="1:58"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row>
    <row r="494" spans="1:58"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row>
    <row r="495" spans="1:58"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row>
    <row r="496" spans="1:58"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row>
    <row r="497" spans="1:58"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row>
    <row r="498" spans="1:58"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row>
    <row r="499" spans="1:58"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row>
    <row r="500" spans="1:58"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row>
    <row r="501" spans="1:58"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row>
    <row r="502" spans="1:58"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row>
    <row r="503" spans="1:58"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row>
    <row r="504" spans="1:58"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row>
    <row r="505" spans="1:58"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row>
    <row r="506" spans="1:58"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row>
    <row r="507" spans="1:58"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row>
    <row r="508" spans="1:58"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row>
    <row r="509" spans="1:58"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row>
    <row r="510" spans="1:58"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row>
    <row r="511" spans="1:58"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row>
    <row r="512" spans="1:58"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row>
    <row r="513" spans="1:58"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row>
    <row r="514" spans="1:58"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row>
    <row r="515" spans="1:58"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row>
    <row r="516" spans="1:58"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row>
    <row r="517" spans="1:58"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row>
    <row r="518" spans="1:58"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row>
    <row r="519" spans="1:58"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row>
    <row r="520" spans="1:58"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row>
    <row r="521" spans="1:58"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row>
    <row r="522" spans="1:58"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row>
    <row r="523" spans="1:58"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row>
    <row r="524" spans="1:58"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row>
    <row r="525" spans="1:58"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row>
    <row r="526" spans="1:58"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row>
    <row r="527" spans="1:58"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row>
    <row r="528" spans="1:58"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row>
    <row r="529" spans="1:58"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row>
    <row r="530" spans="1:58"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row>
    <row r="531" spans="1:58"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row>
    <row r="532" spans="1:58"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row>
    <row r="533" spans="1:58"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row>
    <row r="534" spans="1:58"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row>
    <row r="535" spans="1:58"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row>
    <row r="536" spans="1:58"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row>
    <row r="537" spans="1:58"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row>
    <row r="538" spans="1:58"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row>
    <row r="539" spans="1:58"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row>
    <row r="540" spans="1:58"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row>
    <row r="541" spans="1:58"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row>
    <row r="542" spans="1:58"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row>
    <row r="543" spans="1:58"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row>
    <row r="544" spans="1:58"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row>
    <row r="545" spans="1:58"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row>
    <row r="546" spans="1:58"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row>
    <row r="547" spans="1:58"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row>
    <row r="548" spans="1:58"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row>
    <row r="549" spans="1:58"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row>
    <row r="550" spans="1:58"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row>
    <row r="551" spans="1:58"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row>
    <row r="552" spans="1:58"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row>
    <row r="553" spans="1:58"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row>
    <row r="554" spans="1:58"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row>
    <row r="555" spans="1:58"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row>
    <row r="556" spans="1:58"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row>
    <row r="557" spans="1:58"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row>
    <row r="558" spans="1:58"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row>
    <row r="559" spans="1:58"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row>
    <row r="560" spans="1:58"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row>
    <row r="561" spans="1:58"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row>
    <row r="562" spans="1:58"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row>
    <row r="563" spans="1:58"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row>
    <row r="564" spans="1:58"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row>
    <row r="565" spans="1:58"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row>
    <row r="566" spans="1:58"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row>
    <row r="567" spans="1:58"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row>
    <row r="568" spans="1:58"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row>
    <row r="569" spans="1:58"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row>
    <row r="570" spans="1:58"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row>
    <row r="571" spans="1:58"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row>
    <row r="572" spans="1:58"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row>
    <row r="573" spans="1:58"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row>
    <row r="574" spans="1:58"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row>
    <row r="575" spans="1:58"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row>
    <row r="576" spans="1:58"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row>
    <row r="577" spans="1:58"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row>
    <row r="578" spans="1:58"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row>
    <row r="579" spans="1:58"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row>
    <row r="580" spans="1:58"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row>
    <row r="581" spans="1:58"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row>
    <row r="582" spans="1:58"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row>
    <row r="583" spans="1:58"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row>
    <row r="584" spans="1:58"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row>
    <row r="585" spans="1:58"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row>
    <row r="586" spans="1:58"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row>
    <row r="587" spans="1:58"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row>
    <row r="588" spans="1:58"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row>
    <row r="589" spans="1:58"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row>
    <row r="590" spans="1:58"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row>
    <row r="591" spans="1:58"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row>
    <row r="592" spans="1:58"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row>
    <row r="593" spans="1:58"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row>
    <row r="594" spans="1:58"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row>
    <row r="595" spans="1:58"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row>
    <row r="596" spans="1:58"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row>
    <row r="597" spans="1:58"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row>
    <row r="598" spans="1:58"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row>
    <row r="599" spans="1:58"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row>
    <row r="600" spans="1:58"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row>
    <row r="601" spans="1:58"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row>
    <row r="602" spans="1:58"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row>
    <row r="603" spans="1:58"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row>
    <row r="604" spans="1:58"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row>
    <row r="605" spans="1:58"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row>
    <row r="606" spans="1:58"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row>
    <row r="607" spans="1:58"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row>
    <row r="608" spans="1:58"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row>
    <row r="609" spans="1:58"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row>
    <row r="610" spans="1:58"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row>
    <row r="611" spans="1:58"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row>
    <row r="612" spans="1:58"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row>
    <row r="613" spans="1:58"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row>
    <row r="614" spans="1:58"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row>
    <row r="615" spans="1:58"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row>
    <row r="616" spans="1:58"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row>
    <row r="617" spans="1:58"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row>
    <row r="618" spans="1:58"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row>
    <row r="619" spans="1:58"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row>
    <row r="620" spans="1:58"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row>
    <row r="621" spans="1:58"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row>
    <row r="622" spans="1:58"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row>
    <row r="623" spans="1:58"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row>
    <row r="624" spans="1:58"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row>
    <row r="625" spans="1:58"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row>
    <row r="626" spans="1:58"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row>
    <row r="627" spans="1:58"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row>
    <row r="628" spans="1:58"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row>
    <row r="629" spans="1:58"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row>
    <row r="630" spans="1:58"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row>
    <row r="631" spans="1:58"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row>
    <row r="632" spans="1:58"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row>
    <row r="633" spans="1:58"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row>
    <row r="634" spans="1:58"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row>
    <row r="635" spans="1:58"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row>
    <row r="636" spans="1:58"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row>
    <row r="637" spans="1:58"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row>
    <row r="638" spans="1:58"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row>
    <row r="639" spans="1:58"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row>
    <row r="640" spans="1:58"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row>
    <row r="641" spans="1:58"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row>
    <row r="642" spans="1:58"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row>
    <row r="643" spans="1:58"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row>
    <row r="644" spans="1:58"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row>
    <row r="645" spans="1:58"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row>
    <row r="646" spans="1:58"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row>
    <row r="647" spans="1:58"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row>
    <row r="648" spans="1:58"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row>
    <row r="649" spans="1:58"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row>
    <row r="650" spans="1:58"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row>
    <row r="651" spans="1:58"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row>
    <row r="652" spans="1:58"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row>
    <row r="653" spans="1:58"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row>
    <row r="654" spans="1:58"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row>
    <row r="655" spans="1:58"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row>
    <row r="656" spans="1:58"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row>
    <row r="657" spans="1:58"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row>
    <row r="658" spans="1:58"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row>
    <row r="659" spans="1:58"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row>
    <row r="660" spans="1:58"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row>
    <row r="661" spans="1:58"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row>
    <row r="662" spans="1:58"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row>
    <row r="663" spans="1:58"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row>
    <row r="664" spans="1:58"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row>
    <row r="665" spans="1:58"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row>
    <row r="666" spans="1:58"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row>
    <row r="667" spans="1:58"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row>
    <row r="668" spans="1:58"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row>
    <row r="669" spans="1:58"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row>
    <row r="670" spans="1:58"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row>
    <row r="671" spans="1:58"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row>
    <row r="672" spans="1:58"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row>
    <row r="673" spans="1:58"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row>
    <row r="674" spans="1:58"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row>
    <row r="675" spans="1:58"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row>
    <row r="676" spans="1:58"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row>
    <row r="677" spans="1:58"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row>
    <row r="678" spans="1:58"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row>
    <row r="679" spans="1:58"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row>
    <row r="680" spans="1:58"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row>
    <row r="681" spans="1:58"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row>
    <row r="682" spans="1:58"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row>
    <row r="683" spans="1:58"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row>
    <row r="684" spans="1:58"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row>
    <row r="685" spans="1:58"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row>
    <row r="686" spans="1:58"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row>
    <row r="687" spans="1:58"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row>
    <row r="688" spans="1:58"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row>
    <row r="689" spans="1:58"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row>
    <row r="690" spans="1:58"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row>
    <row r="691" spans="1:58"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row>
    <row r="692" spans="1:58"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row>
    <row r="693" spans="1:58"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row>
    <row r="694" spans="1:58"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row>
    <row r="695" spans="1:58"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row>
    <row r="696" spans="1:58"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row>
    <row r="697" spans="1:58"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row>
    <row r="698" spans="1:58"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row>
    <row r="699" spans="1:58"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row>
    <row r="700" spans="1:58"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row>
    <row r="701" spans="1:58"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row>
    <row r="702" spans="1:58"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row>
    <row r="703" spans="1:58"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row>
    <row r="704" spans="1:58"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row>
    <row r="705" spans="1:58"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row>
    <row r="706" spans="1:58"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row>
    <row r="707" spans="1:58"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row>
    <row r="708" spans="1:58"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row>
    <row r="709" spans="1:58"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row>
    <row r="710" spans="1:58"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row>
    <row r="711" spans="1:58"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row>
    <row r="712" spans="1:58"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row>
    <row r="713" spans="1:58"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row>
    <row r="714" spans="1:58"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row>
    <row r="715" spans="1:58"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row>
    <row r="716" spans="1:58"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row>
    <row r="717" spans="1:58"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row>
    <row r="718" spans="1:58"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row>
    <row r="719" spans="1:58"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row>
    <row r="720" spans="1:58"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row>
    <row r="721" spans="1:58"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row>
    <row r="722" spans="1:58"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row>
    <row r="723" spans="1:58"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row>
    <row r="724" spans="1:58"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row>
    <row r="725" spans="1:58"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row>
    <row r="726" spans="1:58"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row>
    <row r="727" spans="1:58"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row>
    <row r="728" spans="1:58"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row>
    <row r="729" spans="1:58"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row>
    <row r="730" spans="1:58"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row>
    <row r="731" spans="1:58"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row>
    <row r="732" spans="1:58"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row>
    <row r="733" spans="1:58"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row>
    <row r="734" spans="1:58"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row>
    <row r="735" spans="1:58"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row>
    <row r="736" spans="1:58"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row>
    <row r="737" spans="1:58"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row>
    <row r="738" spans="1:58"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row>
    <row r="739" spans="1:58"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row>
    <row r="740" spans="1:58"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row>
    <row r="741" spans="1:58"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row>
    <row r="742" spans="1:58"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row>
    <row r="743" spans="1:58"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row>
    <row r="744" spans="1:58"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row>
    <row r="745" spans="1:58"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row>
    <row r="746" spans="1:58"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row>
    <row r="747" spans="1:58"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row>
    <row r="748" spans="1:58"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row>
    <row r="749" spans="1:58"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row>
    <row r="750" spans="1:58"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row>
    <row r="751" spans="1:58"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row>
    <row r="752" spans="1:58"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row>
    <row r="753" spans="1:58"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row>
    <row r="754" spans="1:58"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row>
    <row r="755" spans="1:58"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row>
    <row r="756" spans="1:58"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row>
    <row r="757" spans="1:58"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row>
    <row r="758" spans="1:58"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row>
    <row r="759" spans="1:58"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row>
    <row r="760" spans="1:58"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row>
    <row r="761" spans="1:58"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row>
    <row r="762" spans="1:58"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row>
    <row r="763" spans="1:58"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row>
    <row r="764" spans="1:58"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row>
    <row r="765" spans="1:58"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row>
    <row r="766" spans="1:58"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row>
    <row r="767" spans="1:58"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row>
    <row r="768" spans="1:58"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row>
    <row r="769" spans="1:58"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row>
    <row r="770" spans="1:58"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row>
    <row r="771" spans="1:58"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row>
    <row r="772" spans="1:58"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row>
    <row r="773" spans="1:58"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row>
    <row r="774" spans="1:58"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row>
    <row r="775" spans="1:58"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row>
    <row r="776" spans="1:58"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row>
    <row r="777" spans="1:58"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row>
    <row r="778" spans="1:58"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row>
    <row r="779" spans="1:58"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row>
    <row r="780" spans="1:58"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row>
    <row r="781" spans="1:58"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row>
    <row r="782" spans="1:58"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row>
    <row r="783" spans="1:58"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row>
    <row r="784" spans="1:58"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row>
    <row r="785" spans="1:58"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row>
    <row r="786" spans="1:58"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row>
    <row r="787" spans="1:58"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row>
    <row r="788" spans="1:58"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row>
    <row r="789" spans="1:58"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row>
    <row r="790" spans="1:58"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row>
    <row r="791" spans="1:58"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row>
    <row r="792" spans="1:58"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row>
    <row r="793" spans="1:58"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row>
    <row r="794" spans="1:58"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row>
    <row r="795" spans="1:58"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row>
    <row r="796" spans="1:58"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row>
    <row r="797" spans="1:58"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row>
    <row r="798" spans="1:58"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row>
    <row r="799" spans="1:58"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row>
    <row r="800" spans="1:58"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row>
    <row r="801" spans="1:58"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row>
    <row r="802" spans="1:58"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row>
    <row r="803" spans="1:58"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row>
    <row r="804" spans="1:58"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row>
    <row r="805" spans="1:58"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row>
    <row r="806" spans="1:58"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row>
    <row r="807" spans="1:58"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row>
    <row r="808" spans="1:58"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row>
    <row r="809" spans="1:58"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row>
    <row r="810" spans="1:58"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row>
    <row r="811" spans="1:58"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row>
    <row r="812" spans="1:58"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row>
    <row r="813" spans="1:58"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row>
    <row r="814" spans="1:58"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row>
    <row r="815" spans="1:58"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row>
    <row r="816" spans="1:58"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row>
    <row r="817" spans="1:58"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row>
    <row r="818" spans="1:58"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row>
    <row r="819" spans="1:58"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row>
    <row r="820" spans="1:58"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row>
    <row r="821" spans="1:58"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row>
    <row r="822" spans="1:58"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row>
    <row r="823" spans="1:58"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row>
    <row r="824" spans="1:58"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row>
    <row r="825" spans="1:58"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row>
    <row r="826" spans="1:58"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row>
    <row r="827" spans="1:58"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row>
    <row r="828" spans="1:58"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row>
    <row r="829" spans="1:58"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row>
    <row r="830" spans="1:58"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row>
    <row r="831" spans="1:58"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row>
    <row r="832" spans="1:58"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row>
    <row r="833" spans="1:58"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row>
    <row r="834" spans="1:58"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row>
    <row r="835" spans="1:58"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row>
    <row r="836" spans="1:58"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row>
    <row r="837" spans="1:58"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row>
    <row r="838" spans="1:58"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row>
    <row r="839" spans="1:58"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row>
    <row r="840" spans="1:58"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row>
    <row r="841" spans="1:58"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row>
    <row r="842" spans="1:58"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row>
    <row r="843" spans="1:58"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row>
    <row r="844" spans="1:58"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row>
    <row r="845" spans="1:58"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row>
    <row r="846" spans="1:58"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row>
    <row r="847" spans="1:58"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row>
    <row r="848" spans="1:58"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row>
    <row r="849" spans="1:58"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row>
    <row r="850" spans="1:58"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row>
    <row r="851" spans="1:58"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row>
    <row r="852" spans="1:58"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row>
    <row r="853" spans="1:58"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row>
    <row r="854" spans="1:58"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row>
    <row r="855" spans="1:58"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row>
    <row r="856" spans="1:58"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row>
    <row r="857" spans="1:58"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row>
    <row r="858" spans="1:58"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row>
    <row r="859" spans="1:58"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row>
    <row r="860" spans="1:58"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row>
    <row r="861" spans="1:58"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row>
    <row r="862" spans="1:58"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row>
    <row r="863" spans="1:58"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row>
    <row r="864" spans="1:58"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row>
    <row r="865" spans="1:58"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row>
    <row r="866" spans="1:58"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row>
    <row r="867" spans="1:58"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row>
    <row r="868" spans="1:58"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row>
    <row r="869" spans="1:58"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row>
    <row r="870" spans="1:58"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row>
    <row r="871" spans="1:58"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row>
    <row r="872" spans="1:58"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row>
    <row r="873" spans="1:58"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row>
    <row r="874" spans="1:58"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row>
    <row r="875" spans="1:58"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row>
    <row r="876" spans="1:58"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row>
    <row r="877" spans="1:58"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row>
    <row r="878" spans="1:58"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row>
    <row r="879" spans="1:58"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row>
    <row r="880" spans="1:58"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row>
    <row r="881" spans="1:58"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row>
    <row r="882" spans="1:58"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row>
    <row r="883" spans="1:58"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row>
    <row r="884" spans="1:58"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row>
    <row r="885" spans="1:58"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row>
    <row r="886" spans="1:58"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row>
    <row r="887" spans="1:58"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row>
    <row r="888" spans="1:58"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row>
    <row r="889" spans="1:58"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row>
    <row r="890" spans="1:58"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row>
    <row r="891" spans="1:58"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row>
    <row r="892" spans="1:58"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row>
    <row r="893" spans="1:58"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row>
    <row r="894" spans="1:58"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row>
    <row r="895" spans="1:58"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row>
    <row r="896" spans="1:58"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row>
    <row r="897" spans="1:58"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row>
    <row r="898" spans="1:58"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row>
    <row r="899" spans="1:58"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row>
    <row r="900" spans="1:58"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row>
    <row r="901" spans="1:58"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row>
    <row r="902" spans="1:58"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row>
    <row r="903" spans="1:58"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row>
    <row r="904" spans="1:58"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row>
    <row r="905" spans="1:58"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row>
    <row r="906" spans="1:58"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row>
    <row r="907" spans="1:58"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row>
    <row r="908" spans="1:58"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row>
    <row r="909" spans="1:58"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row>
    <row r="910" spans="1:58"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row>
    <row r="911" spans="1:58"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row>
    <row r="912" spans="1:58"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row>
    <row r="913" spans="1:58"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row>
    <row r="914" spans="1:58"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row>
    <row r="915" spans="1:58"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row>
    <row r="916" spans="1:58"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row>
    <row r="917" spans="1:58"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row>
    <row r="918" spans="1:58"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row>
    <row r="919" spans="1:58"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row>
    <row r="920" spans="1:58"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row>
    <row r="921" spans="1:58"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row>
    <row r="922" spans="1:58"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row>
    <row r="923" spans="1:58"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row>
    <row r="924" spans="1:58"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row>
    <row r="925" spans="1:58"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row>
    <row r="926" spans="1:58"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row>
    <row r="927" spans="1:58"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row>
    <row r="928" spans="1:58"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row>
    <row r="929" spans="1:58"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row>
    <row r="930" spans="1:58"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row>
    <row r="931" spans="1:58"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row>
    <row r="932" spans="1:58"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row>
    <row r="933" spans="1:58"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row>
    <row r="934" spans="1:58"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row>
    <row r="935" spans="1:58"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row>
    <row r="936" spans="1:58"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row>
    <row r="937" spans="1:58"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row>
    <row r="938" spans="1:58"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row>
    <row r="939" spans="1:58"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row>
    <row r="940" spans="1:58"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row>
    <row r="941" spans="1:58"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row>
    <row r="942" spans="1:58"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row>
    <row r="943" spans="1:58"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row>
    <row r="944" spans="1:58"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row>
    <row r="945" spans="1:58"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row>
    <row r="946" spans="1:58"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row>
    <row r="947" spans="1:58"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row>
    <row r="948" spans="1:58"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row>
    <row r="949" spans="1:58"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row>
    <row r="950" spans="1:58"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row>
    <row r="951" spans="1:58"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row>
    <row r="952" spans="1:58"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row>
    <row r="953" spans="1:58"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row>
    <row r="954" spans="1:58"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row>
    <row r="955" spans="1:58"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row>
    <row r="956" spans="1:58"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row>
    <row r="957" spans="1:58"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row>
    <row r="958" spans="1:58"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row>
    <row r="959" spans="1:58"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row>
    <row r="960" spans="1:58"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row>
    <row r="961" spans="1:58"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row>
    <row r="962" spans="1:58"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row>
    <row r="963" spans="1:58"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row>
    <row r="964" spans="1:58"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row>
    <row r="965" spans="1:58"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row>
    <row r="966" spans="1:58"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row>
    <row r="967" spans="1:58"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row>
    <row r="968" spans="1:58"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row>
    <row r="969" spans="1:58"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row>
    <row r="970" spans="1:58"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row>
    <row r="971" spans="1:58"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row>
    <row r="972" spans="1:58"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row>
    <row r="973" spans="1:58"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row>
    <row r="974" spans="1:58"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row>
    <row r="975" spans="1:58"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row>
    <row r="976" spans="1:58"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row>
    <row r="977" spans="1:58"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row>
    <row r="978" spans="1:58"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row>
    <row r="979" spans="1:58"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row>
    <row r="980" spans="1:58"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row>
    <row r="981" spans="1:58"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row>
    <row r="982" spans="1:58"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row>
    <row r="983" spans="1:58"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row>
    <row r="984" spans="1:58"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row>
    <row r="985" spans="1:58"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row>
    <row r="986" spans="1:58"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row>
    <row r="987" spans="1:58"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row>
    <row r="988" spans="1:58"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row>
    <row r="989" spans="1:58"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row>
    <row r="990" spans="1:58"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row>
    <row r="991" spans="1:58"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row>
    <row r="992" spans="1:58"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row>
    <row r="993" spans="1:58"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row>
    <row r="994" spans="1:58"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row>
    <row r="995" spans="1:58"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row>
    <row r="996" spans="1:58"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row>
    <row r="997" spans="1:58"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row>
    <row r="998" spans="1:58"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row>
    <row r="999" spans="1:58"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row>
    <row r="1000" spans="1:58"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row>
  </sheetData>
  <mergeCells count="9">
    <mergeCell ref="J32:L32"/>
    <mergeCell ref="B51:K51"/>
    <mergeCell ref="L51:U51"/>
    <mergeCell ref="V51:AE51"/>
    <mergeCell ref="P1:T1"/>
    <mergeCell ref="AC12:AL12"/>
    <mergeCell ref="AM12:AV12"/>
    <mergeCell ref="AW12:BF12"/>
    <mergeCell ref="G10:H10"/>
  </mergeCells>
  <phoneticPr fontId="4"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DBF4E-8FBE-460B-93B4-266FF9C01A7F}">
  <dimension ref="I2:Y22"/>
  <sheetViews>
    <sheetView showRowColHeaders="0" tabSelected="1" zoomScale="54" zoomScaleNormal="173" workbookViewId="0">
      <selection activeCell="AB19" sqref="AB19"/>
    </sheetView>
  </sheetViews>
  <sheetFormatPr defaultRowHeight="14.4" x14ac:dyDescent="0.3"/>
  <cols>
    <col min="1" max="16384" width="8.88671875" style="12"/>
  </cols>
  <sheetData>
    <row r="2" spans="9:9" x14ac:dyDescent="0.3">
      <c r="I2" s="12">
        <v>5</v>
      </c>
    </row>
    <row r="21" spans="24:25" x14ac:dyDescent="0.3">
      <c r="Y21" s="12" t="s">
        <v>49</v>
      </c>
    </row>
    <row r="22" spans="24:25" x14ac:dyDescent="0.3">
      <c r="X22" s="12" t="s">
        <v>49</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vt:lpstr>
      <vt:lpstr>control</vt:lpstr>
      <vt:lpstr>resources</vt:lpstr>
      <vt:lpstr>processing</vt:lpstr>
      <vt:lpstr>Dashboard</vt:lpstr>
      <vt:lpstr>Profit_Withdrawal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 Shetty</dc:creator>
  <cp:lastModifiedBy>Naman Shetty</cp:lastModifiedBy>
  <dcterms:created xsi:type="dcterms:W3CDTF">2025-03-04T14:29:40Z</dcterms:created>
  <dcterms:modified xsi:type="dcterms:W3CDTF">2025-10-07T05:46:01Z</dcterms:modified>
</cp:coreProperties>
</file>