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aroudakis/Downloads/unknowns/"/>
    </mc:Choice>
  </mc:AlternateContent>
  <xr:revisionPtr revIDLastSave="0" documentId="13_ncr:1_{01032764-4A47-E94E-B9CB-2E59F7A4665A}" xr6:coauthVersionLast="47" xr6:coauthVersionMax="47" xr10:uidLastSave="{00000000-0000-0000-0000-000000000000}"/>
  <bookViews>
    <workbookView xWindow="380" yWindow="500" windowWidth="28040" windowHeight="15940" activeTab="5" xr2:uid="{9A431666-CB5D-B745-802A-8CA6FAAFA55B}"/>
  </bookViews>
  <sheets>
    <sheet name="unknown-1" sheetId="1" r:id="rId1"/>
    <sheet name="unknown-2" sheetId="3" r:id="rId2"/>
    <sheet name="unknown-3" sheetId="4" r:id="rId3"/>
    <sheet name="unknown-4" sheetId="5" r:id="rId4"/>
    <sheet name="unknown-5" sheetId="7" r:id="rId5"/>
    <sheet name="unknown-6" sheetId="8" r:id="rId6"/>
  </sheets>
  <definedNames>
    <definedName name="unknown_1" localSheetId="0">'unknown-1'!$A$1:$I$106</definedName>
    <definedName name="unknown_3" localSheetId="1">'unknown-2'!$A$1</definedName>
    <definedName name="unknown_4" localSheetId="2">'unknown-3'!$A$1:$I$106</definedName>
    <definedName name="unknown_5" localSheetId="3">'unknown-4'!$A$1:$I$106</definedName>
    <definedName name="unknown_5" localSheetId="4">'unknown-5'!$A$1:$I$106</definedName>
    <definedName name="unknown_6" localSheetId="5">'unknown-6'!$A$1:$I$106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2B8701-C37E-2F46-80B0-E3B018C39037}" name="unknown-1" type="6" refreshedVersion="8" background="1" saveData="1">
    <textPr codePage="10000" sourceFile="/Users/psaroudakis/Downloads/unknowns/unknown-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406EE918-6590-B24A-9495-C1DC1DF55A22}" name="unknown-21" type="6" refreshedVersion="8" background="1" saveData="1">
    <textPr codePage="10000" sourceFile="/Users/psaroudakis/Downloads/unknowns/unknown-2.csv">
      <textFields>
        <textField/>
      </textFields>
    </textPr>
  </connection>
  <connection id="3" xr16:uid="{DAD5BB70-DAFB-634F-BC1D-FF9DDAEB692A}" name="unknown-3" type="6" refreshedVersion="8" background="1" saveData="1">
    <textPr codePage="10000" sourceFile="/Users/psaroudakis/Downloads/unknowns/unknown-3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651492D5-96CB-734E-A567-6DFD282314F6}" name="unknown-4" type="6" refreshedVersion="8" background="1" saveData="1">
    <textPr codePage="10000" sourceFile="/Users/psaroudakis/Downloads/unknowns/unknown-4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EF136411-16DE-6247-A733-79CA411FD4B5}" name="unknown-5" type="6" refreshedVersion="8" background="1" saveData="1">
    <textPr codePage="10000" sourceFile="/Users/psaroudakis/Downloads/unknowns/unknown-5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D2D6B89-0AD0-FB42-93FE-0BF155EEF391}" name="unknown-6" type="6" refreshedVersion="8" background="1" saveData="1">
    <textPr codePage="10000" sourceFile="/Users/psaroudakis/Downloads/unknowns/unknown-6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<sst xmlns="http://schemas.openxmlformats.org/spreadsheetml/2006/main" count="1046" uniqueCount="680">
  <si>
    <t>Description</t>
  </si>
  <si>
    <t>Scientific Name</t>
  </si>
  <si>
    <t>Max Score</t>
  </si>
  <si>
    <t>Total Score</t>
  </si>
  <si>
    <t>Query Cover</t>
  </si>
  <si>
    <t>E value</t>
  </si>
  <si>
    <t>Per. ident</t>
  </si>
  <si>
    <t>Acc. Len</t>
  </si>
  <si>
    <t xml:space="preserve">Accession  </t>
  </si>
  <si>
    <t>uncharacterized protein LOC101264193 [Solanum lycopersicum]</t>
  </si>
  <si>
    <t>Solanum lycopersicum</t>
  </si>
  <si>
    <t>hypothetical protein EJD97_001932 [Solanum chilense]</t>
  </si>
  <si>
    <t>Solanum chilense</t>
  </si>
  <si>
    <t>uncharacterized protein LOC107014491 [Solanum pennellii]</t>
  </si>
  <si>
    <t>Solanum pennellii</t>
  </si>
  <si>
    <t>hypothetical protein KY284_017070 [Solanum tuberosum]</t>
  </si>
  <si>
    <t>Solanum tuberosum</t>
  </si>
  <si>
    <t>PREDICTED: uncharacterized protein LOC107058244 [Solanum tuberosum]</t>
  </si>
  <si>
    <t>uncharacterized protein LOC125858096 [Solanum stenotomum]</t>
  </si>
  <si>
    <t>Solanum stenotomum</t>
  </si>
  <si>
    <t>hypothetical protein R3W88_009202 [Solanum pinnatisectum]</t>
  </si>
  <si>
    <t>Solanum pinnatisectum</t>
  </si>
  <si>
    <t>uncharacterized protein LOC125813910 [Solanum verrucosum]</t>
  </si>
  <si>
    <t>Solanum verrucosum</t>
  </si>
  <si>
    <t>hypothetical protein H5410_017451 [Solanum commersonii]</t>
  </si>
  <si>
    <t>Solanum commersonii</t>
  </si>
  <si>
    <t>hypothetical protein KY289_017307 [Solanum tuberosum]</t>
  </si>
  <si>
    <t>hypothetical protein RDI58_008302 [Solanum bulbocastanum]</t>
  </si>
  <si>
    <t>Solanum bulbocastanum</t>
  </si>
  <si>
    <t>hypothetical protein MTR67_014398 [Solanum verrucosum]</t>
  </si>
  <si>
    <t>uncharacterized protein LOC129894314 [Solanum dulcamara]</t>
  </si>
  <si>
    <t>Solanum dulcamara</t>
  </si>
  <si>
    <t>hypothetical protein K7X08_024789 [Anisodus acutangulus]</t>
  </si>
  <si>
    <t>Anisodus acutangulus</t>
  </si>
  <si>
    <t>uncharacterized protein LOC132056181 [Lycium ferocissimum]</t>
  </si>
  <si>
    <t>Lycium ferocissimum</t>
  </si>
  <si>
    <t>uncharacterized protein LOC132632341 [Lycium barbarum]</t>
  </si>
  <si>
    <t>Lycium barbarum</t>
  </si>
  <si>
    <t>hypothetical protein RND71_017947 [Anisodus tanguticus]</t>
  </si>
  <si>
    <t>Anisodus tanguticus</t>
  </si>
  <si>
    <t>uncharacterized protein LOC104107555 isoform X1 [Nicotiana tomentosiformis]</t>
  </si>
  <si>
    <t>Nicotiana tomentosiformis</t>
  </si>
  <si>
    <t>PREDICTED: uncharacterized protein LOC109223566 [Nicotiana attenuata]</t>
  </si>
  <si>
    <t>Nicotiana attenuata</t>
  </si>
  <si>
    <t>PREDICTED: uncharacterized protein LOC104222273 [Nicotiana sylvestris]</t>
  </si>
  <si>
    <t>Nicotiana sylvestris</t>
  </si>
  <si>
    <t>hypothetical protein CQW23_08124 [Capsicum baccatum]</t>
  </si>
  <si>
    <t>Capsicum baccatum</t>
  </si>
  <si>
    <t>hypothetical protein [Datura stramonium]</t>
  </si>
  <si>
    <t>Datura stramonium</t>
  </si>
  <si>
    <t>hypothetical protein BC332_08558 [Capsicum chinense]</t>
  </si>
  <si>
    <t>Capsicum chinense</t>
  </si>
  <si>
    <t>hypothetical protein T459_09910 [Capsicum annuum]</t>
  </si>
  <si>
    <t>Capsicum annuum</t>
  </si>
  <si>
    <t>uncharacterized protein LOC107862852 [Capsicum annuum]</t>
  </si>
  <si>
    <t>hypothetical protein RND71_006459 [Anisodus tanguticus]</t>
  </si>
  <si>
    <t>hypothetical protein K7X08_003815 [Anisodus acutangulus]</t>
  </si>
  <si>
    <t>uncharacterized protein LOC132052528 [Lycium ferocissimum]</t>
  </si>
  <si>
    <t>uncharacterized protein LOC132625939 [Lycium barbarum]</t>
  </si>
  <si>
    <t>hypothetical protein MTR67_028921 [Solanum verrucosum]</t>
  </si>
  <si>
    <t>hypothetical protein BC332_16811 [Capsicum chinense]</t>
  </si>
  <si>
    <t>hypothetical protein CQW23_31530 [Capsicum baccatum]</t>
  </si>
  <si>
    <t>uncharacterized protein LOC107874693 [Capsicum annuum]</t>
  </si>
  <si>
    <t>uncharacterized protein LOC101268692 [Solanum lycopersicum]</t>
  </si>
  <si>
    <t>uncharacterized protein LOC125809675 [Solanum verrucosum]</t>
  </si>
  <si>
    <t>uncharacterized protein LOC107023634 [Solanum pennellii]</t>
  </si>
  <si>
    <t>uncharacterized protein LOC129899477 [Solanum dulcamara]</t>
  </si>
  <si>
    <t>uncharacterized protein LOC125875023 [Solanum stenotomum]</t>
  </si>
  <si>
    <t>hypothetical protein H5410_033944 [Solanum commersonii]</t>
  </si>
  <si>
    <t>hypothetical protein RDI58_016342 [Solanum bulbocastanum]</t>
  </si>
  <si>
    <t>hypothetical protein R3W88_017945 [Solanum pinnatisectum]</t>
  </si>
  <si>
    <t>PREDICTED: uncharacterized protein LOC102591548 [Solanum tuberosum]</t>
  </si>
  <si>
    <t>hypothetical protein KY285_028043 [Solanum tuberosum]</t>
  </si>
  <si>
    <t>hypothetical protein EJD97_020475 [Solanum chilense]</t>
  </si>
  <si>
    <t>uncharacterized protein LOC104111386 [Nicotiana tomentosiformis]</t>
  </si>
  <si>
    <t>PREDICTED: uncharacterized protein LOC107794718 [Nicotiana tabacum]</t>
  </si>
  <si>
    <t>Nicotiana tabacum</t>
  </si>
  <si>
    <t>hypothetical protein KY290_029003 [Solanum tuberosum]</t>
  </si>
  <si>
    <t>PREDICTED: uncharacterized protein LOC104216701 [Nicotiana sylvestris]</t>
  </si>
  <si>
    <t>PREDICTED: uncharacterized protein LOC107790522 isoform X2 [Nicotiana tabacum]</t>
  </si>
  <si>
    <t>PREDICTED: uncharacterized protein LOC109237875 [Nicotiana attenuata]</t>
  </si>
  <si>
    <t>hypothetical protein K7X08_035482 [Anisodus acutangulus]</t>
  </si>
  <si>
    <t>uncharacterized protein LOC109183813 [Ipomoea batatas]</t>
  </si>
  <si>
    <t>Ipomoea batatas</t>
  </si>
  <si>
    <t>uncharacterized protein LOC116017214 [Ipomoea triloba]</t>
  </si>
  <si>
    <t>Ipomoea triloba</t>
  </si>
  <si>
    <t>hypothetical protein K7X08_031778 [Anisodus acutangulus]</t>
  </si>
  <si>
    <t>PREDICTED: uncharacterized protein LOC109183813 [Ipomoea nil]</t>
  </si>
  <si>
    <t>Ipomoea nil</t>
  </si>
  <si>
    <t>hypothetical protein RJ640_030494 [Escallonia rubra]</t>
  </si>
  <si>
    <t>Escallonia rubra</t>
  </si>
  <si>
    <t>Hypothetical predicted protein [Olea europaea subsp. europaea]</t>
  </si>
  <si>
    <t>Olea europaea subsp. europaea</t>
  </si>
  <si>
    <t>hypothetical protein Pfo_011760 [Paulownia fortunei]</t>
  </si>
  <si>
    <t>Paulownia fortunei</t>
  </si>
  <si>
    <t>hypothetical protein RJ639_046178 [Escallonia herrerae]</t>
  </si>
  <si>
    <t>Escallonia herrerae</t>
  </si>
  <si>
    <t>hypothetical protein RJ639_004363 [Escallonia herrerae]</t>
  </si>
  <si>
    <t>uncharacterized protein LOC111374801 [Olea europaea var. sylvestris]</t>
  </si>
  <si>
    <t>Olea europaea var. sylvestris</t>
  </si>
  <si>
    <t>unnamed protein product [Coffea canephora]</t>
  </si>
  <si>
    <t>Coffea canephora</t>
  </si>
  <si>
    <t>unnamed protein product [Fraxinus pennsylvanica]</t>
  </si>
  <si>
    <t>Fraxinus pennsylvanica</t>
  </si>
  <si>
    <t>uncharacterized protein LOC105158187 [Sesamum indicum]</t>
  </si>
  <si>
    <t>Sesamum indicum</t>
  </si>
  <si>
    <t>hypothetical protein Salat_0014000 [Sesamum alatum]</t>
  </si>
  <si>
    <t>Sesamum alatum</t>
  </si>
  <si>
    <t>uncharacterized protein LOC113741237 [Coffea arabica]</t>
  </si>
  <si>
    <t>Coffea arabica</t>
  </si>
  <si>
    <t>hypothetical protein Leryth_006453 [Lithospermum erythrorhizon]</t>
  </si>
  <si>
    <t>Lithospermum erythrorhizon</t>
  </si>
  <si>
    <t>DC1 domain containing protein [Heracleum sosnowskyi]</t>
  </si>
  <si>
    <t>Heracleum sosnowskyi</t>
  </si>
  <si>
    <t>hypothetical protein RJ640_004247 [Escallonia rubra]</t>
  </si>
  <si>
    <t>hypothetical protein F0562_025367 [Nyssa sinensis]</t>
  </si>
  <si>
    <t>Nyssa sinensis</t>
  </si>
  <si>
    <t>hypothetical protein BUALT_Bualt07G0094900 [Buddleja alternifolia]</t>
  </si>
  <si>
    <t>Buddleja alternifolia</t>
  </si>
  <si>
    <t>hypothetical protein DH2020_018899 [Rehmannia glutinosa]</t>
  </si>
  <si>
    <t>Rehmannia glutinosa</t>
  </si>
  <si>
    <t>hypothetical protein RJ639_033497 [Escallonia herrerae]</t>
  </si>
  <si>
    <t>unnamed protein product [Ilex paraguariensis]</t>
  </si>
  <si>
    <t>Ilex paraguariensis</t>
  </si>
  <si>
    <t>hypothetical protein C2S53_003418 [Perilla frutescens var. hirtella]</t>
  </si>
  <si>
    <t>Perilla frutescens var. hirtella</t>
  </si>
  <si>
    <t>hypothetical protein C2S52_021760 [Perilla frutescens var. hirtella]</t>
  </si>
  <si>
    <t>DC1 [Dillenia turbinata]</t>
  </si>
  <si>
    <t>Dillenia turbinata</t>
  </si>
  <si>
    <t>hypothetical protein DH2020_018920 [Rehmannia glutinosa]</t>
  </si>
  <si>
    <t>OLC1v1013773C1 [Oldenlandia corymbosa var. corymbosa]</t>
  </si>
  <si>
    <t>Oldenlandia corymbosa var. corymbosa</t>
  </si>
  <si>
    <t>uncharacterized protein LOC120118707 [Hibiscus syriacus]</t>
  </si>
  <si>
    <t>Hibiscus syriacus</t>
  </si>
  <si>
    <t>uncharacterized protein LOC116122164 [Pistacia vera]</t>
  </si>
  <si>
    <t>Pistacia vera</t>
  </si>
  <si>
    <t>uncharacterized protein LOC110427883 [Herrania umbratica]</t>
  </si>
  <si>
    <t>Herrania umbratica</t>
  </si>
  <si>
    <t>hypothetical protein DCAR_0312884 [Daucus carota subsp. sativus]</t>
  </si>
  <si>
    <t>Daucus carota subsp. sativus</t>
  </si>
  <si>
    <t>uncharacterized protein LOC116122179 [Pistacia vera]</t>
  </si>
  <si>
    <t>uncharacterized protein LOC111291945 [Durio zibethinus]</t>
  </si>
  <si>
    <t>Durio zibethinus</t>
  </si>
  <si>
    <t>hypothetical protein QYF36_017824 [Acer negundo]</t>
  </si>
  <si>
    <t>Acer negundo</t>
  </si>
  <si>
    <t>uncharacterized protein LOC116122197 [Pistacia vera]</t>
  </si>
  <si>
    <t>hypothetical protein KPL71_008220 [Citrus sinensis]</t>
  </si>
  <si>
    <t>Citrus sinensis</t>
  </si>
  <si>
    <t>putative Cysteine/Histidine-rich C1 domain family protein [Melia azedarach]</t>
  </si>
  <si>
    <t>Melia azedarach</t>
  </si>
  <si>
    <t>hypothetical protein LWI28_015083 [Acer negundo]</t>
  </si>
  <si>
    <t>hypothetical protein CISIN_1g035521mg [Citrus sinensis]</t>
  </si>
  <si>
    <t>hypothetical protein CXB51_017871 [Gossypium anomalum]</t>
  </si>
  <si>
    <t>Gossypium anomalum</t>
  </si>
  <si>
    <t>hypothetical protein LWI29_016691 [Acer saccharum]</t>
  </si>
  <si>
    <t>Acer saccharum</t>
  </si>
  <si>
    <t>hypothetical protein [Gossypium aridum]</t>
  </si>
  <si>
    <t>Gossypium aridum</t>
  </si>
  <si>
    <t>C1-like [Macleaya cordata]</t>
  </si>
  <si>
    <t>Macleaya cordata</t>
  </si>
  <si>
    <t>hypothetical protein [Gossypium schwendimanii]</t>
  </si>
  <si>
    <t>Gossypium schwendimanii</t>
  </si>
  <si>
    <t>uncharacterized protein LOC18050299 [Citrus x clementina]</t>
  </si>
  <si>
    <t>Citrus x clementina</t>
  </si>
  <si>
    <t>hypothetical protein CICLE_v10024031mg [Citrus x clementina]</t>
  </si>
  <si>
    <t>No significant similarity found.</t>
  </si>
  <si>
    <t>uncharacterized protein LOC101261249 [Solanum lycopersicum]</t>
  </si>
  <si>
    <t>hypothetical protein EJD97_008155 [Solanum chilense]</t>
  </si>
  <si>
    <t>uncharacterized protein LOC107025426 [Solanum pennellii]</t>
  </si>
  <si>
    <t>hypothetical protein RDI58_019120 [Solanum bulbocastanum]</t>
  </si>
  <si>
    <t>hypothetical protein R3W88_020897 [Solanum pinnatisectum]</t>
  </si>
  <si>
    <t>PREDICTED: uncharacterized protein LOC102588010 [Solanum tuberosum]</t>
  </si>
  <si>
    <t>uncharacterized protein LOC125806958 [Solanum verrucosum]</t>
  </si>
  <si>
    <t>hypothetical protein RND71_037728 [Anisodus tanguticus]</t>
  </si>
  <si>
    <t>hypothetical protein RND71_024148 [Anisodus tanguticus]</t>
  </si>
  <si>
    <t>hypothetical protein BC332_19874 [Capsicum chinense]</t>
  </si>
  <si>
    <t>PREDICTED: uncharacterized protein LOC109230476 [Nicotiana attenuata]</t>
  </si>
  <si>
    <t>uncharacterized protein LOC107877422 [Capsicum annuum]</t>
  </si>
  <si>
    <t>PREDICTED: uncharacterized protein LOC104216298 [Nicotiana sylvestris]</t>
  </si>
  <si>
    <t>PREDICTED: uncharacterized protein LOC107787731 [Nicotiana tabacum]</t>
  </si>
  <si>
    <t>hypothetical protein CQW23_18024 [Capsicum baccatum]</t>
  </si>
  <si>
    <t>hypothetical protein RHSIM_Rhsim04G0013300 [Rhododendron simsii]</t>
  </si>
  <si>
    <t>Rhododendron simsii</t>
  </si>
  <si>
    <t>hypothetical protein RHMOL_Rhmol04G0014700 [Rhododendron molle]</t>
  </si>
  <si>
    <t>Rhododendron molle</t>
  </si>
  <si>
    <t>hypothetical protein Sango_2561500 [Sesamum angolense]</t>
  </si>
  <si>
    <t>Sesamum angolense</t>
  </si>
  <si>
    <t>hypothetical protein C3L33_11527 [Rhododendron williamsianum]</t>
  </si>
  <si>
    <t>Rhododendron williamsianum</t>
  </si>
  <si>
    <t>uncharacterized protein LOC117278128 [Nicotiana tomentosiformis]</t>
  </si>
  <si>
    <t>hypothetical protein Vadar_009603 [Vaccinium darrowii]</t>
  </si>
  <si>
    <t>Vaccinium darrowii</t>
  </si>
  <si>
    <t>uncharacterized protein LOC105176605 [Sesamum indicum]</t>
  </si>
  <si>
    <t>hypothetical protein Salat_2034100 [Sesamum alatum]</t>
  </si>
  <si>
    <t>hypothetical protein LOK49_LG09G00061 [Camellia lanceoleosa]</t>
  </si>
  <si>
    <t>Camellia lanceoleosa</t>
  </si>
  <si>
    <t>hypothetical protein RJ641_034739 [Dillenia turbinata]</t>
  </si>
  <si>
    <t>hypothetical protein RJ641_000544 [Dillenia turbinata]</t>
  </si>
  <si>
    <t>uncharacterized protein LOC127255000 [Andrographis paniculata]</t>
  </si>
  <si>
    <t>Andrographis paniculata</t>
  </si>
  <si>
    <t>hypothetical protein RJ641_034746 [Dillenia turbinata]</t>
  </si>
  <si>
    <t>hypothetical protein M9H77_15039 [Catharanthus roseus]</t>
  </si>
  <si>
    <t>Catharanthus roseus</t>
  </si>
  <si>
    <t>hypothetical protein Acr_08g0000310 [Actinidia rufa]</t>
  </si>
  <si>
    <t>Actinidia rufa</t>
  </si>
  <si>
    <t>uncharacterized protein LOC130782297 [Actinidia eriantha]</t>
  </si>
  <si>
    <t>Actinidia eriantha</t>
  </si>
  <si>
    <t>hypothetical protein MKX03_005975 [Papaver bracteatum]</t>
  </si>
  <si>
    <t>Papaver bracteatum</t>
  </si>
  <si>
    <t>uncharacterized protein LOC125215499 [Salvia hispanica]</t>
  </si>
  <si>
    <t>Salvia hispanica</t>
  </si>
  <si>
    <t>hypothetical protein HRI_000935900 [Hibiscus trionum]</t>
  </si>
  <si>
    <t>Hibiscus trionum</t>
  </si>
  <si>
    <t>uncharacterized protein LOC131322486 [Rhododendron vialii]</t>
  </si>
  <si>
    <t>Rhododendron vialii</t>
  </si>
  <si>
    <t>hypothetical protein KY284_003549 [Solanum tuberosum]</t>
  </si>
  <si>
    <t>hypothetical protein COLO4_09812 [Corchorus olitorius]</t>
  </si>
  <si>
    <t>Corchorus olitorius</t>
  </si>
  <si>
    <t>hypothetical protein MKW92_023478 [Papaver armeniacum]</t>
  </si>
  <si>
    <t>Papaver armeniacum</t>
  </si>
  <si>
    <t>hypothetical protein MKX03_005978 [Papaver bracteatum]</t>
  </si>
  <si>
    <t>uncharacterized protein LOC114273876 [Camellia sinensis]</t>
  </si>
  <si>
    <t>Camellia sinensis</t>
  </si>
  <si>
    <t>uncharacterized protein LOC113293974 [Papaver somniferum]</t>
  </si>
  <si>
    <t>Papaver somniferum</t>
  </si>
  <si>
    <t>hypothetical protein E2542_SST00995 [Spatholobus suberectus]</t>
  </si>
  <si>
    <t>Spatholobus suberectus</t>
  </si>
  <si>
    <t>hypothetical protein MKW98_021317 [Papaver atlanticum]</t>
  </si>
  <si>
    <t>Papaver atlanticum</t>
  </si>
  <si>
    <t>PREDICTED: uncharacterized protein LOC18593305 [Theobroma cacao]</t>
  </si>
  <si>
    <t>Theobroma cacao</t>
  </si>
  <si>
    <t>hypothetical protein C2S51_015676 [Perilla frutescens var. frutescens]</t>
  </si>
  <si>
    <t>Perilla frutescens var. frutescens</t>
  </si>
  <si>
    <t>uncharacterized protein LOC110419775 [Herrania umbratica]</t>
  </si>
  <si>
    <t>hypothetical protein MKW92_007301 [Papaver armeniacum]</t>
  </si>
  <si>
    <t>hypothetical protein C2S52_013374 [Perilla frutescens var. hirtella]</t>
  </si>
  <si>
    <t>hypothetical protein KPL70_027030 [Citrus sinensis]</t>
  </si>
  <si>
    <t>hypothetical protein L6164_036024 [Bauhinia variegata]</t>
  </si>
  <si>
    <t>Bauhinia variegata</t>
  </si>
  <si>
    <t>uncharacterized protein LOC102612961 [Citrus sinensis]</t>
  </si>
  <si>
    <t>hypothetical protein RJ640_010171 [Escallonia rubra]</t>
  </si>
  <si>
    <t>hypothetical protein K2173_013162 [Erythroxylum novogranatense]</t>
  </si>
  <si>
    <t>Erythroxylum novogranatense</t>
  </si>
  <si>
    <t>hypothetical protein SESBI_08758 [Sesbania bispinosa]</t>
  </si>
  <si>
    <t>Sesbania bispinosa</t>
  </si>
  <si>
    <t>hypothetical protein SDJN03_04436 [Cucurbita argyrosperma subsp. sororia]</t>
  </si>
  <si>
    <t>Cucurbita argyrosperma subsp. sororia</t>
  </si>
  <si>
    <t>uncharacterized protein LOC132271951 [Cornus florida]</t>
  </si>
  <si>
    <t>Cornus florida</t>
  </si>
  <si>
    <t>hypothetical protein [Papaver nudicaule]</t>
  </si>
  <si>
    <t>Papaver nudicaule</t>
  </si>
  <si>
    <t>hypothetical protein E2542_SST21946 [Spatholobus suberectus]</t>
  </si>
  <si>
    <t>hypothetical protein TorRG33x02_100780 [Trema orientale]</t>
  </si>
  <si>
    <t>Trema orientale</t>
  </si>
  <si>
    <t>hypothetical protein IFM89_021853 [Coptis chinensis]</t>
  </si>
  <si>
    <t>Coptis chinensis</t>
  </si>
  <si>
    <t>uncharacterized protein LOC119988755 [Tripterygium wilfordii]</t>
  </si>
  <si>
    <t>Tripterygium wilfordii</t>
  </si>
  <si>
    <t>hypothetical protein C2S51_036799 [Perilla frutescens var. frutescens]</t>
  </si>
  <si>
    <t>hypothetical protein K2173_004641 [Erythroxylum novogranatense]</t>
  </si>
  <si>
    <t>uncharacterized protein LOC111465146 [Cucurbita maxima]</t>
  </si>
  <si>
    <t>Cucurbita maxima</t>
  </si>
  <si>
    <t>uncharacterized protein LOC110621456 [Manihot esculenta]</t>
  </si>
  <si>
    <t>Manihot esculenta</t>
  </si>
  <si>
    <t>hypothetical protein SASPL_105552 [Salvia splendens]</t>
  </si>
  <si>
    <t>Salvia splendens</t>
  </si>
  <si>
    <t>uncharacterized protein LOC110632763 [Hevea brasiliensis]</t>
  </si>
  <si>
    <t>Hevea brasiliensis</t>
  </si>
  <si>
    <t>Uncharacterized protein TCM_030413 [Theobroma cacao]</t>
  </si>
  <si>
    <t>uncharacterized protein LOC124892791 [Capsicum annuum]</t>
  </si>
  <si>
    <t>uncharacterized protein LOC111810825 [Cucurbita pepo subsp. pepo]</t>
  </si>
  <si>
    <t>Cucurbita pepo subsp. pepo</t>
  </si>
  <si>
    <t>hypothetical protein JHK87_042007 [Glycine soja]</t>
  </si>
  <si>
    <t>Glycine soja</t>
  </si>
  <si>
    <t>uncharacterized protein LOC110424651 [Herrania umbratica]</t>
  </si>
  <si>
    <t>hypothetical protein PanWU01x14_353320 [Parasponia andersonii]</t>
  </si>
  <si>
    <t>Parasponia andersonii</t>
  </si>
  <si>
    <t>uncharacterized protein LOC21401211 [Morus notabilis]</t>
  </si>
  <si>
    <t>Morus notabilis</t>
  </si>
  <si>
    <t>PREDICTED: uncharacterized protein LOC18597318 [Theobroma cacao]</t>
  </si>
  <si>
    <t>cytoplasmic trna 2-thiolation protein-related [Citrus sinensis]</t>
  </si>
  <si>
    <t>uncharacterized protein LOC111274065 [Durio zibethinus]</t>
  </si>
  <si>
    <t>hypothetical protein Pint_09460 [Pistacia integerrima]</t>
  </si>
  <si>
    <t>Pistacia integerrima</t>
  </si>
  <si>
    <t>unnamed protein product [Prunus armeniaca]</t>
  </si>
  <si>
    <t>Prunus armeniaca</t>
  </si>
  <si>
    <t>hypothetical protein FCM35_KLT08382 [Carex littledalei]</t>
  </si>
  <si>
    <t>Carex littledalei</t>
  </si>
  <si>
    <t>hypothetical protein MKW92_002732 [Papaver armeniacum]</t>
  </si>
  <si>
    <t>uncharacterized protein LOC132614427 [Lycium barbarum]</t>
  </si>
  <si>
    <t>uncharacterized protein LOC132172857 [Corylus avellana]</t>
  </si>
  <si>
    <t>Corylus avellana</t>
  </si>
  <si>
    <t>hypothetical protein TSUD_404380 [Trifolium subterraneum]</t>
  </si>
  <si>
    <t>Trifolium subterraneum</t>
  </si>
  <si>
    <t>hypothetical protein MKW92_046766 [Papaver armeniacum]</t>
  </si>
  <si>
    <t>hypothetical protein FCM35_KLT22399 [Carex littledalei]</t>
  </si>
  <si>
    <t>hypothetical protein MKW92_000587 [Papaver armeniacum]</t>
  </si>
  <si>
    <t>unnamed protein product [Sphenostylis stenocarpa]</t>
  </si>
  <si>
    <t>Sphenostylis stenocarpa</t>
  </si>
  <si>
    <t>hypothetical protein MKW92_029543 [Papaver armeniacum]</t>
  </si>
  <si>
    <t>uncharacterized protein LOC132172879 [Corylus avellana]</t>
  </si>
  <si>
    <t>uncharacterized protein LOC120073788 [Benincasa hispida]</t>
  </si>
  <si>
    <t>Benincasa hispida</t>
  </si>
  <si>
    <t>unnamed protein product [Vicia faba]</t>
  </si>
  <si>
    <t>Vicia faba</t>
  </si>
  <si>
    <t>uncharacterized protein LOC120276980 [Dioscorea cayenensis subsp. rotundata]</t>
  </si>
  <si>
    <t>Dioscorea cayenensis subsp. rotundata</t>
  </si>
  <si>
    <t>hypothetical protein SASPL_154470 [Salvia splendens]</t>
  </si>
  <si>
    <t>hypothetical protein P3X46_009024 [Hevea brasiliensis]</t>
  </si>
  <si>
    <t>hypothetical protein BUALT_Bualt18G0074000 [Buddleja alternifolia]</t>
  </si>
  <si>
    <t>hypothetical protein SLEP1_g55305 [Rubroshorea leprosula]</t>
  </si>
  <si>
    <t>Rubroshorea leprosula</t>
  </si>
  <si>
    <t>hypothetical protein CCACVL1_11249 [Corchorus capsularis]</t>
  </si>
  <si>
    <t>Corchorus capsularis</t>
  </si>
  <si>
    <t>uncharacterized protein LOC101245195 [Solanum lycopersicum]</t>
  </si>
  <si>
    <t>uncharacterized protein LOC107030718 [Solanum pennellii]</t>
  </si>
  <si>
    <t>hypothetical protein EJD97_000374 [Solanum chilense]</t>
  </si>
  <si>
    <t>hypothetical protein KY289_035373 [Solanum tuberosum]</t>
  </si>
  <si>
    <t>hypothetical protein KY284_035230 [Solanum tuberosum]</t>
  </si>
  <si>
    <t>PREDICTED: uncharacterized protein LOC102596945 [Solanum tuberosum]</t>
  </si>
  <si>
    <t>uncharacterized protein LOC125824835 [Solanum verrucosum]</t>
  </si>
  <si>
    <t>uncharacterized protein LOC125870479 [Solanum stenotomum]</t>
  </si>
  <si>
    <t>hypothetical protein H5410_044600 [Solanum commersonii]</t>
  </si>
  <si>
    <t>hypothetical protein RDI58_021642 [Solanum bulbocastanum]</t>
  </si>
  <si>
    <t>hypothetical protein K7X08_014237 [Anisodus acutangulus]</t>
  </si>
  <si>
    <t>hypothetical protein KY285_035151 [Solanum tuberosum]</t>
  </si>
  <si>
    <t>hypothetical protein K7X08_014235 [Anisodus acutangulus]</t>
  </si>
  <si>
    <t>hypothetical protein R3W88_023807 [Solanum pinnatisectum]</t>
  </si>
  <si>
    <t>uncharacterized protein LOC132058556 [Lycium ferocissimum]</t>
  </si>
  <si>
    <t>uncharacterized protein LOC109181337 [Ipomoea trifida]</t>
  </si>
  <si>
    <t>Ipomoea trifida</t>
  </si>
  <si>
    <t>uncharacterized protein LOC116007448 [Ipomoea triloba]</t>
  </si>
  <si>
    <t>uncharacterized protein LOC109181337 [Ipomoea batatas]</t>
  </si>
  <si>
    <t>PREDICTED: uncharacterized protein LOC109181337 [Ipomoea nil]</t>
  </si>
  <si>
    <t>uncharacterized protein LOC132629918 [Lycium barbarum]</t>
  </si>
  <si>
    <t>uncharacterized protein LOC129881408 [Solanum dulcamara]</t>
  </si>
  <si>
    <t>uncharacterized protein LOC105174128 [Sesamum indicum]</t>
  </si>
  <si>
    <t>hypothetical protein Sango_1482900 [Sesamum angolense]</t>
  </si>
  <si>
    <t>uncharacterized protein LOC109181099 [Ipomoea batatas]</t>
  </si>
  <si>
    <t>hypothetical protein T459_22468 [Capsicum annuum]</t>
  </si>
  <si>
    <t>hypothetical protein PHJA_001588400 [Phtheirospermum japonicum]</t>
  </si>
  <si>
    <t>Phtheirospermum japonicum</t>
  </si>
  <si>
    <t>hypothetical protein Leryth_017544 [Lithospermum erythrorhizon]</t>
  </si>
  <si>
    <t>hypothetical protein CDL12_29387 [Handroanthus impetiginosus]</t>
  </si>
  <si>
    <t>Handroanthus impetiginosus</t>
  </si>
  <si>
    <t>hypothetical protein STAS_22352 [Striga asiatica]</t>
  </si>
  <si>
    <t>Striga asiatica</t>
  </si>
  <si>
    <t>hypothetical protein Salat_2344700 [Sesamum alatum]</t>
  </si>
  <si>
    <t>uncharacterized protein LOC111382615 [Olea europaea var. sylvestris]</t>
  </si>
  <si>
    <t>hypothetical protein CQW23_21425 [Capsicum baccatum]</t>
  </si>
  <si>
    <t>hypothetical protein DH2020_026223 [Rehmannia glutinosa]</t>
  </si>
  <si>
    <t>hypothetical protein DH2020_026178 [Rehmannia glutinosa]</t>
  </si>
  <si>
    <t>hypothetical protein M9H77_00454 [Catharanthus roseus]</t>
  </si>
  <si>
    <t>uncharacterized protein LOC125204766 [Salvia hispanica]</t>
  </si>
  <si>
    <t>uncharacterized protein LOC121795496 [Salvia splendens]</t>
  </si>
  <si>
    <t>uncharacterized protein LOC124887374 [Capsicum annuum]</t>
  </si>
  <si>
    <t>uncharacterized protein LOC130997915 [Salvia miltiorrhiza]</t>
  </si>
  <si>
    <t>Salvia miltiorrhiza</t>
  </si>
  <si>
    <t>PREDICTED: uncharacterized protein LOC107759427 [Nicotiana tabacum]</t>
  </si>
  <si>
    <t>hypothetical protein RHSIM_Rhsim06G0171100 [Rhododendron simsii]</t>
  </si>
  <si>
    <t>uncharacterized protein LOC104097057 [Nicotiana tomentosiformis]</t>
  </si>
  <si>
    <t>hypothetical protein C2S53_009933 [Perilla frutescens var. hirtella]</t>
  </si>
  <si>
    <t>hypothetical protein C2S51_030902 [Perilla frutescens var. frutescens]</t>
  </si>
  <si>
    <t>hypothetical protein BC332_22851 [Capsicum chinense]</t>
  </si>
  <si>
    <t>hypothetical protein BUALT_Bualt09G0086600 [Buddleja alternifolia]</t>
  </si>
  <si>
    <t>hypothetical protein C2S52_019684 [Perilla frutescens var. hirtella]</t>
  </si>
  <si>
    <t>hypothetical protein RHGRI_018015 [Rhododendron griersonianum]</t>
  </si>
  <si>
    <t>Rhododendron griersonianum</t>
  </si>
  <si>
    <t>uncharacterized protein LOC110620280 [Manihot esculenta]</t>
  </si>
  <si>
    <t>uncharacterized protein LOC131328953 [Rhododendron vialii]</t>
  </si>
  <si>
    <t>hypothetical protein Vadar_030350 [Vaccinium darrowii]</t>
  </si>
  <si>
    <t>hypothetical protein RJ640_030977 [Escallonia rubra]</t>
  </si>
  <si>
    <t>uncharacterized protein LOC103870496 [Brassica rapa]</t>
  </si>
  <si>
    <t>Brassica rapa</t>
  </si>
  <si>
    <t>uncharacterized protein LOC125587923 [Brassica napus]</t>
  </si>
  <si>
    <t>Brassica napus</t>
  </si>
  <si>
    <t>uncharacterized protein LOC106439179 [Brassica napus]</t>
  </si>
  <si>
    <t>hypothetical protein OWV82_017265 [Melia azedarach]</t>
  </si>
  <si>
    <t>PREDICTED: uncharacterized protein LOC109218102 [Nicotiana attenuata]</t>
  </si>
  <si>
    <t>hypothetical protein Dsin_006585 [Dipteronia sinensis]</t>
  </si>
  <si>
    <t>Dipteronia sinensis</t>
  </si>
  <si>
    <t>OLC1v1034347C1 [Oldenlandia corymbosa var. corymbosa]</t>
  </si>
  <si>
    <t>Plant/protein [Hirschfeldia incana]</t>
  </si>
  <si>
    <t>Hirschfeldia incana</t>
  </si>
  <si>
    <t>uncharacterized protein LOC108805067 [Raphanus sativus]</t>
  </si>
  <si>
    <t>Raphanus sativus</t>
  </si>
  <si>
    <t>hypothetical protein FNV43_RR15644 [Rhamnella rubrinervis]</t>
  </si>
  <si>
    <t>Rhamnella rubrinervis</t>
  </si>
  <si>
    <t>unnamed protein product [Brassica oleracea]</t>
  </si>
  <si>
    <t>Brassica oleracea</t>
  </si>
  <si>
    <t>hypothetical protein O6P43_005874 [Quillaja saponaria]</t>
  </si>
  <si>
    <t>Quillaja saponaria</t>
  </si>
  <si>
    <t>uncharacterized protein LOC113775820 [Coffea eugenioides]</t>
  </si>
  <si>
    <t>Coffea eugenioides</t>
  </si>
  <si>
    <t>uncharacterized protein LOC113695572 [Coffea arabica]</t>
  </si>
  <si>
    <t>uncharacterized protein LOC117920894 [Vitis riparia]</t>
  </si>
  <si>
    <t>Vitis riparia</t>
  </si>
  <si>
    <t>hypothetical protein RJ639_046217 [Escallonia herrerae]</t>
  </si>
  <si>
    <t>unnamed protein product [Arabidopsis arenosa]</t>
  </si>
  <si>
    <t>Arabidopsis arenosa</t>
  </si>
  <si>
    <t>hypothetical protein Bca52824_067195 [Brassica carinata]</t>
  </si>
  <si>
    <t>Brassica carinata</t>
  </si>
  <si>
    <t>hypothetical protein EZV62_016182 [Acer yangbiense]</t>
  </si>
  <si>
    <t>Acer yangbiense</t>
  </si>
  <si>
    <t>unnamed protein product [Eruca vesicaria subsp. sativa]</t>
  </si>
  <si>
    <t>Eruca vesicaria subsp. sativa</t>
  </si>
  <si>
    <t>hypothetical protein N665_0642s0021 [Sinapis alba]</t>
  </si>
  <si>
    <t>Sinapis alba</t>
  </si>
  <si>
    <t>uncharacterized protein LOC107177563 [Citrus sinensis]</t>
  </si>
  <si>
    <t>PREDICTED: uncharacterized protein LOC106292503 [Brassica oleracea var. oleracea]</t>
  </si>
  <si>
    <t>Brassica oleracea var. oleracea</t>
  </si>
  <si>
    <t>uncharacterized protein LOC123215129 [Mangifera indica]</t>
  </si>
  <si>
    <t>Mangifera indica</t>
  </si>
  <si>
    <t>hypothetical protein CK203_084760 [Vitis vinifera]</t>
  </si>
  <si>
    <t>Vitis vinifera</t>
  </si>
  <si>
    <t>plant/protein [Arabidopsis thaliana]</t>
  </si>
  <si>
    <t>Arabidopsis thaliana</t>
  </si>
  <si>
    <t>hypothetical protein Pint_35861 [Pistacia integerrima]</t>
  </si>
  <si>
    <t>uncharacterized protein LOC107262006 isoform X2 [Ricinus communis]</t>
  </si>
  <si>
    <t>Ricinus communis</t>
  </si>
  <si>
    <t>uncharacterized protein LOC116111104 [Pistacia vera]</t>
  </si>
  <si>
    <t>hypothetical protein Patl1_32363 [Pistacia atlantica]</t>
  </si>
  <si>
    <t>Pistacia atlantica</t>
  </si>
  <si>
    <t>PREDICTED: uncharacterized protein LOC104764699 [Camelina sativa]</t>
  </si>
  <si>
    <t>Camelina sativa</t>
  </si>
  <si>
    <t>PREDICTED: uncharacterized protein LOC104745180 [Camelina sativa]</t>
  </si>
  <si>
    <t>uncharacterized protein LOC115708871 [Cannabis sativa]</t>
  </si>
  <si>
    <t>Cannabis sativa</t>
  </si>
  <si>
    <t>unnamed protein product [Arabis nemorensis]</t>
  </si>
  <si>
    <t>Arabis nemorensis</t>
  </si>
  <si>
    <t>hypothetical protein JRO89_XS12G0011300 [Xanthoceras sorbifolium]</t>
  </si>
  <si>
    <t>Xanthoceras sorbifolium</t>
  </si>
  <si>
    <t>LOW QUALITY PROTEIN: uncharacterized protein LOC114745929 [Prosopis alba]</t>
  </si>
  <si>
    <t>Prosopis alba</t>
  </si>
  <si>
    <t>PREDICTED: uncharacterized protein LOC104223863 [Nicotiana sylvestris]</t>
  </si>
  <si>
    <t>hypothetical protein IGI04_020742 [Brassica rapa subsp. trilocularis]</t>
  </si>
  <si>
    <t>Brassica rapa subsp. trilocularis</t>
  </si>
  <si>
    <t>hypothetical protein Pfo_028676 [Paulownia fortunei]</t>
  </si>
  <si>
    <t>uncharacterized protein LOC116129292 [Pistacia vera]</t>
  </si>
  <si>
    <t>hypothetical protein ISN44_As08g008410 [Arabidopsis suecica]</t>
  </si>
  <si>
    <t>Arabidopsis suecica</t>
  </si>
  <si>
    <t>uncharacterized protein LOC101263478 isoform X2 [Solanum lycopersicum]</t>
  </si>
  <si>
    <t>uncharacterized protein LOC107032236 [Solanum pennellii]</t>
  </si>
  <si>
    <t>hypothetical protein EJD97_015150 [Solanum chilense]</t>
  </si>
  <si>
    <t>uncharacterized protein LOC101263478 isoform X1 [Solanum lycopersicum]</t>
  </si>
  <si>
    <t>uncharacterized protein LOC125866136 [Solanum stenotomum]</t>
  </si>
  <si>
    <t>hypothetical protein RDI58_025538 [Solanum bulbocastanum]</t>
  </si>
  <si>
    <t>hypothetical protein R3W88_028025 [Solanum pinnatisectum]</t>
  </si>
  <si>
    <t>hypothetical protein KY289_006520 [Solanum tuberosum]</t>
  </si>
  <si>
    <t>hypothetical protein H5410_053845 [Solanum commersonii]</t>
  </si>
  <si>
    <t>uncharacterized protein LOC125806983 [Solanum verrucosum]</t>
  </si>
  <si>
    <t>PREDICTED: uncharacterized protein LOC102596814 [Solanum tuberosum]</t>
  </si>
  <si>
    <t>hypothetical protein KY284_006191 [Solanum tuberosum]</t>
  </si>
  <si>
    <t>hypothetical protein RND71_036039 [Anisodus tanguticus]</t>
  </si>
  <si>
    <t>uncharacterized protein LOC132607274 isoform X2 [Lycium barbarum]</t>
  </si>
  <si>
    <t>uncharacterized protein LOC132607274 isoform X1 [Lycium barbarum]</t>
  </si>
  <si>
    <t>hypothetical protein K7X08_007418 [Anisodus acutangulus]</t>
  </si>
  <si>
    <t>uncharacterized protein LOC132049372 isoform X1 [Lycium ferocissimum]</t>
  </si>
  <si>
    <t>uncharacterized protein LOC132607274 isoform X3 [Lycium barbarum]</t>
  </si>
  <si>
    <t>uncharacterized protein LOC129877463 isoform X1 [Solanum dulcamara]</t>
  </si>
  <si>
    <t>uncharacterized protein LOC132049372 isoform X2 [Lycium ferocissimum]</t>
  </si>
  <si>
    <t>uncharacterized protein LOC129877463 isoform X2 [Solanum dulcamara]</t>
  </si>
  <si>
    <t>uncharacterized protein LOC104094115 isoform X1 [Nicotiana tomentosiformis]</t>
  </si>
  <si>
    <t>PREDICTED: uncharacterized protein LOC107807112 isoform X1 [Nicotiana tabacum]</t>
  </si>
  <si>
    <t>PREDICTED: uncharacterized protein LOC109208933 isoform X1 [Nicotiana attenuata]</t>
  </si>
  <si>
    <t>uncharacterized protein LOC104094115 isoform X2 [Nicotiana tomentosiformis]</t>
  </si>
  <si>
    <t>PREDICTED: uncharacterized protein LOC107807112 isoform X2 [Nicotiana tabacum]</t>
  </si>
  <si>
    <t>PREDICTED: uncharacterized protein LOC109208933 isoform X2 [Nicotiana attenuata]</t>
  </si>
  <si>
    <t>uncharacterized protein LOC107854550 [Capsicum annuum]</t>
  </si>
  <si>
    <t>putative ankyrin repeat protein-like [Capsicum annuum]</t>
  </si>
  <si>
    <t>hypothetical protein RND71_004124 [Anisodus tanguticus]</t>
  </si>
  <si>
    <t>hypothetical protein K7X08_037547 [Anisodus acutangulus]</t>
  </si>
  <si>
    <t>PREDICTED: uncharacterized protein LOC104222826 isoform X1 [Nicotiana sylvestris]</t>
  </si>
  <si>
    <t>PREDICTED: uncharacterized protein LOC104222826 isoform X2 [Nicotiana sylvestris]</t>
  </si>
  <si>
    <t>unnamed protein product [Cuscuta europaea]</t>
  </si>
  <si>
    <t>Cuscuta europaea</t>
  </si>
  <si>
    <t>PREDICTED: uncharacterized protein LOC109154676 isoform X1 [Ipomoea nil]</t>
  </si>
  <si>
    <t>OLC1v1035905C1 [Oldenlandia corymbosa var. corymbosa]</t>
  </si>
  <si>
    <t>Serine hydroxymethyltransferase [Ipomoea batatas]</t>
  </si>
  <si>
    <t>unnamed protein product [Cuscuta epithymum]</t>
  </si>
  <si>
    <t>Cuscuta epithymum</t>
  </si>
  <si>
    <t>uncharacterized protein LOC115998529 [Ipomoea triloba]</t>
  </si>
  <si>
    <t>uncharacterized protein LOC132289188 [Cornus florida]</t>
  </si>
  <si>
    <t>uncharacterized protein LOC116129909 isoform X1 [Pistacia vera]</t>
  </si>
  <si>
    <t>uncharacterized protein LOC127790068 [Diospyros lotus]</t>
  </si>
  <si>
    <t>Diospyros lotus</t>
  </si>
  <si>
    <t>hypothetical protein Pint_20695 [Pistacia integerrima]</t>
  </si>
  <si>
    <t>hypothetical protein SLEP1_g39318 [Rubroshorea leprosula]</t>
  </si>
  <si>
    <t>Serine hydroxymethyltransferase [Actinidia chinensis var. chinensis]</t>
  </si>
  <si>
    <t>Actinidia chinensis var. chinensis</t>
  </si>
  <si>
    <t>uncharacterized protein LOC116129909 isoform X2 [Pistacia vera]</t>
  </si>
  <si>
    <t>hypothetical protein L2E82_28455 [Cichorium intybus]</t>
  </si>
  <si>
    <t>Cichorium intybus</t>
  </si>
  <si>
    <t>hypothetical protein L1887_19227 [Cichorium endivia]</t>
  </si>
  <si>
    <t>Cichorium endivia</t>
  </si>
  <si>
    <t>uncharacterized protein LOC130789661 [Actinidia eriantha]</t>
  </si>
  <si>
    <t>hypothetical protein F0562_015759 [Nyssa sinensis]</t>
  </si>
  <si>
    <t>uncharacterized protein LOC123205554 isoform X1 [Mangifera indica]</t>
  </si>
  <si>
    <t>hypothetical protein Patl1_23493 [Pistacia atlantica]</t>
  </si>
  <si>
    <t>uncharacterized protein LOC112519609 [Cynara cardunculus var. scolymus]</t>
  </si>
  <si>
    <t>Cynara cardunculus var. scolymus</t>
  </si>
  <si>
    <t>hypothetical protein E3N88_14530 [Mikania micrantha]</t>
  </si>
  <si>
    <t>Mikania micrantha</t>
  </si>
  <si>
    <t>uncharacterized protein LOC123205554 isoform X2 [Mangifera indica]</t>
  </si>
  <si>
    <t>uncharacterized protein LOC131319063 isoform X2 [Rhododendron vialii]</t>
  </si>
  <si>
    <t>hypothetical protein L1987_00279 [Smallanthus sonchifolius]</t>
  </si>
  <si>
    <t>Smallanthus sonchifolius</t>
  </si>
  <si>
    <t>uncharacterized protein LOC131319063 isoform X1 [Rhododendron vialii]</t>
  </si>
  <si>
    <t>Maltase-glucoamylase, intestinal protein [Quillaja saponaria]</t>
  </si>
  <si>
    <t>hypothetical protein F0562_017281 [Nyssa sinensis]</t>
  </si>
  <si>
    <t>hypothetical protein DH2020_029269 [Rehmannia glutinosa]</t>
  </si>
  <si>
    <t>uncharacterized protein LOC113775980 isoform X3 [Coffea eugenioides]</t>
  </si>
  <si>
    <t>hypothetical protein Pfo_000861 [Paulownia fortunei]</t>
  </si>
  <si>
    <t>hypothetical protein DM860_005250 [Cuscuta australis]</t>
  </si>
  <si>
    <t>Cuscuta australis</t>
  </si>
  <si>
    <t>uncharacterized protein LOC113775980 isoform X1 [Coffea eugenioides]</t>
  </si>
  <si>
    <t>uncharacterized protein LOC113713257 isoform X2 [Coffea arabica]</t>
  </si>
  <si>
    <t>uncharacterized protein LOC114302029 [Camellia sinensis]</t>
  </si>
  <si>
    <t>unnamed protein product [Cuscuta campestris]</t>
  </si>
  <si>
    <t>Cuscuta campestris</t>
  </si>
  <si>
    <t>uncharacterized protein LOC131022050 [Salvia miltiorrhiza]</t>
  </si>
  <si>
    <t>hypothetical protein K2173_025588 [Erythroxylum novogranatense]</t>
  </si>
  <si>
    <t>uncharacterized protein LOC113775980 isoform X2 [Coffea eugenioides]</t>
  </si>
  <si>
    <t>uncharacterized protein LOC113713257 isoform X1 [Coffea arabica]</t>
  </si>
  <si>
    <t>hypothetical protein QUC31_009970 [Theobroma cacao]</t>
  </si>
  <si>
    <t>Uncharacterized protein TCM_025839 [Theobroma cacao]</t>
  </si>
  <si>
    <t>PREDICTED: uncharacterized protein LOC18599798 [Theobroma cacao]</t>
  </si>
  <si>
    <t>hypothetical protein SCA6_002821 [Theobroma cacao]</t>
  </si>
  <si>
    <t>Maltase-glucoamylase, intestinal [Quillaja saponaria]</t>
  </si>
  <si>
    <t>uncharacterized protein LOC110881049 [Helianthus annuus]</t>
  </si>
  <si>
    <t>Helianthus annuus</t>
  </si>
  <si>
    <t>uncharacterized protein LOC105166453 [Sesamum indicum]</t>
  </si>
  <si>
    <t>hypothetical protein LOK49_LG12G02211 [Camellia lanceoleosa]</t>
  </si>
  <si>
    <t>hypothetical protein I3842_09G167900 [Carya illinoinensis]</t>
  </si>
  <si>
    <t>Carya illinoinensis</t>
  </si>
  <si>
    <t>uncharacterized protein LOC122649609 [Telopea speciosissima]</t>
  </si>
  <si>
    <t>Telopea speciosissima</t>
  </si>
  <si>
    <t>uncharacterized protein LOC110415025 [Herrania umbratica]</t>
  </si>
  <si>
    <t>hypothetical protein L1987_84258 [Smallanthus sonchifolius]</t>
  </si>
  <si>
    <t>hypothetical protein Vadar_023260 [Vaccinium darrowii]</t>
  </si>
  <si>
    <t>hypothetical protein Vadar_001302 [Vaccinium darrowii]</t>
  </si>
  <si>
    <t>hypothetical protein CKAN_01427400 [Cinnamomum micranthum f. kanehirae]</t>
  </si>
  <si>
    <t>Cinnamomum micranthum f. kanehirae</t>
  </si>
  <si>
    <t>hypothetical protein I3843_09G162800 [Carya illinoinensis]</t>
  </si>
  <si>
    <t>hypothetical protein QJS04_geneDACA012995 [Acorus gramineus]</t>
  </si>
  <si>
    <t>Acorus gramineus</t>
  </si>
  <si>
    <t>hypothetical protein J5N97_016102 [Dioscorea zingiberensis]</t>
  </si>
  <si>
    <t>Dioscorea zingiberensis</t>
  </si>
  <si>
    <t>uncharacterized protein LOC109000862 [Juglans regia]</t>
  </si>
  <si>
    <t>Juglans regia</t>
  </si>
  <si>
    <t>hypothetical protein QJS10_CPB15g02128 [Acorus calamus]</t>
  </si>
  <si>
    <t>Acorus calamus</t>
  </si>
  <si>
    <t>uncharacterized protein LOC121797927 isoform X2 [Salvia splendens]</t>
  </si>
  <si>
    <t>PREDICTED: uncharacterized protein LOC104800075 [Tarenaya hassleriana]</t>
  </si>
  <si>
    <t>Tarenaya hassleriana</t>
  </si>
  <si>
    <t>PREDICTED: uncharacterized protein LOC104800403 [Tarenaya hassleriana]</t>
  </si>
  <si>
    <t>hypothetical protein F2P56_007515 [Juglans regia]</t>
  </si>
  <si>
    <t>UPF0587 protein C1orf123 [Solanum lycopersicum]</t>
  </si>
  <si>
    <t>UPF0587 protein C1orf123-like [Solanum pennellii]</t>
  </si>
  <si>
    <t>hypothetical protein EJD97_002489 [Solanum chilense]</t>
  </si>
  <si>
    <t>PREDICTED: UPF0587 protein C1orf123 homolog [Solanum tuberosum]</t>
  </si>
  <si>
    <t>hypothetical protein RDI58_027657 [Solanum bulbocastanum]</t>
  </si>
  <si>
    <t>hypothetical protein H5410_058395 [Solanum commersonii]</t>
  </si>
  <si>
    <t>hypothetical protein R3W88_030291 [Solanum pinnatisectum]</t>
  </si>
  <si>
    <t>UPF0587 protein C1orf123 homolog [Solanum lycopersicum]</t>
  </si>
  <si>
    <t>hypothetical protein KY289_009771 [Solanum tuberosum]</t>
  </si>
  <si>
    <t>UPF0587 protein C1orf123 homolog isoform X1 [Solanum pennellii]</t>
  </si>
  <si>
    <t>uncharacterized protein LOC125818259 [Solanum verrucosum]</t>
  </si>
  <si>
    <t>hypothetical protein EJD97_002488 [Solanum chilense]</t>
  </si>
  <si>
    <t>uncharacterized protein LOC129903896 [Solanum dulcamara]</t>
  </si>
  <si>
    <t>uncharacterized protein LOC132600358 [Lycium barbarum]</t>
  </si>
  <si>
    <t>hypothetical protein K7X08_028560 [Anisodus acutangulus]</t>
  </si>
  <si>
    <t>uncharacterized protein LOC132065282 [Lycium ferocissimum]</t>
  </si>
  <si>
    <t>hypothetical protein K7X08_004022 [Anisodus acutangulus]</t>
  </si>
  <si>
    <t>hypothetical protein K7X08_004023 [Anisodus acutangulus]</t>
  </si>
  <si>
    <t>hypothetical protein FXO38_25923 [Capsicum annuum]</t>
  </si>
  <si>
    <t>PREDICTED: UPF0587 protein C1orf123 homolog [Nicotiana tabacum]</t>
  </si>
  <si>
    <t>CXXC motif containing zinc binding protein isoform X2 [Capsicum annuum]</t>
  </si>
  <si>
    <t>PREDICTED: UPF0587 protein C1orf123 homolog [Nicotiana sylvestris]</t>
  </si>
  <si>
    <t>CXXC motif containing zinc binding protein isoform X1 [Nicotiana tomentosiformis]</t>
  </si>
  <si>
    <t>PREDICTED: UPF0587 protein C1orf123 homolog [Nicotiana attenuata]</t>
  </si>
  <si>
    <t>hypothetical protein CQW23_27041 [Capsicum baccatum]</t>
  </si>
  <si>
    <t>CXXC motif containing zinc binding protein isoform X1 [Capsicum annuum]</t>
  </si>
  <si>
    <t>hypothetical protein KY290_008577 [Solanum tuberosum]</t>
  </si>
  <si>
    <t>hypothetical protein K1719_010768 [Acacia pycnantha]</t>
  </si>
  <si>
    <t>Acacia pycnantha</t>
  </si>
  <si>
    <t>hypothetical protein KY284_008529 [Solanum tuberosum]</t>
  </si>
  <si>
    <t>uncharacterized protein LOC130720528 [Lotus japonicus]</t>
  </si>
  <si>
    <t>Lotus japonicus</t>
  </si>
  <si>
    <t>hypothetical protein Lalb_Chr14g0367901 [Lupinus albus]</t>
  </si>
  <si>
    <t>Lupinus albus</t>
  </si>
  <si>
    <t>uncharacterized protein LOC129317172 [Prosopis cineraria]</t>
  </si>
  <si>
    <t>Prosopis cineraria</t>
  </si>
  <si>
    <t>uncharacterized protein LOC127250207 [Andrographis paniculata]</t>
  </si>
  <si>
    <t>hypothetical protein Pfo_024816 [Paulownia fortunei]</t>
  </si>
  <si>
    <t>PREDICTED: UPF0587 protein C1orf123 homolog [Lupinus angustifolius]</t>
  </si>
  <si>
    <t>Lupinus angustifolius</t>
  </si>
  <si>
    <t>hypothetical protein DH2020_001771 [Rehmannia glutinosa]</t>
  </si>
  <si>
    <t>hypothetical protein QN277_017792 [Acacia crassicarpa]</t>
  </si>
  <si>
    <t>Acacia crassicarpa</t>
  </si>
  <si>
    <t>hypothetical protein DH2020_025486 [Rehmannia glutinosa]</t>
  </si>
  <si>
    <t>Transcription elongation factor SPT6 [Spatholobus suberectus]</t>
  </si>
  <si>
    <t>hypothetical protein F511_16445 [Dorcoceras hygrometricum]</t>
  </si>
  <si>
    <t>Dorcoceras hygrometricum</t>
  </si>
  <si>
    <t>hypothetical protein F0562_011983 [Nyssa sinensis]</t>
  </si>
  <si>
    <t>hypothetical protein Pfo_010782 [Paulownia fortunei]</t>
  </si>
  <si>
    <t>hypothetical protein F0562_011949 [Nyssa sinensis]</t>
  </si>
  <si>
    <t>UPF0587 protein C1orf123 homolog [Sesamum indicum]</t>
  </si>
  <si>
    <t>uncharacterized protein LOC100500192 [Glycine max]</t>
  </si>
  <si>
    <t>Glycine max</t>
  </si>
  <si>
    <t>UPF0587 protein C1orf123 homolog [Vigna radiata var. radiata]</t>
  </si>
  <si>
    <t>Vigna radiata var. radiata</t>
  </si>
  <si>
    <t>CXXC motif containing zinc binding protein [Sesamum alatum]</t>
  </si>
  <si>
    <t>uncharacterized protein J3R85_021021 [Psidium guajava]</t>
  </si>
  <si>
    <t>Psidium guajava</t>
  </si>
  <si>
    <t>UPF0587 protein C1orf123 homolog [Olea europaea var. sylvestris]</t>
  </si>
  <si>
    <t>hypothetical protein L6164_024530 [Bauhinia variegata]</t>
  </si>
  <si>
    <t>hypothetical protein SESBI_00643 [Sesbania bispinosa]</t>
  </si>
  <si>
    <t>CXXC motif containing zinc binding protein [Carya illinoinensis]</t>
  </si>
  <si>
    <t>hypothetical protein CJ030_MR0G029114 [Morella rubra]</t>
  </si>
  <si>
    <t>Morella rubra</t>
  </si>
  <si>
    <t>CXXC motif containing zinc binding protein [Prosopis alba]</t>
  </si>
  <si>
    <t>UPF0587 protein C1orf123 homolog [Herrania umbratica]</t>
  </si>
  <si>
    <t>UPF0587 protein C1orf123 homolog [Abrus precatorius]</t>
  </si>
  <si>
    <t>Abrus precatorius</t>
  </si>
  <si>
    <t>uncharacterized protein LOC133316950 [Gastrolobium bilobum]</t>
  </si>
  <si>
    <t>Gastrolobium bilobum</t>
  </si>
  <si>
    <t>uncharacterized protein LOC131150702 [Malania oleifera]</t>
  </si>
  <si>
    <t>Malania oleifera</t>
  </si>
  <si>
    <t>uncharacterized protein LOC100527737 [Glycine max]</t>
  </si>
  <si>
    <t>PREDICTED: UPF0587 protein C1orf123 homolog [Theobroma cacao]</t>
  </si>
  <si>
    <t>hypothetical protein CDL12_10494 [Handroanthus impetiginosus]</t>
  </si>
  <si>
    <t>CXXC motif containing zinc binding protein [Eucalyptus grandis]</t>
  </si>
  <si>
    <t>Eucalyptus grandis</t>
  </si>
  <si>
    <t>UPF0587 protein C1orf123 homolog [Morus notabilis]</t>
  </si>
  <si>
    <t>CXXC motif containing zinc binding protein [Sesamum angolense]</t>
  </si>
  <si>
    <t>uncharacterized protein LOC108337144 isoform X1 [Vigna angularis]</t>
  </si>
  <si>
    <t>Vigna angularis</t>
  </si>
  <si>
    <t>uncharacterized protein LOC133803178 [Humulus lupulus]</t>
  </si>
  <si>
    <t>Humulus lupulus</t>
  </si>
  <si>
    <t>hypothetical protein I3760_15G040800 [Carya illinoinensis]</t>
  </si>
  <si>
    <t>CXXC motif containing zinc binding protein [Juglans microcarpa x Juglans regia]</t>
  </si>
  <si>
    <t>Juglans microcarpa x Juglans regia</t>
  </si>
  <si>
    <t>uncharacterized protein LOC133867339 [Alnus glutinosa]</t>
  </si>
  <si>
    <t>Alnus glutinosa</t>
  </si>
  <si>
    <t>CXXC motif containing zinc binding protein [Vigna unguiculata]</t>
  </si>
  <si>
    <t>Vigna unguiculata</t>
  </si>
  <si>
    <t>CXXC motif containing zinc binding protein [Juglans regia]</t>
  </si>
  <si>
    <t>hypothetical protein BT93_B2816 [Corymbia citriodora subsp. variegata]</t>
  </si>
  <si>
    <t>Corymbia citriodora subsp. variegata</t>
  </si>
  <si>
    <t>CXXC motif containing zinc binding protein [Theobroma cacao]</t>
  </si>
  <si>
    <t>uncharacterized protein LOC115715191 [Cannabis sativa]</t>
  </si>
  <si>
    <t>hypothetical protein MTR67_049530 [Solanum verrucosum]</t>
  </si>
  <si>
    <t>CXXC motif containing zinc binding protein [Rhodamnia argentea]</t>
  </si>
  <si>
    <t>Rhodamnia argentea</t>
  </si>
  <si>
    <t>hypothetical protein TIFTF001_005648 [Ficus carica]</t>
  </si>
  <si>
    <t>Ficus carica</t>
  </si>
  <si>
    <t>CXXC motif containing zinc binding protein [Rosa chinensis]</t>
  </si>
  <si>
    <t>Rosa chinensis</t>
  </si>
  <si>
    <t>CXXC motif containing zinc binding protein isoform X1 [Benincasa hispida]</t>
  </si>
  <si>
    <t>unnamed protein product [Lathyrus sativus]</t>
  </si>
  <si>
    <t>Lathyrus sativus</t>
  </si>
  <si>
    <t>uncharacterized protein LOC131600569 [Vicia villosa]</t>
  </si>
  <si>
    <t>Vicia villosa</t>
  </si>
  <si>
    <t>hypothetical protein O6P43_019072 [Quillaja saponaria]</t>
  </si>
  <si>
    <t>uncharacterized protein LOC132303735 [Cornus florida]</t>
  </si>
  <si>
    <t>PREDICTED: UPF0587 protein C1orf123 homolog [Fragaria vesca subsp. vesca]</t>
  </si>
  <si>
    <t>Fragaria vesca subsp. vesca</t>
  </si>
  <si>
    <t>uncharacterized protein LOC132184725 [Corylus avellana]</t>
  </si>
  <si>
    <t>CXXC motif containing zinc binding protein [Cajanus cajan]</t>
  </si>
  <si>
    <t>Cajanus cajan</t>
  </si>
  <si>
    <t>uncharacterized protein LOC127092713 [Pisum sativum]</t>
  </si>
  <si>
    <t>Pisum sativum</t>
  </si>
  <si>
    <t>UPF0587 protein C1orf123 isoform X1 [Quercus suber]</t>
  </si>
  <si>
    <t>Quercus suber</t>
  </si>
  <si>
    <t>hypothetical protein STAS_33825 [Striga asiatica]</t>
  </si>
  <si>
    <t>uncharacterized protein LOC127813871 [Diospyros lotus]</t>
  </si>
  <si>
    <t>UPF0587 protein C1orf123 homolog [Cicer arietinum]</t>
  </si>
  <si>
    <t>Cicer arietinum</t>
  </si>
  <si>
    <t>UPF0587 protein C1orf123 homolog [Durio zibethinus]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</si>
</sst>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known-1" connectionId="1" xr16:uid="{15A2C94A-0A24-5E4A-8BE4-AC1E5B4CED1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known_3" connectionId="2" xr16:uid="{2CFE3C9A-111C-9D43-94E8-1F4AA021FEA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known_4" connectionId="3" xr16:uid="{8E2D4F53-FAD0-EC46-A223-212B80D2791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known_5" connectionId="4" xr16:uid="{DD4057E4-1FD5-8B45-9345-B74F53EB976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known-5" connectionId="5" xr16:uid="{2C72DAB6-386E-5145-9E3F-82A3B2C1BD4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known-6" connectionId="6" xr16:uid="{65E9E10E-E132-DC48-A0FF-6B46B2533C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212B-9677-4F42-B250-50FE4EEA5CB3}">
  <dimension ref="A1:I101"/>
  <sheetViews>
    <sheetView workbookViewId="0">
      <selection activeCell="A16" sqref="A16"/>
    </sheetView>
  </sheetViews>
  <sheetFormatPr baseColWidth="10" defaultRowHeight="16" x14ac:dyDescent="0.2"/>
  <cols>
    <col min="1" max="1" width="71.6640625" bestFit="1" customWidth="1"/>
    <col min="2" max="2" width="33.83203125" bestFit="1" customWidth="1"/>
    <col min="3" max="3" width="9.6640625" bestFit="1" customWidth="1"/>
    <col min="4" max="4" width="10.33203125" bestFit="1" customWidth="1"/>
    <col min="5" max="5" width="11" bestFit="1" customWidth="1"/>
    <col min="6" max="6" width="9.5" customWidth="1"/>
    <col min="7" max="7" width="9" bestFit="1" customWidth="1"/>
    <col min="8" max="8" width="7.83203125" bestFit="1" customWidth="1"/>
    <col min="9" max="9" width="14.6640625" bestFit="1" customWidth="1"/>
  </cols>
  <sheetData>
    <row r="1" spans="1:9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t="s">
        <v>9</v>
      </c>
      <c r="B2" t="s">
        <v>10</v>
      </c>
      <c r="C2">
        <v>728</v>
      </c>
      <c r="D2">
        <v>728</v>
      </c>
      <c r="E2" s="1">
        <v>1</v>
      </c>
      <c r="F2">
        <v>0</v>
      </c>
      <c r="G2">
        <v>100</v>
      </c>
      <c r="H2">
        <v>353</v>
      </c>
      <c r="I2" t="str">
        <f>HYPERLINK("https://www.ncbi.nlm.nih.gov/protein/XP_010318329.1?report=genbank&amp;log$=prottop&amp;blast_rank=1&amp;RID=Z8270MAJ016","XP_010318329.1")</f>
        <v>XP_010318329.1</v>
      </c>
    </row>
    <row r="3" spans="1:9" x14ac:dyDescent="0.2">
      <c r="A3" t="s">
        <v>11</v>
      </c>
      <c r="B3" t="s">
        <v>12</v>
      </c>
      <c r="C3">
        <v>716</v>
      </c>
      <c r="D3">
        <v>716</v>
      </c>
      <c r="E3" s="1">
        <v>1</v>
      </c>
      <c r="F3">
        <v>0</v>
      </c>
      <c r="G3">
        <v>98.3</v>
      </c>
      <c r="H3">
        <v>353</v>
      </c>
      <c r="I3" t="str">
        <f>HYPERLINK("https://www.ncbi.nlm.nih.gov/protein/TMW99805.1?report=genbank&amp;log$=prottop&amp;blast_rank=2&amp;RID=Z8270MAJ016","TMW99805.1")</f>
        <v>TMW99805.1</v>
      </c>
    </row>
    <row r="4" spans="1:9" x14ac:dyDescent="0.2">
      <c r="A4" t="s">
        <v>13</v>
      </c>
      <c r="B4" t="s">
        <v>14</v>
      </c>
      <c r="C4">
        <v>711</v>
      </c>
      <c r="D4">
        <v>711</v>
      </c>
      <c r="E4" s="1">
        <v>1</v>
      </c>
      <c r="F4">
        <v>0</v>
      </c>
      <c r="G4">
        <v>97.17</v>
      </c>
      <c r="H4">
        <v>353</v>
      </c>
      <c r="I4" t="str">
        <f>HYPERLINK("https://www.ncbi.nlm.nih.gov/protein/XP_015069905.1?report=genbank&amp;log$=prottop&amp;blast_rank=3&amp;RID=Z8270MAJ016","XP_015069905.1")</f>
        <v>XP_015069905.1</v>
      </c>
    </row>
    <row r="5" spans="1:9" x14ac:dyDescent="0.2">
      <c r="A5" t="s">
        <v>15</v>
      </c>
      <c r="B5" t="s">
        <v>16</v>
      </c>
      <c r="C5">
        <v>696</v>
      </c>
      <c r="D5">
        <v>696</v>
      </c>
      <c r="E5" s="1">
        <v>1</v>
      </c>
      <c r="F5">
        <v>0</v>
      </c>
      <c r="G5">
        <v>95.47</v>
      </c>
      <c r="H5">
        <v>353</v>
      </c>
      <c r="I5" t="str">
        <f>HYPERLINK("https://www.ncbi.nlm.nih.gov/protein/KAH0686517.1?report=genbank&amp;log$=prottop&amp;blast_rank=4&amp;RID=Z8270MAJ016","KAH0686517.1")</f>
        <v>KAH0686517.1</v>
      </c>
    </row>
    <row r="6" spans="1:9" x14ac:dyDescent="0.2">
      <c r="A6" t="s">
        <v>17</v>
      </c>
      <c r="B6" t="s">
        <v>16</v>
      </c>
      <c r="C6">
        <v>695</v>
      </c>
      <c r="D6">
        <v>695</v>
      </c>
      <c r="E6" s="1">
        <v>1</v>
      </c>
      <c r="F6">
        <v>0</v>
      </c>
      <c r="G6">
        <v>95.18</v>
      </c>
      <c r="H6">
        <v>353</v>
      </c>
      <c r="I6" t="str">
        <f>HYPERLINK("https://www.ncbi.nlm.nih.gov/protein/XP_015159203.1?report=genbank&amp;log$=prottop&amp;blast_rank=5&amp;RID=Z8270MAJ016","XP_015159203.1")</f>
        <v>XP_015159203.1</v>
      </c>
    </row>
    <row r="7" spans="1:9" x14ac:dyDescent="0.2">
      <c r="A7" t="s">
        <v>18</v>
      </c>
      <c r="B7" t="s">
        <v>19</v>
      </c>
      <c r="C7">
        <v>693</v>
      </c>
      <c r="D7">
        <v>693</v>
      </c>
      <c r="E7" s="1">
        <v>1</v>
      </c>
      <c r="F7">
        <v>0</v>
      </c>
      <c r="G7">
        <v>95.18</v>
      </c>
      <c r="H7">
        <v>353</v>
      </c>
      <c r="I7" t="str">
        <f>HYPERLINK("https://www.ncbi.nlm.nih.gov/protein/XP_049393734.1?report=genbank&amp;log$=prottop&amp;blast_rank=6&amp;RID=Z8270MAJ016","XP_049393734.1")</f>
        <v>XP_049393734.1</v>
      </c>
    </row>
    <row r="8" spans="1:9" x14ac:dyDescent="0.2">
      <c r="A8" t="s">
        <v>20</v>
      </c>
      <c r="B8" t="s">
        <v>21</v>
      </c>
      <c r="C8">
        <v>693</v>
      </c>
      <c r="D8">
        <v>693</v>
      </c>
      <c r="E8" s="1">
        <v>1</v>
      </c>
      <c r="F8">
        <v>0</v>
      </c>
      <c r="G8">
        <v>95.18</v>
      </c>
      <c r="H8">
        <v>353</v>
      </c>
      <c r="I8" t="str">
        <f>HYPERLINK("https://www.ncbi.nlm.nih.gov/protein/KAK4734941.1?report=genbank&amp;log$=prottop&amp;blast_rank=7&amp;RID=Z8270MAJ016","KAK4734941.1")</f>
        <v>KAK4734941.1</v>
      </c>
    </row>
    <row r="9" spans="1:9" x14ac:dyDescent="0.2">
      <c r="A9" t="s">
        <v>22</v>
      </c>
      <c r="B9" t="s">
        <v>23</v>
      </c>
      <c r="C9">
        <v>691</v>
      </c>
      <c r="D9">
        <v>691</v>
      </c>
      <c r="E9" s="1">
        <v>1</v>
      </c>
      <c r="F9">
        <v>0</v>
      </c>
      <c r="G9">
        <v>94.9</v>
      </c>
      <c r="H9">
        <v>353</v>
      </c>
      <c r="I9" t="str">
        <f>HYPERLINK("https://www.ncbi.nlm.nih.gov/protein/XP_049349342.1?report=genbank&amp;log$=prottop&amp;blast_rank=8&amp;RID=Z8270MAJ016","XP_049349342.1")</f>
        <v>XP_049349342.1</v>
      </c>
    </row>
    <row r="10" spans="1:9" x14ac:dyDescent="0.2">
      <c r="A10" t="s">
        <v>24</v>
      </c>
      <c r="B10" t="s">
        <v>25</v>
      </c>
      <c r="C10">
        <v>691</v>
      </c>
      <c r="D10">
        <v>691</v>
      </c>
      <c r="E10" s="1">
        <v>1</v>
      </c>
      <c r="F10">
        <v>0</v>
      </c>
      <c r="G10">
        <v>94.33</v>
      </c>
      <c r="H10">
        <v>353</v>
      </c>
      <c r="I10" t="str">
        <f>HYPERLINK("https://www.ncbi.nlm.nih.gov/protein/KAG5617627.1?report=genbank&amp;log$=prottop&amp;blast_rank=9&amp;RID=Z8270MAJ016","KAG5617627.1")</f>
        <v>KAG5617627.1</v>
      </c>
    </row>
    <row r="11" spans="1:9" x14ac:dyDescent="0.2">
      <c r="A11" t="s">
        <v>26</v>
      </c>
      <c r="B11" t="s">
        <v>16</v>
      </c>
      <c r="C11">
        <v>690</v>
      </c>
      <c r="D11">
        <v>690</v>
      </c>
      <c r="E11" s="1">
        <v>1</v>
      </c>
      <c r="F11">
        <v>0</v>
      </c>
      <c r="G11">
        <v>94.62</v>
      </c>
      <c r="H11">
        <v>353</v>
      </c>
      <c r="I11" t="str">
        <f>HYPERLINK("https://www.ncbi.nlm.nih.gov/protein/KAH0689949.1?report=genbank&amp;log$=prottop&amp;blast_rank=10&amp;RID=Z8270MAJ016","KAH0689949.1")</f>
        <v>KAH0689949.1</v>
      </c>
    </row>
    <row r="12" spans="1:9" x14ac:dyDescent="0.2">
      <c r="A12" t="s">
        <v>27</v>
      </c>
      <c r="B12" t="s">
        <v>28</v>
      </c>
      <c r="C12">
        <v>687</v>
      </c>
      <c r="D12">
        <v>687</v>
      </c>
      <c r="E12" s="1">
        <v>1</v>
      </c>
      <c r="F12">
        <v>0</v>
      </c>
      <c r="G12">
        <v>93.48</v>
      </c>
      <c r="H12">
        <v>353</v>
      </c>
      <c r="I12" t="str">
        <f>HYPERLINK("https://www.ncbi.nlm.nih.gov/protein/KAK6794849.1?report=genbank&amp;log$=prottop&amp;blast_rank=11&amp;RID=Z8270MAJ016","KAK6794849.1")</f>
        <v>KAK6794849.1</v>
      </c>
    </row>
    <row r="13" spans="1:9" x14ac:dyDescent="0.2">
      <c r="A13" t="s">
        <v>29</v>
      </c>
      <c r="B13" t="s">
        <v>23</v>
      </c>
      <c r="C13">
        <v>660</v>
      </c>
      <c r="D13">
        <v>660</v>
      </c>
      <c r="E13" s="1">
        <v>1</v>
      </c>
      <c r="F13">
        <v>0</v>
      </c>
      <c r="G13">
        <v>91.78</v>
      </c>
      <c r="H13">
        <v>339</v>
      </c>
      <c r="I13" t="str">
        <f>HYPERLINK("https://www.ncbi.nlm.nih.gov/protein/WMV21013.1?report=genbank&amp;log$=prottop&amp;blast_rank=12&amp;RID=Z8270MAJ016","WMV21013.1")</f>
        <v>WMV21013.1</v>
      </c>
    </row>
    <row r="14" spans="1:9" x14ac:dyDescent="0.2">
      <c r="A14" t="s">
        <v>30</v>
      </c>
      <c r="B14" t="s">
        <v>31</v>
      </c>
      <c r="C14">
        <v>659</v>
      </c>
      <c r="D14">
        <v>659</v>
      </c>
      <c r="E14" s="1">
        <v>1</v>
      </c>
      <c r="F14">
        <v>0</v>
      </c>
      <c r="G14">
        <v>89.8</v>
      </c>
      <c r="H14">
        <v>423</v>
      </c>
      <c r="I14" t="str">
        <f>HYPERLINK("https://www.ncbi.nlm.nih.gov/protein/XP_055825926.1?report=genbank&amp;log$=prottop&amp;blast_rank=13&amp;RID=Z8270MAJ016","XP_055825926.1")</f>
        <v>XP_055825926.1</v>
      </c>
    </row>
    <row r="15" spans="1:9" x14ac:dyDescent="0.2">
      <c r="A15" t="s">
        <v>32</v>
      </c>
      <c r="B15" t="s">
        <v>33</v>
      </c>
      <c r="C15">
        <v>586</v>
      </c>
      <c r="D15">
        <v>586</v>
      </c>
      <c r="E15" s="1">
        <v>1</v>
      </c>
      <c r="F15">
        <v>0</v>
      </c>
      <c r="G15">
        <v>81.69</v>
      </c>
      <c r="H15">
        <v>354</v>
      </c>
      <c r="I15" t="str">
        <f>HYPERLINK("https://www.ncbi.nlm.nih.gov/protein/KAJ8554111.1?report=genbank&amp;log$=prottop&amp;blast_rank=14&amp;RID=Z8270MAJ016","KAJ8554111.1")</f>
        <v>KAJ8554111.1</v>
      </c>
    </row>
    <row r="16" spans="1:9" x14ac:dyDescent="0.2">
      <c r="A16" t="s">
        <v>34</v>
      </c>
      <c r="B16" t="s">
        <v>35</v>
      </c>
      <c r="C16">
        <v>582</v>
      </c>
      <c r="D16">
        <v>582</v>
      </c>
      <c r="E16" s="1">
        <v>1</v>
      </c>
      <c r="F16">
        <v>0</v>
      </c>
      <c r="G16">
        <v>81.64</v>
      </c>
      <c r="H16">
        <v>349</v>
      </c>
      <c r="I16" t="str">
        <f>HYPERLINK("https://www.ncbi.nlm.nih.gov/protein/XP_059304246.1?report=genbank&amp;log$=prottop&amp;blast_rank=15&amp;RID=Z8270MAJ016","XP_059304246.1")</f>
        <v>XP_059304246.1</v>
      </c>
    </row>
    <row r="17" spans="1:9" x14ac:dyDescent="0.2">
      <c r="A17" t="s">
        <v>36</v>
      </c>
      <c r="B17" t="s">
        <v>37</v>
      </c>
      <c r="C17">
        <v>580</v>
      </c>
      <c r="D17">
        <v>580</v>
      </c>
      <c r="E17" s="1">
        <v>1</v>
      </c>
      <c r="F17">
        <v>0</v>
      </c>
      <c r="G17">
        <v>81.64</v>
      </c>
      <c r="H17">
        <v>349</v>
      </c>
      <c r="I17" t="str">
        <f>HYPERLINK("https://www.ncbi.nlm.nih.gov/protein/XP_060204221.1?report=genbank&amp;log$=prottop&amp;blast_rank=16&amp;RID=Z8270MAJ016","XP_060204221.1")</f>
        <v>XP_060204221.1</v>
      </c>
    </row>
    <row r="18" spans="1:9" x14ac:dyDescent="0.2">
      <c r="A18" t="s">
        <v>38</v>
      </c>
      <c r="B18" t="s">
        <v>39</v>
      </c>
      <c r="C18">
        <v>574</v>
      </c>
      <c r="D18">
        <v>574</v>
      </c>
      <c r="E18" s="1">
        <v>0.99</v>
      </c>
      <c r="F18">
        <v>0</v>
      </c>
      <c r="G18">
        <v>80.680000000000007</v>
      </c>
      <c r="H18">
        <v>466</v>
      </c>
      <c r="I18" t="str">
        <f>HYPERLINK("https://www.ncbi.nlm.nih.gov/protein/KAK4362706.1?report=genbank&amp;log$=prottop&amp;blast_rank=17&amp;RID=Z8270MAJ016","KAK4362706.1")</f>
        <v>KAK4362706.1</v>
      </c>
    </row>
    <row r="19" spans="1:9" x14ac:dyDescent="0.2">
      <c r="A19" t="s">
        <v>40</v>
      </c>
      <c r="B19" t="s">
        <v>41</v>
      </c>
      <c r="C19">
        <v>565</v>
      </c>
      <c r="D19">
        <v>565</v>
      </c>
      <c r="E19" s="1">
        <v>0.99</v>
      </c>
      <c r="F19">
        <v>0</v>
      </c>
      <c r="G19">
        <v>78.12</v>
      </c>
      <c r="H19">
        <v>352</v>
      </c>
      <c r="I19" t="str">
        <f>HYPERLINK("https://www.ncbi.nlm.nih.gov/protein/XP_009614685.1?report=genbank&amp;log$=prottop&amp;blast_rank=18&amp;RID=Z8270MAJ016","XP_009614685.1")</f>
        <v>XP_009614685.1</v>
      </c>
    </row>
    <row r="20" spans="1:9" x14ac:dyDescent="0.2">
      <c r="A20" t="s">
        <v>42</v>
      </c>
      <c r="B20" t="s">
        <v>43</v>
      </c>
      <c r="C20">
        <v>564</v>
      </c>
      <c r="D20">
        <v>564</v>
      </c>
      <c r="E20" s="1">
        <v>1</v>
      </c>
      <c r="F20">
        <v>0</v>
      </c>
      <c r="G20">
        <v>77.900000000000006</v>
      </c>
      <c r="H20">
        <v>352</v>
      </c>
      <c r="I20" t="str">
        <f>HYPERLINK("https://www.ncbi.nlm.nih.gov/protein/XP_019243475.1?report=genbank&amp;log$=prottop&amp;blast_rank=19&amp;RID=Z8270MAJ016","XP_019243475.1")</f>
        <v>XP_019243475.1</v>
      </c>
    </row>
    <row r="21" spans="1:9" x14ac:dyDescent="0.2">
      <c r="A21" t="s">
        <v>44</v>
      </c>
      <c r="B21" t="s">
        <v>45</v>
      </c>
      <c r="C21">
        <v>552</v>
      </c>
      <c r="D21">
        <v>552</v>
      </c>
      <c r="E21" s="1">
        <v>1</v>
      </c>
      <c r="F21">
        <v>0</v>
      </c>
      <c r="G21">
        <v>77.62</v>
      </c>
      <c r="H21">
        <v>349</v>
      </c>
      <c r="I21" t="str">
        <f>HYPERLINK("https://www.ncbi.nlm.nih.gov/protein/XP_009771792.1?report=genbank&amp;log$=prottop&amp;blast_rank=20&amp;RID=Z8270MAJ016","XP_009771792.1")</f>
        <v>XP_009771792.1</v>
      </c>
    </row>
    <row r="22" spans="1:9" x14ac:dyDescent="0.2">
      <c r="A22" t="s">
        <v>46</v>
      </c>
      <c r="B22" t="s">
        <v>47</v>
      </c>
      <c r="C22">
        <v>548</v>
      </c>
      <c r="D22">
        <v>548</v>
      </c>
      <c r="E22" s="1">
        <v>0.99</v>
      </c>
      <c r="F22">
        <v>0</v>
      </c>
      <c r="G22">
        <v>67.94</v>
      </c>
      <c r="H22">
        <v>419</v>
      </c>
      <c r="I22" t="str">
        <f>HYPERLINK("https://www.ncbi.nlm.nih.gov/protein/PHT53662.1?report=genbank&amp;log$=prottop&amp;blast_rank=21&amp;RID=Z8270MAJ016","PHT53662.1")</f>
        <v>PHT53662.1</v>
      </c>
    </row>
    <row r="23" spans="1:9" x14ac:dyDescent="0.2">
      <c r="A23" t="s">
        <v>48</v>
      </c>
      <c r="B23" t="s">
        <v>49</v>
      </c>
      <c r="C23">
        <v>529</v>
      </c>
      <c r="D23">
        <v>529</v>
      </c>
      <c r="E23" s="1">
        <v>0.9</v>
      </c>
      <c r="F23">
        <v>0</v>
      </c>
      <c r="G23">
        <v>80.88</v>
      </c>
      <c r="H23">
        <v>384</v>
      </c>
      <c r="I23" t="str">
        <f>HYPERLINK("https://www.ncbi.nlm.nih.gov/protein/MCD7452953.1?report=genbank&amp;log$=prottop&amp;blast_rank=22&amp;RID=Z8270MAJ016","MCD7452953.1")</f>
        <v>MCD7452953.1</v>
      </c>
    </row>
    <row r="24" spans="1:9" x14ac:dyDescent="0.2">
      <c r="A24" t="s">
        <v>50</v>
      </c>
      <c r="B24" t="s">
        <v>51</v>
      </c>
      <c r="C24">
        <v>503</v>
      </c>
      <c r="D24">
        <v>503</v>
      </c>
      <c r="E24" s="1">
        <v>0.99</v>
      </c>
      <c r="F24" s="2">
        <v>3E-175</v>
      </c>
      <c r="G24">
        <v>66.75</v>
      </c>
      <c r="H24">
        <v>419</v>
      </c>
      <c r="I24" t="str">
        <f>HYPERLINK("https://www.ncbi.nlm.nih.gov/protein/PHU23451.1?report=genbank&amp;log$=prottop&amp;blast_rank=23&amp;RID=Z8270MAJ016","PHU23451.1")</f>
        <v>PHU23451.1</v>
      </c>
    </row>
    <row r="25" spans="1:9" x14ac:dyDescent="0.2">
      <c r="A25" t="s">
        <v>52</v>
      </c>
      <c r="B25" t="s">
        <v>53</v>
      </c>
      <c r="C25">
        <v>499</v>
      </c>
      <c r="D25">
        <v>499</v>
      </c>
      <c r="E25" s="1">
        <v>0.99</v>
      </c>
      <c r="F25" s="2">
        <v>1E-173</v>
      </c>
      <c r="G25">
        <v>66.510000000000005</v>
      </c>
      <c r="H25">
        <v>419</v>
      </c>
      <c r="I25" t="str">
        <f>HYPERLINK("https://www.ncbi.nlm.nih.gov/protein/PHT87804.1?report=genbank&amp;log$=prottop&amp;blast_rank=24&amp;RID=Z8270MAJ016","PHT87804.1")</f>
        <v>PHT87804.1</v>
      </c>
    </row>
    <row r="26" spans="1:9" x14ac:dyDescent="0.2">
      <c r="A26" t="s">
        <v>48</v>
      </c>
      <c r="B26" t="s">
        <v>49</v>
      </c>
      <c r="C26">
        <v>462</v>
      </c>
      <c r="D26">
        <v>462</v>
      </c>
      <c r="E26" s="1">
        <v>0.99</v>
      </c>
      <c r="F26" s="2">
        <v>9.9999999999999999E-160</v>
      </c>
      <c r="G26">
        <v>63.64</v>
      </c>
      <c r="H26">
        <v>374</v>
      </c>
      <c r="I26" t="str">
        <f>HYPERLINK("https://www.ncbi.nlm.nih.gov/protein/MCD9644168.1?report=genbank&amp;log$=prottop&amp;blast_rank=25&amp;RID=Z8270MAJ016","MCD9644168.1")</f>
        <v>MCD9644168.1</v>
      </c>
    </row>
    <row r="27" spans="1:9" x14ac:dyDescent="0.2">
      <c r="A27" t="s">
        <v>54</v>
      </c>
      <c r="B27" t="s">
        <v>53</v>
      </c>
      <c r="C27">
        <v>453</v>
      </c>
      <c r="D27">
        <v>453</v>
      </c>
      <c r="E27" s="1">
        <v>0.99</v>
      </c>
      <c r="F27" s="2">
        <v>2E-155</v>
      </c>
      <c r="G27">
        <v>61.72</v>
      </c>
      <c r="H27">
        <v>419</v>
      </c>
      <c r="I27" t="str">
        <f>HYPERLINK("https://www.ncbi.nlm.nih.gov/protein/XP_016564038.1?report=genbank&amp;log$=prottop&amp;blast_rank=26&amp;RID=Z8270MAJ016","XP_016564038.1")</f>
        <v>XP_016564038.1</v>
      </c>
    </row>
    <row r="28" spans="1:9" x14ac:dyDescent="0.2">
      <c r="A28" t="s">
        <v>55</v>
      </c>
      <c r="B28" t="s">
        <v>39</v>
      </c>
      <c r="C28">
        <v>443</v>
      </c>
      <c r="D28">
        <v>443</v>
      </c>
      <c r="E28" s="1">
        <v>0.99</v>
      </c>
      <c r="F28" s="2">
        <v>8.0000000000000003E-153</v>
      </c>
      <c r="G28">
        <v>64.510000000000005</v>
      </c>
      <c r="H28">
        <v>330</v>
      </c>
      <c r="I28" t="str">
        <f>HYPERLINK("https://www.ncbi.nlm.nih.gov/protein/KAK4375782.1?report=genbank&amp;log$=prottop&amp;blast_rank=27&amp;RID=Z8270MAJ016","KAK4375782.1")</f>
        <v>KAK4375782.1</v>
      </c>
    </row>
    <row r="29" spans="1:9" x14ac:dyDescent="0.2">
      <c r="A29" t="s">
        <v>56</v>
      </c>
      <c r="B29" t="s">
        <v>33</v>
      </c>
      <c r="C29">
        <v>442</v>
      </c>
      <c r="D29">
        <v>442</v>
      </c>
      <c r="E29" s="1">
        <v>0.99</v>
      </c>
      <c r="F29" s="2">
        <v>3E-152</v>
      </c>
      <c r="G29">
        <v>64.23</v>
      </c>
      <c r="H29">
        <v>330</v>
      </c>
      <c r="I29" t="str">
        <f>HYPERLINK("https://www.ncbi.nlm.nih.gov/protein/KAJ8559757.1?report=genbank&amp;log$=prottop&amp;blast_rank=28&amp;RID=Z8270MAJ016","KAJ8559757.1")</f>
        <v>KAJ8559757.1</v>
      </c>
    </row>
    <row r="30" spans="1:9" x14ac:dyDescent="0.2">
      <c r="A30" t="s">
        <v>57</v>
      </c>
      <c r="B30" t="s">
        <v>35</v>
      </c>
      <c r="C30">
        <v>442</v>
      </c>
      <c r="D30">
        <v>442</v>
      </c>
      <c r="E30" s="1">
        <v>0.99</v>
      </c>
      <c r="F30" s="2">
        <v>3E-152</v>
      </c>
      <c r="G30">
        <v>63.89</v>
      </c>
      <c r="H30">
        <v>341</v>
      </c>
      <c r="I30" t="str">
        <f>HYPERLINK("https://www.ncbi.nlm.nih.gov/protein/XP_059300093.1?report=genbank&amp;log$=prottop&amp;blast_rank=29&amp;RID=Z8270MAJ016","XP_059300093.1")</f>
        <v>XP_059300093.1</v>
      </c>
    </row>
    <row r="31" spans="1:9" x14ac:dyDescent="0.2">
      <c r="A31" t="s">
        <v>58</v>
      </c>
      <c r="B31" t="s">
        <v>37</v>
      </c>
      <c r="C31">
        <v>440</v>
      </c>
      <c r="D31">
        <v>440</v>
      </c>
      <c r="E31" s="1">
        <v>0.99</v>
      </c>
      <c r="F31" s="2">
        <v>3.0000000000000002E-151</v>
      </c>
      <c r="G31">
        <v>64.44</v>
      </c>
      <c r="H31">
        <v>341</v>
      </c>
      <c r="I31" t="str">
        <f>HYPERLINK("https://www.ncbi.nlm.nih.gov/protein/XP_060196584.1?report=genbank&amp;log$=prottop&amp;blast_rank=30&amp;RID=Z8270MAJ016","XP_060196584.1")</f>
        <v>XP_060196584.1</v>
      </c>
    </row>
    <row r="32" spans="1:9" x14ac:dyDescent="0.2">
      <c r="A32" t="s">
        <v>59</v>
      </c>
      <c r="B32" t="s">
        <v>23</v>
      </c>
      <c r="C32">
        <v>440</v>
      </c>
      <c r="D32">
        <v>440</v>
      </c>
      <c r="E32" s="1">
        <v>0.99</v>
      </c>
      <c r="F32" s="2">
        <v>3.0000000000000002E-151</v>
      </c>
      <c r="G32">
        <v>65.91</v>
      </c>
      <c r="H32">
        <v>352</v>
      </c>
      <c r="I32" t="str">
        <f>HYPERLINK("https://www.ncbi.nlm.nih.gov/protein/WMV35536.1?report=genbank&amp;log$=prottop&amp;blast_rank=31&amp;RID=Z8270MAJ016","WMV35536.1")</f>
        <v>WMV35536.1</v>
      </c>
    </row>
    <row r="33" spans="1:9" x14ac:dyDescent="0.2">
      <c r="A33" t="s">
        <v>60</v>
      </c>
      <c r="B33" t="s">
        <v>51</v>
      </c>
      <c r="C33">
        <v>435</v>
      </c>
      <c r="D33">
        <v>435</v>
      </c>
      <c r="E33" s="1">
        <v>0.99</v>
      </c>
      <c r="F33" s="2">
        <v>2E-149</v>
      </c>
      <c r="G33">
        <v>63.13</v>
      </c>
      <c r="H33">
        <v>338</v>
      </c>
      <c r="I33" t="str">
        <f>HYPERLINK("https://www.ncbi.nlm.nih.gov/protein/PHU15606.1?report=genbank&amp;log$=prottop&amp;blast_rank=32&amp;RID=Z8270MAJ016","PHU15606.1")</f>
        <v>PHU15606.1</v>
      </c>
    </row>
    <row r="34" spans="1:9" x14ac:dyDescent="0.2">
      <c r="A34" t="s">
        <v>61</v>
      </c>
      <c r="B34" t="s">
        <v>47</v>
      </c>
      <c r="C34">
        <v>435</v>
      </c>
      <c r="D34">
        <v>435</v>
      </c>
      <c r="E34" s="1">
        <v>0.99</v>
      </c>
      <c r="F34" s="2">
        <v>2E-149</v>
      </c>
      <c r="G34">
        <v>63.13</v>
      </c>
      <c r="H34">
        <v>338</v>
      </c>
      <c r="I34" t="str">
        <f>HYPERLINK("https://www.ncbi.nlm.nih.gov/protein/PHT28852.1?report=genbank&amp;log$=prottop&amp;blast_rank=33&amp;RID=Z8270MAJ016","PHT28852.1")</f>
        <v>PHT28852.1</v>
      </c>
    </row>
    <row r="35" spans="1:9" x14ac:dyDescent="0.2">
      <c r="A35" t="s">
        <v>62</v>
      </c>
      <c r="B35" t="s">
        <v>53</v>
      </c>
      <c r="C35">
        <v>434</v>
      </c>
      <c r="D35">
        <v>434</v>
      </c>
      <c r="E35" s="1">
        <v>0.99</v>
      </c>
      <c r="F35" s="2">
        <v>7.9999999999999998E-149</v>
      </c>
      <c r="G35">
        <v>63.48</v>
      </c>
      <c r="H35">
        <v>338</v>
      </c>
      <c r="I35" t="str">
        <f>HYPERLINK("https://www.ncbi.nlm.nih.gov/protein/XP_016576938.1?report=genbank&amp;log$=prottop&amp;blast_rank=34&amp;RID=Z8270MAJ016","XP_016576938.1")</f>
        <v>XP_016576938.1</v>
      </c>
    </row>
    <row r="36" spans="1:9" x14ac:dyDescent="0.2">
      <c r="A36" t="s">
        <v>63</v>
      </c>
      <c r="B36" t="s">
        <v>10</v>
      </c>
      <c r="C36">
        <v>435</v>
      </c>
      <c r="D36">
        <v>435</v>
      </c>
      <c r="E36" s="1">
        <v>0.99</v>
      </c>
      <c r="F36" s="2">
        <v>9.9999999999999994E-149</v>
      </c>
      <c r="G36">
        <v>63.24</v>
      </c>
      <c r="H36">
        <v>388</v>
      </c>
      <c r="I36" t="str">
        <f>HYPERLINK("https://www.ncbi.nlm.nih.gov/protein/XP_004241463.2?report=genbank&amp;log$=prottop&amp;blast_rank=35&amp;RID=Z8270MAJ016","XP_004241463.2")</f>
        <v>XP_004241463.2</v>
      </c>
    </row>
    <row r="37" spans="1:9" x14ac:dyDescent="0.2">
      <c r="A37" t="s">
        <v>64</v>
      </c>
      <c r="B37" t="s">
        <v>23</v>
      </c>
      <c r="C37">
        <v>433</v>
      </c>
      <c r="D37">
        <v>433</v>
      </c>
      <c r="E37" s="1">
        <v>0.99</v>
      </c>
      <c r="F37" s="2">
        <v>3E-148</v>
      </c>
      <c r="G37">
        <v>63.39</v>
      </c>
      <c r="H37">
        <v>366</v>
      </c>
      <c r="I37" t="str">
        <f>HYPERLINK("https://www.ncbi.nlm.nih.gov/protein/XP_049345224.1?report=genbank&amp;log$=prottop&amp;blast_rank=36&amp;RID=Z8270MAJ016","XP_049345224.1")</f>
        <v>XP_049345224.1</v>
      </c>
    </row>
    <row r="38" spans="1:9" x14ac:dyDescent="0.2">
      <c r="A38" t="s">
        <v>65</v>
      </c>
      <c r="B38" t="s">
        <v>14</v>
      </c>
      <c r="C38">
        <v>432</v>
      </c>
      <c r="D38">
        <v>432</v>
      </c>
      <c r="E38" s="1">
        <v>0.99</v>
      </c>
      <c r="F38" s="2">
        <v>9.9999999999999997E-148</v>
      </c>
      <c r="G38">
        <v>63.24</v>
      </c>
      <c r="H38">
        <v>388</v>
      </c>
      <c r="I38" t="str">
        <f>HYPERLINK("https://www.ncbi.nlm.nih.gov/protein/XP_015079874.1?report=genbank&amp;log$=prottop&amp;blast_rank=37&amp;RID=Z8270MAJ016","XP_015079874.1")</f>
        <v>XP_015079874.1</v>
      </c>
    </row>
    <row r="39" spans="1:9" x14ac:dyDescent="0.2">
      <c r="A39" t="s">
        <v>66</v>
      </c>
      <c r="B39" t="s">
        <v>31</v>
      </c>
      <c r="C39">
        <v>431</v>
      </c>
      <c r="D39">
        <v>431</v>
      </c>
      <c r="E39" s="1">
        <v>0.99</v>
      </c>
      <c r="F39" s="2">
        <v>1.9999999999999999E-147</v>
      </c>
      <c r="G39">
        <v>63.78</v>
      </c>
      <c r="H39">
        <v>370</v>
      </c>
      <c r="I39" t="str">
        <f>HYPERLINK("https://www.ncbi.nlm.nih.gov/protein/XP_055830438.1?report=genbank&amp;log$=prottop&amp;blast_rank=38&amp;RID=Z8270MAJ016","XP_055830438.1")</f>
        <v>XP_055830438.1</v>
      </c>
    </row>
    <row r="40" spans="1:9" x14ac:dyDescent="0.2">
      <c r="A40" t="s">
        <v>67</v>
      </c>
      <c r="B40" t="s">
        <v>19</v>
      </c>
      <c r="C40">
        <v>431</v>
      </c>
      <c r="D40">
        <v>431</v>
      </c>
      <c r="E40" s="1">
        <v>0.99</v>
      </c>
      <c r="F40" s="2">
        <v>3.0000000000000002E-147</v>
      </c>
      <c r="G40">
        <v>62.97</v>
      </c>
      <c r="H40">
        <v>370</v>
      </c>
      <c r="I40" t="str">
        <f>HYPERLINK("https://www.ncbi.nlm.nih.gov/protein/XP_049412033.1?report=genbank&amp;log$=prottop&amp;blast_rank=39&amp;RID=Z8270MAJ016","XP_049412033.1")</f>
        <v>XP_049412033.1</v>
      </c>
    </row>
    <row r="41" spans="1:9" x14ac:dyDescent="0.2">
      <c r="A41" t="s">
        <v>68</v>
      </c>
      <c r="B41" t="s">
        <v>25</v>
      </c>
      <c r="C41">
        <v>430</v>
      </c>
      <c r="D41">
        <v>430</v>
      </c>
      <c r="E41" s="1">
        <v>0.99</v>
      </c>
      <c r="F41" s="2">
        <v>5.0000000000000001E-147</v>
      </c>
      <c r="G41">
        <v>62.84</v>
      </c>
      <c r="H41">
        <v>366</v>
      </c>
      <c r="I41" t="str">
        <f>HYPERLINK("https://www.ncbi.nlm.nih.gov/protein/KAG5602574.1?report=genbank&amp;log$=prottop&amp;blast_rank=40&amp;RID=Z8270MAJ016","KAG5602574.1")</f>
        <v>KAG5602574.1</v>
      </c>
    </row>
    <row r="42" spans="1:9" x14ac:dyDescent="0.2">
      <c r="A42" t="s">
        <v>69</v>
      </c>
      <c r="B42" t="s">
        <v>28</v>
      </c>
      <c r="C42">
        <v>430</v>
      </c>
      <c r="D42">
        <v>430</v>
      </c>
      <c r="E42" s="1">
        <v>1</v>
      </c>
      <c r="F42" s="2">
        <v>5.0000000000000001E-147</v>
      </c>
      <c r="G42">
        <v>62.9</v>
      </c>
      <c r="H42">
        <v>370</v>
      </c>
      <c r="I42" t="str">
        <f>HYPERLINK("https://www.ncbi.nlm.nih.gov/protein/KAK6787817.1?report=genbank&amp;log$=prottop&amp;blast_rank=41&amp;RID=Z8270MAJ016","KAK6787817.1")</f>
        <v>KAK6787817.1</v>
      </c>
    </row>
    <row r="43" spans="1:9" x14ac:dyDescent="0.2">
      <c r="A43" t="s">
        <v>70</v>
      </c>
      <c r="B43" t="s">
        <v>21</v>
      </c>
      <c r="C43">
        <v>429</v>
      </c>
      <c r="D43">
        <v>429</v>
      </c>
      <c r="E43" s="1">
        <v>0.99</v>
      </c>
      <c r="F43" s="2">
        <v>1E-146</v>
      </c>
      <c r="G43">
        <v>62.8</v>
      </c>
      <c r="H43">
        <v>370</v>
      </c>
      <c r="I43" t="str">
        <f>HYPERLINK("https://www.ncbi.nlm.nih.gov/protein/KAK4719607.1?report=genbank&amp;log$=prottop&amp;blast_rank=42&amp;RID=Z8270MAJ016","KAK4719607.1")</f>
        <v>KAK4719607.1</v>
      </c>
    </row>
    <row r="44" spans="1:9" x14ac:dyDescent="0.2">
      <c r="A44" t="s">
        <v>71</v>
      </c>
      <c r="B44" t="s">
        <v>16</v>
      </c>
      <c r="C44">
        <v>429</v>
      </c>
      <c r="D44">
        <v>429</v>
      </c>
      <c r="E44" s="1">
        <v>0.99</v>
      </c>
      <c r="F44" s="2">
        <v>2.0000000000000001E-146</v>
      </c>
      <c r="G44">
        <v>62.7</v>
      </c>
      <c r="H44">
        <v>370</v>
      </c>
      <c r="I44" t="str">
        <f>HYPERLINK("https://www.ncbi.nlm.nih.gov/protein/XP_006347358.1?report=genbank&amp;log$=prottop&amp;blast_rank=43&amp;RID=Z8270MAJ016","XP_006347358.1")</f>
        <v>XP_006347358.1</v>
      </c>
    </row>
    <row r="45" spans="1:9" x14ac:dyDescent="0.2">
      <c r="A45" t="s">
        <v>72</v>
      </c>
      <c r="B45" t="s">
        <v>16</v>
      </c>
      <c r="C45">
        <v>429</v>
      </c>
      <c r="D45">
        <v>429</v>
      </c>
      <c r="E45" s="1">
        <v>0.99</v>
      </c>
      <c r="F45" s="2">
        <v>2.0000000000000001E-146</v>
      </c>
      <c r="G45">
        <v>62.43</v>
      </c>
      <c r="H45">
        <v>370</v>
      </c>
      <c r="I45" t="str">
        <f>HYPERLINK("https://www.ncbi.nlm.nih.gov/protein/KAH0666837.1?report=genbank&amp;log$=prottop&amp;blast_rank=44&amp;RID=Z8270MAJ016","KAH0666837.1")</f>
        <v>KAH0666837.1</v>
      </c>
    </row>
    <row r="46" spans="1:9" x14ac:dyDescent="0.2">
      <c r="A46" t="s">
        <v>73</v>
      </c>
      <c r="B46" t="s">
        <v>12</v>
      </c>
      <c r="C46">
        <v>427</v>
      </c>
      <c r="D46">
        <v>427</v>
      </c>
      <c r="E46" s="1">
        <v>0.99</v>
      </c>
      <c r="F46" s="2">
        <v>9.9999999999999991E-146</v>
      </c>
      <c r="G46">
        <v>62.7</v>
      </c>
      <c r="H46">
        <v>370</v>
      </c>
      <c r="I46" t="str">
        <f>HYPERLINK("https://www.ncbi.nlm.nih.gov/protein/TMW87058.1?report=genbank&amp;log$=prottop&amp;blast_rank=45&amp;RID=Z8270MAJ016","TMW87058.1")</f>
        <v>TMW87058.1</v>
      </c>
    </row>
    <row r="47" spans="1:9" x14ac:dyDescent="0.2">
      <c r="A47" t="s">
        <v>74</v>
      </c>
      <c r="B47" t="s">
        <v>41</v>
      </c>
      <c r="C47">
        <v>423</v>
      </c>
      <c r="D47">
        <v>423</v>
      </c>
      <c r="E47" s="1">
        <v>0.99</v>
      </c>
      <c r="F47" s="2">
        <v>6.9999999999999999E-145</v>
      </c>
      <c r="G47">
        <v>65.180000000000007</v>
      </c>
      <c r="H47">
        <v>331</v>
      </c>
      <c r="I47" t="str">
        <f>HYPERLINK("https://www.ncbi.nlm.nih.gov/protein/XP_009619361.1?report=genbank&amp;log$=prottop&amp;blast_rank=46&amp;RID=Z8270MAJ016","XP_009619361.1")</f>
        <v>XP_009619361.1</v>
      </c>
    </row>
    <row r="48" spans="1:9" x14ac:dyDescent="0.2">
      <c r="A48" t="s">
        <v>75</v>
      </c>
      <c r="B48" t="s">
        <v>76</v>
      </c>
      <c r="C48">
        <v>422</v>
      </c>
      <c r="D48">
        <v>422</v>
      </c>
      <c r="E48" s="1">
        <v>0.99</v>
      </c>
      <c r="F48" s="2">
        <v>1.9999999999999999E-144</v>
      </c>
      <c r="G48">
        <v>64.900000000000006</v>
      </c>
      <c r="H48">
        <v>331</v>
      </c>
      <c r="I48" t="str">
        <f>HYPERLINK("https://www.ncbi.nlm.nih.gov/protein/XP_016472727.1?report=genbank&amp;log$=prottop&amp;blast_rank=47&amp;RID=Z8270MAJ016","XP_016472727.1")</f>
        <v>XP_016472727.1</v>
      </c>
    </row>
    <row r="49" spans="1:9" x14ac:dyDescent="0.2">
      <c r="A49" t="s">
        <v>77</v>
      </c>
      <c r="B49" t="s">
        <v>16</v>
      </c>
      <c r="C49">
        <v>422</v>
      </c>
      <c r="D49">
        <v>422</v>
      </c>
      <c r="E49" s="1">
        <v>0.99</v>
      </c>
      <c r="F49" s="2">
        <v>6.9999999999999997E-144</v>
      </c>
      <c r="G49">
        <v>62.7</v>
      </c>
      <c r="H49">
        <v>370</v>
      </c>
      <c r="I49" t="str">
        <f>HYPERLINK("https://www.ncbi.nlm.nih.gov/protein/KAH0749771.1?report=genbank&amp;log$=prottop&amp;blast_rank=48&amp;RID=Z8270MAJ016","KAH0749771.1")</f>
        <v>KAH0749771.1</v>
      </c>
    </row>
    <row r="50" spans="1:9" x14ac:dyDescent="0.2">
      <c r="A50" t="s">
        <v>78</v>
      </c>
      <c r="B50" t="s">
        <v>45</v>
      </c>
      <c r="C50">
        <v>417</v>
      </c>
      <c r="D50">
        <v>417</v>
      </c>
      <c r="E50" s="1">
        <v>0.99</v>
      </c>
      <c r="F50" s="2">
        <v>2.0000000000000001E-142</v>
      </c>
      <c r="G50">
        <v>65.739999999999995</v>
      </c>
      <c r="H50">
        <v>331</v>
      </c>
      <c r="I50" t="str">
        <f>HYPERLINK("https://www.ncbi.nlm.nih.gov/protein/XP_009765121.1?report=genbank&amp;log$=prottop&amp;blast_rank=49&amp;RID=Z8270MAJ016","XP_009765121.1")</f>
        <v>XP_009765121.1</v>
      </c>
    </row>
    <row r="51" spans="1:9" x14ac:dyDescent="0.2">
      <c r="A51" t="s">
        <v>79</v>
      </c>
      <c r="B51" t="s">
        <v>76</v>
      </c>
      <c r="C51">
        <v>412</v>
      </c>
      <c r="D51">
        <v>412</v>
      </c>
      <c r="E51" s="1">
        <v>0.71</v>
      </c>
      <c r="F51" s="2">
        <v>8.0000000000000003E-142</v>
      </c>
      <c r="G51">
        <v>78.88</v>
      </c>
      <c r="H51">
        <v>255</v>
      </c>
      <c r="I51" t="str">
        <f>HYPERLINK("https://www.ncbi.nlm.nih.gov/protein/XP_016467941.1?report=genbank&amp;log$=prottop&amp;blast_rank=50&amp;RID=Z8270MAJ016","XP_016467941.1")</f>
        <v>XP_016467941.1</v>
      </c>
    </row>
    <row r="52" spans="1:9" x14ac:dyDescent="0.2">
      <c r="A52" t="s">
        <v>80</v>
      </c>
      <c r="B52" t="s">
        <v>43</v>
      </c>
      <c r="C52">
        <v>406</v>
      </c>
      <c r="D52">
        <v>406</v>
      </c>
      <c r="E52" s="1">
        <v>0.99</v>
      </c>
      <c r="F52" s="2">
        <v>4.9999999999999999E-138</v>
      </c>
      <c r="G52">
        <v>64.349999999999994</v>
      </c>
      <c r="H52">
        <v>331</v>
      </c>
      <c r="I52" t="str">
        <f>HYPERLINK("https://www.ncbi.nlm.nih.gov/protein/XP_019259814.1?report=genbank&amp;log$=prottop&amp;blast_rank=51&amp;RID=Z8270MAJ016","XP_019259814.1")</f>
        <v>XP_019259814.1</v>
      </c>
    </row>
    <row r="53" spans="1:9" x14ac:dyDescent="0.2">
      <c r="A53" t="s">
        <v>81</v>
      </c>
      <c r="B53" t="s">
        <v>33</v>
      </c>
      <c r="C53">
        <v>365</v>
      </c>
      <c r="D53">
        <v>365</v>
      </c>
      <c r="E53" s="1">
        <v>0.81</v>
      </c>
      <c r="F53" s="2">
        <v>2.0000000000000001E-123</v>
      </c>
      <c r="G53">
        <v>67.13</v>
      </c>
      <c r="H53">
        <v>248</v>
      </c>
      <c r="I53" t="str">
        <f>HYPERLINK("https://www.ncbi.nlm.nih.gov/protein/KAJ8537081.1?report=genbank&amp;log$=prottop&amp;blast_rank=52&amp;RID=Z8270MAJ016","KAJ8537081.1")</f>
        <v>KAJ8537081.1</v>
      </c>
    </row>
    <row r="54" spans="1:9" x14ac:dyDescent="0.2">
      <c r="A54" t="s">
        <v>82</v>
      </c>
      <c r="B54" t="s">
        <v>83</v>
      </c>
      <c r="C54">
        <v>321</v>
      </c>
      <c r="D54">
        <v>321</v>
      </c>
      <c r="E54" s="1">
        <v>0.95</v>
      </c>
      <c r="F54" s="2">
        <v>8.9999999999999995E-105</v>
      </c>
      <c r="G54">
        <v>49.86</v>
      </c>
      <c r="H54">
        <v>310</v>
      </c>
      <c r="I54" t="str">
        <f>HYPERLINK("https://www.ncbi.nlm.nih.gov/protein/GMD68575.1?report=genbank&amp;log$=prottop&amp;blast_rank=53&amp;RID=Z8270MAJ016","GMD68575.1")</f>
        <v>GMD68575.1</v>
      </c>
    </row>
    <row r="55" spans="1:9" x14ac:dyDescent="0.2">
      <c r="A55" t="s">
        <v>82</v>
      </c>
      <c r="B55" t="s">
        <v>83</v>
      </c>
      <c r="C55">
        <v>321</v>
      </c>
      <c r="D55">
        <v>321</v>
      </c>
      <c r="E55" s="1">
        <v>0.95</v>
      </c>
      <c r="F55" s="2">
        <v>9.9999999999999993E-105</v>
      </c>
      <c r="G55">
        <v>51.27</v>
      </c>
      <c r="H55">
        <v>322</v>
      </c>
      <c r="I55" t="str">
        <f>HYPERLINK("https://www.ncbi.nlm.nih.gov/protein/GMD66368.1?report=genbank&amp;log$=prottop&amp;blast_rank=54&amp;RID=Z8270MAJ016","GMD66368.1")</f>
        <v>GMD66368.1</v>
      </c>
    </row>
    <row r="56" spans="1:9" x14ac:dyDescent="0.2">
      <c r="A56" t="s">
        <v>84</v>
      </c>
      <c r="B56" t="s">
        <v>85</v>
      </c>
      <c r="C56">
        <v>319</v>
      </c>
      <c r="D56">
        <v>319</v>
      </c>
      <c r="E56" s="1">
        <v>0.95</v>
      </c>
      <c r="F56" s="2">
        <v>6.0000000000000005E-104</v>
      </c>
      <c r="G56">
        <v>50.42</v>
      </c>
      <c r="H56">
        <v>317</v>
      </c>
      <c r="I56" t="str">
        <f>HYPERLINK("https://www.ncbi.nlm.nih.gov/protein/XP_031113612.1?report=genbank&amp;log$=prottop&amp;blast_rank=55&amp;RID=Z8270MAJ016","XP_031113612.1")</f>
        <v>XP_031113612.1</v>
      </c>
    </row>
    <row r="57" spans="1:9" x14ac:dyDescent="0.2">
      <c r="A57" t="s">
        <v>86</v>
      </c>
      <c r="B57" t="s">
        <v>33</v>
      </c>
      <c r="C57">
        <v>313</v>
      </c>
      <c r="D57">
        <v>313</v>
      </c>
      <c r="E57" s="1">
        <v>0.79</v>
      </c>
      <c r="F57" s="2">
        <v>1.9999999999999999E-102</v>
      </c>
      <c r="G57">
        <v>57.19</v>
      </c>
      <c r="H57">
        <v>258</v>
      </c>
      <c r="I57" t="str">
        <f>HYPERLINK("https://www.ncbi.nlm.nih.gov/protein/KAJ8563326.1?report=genbank&amp;log$=prottop&amp;blast_rank=56&amp;RID=Z8270MAJ016","KAJ8563326.1")</f>
        <v>KAJ8563326.1</v>
      </c>
    </row>
    <row r="58" spans="1:9" x14ac:dyDescent="0.2">
      <c r="A58" t="s">
        <v>87</v>
      </c>
      <c r="B58" t="s">
        <v>88</v>
      </c>
      <c r="C58">
        <v>293</v>
      </c>
      <c r="D58">
        <v>293</v>
      </c>
      <c r="E58" s="1">
        <v>0.95</v>
      </c>
      <c r="F58" s="2">
        <v>6.0000000000000003E-94</v>
      </c>
      <c r="G58">
        <v>48.58</v>
      </c>
      <c r="H58">
        <v>310</v>
      </c>
      <c r="I58" t="str">
        <f>HYPERLINK("https://www.ncbi.nlm.nih.gov/protein/XP_019189420.1?report=genbank&amp;log$=prottop&amp;blast_rank=57&amp;RID=Z8270MAJ016","XP_019189420.1")</f>
        <v>XP_019189420.1</v>
      </c>
    </row>
    <row r="59" spans="1:9" x14ac:dyDescent="0.2">
      <c r="A59" t="s">
        <v>89</v>
      </c>
      <c r="B59" t="s">
        <v>90</v>
      </c>
      <c r="C59">
        <v>283</v>
      </c>
      <c r="D59">
        <v>283</v>
      </c>
      <c r="E59" s="1">
        <v>0.88</v>
      </c>
      <c r="F59" s="2">
        <v>9.0000000000000002E-90</v>
      </c>
      <c r="G59">
        <v>50.31</v>
      </c>
      <c r="H59">
        <v>311</v>
      </c>
      <c r="I59" t="str">
        <f>HYPERLINK("https://www.ncbi.nlm.nih.gov/protein/KAK2967623.1?report=genbank&amp;log$=prottop&amp;blast_rank=58&amp;RID=Z8270MAJ016","KAK2967623.1")</f>
        <v>KAK2967623.1</v>
      </c>
    </row>
    <row r="60" spans="1:9" x14ac:dyDescent="0.2">
      <c r="A60" t="s">
        <v>91</v>
      </c>
      <c r="B60" t="s">
        <v>92</v>
      </c>
      <c r="C60">
        <v>282</v>
      </c>
      <c r="D60">
        <v>282</v>
      </c>
      <c r="E60" s="1">
        <v>0.92</v>
      </c>
      <c r="F60" s="2">
        <v>2.0000000000000001E-89</v>
      </c>
      <c r="G60">
        <v>48.47</v>
      </c>
      <c r="H60">
        <v>327</v>
      </c>
      <c r="I60" t="str">
        <f>HYPERLINK("https://www.ncbi.nlm.nih.gov/protein/CAA2975079.1?report=genbank&amp;log$=prottop&amp;blast_rank=59&amp;RID=Z8270MAJ016","CAA2975079.1")</f>
        <v>CAA2975079.1</v>
      </c>
    </row>
    <row r="61" spans="1:9" x14ac:dyDescent="0.2">
      <c r="A61" t="s">
        <v>93</v>
      </c>
      <c r="B61" t="s">
        <v>94</v>
      </c>
      <c r="C61">
        <v>280</v>
      </c>
      <c r="D61">
        <v>280</v>
      </c>
      <c r="E61" s="1">
        <v>0.9</v>
      </c>
      <c r="F61" s="2">
        <v>3.9999999999999997E-88</v>
      </c>
      <c r="G61">
        <v>48.66</v>
      </c>
      <c r="H61">
        <v>350</v>
      </c>
      <c r="I61" t="str">
        <f>HYPERLINK("https://www.ncbi.nlm.nih.gov/protein/KAI3455097.1?report=genbank&amp;log$=prottop&amp;blast_rank=60&amp;RID=Z8270MAJ016","KAI3455097.1")</f>
        <v>KAI3455097.1</v>
      </c>
    </row>
    <row r="62" spans="1:9" x14ac:dyDescent="0.2">
      <c r="A62" t="s">
        <v>95</v>
      </c>
      <c r="B62" t="s">
        <v>96</v>
      </c>
      <c r="C62">
        <v>278</v>
      </c>
      <c r="D62">
        <v>278</v>
      </c>
      <c r="E62" s="1">
        <v>0.88</v>
      </c>
      <c r="F62" s="2">
        <v>5.0000000000000001E-88</v>
      </c>
      <c r="G62">
        <v>50</v>
      </c>
      <c r="H62">
        <v>312</v>
      </c>
      <c r="I62" t="str">
        <f>HYPERLINK("https://www.ncbi.nlm.nih.gov/protein/KAK3022320.1?report=genbank&amp;log$=prottop&amp;blast_rank=61&amp;RID=Z8270MAJ016","KAK3022320.1")</f>
        <v>KAK3022320.1</v>
      </c>
    </row>
    <row r="63" spans="1:9" x14ac:dyDescent="0.2">
      <c r="A63" t="s">
        <v>97</v>
      </c>
      <c r="B63" t="s">
        <v>96</v>
      </c>
      <c r="C63">
        <v>278</v>
      </c>
      <c r="D63">
        <v>278</v>
      </c>
      <c r="E63" s="1">
        <v>0.88</v>
      </c>
      <c r="F63" s="2">
        <v>7.9999999999999995E-88</v>
      </c>
      <c r="G63">
        <v>49.06</v>
      </c>
      <c r="H63">
        <v>311</v>
      </c>
      <c r="I63" t="str">
        <f>HYPERLINK("https://www.ncbi.nlm.nih.gov/protein/KAK3019076.1?report=genbank&amp;log$=prottop&amp;blast_rank=62&amp;RID=Z8270MAJ016","KAK3019076.1")</f>
        <v>KAK3019076.1</v>
      </c>
    </row>
    <row r="64" spans="1:9" x14ac:dyDescent="0.2">
      <c r="A64" t="s">
        <v>98</v>
      </c>
      <c r="B64" t="s">
        <v>99</v>
      </c>
      <c r="C64">
        <v>280</v>
      </c>
      <c r="D64">
        <v>280</v>
      </c>
      <c r="E64" s="1">
        <v>0.92</v>
      </c>
      <c r="F64" s="2">
        <v>7.9999999999999995E-88</v>
      </c>
      <c r="G64">
        <v>48.17</v>
      </c>
      <c r="H64">
        <v>366</v>
      </c>
      <c r="I64" t="str">
        <f>HYPERLINK("https://www.ncbi.nlm.nih.gov/protein/XP_022853305.1?report=genbank&amp;log$=prottop&amp;blast_rank=63&amp;RID=Z8270MAJ016","XP_022853305.1")</f>
        <v>XP_022853305.1</v>
      </c>
    </row>
    <row r="65" spans="1:9" x14ac:dyDescent="0.2">
      <c r="A65" t="s">
        <v>100</v>
      </c>
      <c r="B65" t="s">
        <v>101</v>
      </c>
      <c r="C65">
        <v>277</v>
      </c>
      <c r="D65">
        <v>277</v>
      </c>
      <c r="E65" s="1">
        <v>0.92</v>
      </c>
      <c r="F65" s="2">
        <v>2.0000000000000002E-86</v>
      </c>
      <c r="G65">
        <v>42.86</v>
      </c>
      <c r="H65">
        <v>387</v>
      </c>
      <c r="I65" t="str">
        <f>HYPERLINK("https://www.ncbi.nlm.nih.gov/protein/CDO98652.1?report=genbank&amp;log$=prottop&amp;blast_rank=64&amp;RID=Z8270MAJ016","CDO98652.1")</f>
        <v>CDO98652.1</v>
      </c>
    </row>
    <row r="66" spans="1:9" x14ac:dyDescent="0.2">
      <c r="A66" t="s">
        <v>102</v>
      </c>
      <c r="B66" t="s">
        <v>103</v>
      </c>
      <c r="C66">
        <v>274</v>
      </c>
      <c r="D66">
        <v>274</v>
      </c>
      <c r="E66" s="1">
        <v>0.92</v>
      </c>
      <c r="F66" s="2">
        <v>4.9999999999999999E-86</v>
      </c>
      <c r="G66">
        <v>46.95</v>
      </c>
      <c r="H66">
        <v>331</v>
      </c>
      <c r="I66" t="str">
        <f>HYPERLINK("https://www.ncbi.nlm.nih.gov/protein/CAI9754038.1?report=genbank&amp;log$=prottop&amp;blast_rank=65&amp;RID=Z8270MAJ016","CAI9754038.1")</f>
        <v>CAI9754038.1</v>
      </c>
    </row>
    <row r="67" spans="1:9" x14ac:dyDescent="0.2">
      <c r="A67" t="s">
        <v>104</v>
      </c>
      <c r="B67" t="s">
        <v>105</v>
      </c>
      <c r="C67">
        <v>271</v>
      </c>
      <c r="D67">
        <v>271</v>
      </c>
      <c r="E67" s="1">
        <v>0.89</v>
      </c>
      <c r="F67" s="2">
        <v>6.0000000000000004E-85</v>
      </c>
      <c r="G67">
        <v>48.47</v>
      </c>
      <c r="H67">
        <v>334</v>
      </c>
      <c r="I67" t="str">
        <f>HYPERLINK("https://www.ncbi.nlm.nih.gov/protein/XP_011073147.2?report=genbank&amp;log$=prottop&amp;blast_rank=66&amp;RID=Z8270MAJ016","XP_011073147.2")</f>
        <v>XP_011073147.2</v>
      </c>
    </row>
    <row r="68" spans="1:9" x14ac:dyDescent="0.2">
      <c r="A68" t="s">
        <v>106</v>
      </c>
      <c r="B68" t="s">
        <v>107</v>
      </c>
      <c r="C68">
        <v>265</v>
      </c>
      <c r="D68">
        <v>265</v>
      </c>
      <c r="E68" s="1">
        <v>0.89</v>
      </c>
      <c r="F68" s="2">
        <v>1.9999999999999999E-82</v>
      </c>
      <c r="G68">
        <v>47.58</v>
      </c>
      <c r="H68">
        <v>341</v>
      </c>
      <c r="I68" t="str">
        <f>HYPERLINK("https://www.ncbi.nlm.nih.gov/protein/KAK4436801.1?report=genbank&amp;log$=prottop&amp;blast_rank=67&amp;RID=Z8270MAJ016","KAK4436801.1")</f>
        <v>KAK4436801.1</v>
      </c>
    </row>
    <row r="69" spans="1:9" x14ac:dyDescent="0.2">
      <c r="A69" t="s">
        <v>108</v>
      </c>
      <c r="B69" t="s">
        <v>109</v>
      </c>
      <c r="C69">
        <v>267</v>
      </c>
      <c r="D69">
        <v>267</v>
      </c>
      <c r="E69" s="1">
        <v>0.92</v>
      </c>
      <c r="F69" s="2">
        <v>1.9999999999999999E-82</v>
      </c>
      <c r="G69">
        <v>41.22</v>
      </c>
      <c r="H69">
        <v>423</v>
      </c>
      <c r="I69" t="str">
        <f>HYPERLINK("https://www.ncbi.nlm.nih.gov/protein/XP_027124532.1?report=genbank&amp;log$=prottop&amp;blast_rank=68&amp;RID=Z8270MAJ016","XP_027124532.1")</f>
        <v>XP_027124532.1</v>
      </c>
    </row>
    <row r="70" spans="1:9" x14ac:dyDescent="0.2">
      <c r="A70" t="s">
        <v>110</v>
      </c>
      <c r="B70" t="s">
        <v>111</v>
      </c>
      <c r="C70">
        <v>261</v>
      </c>
      <c r="D70">
        <v>261</v>
      </c>
      <c r="E70" s="1">
        <v>0.9</v>
      </c>
      <c r="F70" s="2">
        <v>2.9999999999999999E-81</v>
      </c>
      <c r="G70">
        <v>47.02</v>
      </c>
      <c r="H70">
        <v>337</v>
      </c>
      <c r="I70" t="str">
        <f>HYPERLINK("https://www.ncbi.nlm.nih.gov/protein/KAG9129167.1?report=genbank&amp;log$=prottop&amp;blast_rank=69&amp;RID=Z8270MAJ016","KAG9129167.1")</f>
        <v>KAG9129167.1</v>
      </c>
    </row>
    <row r="71" spans="1:9" x14ac:dyDescent="0.2">
      <c r="A71" t="s">
        <v>112</v>
      </c>
      <c r="B71" t="s">
        <v>113</v>
      </c>
      <c r="C71">
        <v>263</v>
      </c>
      <c r="D71">
        <v>263</v>
      </c>
      <c r="E71" s="1">
        <v>0.94</v>
      </c>
      <c r="F71" s="2">
        <v>7.9999999999999997E-81</v>
      </c>
      <c r="G71">
        <v>41.88</v>
      </c>
      <c r="H71">
        <v>401</v>
      </c>
      <c r="I71" t="str">
        <f>HYPERLINK("https://www.ncbi.nlm.nih.gov/protein/KAK1384104.1?report=genbank&amp;log$=prottop&amp;blast_rank=70&amp;RID=Z8270MAJ016","KAK1384104.1")</f>
        <v>KAK1384104.1</v>
      </c>
    </row>
    <row r="72" spans="1:9" x14ac:dyDescent="0.2">
      <c r="A72" t="s">
        <v>114</v>
      </c>
      <c r="B72" t="s">
        <v>90</v>
      </c>
      <c r="C72">
        <v>259</v>
      </c>
      <c r="D72">
        <v>259</v>
      </c>
      <c r="E72" s="1">
        <v>0.99</v>
      </c>
      <c r="F72" s="2">
        <v>9.0000000000000006E-81</v>
      </c>
      <c r="G72">
        <v>44.44</v>
      </c>
      <c r="H72">
        <v>318</v>
      </c>
      <c r="I72" t="str">
        <f>HYPERLINK("https://www.ncbi.nlm.nih.gov/protein/KAK2978724.1?report=genbank&amp;log$=prottop&amp;blast_rank=71&amp;RID=Z8270MAJ016","KAK2978724.1")</f>
        <v>KAK2978724.1</v>
      </c>
    </row>
    <row r="73" spans="1:9" x14ac:dyDescent="0.2">
      <c r="A73" t="s">
        <v>115</v>
      </c>
      <c r="B73" t="s">
        <v>116</v>
      </c>
      <c r="C73">
        <v>258</v>
      </c>
      <c r="D73">
        <v>258</v>
      </c>
      <c r="E73" s="1">
        <v>0.9</v>
      </c>
      <c r="F73" s="2">
        <v>3.9999999999999998E-80</v>
      </c>
      <c r="G73">
        <v>46.93</v>
      </c>
      <c r="H73">
        <v>307</v>
      </c>
      <c r="I73" t="str">
        <f>HYPERLINK("https://www.ncbi.nlm.nih.gov/protein/KAA8541404.1?report=genbank&amp;log$=prottop&amp;blast_rank=72&amp;RID=Z8270MAJ016","KAA8541404.1")</f>
        <v>KAA8541404.1</v>
      </c>
    </row>
    <row r="74" spans="1:9" x14ac:dyDescent="0.2">
      <c r="A74" t="s">
        <v>117</v>
      </c>
      <c r="B74" t="s">
        <v>118</v>
      </c>
      <c r="C74">
        <v>253</v>
      </c>
      <c r="D74">
        <v>253</v>
      </c>
      <c r="E74" s="1">
        <v>0.89</v>
      </c>
      <c r="F74" s="2">
        <v>4.9999999999999996E-78</v>
      </c>
      <c r="G74">
        <v>46.25</v>
      </c>
      <c r="H74">
        <v>320</v>
      </c>
      <c r="I74" t="str">
        <f>HYPERLINK("https://www.ncbi.nlm.nih.gov/protein/KAG8379500.1?report=genbank&amp;log$=prottop&amp;blast_rank=73&amp;RID=Z8270MAJ016","KAG8379500.1")</f>
        <v>KAG8379500.1</v>
      </c>
    </row>
    <row r="75" spans="1:9" x14ac:dyDescent="0.2">
      <c r="A75" t="s">
        <v>119</v>
      </c>
      <c r="B75" t="s">
        <v>120</v>
      </c>
      <c r="C75">
        <v>251</v>
      </c>
      <c r="D75">
        <v>251</v>
      </c>
      <c r="E75" s="1">
        <v>0.93</v>
      </c>
      <c r="F75" s="2">
        <v>5.9999999999999998E-78</v>
      </c>
      <c r="G75">
        <v>46.08</v>
      </c>
      <c r="H75">
        <v>290</v>
      </c>
      <c r="I75" t="str">
        <f>HYPERLINK("https://www.ncbi.nlm.nih.gov/protein/KAK6147987.1?report=genbank&amp;log$=prottop&amp;blast_rank=74&amp;RID=Z8270MAJ016","KAK6147987.1")</f>
        <v>KAK6147987.1</v>
      </c>
    </row>
    <row r="76" spans="1:9" x14ac:dyDescent="0.2">
      <c r="A76" t="s">
        <v>121</v>
      </c>
      <c r="B76" t="s">
        <v>96</v>
      </c>
      <c r="C76">
        <v>246</v>
      </c>
      <c r="D76">
        <v>246</v>
      </c>
      <c r="E76" s="1">
        <v>0.89</v>
      </c>
      <c r="F76" s="2">
        <v>9.9999999999999996E-76</v>
      </c>
      <c r="G76">
        <v>43.69</v>
      </c>
      <c r="H76">
        <v>303</v>
      </c>
      <c r="I76" t="str">
        <f>HYPERLINK("https://www.ncbi.nlm.nih.gov/protein/KAK3035768.1?report=genbank&amp;log$=prottop&amp;blast_rank=75&amp;RID=Z8270MAJ016","KAK3035768.1")</f>
        <v>KAK3035768.1</v>
      </c>
    </row>
    <row r="77" spans="1:9" x14ac:dyDescent="0.2">
      <c r="A77" t="s">
        <v>122</v>
      </c>
      <c r="B77" t="s">
        <v>123</v>
      </c>
      <c r="C77">
        <v>247</v>
      </c>
      <c r="D77">
        <v>247</v>
      </c>
      <c r="E77" s="1">
        <v>0.98</v>
      </c>
      <c r="F77" s="2">
        <v>9.9999999999999996E-76</v>
      </c>
      <c r="G77">
        <v>44.89</v>
      </c>
      <c r="H77">
        <v>321</v>
      </c>
      <c r="I77" t="str">
        <f>HYPERLINK("https://www.ncbi.nlm.nih.gov/protein/CAK9138348.1?report=genbank&amp;log$=prottop&amp;blast_rank=76&amp;RID=Z8270MAJ016","CAK9138348.1")</f>
        <v>CAK9138348.1</v>
      </c>
    </row>
    <row r="78" spans="1:9" x14ac:dyDescent="0.2">
      <c r="A78" t="s">
        <v>124</v>
      </c>
      <c r="B78" t="s">
        <v>125</v>
      </c>
      <c r="C78">
        <v>247</v>
      </c>
      <c r="D78">
        <v>247</v>
      </c>
      <c r="E78" s="1">
        <v>0.9</v>
      </c>
      <c r="F78" s="2">
        <v>9.9999999999999996E-76</v>
      </c>
      <c r="G78">
        <v>44.69</v>
      </c>
      <c r="H78">
        <v>327</v>
      </c>
      <c r="I78" t="str">
        <f>HYPERLINK("https://www.ncbi.nlm.nih.gov/protein/KAH6820723.1?report=genbank&amp;log$=prottop&amp;blast_rank=77&amp;RID=Z8270MAJ016","KAH6820723.1")</f>
        <v>KAH6820723.1</v>
      </c>
    </row>
    <row r="79" spans="1:9" x14ac:dyDescent="0.2">
      <c r="A79" t="s">
        <v>126</v>
      </c>
      <c r="B79" t="s">
        <v>125</v>
      </c>
      <c r="C79">
        <v>246</v>
      </c>
      <c r="D79">
        <v>246</v>
      </c>
      <c r="E79" s="1">
        <v>0.9</v>
      </c>
      <c r="F79" s="2">
        <v>3.9999999999999998E-75</v>
      </c>
      <c r="G79">
        <v>44.38</v>
      </c>
      <c r="H79">
        <v>327</v>
      </c>
      <c r="I79" t="str">
        <f>HYPERLINK("https://www.ncbi.nlm.nih.gov/protein/KAH6797206.1?report=genbank&amp;log$=prottop&amp;blast_rank=78&amp;RID=Z8270MAJ016","KAH6797206.1")</f>
        <v>KAH6797206.1</v>
      </c>
    </row>
    <row r="80" spans="1:9" x14ac:dyDescent="0.2">
      <c r="A80" t="s">
        <v>127</v>
      </c>
      <c r="B80" t="s">
        <v>128</v>
      </c>
      <c r="C80">
        <v>239</v>
      </c>
      <c r="D80">
        <v>239</v>
      </c>
      <c r="E80" s="1">
        <v>0.93</v>
      </c>
      <c r="F80" s="2">
        <v>1.9999999999999999E-72</v>
      </c>
      <c r="G80">
        <v>42.77</v>
      </c>
      <c r="H80">
        <v>336</v>
      </c>
      <c r="I80" t="str">
        <f>HYPERLINK("https://www.ncbi.nlm.nih.gov/protein/KAK6921379.1?report=genbank&amp;log$=prottop&amp;blast_rank=79&amp;RID=Z8270MAJ016","KAK6921379.1")</f>
        <v>KAK6921379.1</v>
      </c>
    </row>
    <row r="81" spans="1:9" x14ac:dyDescent="0.2">
      <c r="A81" t="s">
        <v>129</v>
      </c>
      <c r="B81" t="s">
        <v>120</v>
      </c>
      <c r="C81">
        <v>236</v>
      </c>
      <c r="D81">
        <v>236</v>
      </c>
      <c r="E81" s="1">
        <v>0.62</v>
      </c>
      <c r="F81" s="2">
        <v>3.9999999999999999E-72</v>
      </c>
      <c r="G81">
        <v>55.16</v>
      </c>
      <c r="H81">
        <v>290</v>
      </c>
      <c r="I81" t="str">
        <f>HYPERLINK("https://www.ncbi.nlm.nih.gov/protein/KAK6148008.1?report=genbank&amp;log$=prottop&amp;blast_rank=80&amp;RID=Z8270MAJ016","KAK6148008.1")</f>
        <v>KAK6148008.1</v>
      </c>
    </row>
    <row r="82" spans="1:9" x14ac:dyDescent="0.2">
      <c r="A82" t="s">
        <v>130</v>
      </c>
      <c r="B82" t="s">
        <v>131</v>
      </c>
      <c r="C82">
        <v>237</v>
      </c>
      <c r="D82">
        <v>237</v>
      </c>
      <c r="E82" s="1">
        <v>0.96</v>
      </c>
      <c r="F82" s="2">
        <v>7E-72</v>
      </c>
      <c r="G82">
        <v>42.15</v>
      </c>
      <c r="H82">
        <v>320</v>
      </c>
      <c r="I82" t="str">
        <f>HYPERLINK("https://www.ncbi.nlm.nih.gov/protein/CAI9113203.1?report=genbank&amp;log$=prottop&amp;blast_rank=81&amp;RID=Z8270MAJ016","CAI9113203.1")</f>
        <v>CAI9113203.1</v>
      </c>
    </row>
    <row r="83" spans="1:9" x14ac:dyDescent="0.2">
      <c r="A83" t="s">
        <v>132</v>
      </c>
      <c r="B83" t="s">
        <v>133</v>
      </c>
      <c r="C83">
        <v>235</v>
      </c>
      <c r="D83">
        <v>235</v>
      </c>
      <c r="E83" s="1">
        <v>0.89</v>
      </c>
      <c r="F83" s="2">
        <v>1.9999999999999998E-71</v>
      </c>
      <c r="G83">
        <v>43.35</v>
      </c>
      <c r="H83">
        <v>293</v>
      </c>
      <c r="I83" t="str">
        <f>HYPERLINK("https://www.ncbi.nlm.nih.gov/protein/XP_038994641.1?report=genbank&amp;log$=prottop&amp;blast_rank=82&amp;RID=Z8270MAJ016","XP_038994641.1")</f>
        <v>XP_038994641.1</v>
      </c>
    </row>
    <row r="84" spans="1:9" x14ac:dyDescent="0.2">
      <c r="A84" t="s">
        <v>134</v>
      </c>
      <c r="B84" t="s">
        <v>135</v>
      </c>
      <c r="C84">
        <v>234</v>
      </c>
      <c r="D84">
        <v>234</v>
      </c>
      <c r="E84" s="1">
        <v>0.99</v>
      </c>
      <c r="F84" s="2">
        <v>5E-71</v>
      </c>
      <c r="G84">
        <v>42.61</v>
      </c>
      <c r="H84">
        <v>290</v>
      </c>
      <c r="I84" t="str">
        <f>HYPERLINK("https://www.ncbi.nlm.nih.gov/protein/XP_031263929.1?report=genbank&amp;log$=prottop&amp;blast_rank=83&amp;RID=Z8270MAJ016","XP_031263929.1")</f>
        <v>XP_031263929.1</v>
      </c>
    </row>
    <row r="85" spans="1:9" x14ac:dyDescent="0.2">
      <c r="A85" t="s">
        <v>136</v>
      </c>
      <c r="B85" t="s">
        <v>137</v>
      </c>
      <c r="C85">
        <v>233</v>
      </c>
      <c r="D85">
        <v>233</v>
      </c>
      <c r="E85" s="1">
        <v>0.69</v>
      </c>
      <c r="F85" s="2">
        <v>1E-70</v>
      </c>
      <c r="G85">
        <v>51.19</v>
      </c>
      <c r="H85">
        <v>294</v>
      </c>
      <c r="I85" t="str">
        <f>HYPERLINK("https://www.ncbi.nlm.nih.gov/protein/XP_021299194.1?report=genbank&amp;log$=prottop&amp;blast_rank=84&amp;RID=Z8270MAJ016","XP_021299194.1")</f>
        <v>XP_021299194.1</v>
      </c>
    </row>
    <row r="86" spans="1:9" x14ac:dyDescent="0.2">
      <c r="A86" t="s">
        <v>138</v>
      </c>
      <c r="B86" t="s">
        <v>139</v>
      </c>
      <c r="C86">
        <v>238</v>
      </c>
      <c r="D86">
        <v>238</v>
      </c>
      <c r="E86" s="1">
        <v>0.89</v>
      </c>
      <c r="F86" s="2">
        <v>2E-70</v>
      </c>
      <c r="G86">
        <v>37.71</v>
      </c>
      <c r="H86">
        <v>455</v>
      </c>
      <c r="I86" t="str">
        <f>HYPERLINK("https://www.ncbi.nlm.nih.gov/protein/WOG93598.1?report=genbank&amp;log$=prottop&amp;blast_rank=85&amp;RID=Z8270MAJ016","WOG93598.1")</f>
        <v>WOG93598.1</v>
      </c>
    </row>
    <row r="87" spans="1:9" x14ac:dyDescent="0.2">
      <c r="A87" t="s">
        <v>140</v>
      </c>
      <c r="B87" t="s">
        <v>135</v>
      </c>
      <c r="C87">
        <v>232</v>
      </c>
      <c r="D87">
        <v>232</v>
      </c>
      <c r="E87" s="1">
        <v>0.99</v>
      </c>
      <c r="F87" s="2">
        <v>2E-70</v>
      </c>
      <c r="G87">
        <v>42.33</v>
      </c>
      <c r="H87">
        <v>284</v>
      </c>
      <c r="I87" t="str">
        <f>HYPERLINK("https://www.ncbi.nlm.nih.gov/protein/XP_031263944.1?report=genbank&amp;log$=prottop&amp;blast_rank=86&amp;RID=Z8270MAJ016","XP_031263944.1")</f>
        <v>XP_031263944.1</v>
      </c>
    </row>
    <row r="88" spans="1:9" x14ac:dyDescent="0.2">
      <c r="A88" t="s">
        <v>141</v>
      </c>
      <c r="B88" t="s">
        <v>142</v>
      </c>
      <c r="C88">
        <v>231</v>
      </c>
      <c r="D88">
        <v>231</v>
      </c>
      <c r="E88" s="1">
        <v>0.61</v>
      </c>
      <c r="F88" s="2">
        <v>2E-70</v>
      </c>
      <c r="G88">
        <v>52.97</v>
      </c>
      <c r="H88">
        <v>267</v>
      </c>
      <c r="I88" t="str">
        <f>HYPERLINK("https://www.ncbi.nlm.nih.gov/protein/XP_022739818.1?report=genbank&amp;log$=prottop&amp;blast_rank=87&amp;RID=Z8270MAJ016","XP_022739818.1")</f>
        <v>XP_022739818.1</v>
      </c>
    </row>
    <row r="89" spans="1:9" x14ac:dyDescent="0.2">
      <c r="A89" t="s">
        <v>143</v>
      </c>
      <c r="B89" t="s">
        <v>144</v>
      </c>
      <c r="C89">
        <v>233</v>
      </c>
      <c r="D89">
        <v>233</v>
      </c>
      <c r="E89" s="1">
        <v>0.9</v>
      </c>
      <c r="F89" s="2">
        <v>3.0000000000000001E-70</v>
      </c>
      <c r="G89">
        <v>43.37</v>
      </c>
      <c r="H89">
        <v>333</v>
      </c>
      <c r="I89" t="str">
        <f>HYPERLINK("https://www.ncbi.nlm.nih.gov/protein/KAK4844224.1?report=genbank&amp;log$=prottop&amp;blast_rank=88&amp;RID=Z8270MAJ016","KAK4844224.1")</f>
        <v>KAK4844224.1</v>
      </c>
    </row>
    <row r="90" spans="1:9" x14ac:dyDescent="0.2">
      <c r="A90" t="s">
        <v>145</v>
      </c>
      <c r="B90" t="s">
        <v>135</v>
      </c>
      <c r="C90">
        <v>232</v>
      </c>
      <c r="D90">
        <v>232</v>
      </c>
      <c r="E90" s="1">
        <v>0.99</v>
      </c>
      <c r="F90" s="2">
        <v>3.0000000000000001E-70</v>
      </c>
      <c r="G90">
        <v>41.76</v>
      </c>
      <c r="H90">
        <v>292</v>
      </c>
      <c r="I90" t="str">
        <f>HYPERLINK("https://www.ncbi.nlm.nih.gov/protein/XP_031263960.1?report=genbank&amp;log$=prottop&amp;blast_rank=89&amp;RID=Z8270MAJ016","XP_031263960.1")</f>
        <v>XP_031263960.1</v>
      </c>
    </row>
    <row r="91" spans="1:9" x14ac:dyDescent="0.2">
      <c r="A91" t="s">
        <v>146</v>
      </c>
      <c r="B91" t="s">
        <v>147</v>
      </c>
      <c r="C91">
        <v>232</v>
      </c>
      <c r="D91">
        <v>232</v>
      </c>
      <c r="E91" s="1">
        <v>0.99</v>
      </c>
      <c r="F91" s="2">
        <v>4E-70</v>
      </c>
      <c r="G91">
        <v>41.9</v>
      </c>
      <c r="H91">
        <v>302</v>
      </c>
      <c r="I91" t="str">
        <f>HYPERLINK("https://www.ncbi.nlm.nih.gov/protein/KAH9780789.1?report=genbank&amp;log$=prottop&amp;blast_rank=90&amp;RID=Z8270MAJ016","KAH9780789.1")</f>
        <v>KAH9780789.1</v>
      </c>
    </row>
    <row r="92" spans="1:9" x14ac:dyDescent="0.2">
      <c r="A92" t="s">
        <v>148</v>
      </c>
      <c r="B92" t="s">
        <v>149</v>
      </c>
      <c r="C92">
        <v>232</v>
      </c>
      <c r="D92">
        <v>232</v>
      </c>
      <c r="E92" s="1">
        <v>0.94</v>
      </c>
      <c r="F92" s="2">
        <v>4.9999999999999998E-70</v>
      </c>
      <c r="G92">
        <v>42.36</v>
      </c>
      <c r="H92">
        <v>308</v>
      </c>
      <c r="I92" t="str">
        <f>HYPERLINK("https://www.ncbi.nlm.nih.gov/protein/KAJ4713608.1?report=genbank&amp;log$=prottop&amp;blast_rank=91&amp;RID=Z8270MAJ016","KAJ4713608.1")</f>
        <v>KAJ4713608.1</v>
      </c>
    </row>
    <row r="93" spans="1:9" x14ac:dyDescent="0.2">
      <c r="A93" t="s">
        <v>150</v>
      </c>
      <c r="B93" t="s">
        <v>144</v>
      </c>
      <c r="C93">
        <v>232</v>
      </c>
      <c r="D93">
        <v>232</v>
      </c>
      <c r="E93" s="1">
        <v>0.9</v>
      </c>
      <c r="F93" s="2">
        <v>9.0000000000000004E-70</v>
      </c>
      <c r="G93">
        <v>43.07</v>
      </c>
      <c r="H93">
        <v>333</v>
      </c>
      <c r="I93" t="str">
        <f>HYPERLINK("https://www.ncbi.nlm.nih.gov/protein/KAI9174287.1?report=genbank&amp;log$=prottop&amp;blast_rank=92&amp;RID=Z8270MAJ016","KAI9174287.1")</f>
        <v>KAI9174287.1</v>
      </c>
    </row>
    <row r="94" spans="1:9" x14ac:dyDescent="0.2">
      <c r="A94" t="s">
        <v>151</v>
      </c>
      <c r="B94" t="s">
        <v>147</v>
      </c>
      <c r="C94">
        <v>231</v>
      </c>
      <c r="D94">
        <v>231</v>
      </c>
      <c r="E94" s="1">
        <v>0.99</v>
      </c>
      <c r="F94" s="2">
        <v>9.9999999999999996E-70</v>
      </c>
      <c r="G94">
        <v>41.62</v>
      </c>
      <c r="H94">
        <v>302</v>
      </c>
      <c r="I94" t="str">
        <f>HYPERLINK("https://www.ncbi.nlm.nih.gov/protein/KDO46400.1?report=genbank&amp;log$=prottop&amp;blast_rank=93&amp;RID=Z8270MAJ016","KDO46400.1")</f>
        <v>KDO46400.1</v>
      </c>
    </row>
    <row r="95" spans="1:9" x14ac:dyDescent="0.2">
      <c r="A95" t="s">
        <v>152</v>
      </c>
      <c r="B95" t="s">
        <v>153</v>
      </c>
      <c r="C95">
        <v>231</v>
      </c>
      <c r="D95">
        <v>290</v>
      </c>
      <c r="E95" s="1">
        <v>0.89</v>
      </c>
      <c r="F95" s="2">
        <v>9.9999999999999996E-70</v>
      </c>
      <c r="G95">
        <v>51.32</v>
      </c>
      <c r="H95">
        <v>294</v>
      </c>
      <c r="I95" t="str">
        <f>HYPERLINK("https://www.ncbi.nlm.nih.gov/protein/KAG8489824.1?report=genbank&amp;log$=prottop&amp;blast_rank=94&amp;RID=Z8270MAJ016","KAG8489824.1")</f>
        <v>KAG8489824.1</v>
      </c>
    </row>
    <row r="96" spans="1:9" x14ac:dyDescent="0.2">
      <c r="A96" t="s">
        <v>154</v>
      </c>
      <c r="B96" t="s">
        <v>155</v>
      </c>
      <c r="C96">
        <v>231</v>
      </c>
      <c r="D96">
        <v>231</v>
      </c>
      <c r="E96" s="1">
        <v>0.9</v>
      </c>
      <c r="F96" s="2">
        <v>9.9999999999999996E-70</v>
      </c>
      <c r="G96">
        <v>43.5</v>
      </c>
      <c r="H96">
        <v>329</v>
      </c>
      <c r="I96" t="str">
        <f>HYPERLINK("https://www.ncbi.nlm.nih.gov/protein/KAK0587061.1?report=genbank&amp;log$=prottop&amp;blast_rank=95&amp;RID=Z8270MAJ016","KAK0587061.1")</f>
        <v>KAK0587061.1</v>
      </c>
    </row>
    <row r="97" spans="1:9" x14ac:dyDescent="0.2">
      <c r="A97" t="s">
        <v>156</v>
      </c>
      <c r="B97" t="s">
        <v>157</v>
      </c>
      <c r="C97">
        <v>229</v>
      </c>
      <c r="D97">
        <v>299</v>
      </c>
      <c r="E97" s="1">
        <v>0.95</v>
      </c>
      <c r="F97" s="2">
        <v>1.9999999999999999E-69</v>
      </c>
      <c r="G97">
        <v>48.21</v>
      </c>
      <c r="H97">
        <v>286</v>
      </c>
      <c r="I97" t="str">
        <f>HYPERLINK("https://www.ncbi.nlm.nih.gov/protein/MBA0675515.1?report=genbank&amp;log$=prottop&amp;blast_rank=96&amp;RID=Z8270MAJ016","MBA0675515.1")</f>
        <v>MBA0675515.1</v>
      </c>
    </row>
    <row r="98" spans="1:9" x14ac:dyDescent="0.2">
      <c r="A98" t="s">
        <v>158</v>
      </c>
      <c r="B98" t="s">
        <v>159</v>
      </c>
      <c r="C98">
        <v>231</v>
      </c>
      <c r="D98">
        <v>231</v>
      </c>
      <c r="E98" s="1">
        <v>0.91</v>
      </c>
      <c r="F98" s="2">
        <v>2.9999999999999999E-69</v>
      </c>
      <c r="G98">
        <v>42.6</v>
      </c>
      <c r="H98">
        <v>325</v>
      </c>
      <c r="I98" t="str">
        <f>HYPERLINK("https://www.ncbi.nlm.nih.gov/protein/OVA19678.1?report=genbank&amp;log$=prottop&amp;blast_rank=97&amp;RID=Z8270MAJ016","OVA19678.1")</f>
        <v>OVA19678.1</v>
      </c>
    </row>
    <row r="99" spans="1:9" x14ac:dyDescent="0.2">
      <c r="A99" t="s">
        <v>160</v>
      </c>
      <c r="B99" t="s">
        <v>161</v>
      </c>
      <c r="C99">
        <v>229</v>
      </c>
      <c r="D99">
        <v>289</v>
      </c>
      <c r="E99" s="1">
        <v>0.95</v>
      </c>
      <c r="F99" s="2">
        <v>3.9999999999999999E-69</v>
      </c>
      <c r="G99">
        <v>48.21</v>
      </c>
      <c r="H99">
        <v>284</v>
      </c>
      <c r="I99" t="str">
        <f>HYPERLINK("https://www.ncbi.nlm.nih.gov/protein/MBA0846595.1?report=genbank&amp;log$=prottop&amp;blast_rank=98&amp;RID=Z8270MAJ016","MBA0846595.1")</f>
        <v>MBA0846595.1</v>
      </c>
    </row>
    <row r="100" spans="1:9" x14ac:dyDescent="0.2">
      <c r="A100" t="s">
        <v>162</v>
      </c>
      <c r="B100" t="s">
        <v>163</v>
      </c>
      <c r="C100">
        <v>229</v>
      </c>
      <c r="D100">
        <v>229</v>
      </c>
      <c r="E100" s="1">
        <v>0.99</v>
      </c>
      <c r="F100" s="2">
        <v>3.9999999999999999E-69</v>
      </c>
      <c r="G100">
        <v>41.06</v>
      </c>
      <c r="H100">
        <v>303</v>
      </c>
      <c r="I100" t="str">
        <f>HYPERLINK("https://www.ncbi.nlm.nih.gov/protein/XP_006441352.2?report=genbank&amp;log$=prottop&amp;blast_rank=99&amp;RID=Z8270MAJ016","XP_006441352.2")</f>
        <v>XP_006441352.2</v>
      </c>
    </row>
    <row r="101" spans="1:9" x14ac:dyDescent="0.2">
      <c r="A101" t="s">
        <v>164</v>
      </c>
      <c r="B101" t="s">
        <v>163</v>
      </c>
      <c r="C101">
        <v>230</v>
      </c>
      <c r="D101">
        <v>230</v>
      </c>
      <c r="E101" s="1">
        <v>0.99</v>
      </c>
      <c r="F101" s="2">
        <v>5.0000000000000003E-69</v>
      </c>
      <c r="G101">
        <v>41.06</v>
      </c>
      <c r="H101">
        <v>332</v>
      </c>
      <c r="I101" t="str">
        <f>HYPERLINK("https://www.ncbi.nlm.nih.gov/protein/ESR54592.1?report=genbank&amp;log$=prottop&amp;blast_rank=100&amp;RID=Z8270MAJ016","ESR54592.1")</f>
        <v>ESR54592.1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B3FD-E92C-C045-8169-F947F2156EE8}">
  <dimension ref="A1"/>
  <sheetViews>
    <sheetView workbookViewId="0"/>
  </sheetViews>
  <sheetFormatPr baseColWidth="10" defaultRowHeight="16" x14ac:dyDescent="0.2"/>
  <cols>
    <col min="1" max="1" width="26.83203125" bestFit="1" customWidth="1"/>
  </cols>
  <sheetData>
    <row r="1" spans="1:1" x14ac:dyDescent="0.2">
      <c r="A1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653C-695B-F24C-B59B-A502EFB566B7}">
  <dimension ref="A1:I101"/>
  <sheetViews>
    <sheetView workbookViewId="0">
      <selection sqref="A1:XFD1"/>
    </sheetView>
  </sheetViews>
  <sheetFormatPr baseColWidth="10" defaultRowHeight="16" x14ac:dyDescent="0.2"/>
  <cols>
    <col min="1" max="1" width="68.33203125" bestFit="1" customWidth="1"/>
    <col min="2" max="2" width="33.33203125" bestFit="1" customWidth="1"/>
    <col min="3" max="3" width="9.6640625" bestFit="1" customWidth="1"/>
    <col min="4" max="4" width="10.33203125" bestFit="1" customWidth="1"/>
    <col min="5" max="5" width="11" bestFit="1" customWidth="1"/>
    <col min="6" max="6" width="8.33203125" bestFit="1" customWidth="1"/>
    <col min="7" max="7" width="9" bestFit="1" customWidth="1"/>
    <col min="8" max="8" width="7.83203125" bestFit="1" customWidth="1"/>
    <col min="9" max="9" width="15" bestFit="1" customWidth="1"/>
  </cols>
  <sheetData>
    <row r="1" spans="1:9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t="s">
        <v>166</v>
      </c>
      <c r="B2" t="s">
        <v>10</v>
      </c>
      <c r="C2">
        <v>211</v>
      </c>
      <c r="D2">
        <v>211</v>
      </c>
      <c r="E2" s="1">
        <v>1</v>
      </c>
      <c r="F2" s="2">
        <v>2.0000000000000001E-68</v>
      </c>
      <c r="G2">
        <v>100</v>
      </c>
      <c r="H2">
        <v>106</v>
      </c>
      <c r="I2" t="str">
        <f>HYPERLINK("https://www.ncbi.nlm.nih.gov/protein/NP_001352411.1?report=genbank&amp;log$=prottop&amp;blast_rank=1&amp;RID=Z82H77P5016","NP_001352411.1")</f>
        <v>NP_001352411.1</v>
      </c>
    </row>
    <row r="3" spans="1:9" x14ac:dyDescent="0.2">
      <c r="A3" t="s">
        <v>167</v>
      </c>
      <c r="B3" t="s">
        <v>12</v>
      </c>
      <c r="C3">
        <v>202</v>
      </c>
      <c r="D3">
        <v>202</v>
      </c>
      <c r="E3" s="1">
        <v>1</v>
      </c>
      <c r="F3" s="2">
        <v>3.9999999999999997E-65</v>
      </c>
      <c r="G3">
        <v>96.04</v>
      </c>
      <c r="H3">
        <v>106</v>
      </c>
      <c r="I3" t="str">
        <f>HYPERLINK("https://www.ncbi.nlm.nih.gov/protein/TMW95957.1?report=genbank&amp;log$=prottop&amp;blast_rank=2&amp;RID=Z82H77P5016","TMW95957.1")</f>
        <v>TMW95957.1</v>
      </c>
    </row>
    <row r="4" spans="1:9" x14ac:dyDescent="0.2">
      <c r="A4" t="s">
        <v>168</v>
      </c>
      <c r="B4" t="s">
        <v>14</v>
      </c>
      <c r="C4">
        <v>202</v>
      </c>
      <c r="D4">
        <v>202</v>
      </c>
      <c r="E4" s="1">
        <v>1</v>
      </c>
      <c r="F4" s="2">
        <v>4.9999999999999998E-65</v>
      </c>
      <c r="G4">
        <v>95.05</v>
      </c>
      <c r="H4">
        <v>106</v>
      </c>
      <c r="I4" t="str">
        <f>HYPERLINK("https://www.ncbi.nlm.nih.gov/protein/XP_015081698.1?report=genbank&amp;log$=prottop&amp;blast_rank=3&amp;RID=Z82H77P5016","XP_015081698.1")</f>
        <v>XP_015081698.1</v>
      </c>
    </row>
    <row r="5" spans="1:9" x14ac:dyDescent="0.2">
      <c r="A5" t="s">
        <v>169</v>
      </c>
      <c r="B5" t="s">
        <v>28</v>
      </c>
      <c r="C5">
        <v>196</v>
      </c>
      <c r="D5">
        <v>196</v>
      </c>
      <c r="E5" s="1">
        <v>1</v>
      </c>
      <c r="F5" s="2">
        <v>1E-62</v>
      </c>
      <c r="G5">
        <v>90.1</v>
      </c>
      <c r="H5">
        <v>106</v>
      </c>
      <c r="I5" t="str">
        <f>HYPERLINK("https://www.ncbi.nlm.nih.gov/protein/KAK6785665.1?report=genbank&amp;log$=prottop&amp;blast_rank=4&amp;RID=Z82H77P5016","KAK6785665.1")</f>
        <v>KAK6785665.1</v>
      </c>
    </row>
    <row r="6" spans="1:9" x14ac:dyDescent="0.2">
      <c r="A6" t="s">
        <v>170</v>
      </c>
      <c r="B6" t="s">
        <v>21</v>
      </c>
      <c r="C6">
        <v>195</v>
      </c>
      <c r="D6">
        <v>195</v>
      </c>
      <c r="E6" s="1">
        <v>1</v>
      </c>
      <c r="F6" s="2">
        <v>2.0000000000000001E-62</v>
      </c>
      <c r="G6">
        <v>89.11</v>
      </c>
      <c r="H6">
        <v>101</v>
      </c>
      <c r="I6" t="str">
        <f>HYPERLINK("https://www.ncbi.nlm.nih.gov/protein/KAK4714990.1?report=genbank&amp;log$=prottop&amp;blast_rank=5&amp;RID=Z82H77P5016","KAK4714990.1")</f>
        <v>KAK4714990.1</v>
      </c>
    </row>
    <row r="7" spans="1:9" x14ac:dyDescent="0.2">
      <c r="A7" t="s">
        <v>171</v>
      </c>
      <c r="B7" t="s">
        <v>16</v>
      </c>
      <c r="C7">
        <v>191</v>
      </c>
      <c r="D7">
        <v>191</v>
      </c>
      <c r="E7" s="1">
        <v>1</v>
      </c>
      <c r="F7" s="2">
        <v>4.9999999999999999E-61</v>
      </c>
      <c r="G7">
        <v>89.11</v>
      </c>
      <c r="H7">
        <v>101</v>
      </c>
      <c r="I7" t="str">
        <f>HYPERLINK("https://www.ncbi.nlm.nih.gov/protein/XP_006346150.1?report=genbank&amp;log$=prottop&amp;blast_rank=6&amp;RID=Z82H77P5016","XP_006346150.1")</f>
        <v>XP_006346150.1</v>
      </c>
    </row>
    <row r="8" spans="1:9" x14ac:dyDescent="0.2">
      <c r="A8" t="s">
        <v>172</v>
      </c>
      <c r="B8" t="s">
        <v>23</v>
      </c>
      <c r="C8">
        <v>189</v>
      </c>
      <c r="D8">
        <v>189</v>
      </c>
      <c r="E8" s="1">
        <v>1</v>
      </c>
      <c r="F8" s="2">
        <v>6.0000000000000004E-60</v>
      </c>
      <c r="G8">
        <v>88.24</v>
      </c>
      <c r="H8">
        <v>107</v>
      </c>
      <c r="I8" t="str">
        <f>HYPERLINK("https://www.ncbi.nlm.nih.gov/protein/XP_049342668.1?report=genbank&amp;log$=prottop&amp;blast_rank=7&amp;RID=Z82H77P5016","XP_049342668.1")</f>
        <v>XP_049342668.1</v>
      </c>
    </row>
    <row r="9" spans="1:9" x14ac:dyDescent="0.2">
      <c r="A9" t="s">
        <v>48</v>
      </c>
      <c r="B9" t="s">
        <v>49</v>
      </c>
      <c r="C9">
        <v>162</v>
      </c>
      <c r="D9">
        <v>162</v>
      </c>
      <c r="E9" s="1">
        <v>1</v>
      </c>
      <c r="F9" s="2">
        <v>3.9999999999999997E-49</v>
      </c>
      <c r="G9">
        <v>73.27</v>
      </c>
      <c r="H9">
        <v>100</v>
      </c>
      <c r="I9" t="str">
        <f>HYPERLINK("https://www.ncbi.nlm.nih.gov/protein/MCD7466757.1?report=genbank&amp;log$=prottop&amp;blast_rank=8&amp;RID=Z82H77P5016","MCD7466757.1")</f>
        <v>MCD7466757.1</v>
      </c>
    </row>
    <row r="10" spans="1:9" x14ac:dyDescent="0.2">
      <c r="A10" t="s">
        <v>173</v>
      </c>
      <c r="B10" t="s">
        <v>39</v>
      </c>
      <c r="C10">
        <v>144</v>
      </c>
      <c r="D10">
        <v>144</v>
      </c>
      <c r="E10" s="1">
        <v>1</v>
      </c>
      <c r="F10" s="2">
        <v>2.0000000000000001E-42</v>
      </c>
      <c r="G10">
        <v>71.290000000000006</v>
      </c>
      <c r="H10">
        <v>93</v>
      </c>
      <c r="I10" t="str">
        <f>HYPERLINK("https://www.ncbi.nlm.nih.gov/protein/KAK4341912.1?report=genbank&amp;log$=prottop&amp;blast_rank=9&amp;RID=Z82H77P5016","KAK4341912.1")</f>
        <v>KAK4341912.1</v>
      </c>
    </row>
    <row r="11" spans="1:9" x14ac:dyDescent="0.2">
      <c r="A11" t="s">
        <v>174</v>
      </c>
      <c r="B11" t="s">
        <v>39</v>
      </c>
      <c r="C11">
        <v>142</v>
      </c>
      <c r="D11">
        <v>142</v>
      </c>
      <c r="E11" s="1">
        <v>1</v>
      </c>
      <c r="F11" s="2">
        <v>2E-41</v>
      </c>
      <c r="G11">
        <v>71.290000000000006</v>
      </c>
      <c r="H11">
        <v>93</v>
      </c>
      <c r="I11" t="str">
        <f>HYPERLINK("https://www.ncbi.nlm.nih.gov/protein/KAK4355177.1?report=genbank&amp;log$=prottop&amp;blast_rank=10&amp;RID=Z82H77P5016","KAK4355177.1")</f>
        <v>KAK4355177.1</v>
      </c>
    </row>
    <row r="12" spans="1:9" x14ac:dyDescent="0.2">
      <c r="A12" t="s">
        <v>175</v>
      </c>
      <c r="B12" t="s">
        <v>51</v>
      </c>
      <c r="C12">
        <v>127</v>
      </c>
      <c r="D12">
        <v>127</v>
      </c>
      <c r="E12" s="1">
        <v>1</v>
      </c>
      <c r="F12" s="2">
        <v>1E-35</v>
      </c>
      <c r="G12">
        <v>68.63</v>
      </c>
      <c r="H12">
        <v>94</v>
      </c>
      <c r="I12" t="str">
        <f>HYPERLINK("https://www.ncbi.nlm.nih.gov/protein/PHU12944.1?report=genbank&amp;log$=prottop&amp;blast_rank=11&amp;RID=Z82H77P5016","PHU12944.1")</f>
        <v>PHU12944.1</v>
      </c>
    </row>
    <row r="13" spans="1:9" x14ac:dyDescent="0.2">
      <c r="A13" t="s">
        <v>176</v>
      </c>
      <c r="B13" t="s">
        <v>43</v>
      </c>
      <c r="C13">
        <v>127</v>
      </c>
      <c r="D13">
        <v>127</v>
      </c>
      <c r="E13" s="1">
        <v>1</v>
      </c>
      <c r="F13" s="2">
        <v>2E-35</v>
      </c>
      <c r="G13">
        <v>60.55</v>
      </c>
      <c r="H13">
        <v>103</v>
      </c>
      <c r="I13" t="str">
        <f>HYPERLINK("https://www.ncbi.nlm.nih.gov/protein/XP_019251514.1?report=genbank&amp;log$=prottop&amp;blast_rank=12&amp;RID=Z82H77P5016","XP_019251514.1")</f>
        <v>XP_019251514.1</v>
      </c>
    </row>
    <row r="14" spans="1:9" x14ac:dyDescent="0.2">
      <c r="A14" t="s">
        <v>177</v>
      </c>
      <c r="B14" t="s">
        <v>53</v>
      </c>
      <c r="C14">
        <v>125</v>
      </c>
      <c r="D14">
        <v>125</v>
      </c>
      <c r="E14" s="1">
        <v>1</v>
      </c>
      <c r="F14" s="2">
        <v>9.9999999999999993E-35</v>
      </c>
      <c r="G14">
        <v>66.67</v>
      </c>
      <c r="H14">
        <v>94</v>
      </c>
      <c r="I14" t="str">
        <f>HYPERLINK("https://www.ncbi.nlm.nih.gov/protein/XP_016579557.1?report=genbank&amp;log$=prottop&amp;blast_rank=13&amp;RID=Z82H77P5016","XP_016579557.1")</f>
        <v>XP_016579557.1</v>
      </c>
    </row>
    <row r="15" spans="1:9" x14ac:dyDescent="0.2">
      <c r="A15" t="s">
        <v>178</v>
      </c>
      <c r="B15" t="s">
        <v>45</v>
      </c>
      <c r="C15">
        <v>124</v>
      </c>
      <c r="D15">
        <v>124</v>
      </c>
      <c r="E15" s="1">
        <v>1</v>
      </c>
      <c r="F15" s="2">
        <v>1.9999999999999999E-34</v>
      </c>
      <c r="G15">
        <v>57.8</v>
      </c>
      <c r="H15">
        <v>103</v>
      </c>
      <c r="I15" t="str">
        <f>HYPERLINK("https://www.ncbi.nlm.nih.gov/protein/XP_009764626.1?report=genbank&amp;log$=prottop&amp;blast_rank=14&amp;RID=Z82H77P5016","XP_009764626.1")</f>
        <v>XP_009764626.1</v>
      </c>
    </row>
    <row r="16" spans="1:9" x14ac:dyDescent="0.2">
      <c r="A16" t="s">
        <v>179</v>
      </c>
      <c r="B16" t="s">
        <v>76</v>
      </c>
      <c r="C16">
        <v>124</v>
      </c>
      <c r="D16">
        <v>124</v>
      </c>
      <c r="E16" s="1">
        <v>1</v>
      </c>
      <c r="F16" s="2">
        <v>1.9999999999999999E-34</v>
      </c>
      <c r="G16">
        <v>57.8</v>
      </c>
      <c r="H16">
        <v>103</v>
      </c>
      <c r="I16" t="str">
        <f>HYPERLINK("https://www.ncbi.nlm.nih.gov/protein/XP_016464829.1?report=genbank&amp;log$=prottop&amp;blast_rank=15&amp;RID=Z82H77P5016","XP_016464829.1")</f>
        <v>XP_016464829.1</v>
      </c>
    </row>
    <row r="17" spans="1:9" x14ac:dyDescent="0.2">
      <c r="A17" t="s">
        <v>180</v>
      </c>
      <c r="B17" t="s">
        <v>47</v>
      </c>
      <c r="C17">
        <v>120</v>
      </c>
      <c r="D17">
        <v>120</v>
      </c>
      <c r="E17" s="1">
        <v>1</v>
      </c>
      <c r="F17" s="2">
        <v>8.9999999999999998E-33</v>
      </c>
      <c r="G17">
        <v>58.42</v>
      </c>
      <c r="H17">
        <v>87</v>
      </c>
      <c r="I17" t="str">
        <f>HYPERLINK("https://www.ncbi.nlm.nih.gov/protein/PHT43999.1?report=genbank&amp;log$=prottop&amp;blast_rank=16&amp;RID=Z82H77P5016","PHT43999.1")</f>
        <v>PHT43999.1</v>
      </c>
    </row>
    <row r="18" spans="1:9" x14ac:dyDescent="0.2">
      <c r="A18" t="s">
        <v>181</v>
      </c>
      <c r="B18" t="s">
        <v>182</v>
      </c>
      <c r="C18">
        <v>115</v>
      </c>
      <c r="D18">
        <v>115</v>
      </c>
      <c r="E18" s="1">
        <v>1</v>
      </c>
      <c r="F18" s="2">
        <v>8.0000000000000007E-31</v>
      </c>
      <c r="G18">
        <v>55.77</v>
      </c>
      <c r="H18">
        <v>100</v>
      </c>
      <c r="I18" t="str">
        <f>HYPERLINK("https://www.ncbi.nlm.nih.gov/protein/KAF7145666.1?report=genbank&amp;log$=prottop&amp;blast_rank=17&amp;RID=Z82H77P5016","KAF7145666.1")</f>
        <v>KAF7145666.1</v>
      </c>
    </row>
    <row r="19" spans="1:9" x14ac:dyDescent="0.2">
      <c r="A19" t="s">
        <v>183</v>
      </c>
      <c r="B19" t="s">
        <v>184</v>
      </c>
      <c r="C19">
        <v>115</v>
      </c>
      <c r="D19">
        <v>115</v>
      </c>
      <c r="E19" s="1">
        <v>1</v>
      </c>
      <c r="F19" s="2">
        <v>1.0000000000000001E-30</v>
      </c>
      <c r="G19">
        <v>56.73</v>
      </c>
      <c r="H19">
        <v>100</v>
      </c>
      <c r="I19" t="str">
        <f>HYPERLINK("https://www.ncbi.nlm.nih.gov/protein/KAI8557491.1?report=genbank&amp;log$=prottop&amp;blast_rank=18&amp;RID=Z82H77P5016","KAI8557491.1")</f>
        <v>KAI8557491.1</v>
      </c>
    </row>
    <row r="20" spans="1:9" x14ac:dyDescent="0.2">
      <c r="A20" t="s">
        <v>185</v>
      </c>
      <c r="B20" t="s">
        <v>186</v>
      </c>
      <c r="C20">
        <v>115</v>
      </c>
      <c r="D20">
        <v>115</v>
      </c>
      <c r="E20" s="1">
        <v>0.99</v>
      </c>
      <c r="F20" s="2">
        <v>1.0000000000000001E-30</v>
      </c>
      <c r="G20">
        <v>52.78</v>
      </c>
      <c r="H20">
        <v>109</v>
      </c>
      <c r="I20" t="str">
        <f>HYPERLINK("https://www.ncbi.nlm.nih.gov/protein/KAK4386909.1?report=genbank&amp;log$=prottop&amp;blast_rank=19&amp;RID=Z82H77P5016","KAK4386909.1")</f>
        <v>KAK4386909.1</v>
      </c>
    </row>
    <row r="21" spans="1:9" x14ac:dyDescent="0.2">
      <c r="A21" t="s">
        <v>187</v>
      </c>
      <c r="B21" t="s">
        <v>188</v>
      </c>
      <c r="C21">
        <v>114</v>
      </c>
      <c r="D21">
        <v>114</v>
      </c>
      <c r="E21" s="1">
        <v>1</v>
      </c>
      <c r="F21" s="2">
        <v>2.0000000000000002E-30</v>
      </c>
      <c r="G21">
        <v>55.77</v>
      </c>
      <c r="H21">
        <v>100</v>
      </c>
      <c r="I21" t="str">
        <f>HYPERLINK("https://www.ncbi.nlm.nih.gov/protein/KAE9456581.1?report=genbank&amp;log$=prottop&amp;blast_rank=20&amp;RID=Z82H77P5016","KAE9456581.1")</f>
        <v>KAE9456581.1</v>
      </c>
    </row>
    <row r="22" spans="1:9" x14ac:dyDescent="0.2">
      <c r="A22" t="s">
        <v>189</v>
      </c>
      <c r="B22" t="s">
        <v>41</v>
      </c>
      <c r="C22">
        <v>114</v>
      </c>
      <c r="D22">
        <v>114</v>
      </c>
      <c r="E22" s="1">
        <v>1</v>
      </c>
      <c r="F22" s="2">
        <v>2.9999999999999999E-30</v>
      </c>
      <c r="G22">
        <v>50.5</v>
      </c>
      <c r="H22">
        <v>94</v>
      </c>
      <c r="I22" t="str">
        <f>HYPERLINK("https://www.ncbi.nlm.nih.gov/protein/XP_033513444.1?report=genbank&amp;log$=prottop&amp;blast_rank=21&amp;RID=Z82H77P5016","XP_033513444.1")</f>
        <v>XP_033513444.1</v>
      </c>
    </row>
    <row r="23" spans="1:9" x14ac:dyDescent="0.2">
      <c r="A23" t="s">
        <v>190</v>
      </c>
      <c r="B23" t="s">
        <v>191</v>
      </c>
      <c r="C23">
        <v>114</v>
      </c>
      <c r="D23">
        <v>114</v>
      </c>
      <c r="E23" s="1">
        <v>0.98</v>
      </c>
      <c r="F23" s="2">
        <v>4.0000000000000003E-30</v>
      </c>
      <c r="G23">
        <v>51.96</v>
      </c>
      <c r="H23">
        <v>101</v>
      </c>
      <c r="I23" t="str">
        <f>HYPERLINK("https://www.ncbi.nlm.nih.gov/protein/KAH7842827.1?report=genbank&amp;log$=prottop&amp;blast_rank=22&amp;RID=Z82H77P5016","KAH7842827.1")</f>
        <v>KAH7842827.1</v>
      </c>
    </row>
    <row r="24" spans="1:9" x14ac:dyDescent="0.2">
      <c r="A24" t="s">
        <v>192</v>
      </c>
      <c r="B24" t="s">
        <v>105</v>
      </c>
      <c r="C24">
        <v>113</v>
      </c>
      <c r="D24">
        <v>113</v>
      </c>
      <c r="E24" s="1">
        <v>0.99</v>
      </c>
      <c r="F24" s="2">
        <v>8.9999999999999993E-30</v>
      </c>
      <c r="G24">
        <v>53.27</v>
      </c>
      <c r="H24">
        <v>108</v>
      </c>
      <c r="I24" t="str">
        <f>HYPERLINK("https://www.ncbi.nlm.nih.gov/protein/XP_011097775.1?report=genbank&amp;log$=prottop&amp;blast_rank=23&amp;RID=Z82H77P5016","XP_011097775.1")</f>
        <v>XP_011097775.1</v>
      </c>
    </row>
    <row r="25" spans="1:9" x14ac:dyDescent="0.2">
      <c r="A25" t="s">
        <v>193</v>
      </c>
      <c r="B25" t="s">
        <v>107</v>
      </c>
      <c r="C25">
        <v>111</v>
      </c>
      <c r="D25">
        <v>111</v>
      </c>
      <c r="E25" s="1">
        <v>0.99</v>
      </c>
      <c r="F25" s="2">
        <v>3.9999999999999998E-29</v>
      </c>
      <c r="G25">
        <v>47.71</v>
      </c>
      <c r="H25">
        <v>103</v>
      </c>
      <c r="I25" t="str">
        <f>HYPERLINK("https://www.ncbi.nlm.nih.gov/protein/KAK4420836.1?report=genbank&amp;log$=prottop&amp;blast_rank=24&amp;RID=Z82H77P5016","KAK4420836.1")</f>
        <v>KAK4420836.1</v>
      </c>
    </row>
    <row r="26" spans="1:9" x14ac:dyDescent="0.2">
      <c r="A26" t="s">
        <v>194</v>
      </c>
      <c r="B26" t="s">
        <v>195</v>
      </c>
      <c r="C26">
        <v>111</v>
      </c>
      <c r="D26">
        <v>111</v>
      </c>
      <c r="E26" s="1">
        <v>1</v>
      </c>
      <c r="F26" s="2">
        <v>4.9999999999999999E-29</v>
      </c>
      <c r="G26">
        <v>47.83</v>
      </c>
      <c r="H26">
        <v>115</v>
      </c>
      <c r="I26" t="str">
        <f>HYPERLINK("https://www.ncbi.nlm.nih.gov/protein/KAI8001636.1?report=genbank&amp;log$=prottop&amp;blast_rank=25&amp;RID=Z82H77P5016","KAI8001636.1")</f>
        <v>KAI8001636.1</v>
      </c>
    </row>
    <row r="27" spans="1:9" x14ac:dyDescent="0.2">
      <c r="A27" t="s">
        <v>196</v>
      </c>
      <c r="B27" t="s">
        <v>128</v>
      </c>
      <c r="C27">
        <v>110</v>
      </c>
      <c r="D27">
        <v>110</v>
      </c>
      <c r="E27" s="1">
        <v>1</v>
      </c>
      <c r="F27" s="2">
        <v>6.9999999999999995E-29</v>
      </c>
      <c r="G27">
        <v>50</v>
      </c>
      <c r="H27">
        <v>108</v>
      </c>
      <c r="I27" t="str">
        <f>HYPERLINK("https://www.ncbi.nlm.nih.gov/protein/KAK6934584.1?report=genbank&amp;log$=prottop&amp;blast_rank=26&amp;RID=Z82H77P5016","KAK6934584.1")</f>
        <v>KAK6934584.1</v>
      </c>
    </row>
    <row r="28" spans="1:9" x14ac:dyDescent="0.2">
      <c r="A28" t="s">
        <v>197</v>
      </c>
      <c r="B28" t="s">
        <v>128</v>
      </c>
      <c r="C28">
        <v>110</v>
      </c>
      <c r="D28">
        <v>110</v>
      </c>
      <c r="E28" s="1">
        <v>1</v>
      </c>
      <c r="F28" s="2">
        <v>9.9999999999999997E-29</v>
      </c>
      <c r="G28">
        <v>50</v>
      </c>
      <c r="H28">
        <v>108</v>
      </c>
      <c r="I28" t="str">
        <f>HYPERLINK("https://www.ncbi.nlm.nih.gov/protein/KAK6947071.1?report=genbank&amp;log$=prottop&amp;blast_rank=27&amp;RID=Z82H77P5016","KAK6947071.1")</f>
        <v>KAK6947071.1</v>
      </c>
    </row>
    <row r="29" spans="1:9" x14ac:dyDescent="0.2">
      <c r="A29" t="s">
        <v>198</v>
      </c>
      <c r="B29" t="s">
        <v>199</v>
      </c>
      <c r="C29">
        <v>110</v>
      </c>
      <c r="D29">
        <v>110</v>
      </c>
      <c r="E29" s="1">
        <v>1</v>
      </c>
      <c r="F29" s="2">
        <v>9.9999999999999997E-29</v>
      </c>
      <c r="G29">
        <v>46.36</v>
      </c>
      <c r="H29">
        <v>102</v>
      </c>
      <c r="I29" t="str">
        <f>HYPERLINK("https://www.ncbi.nlm.nih.gov/protein/XP_051136355.1?report=genbank&amp;log$=prottop&amp;blast_rank=28&amp;RID=Z82H77P5016","XP_051136355.1")</f>
        <v>XP_051136355.1</v>
      </c>
    </row>
    <row r="30" spans="1:9" x14ac:dyDescent="0.2">
      <c r="A30" t="s">
        <v>200</v>
      </c>
      <c r="B30" t="s">
        <v>128</v>
      </c>
      <c r="C30">
        <v>110</v>
      </c>
      <c r="D30">
        <v>110</v>
      </c>
      <c r="E30" s="1">
        <v>1</v>
      </c>
      <c r="F30" s="2">
        <v>9.9999999999999997E-29</v>
      </c>
      <c r="G30">
        <v>50</v>
      </c>
      <c r="H30">
        <v>108</v>
      </c>
      <c r="I30" t="str">
        <f>HYPERLINK("https://www.ncbi.nlm.nih.gov/protein/KAK6934591.1?report=genbank&amp;log$=prottop&amp;blast_rank=29&amp;RID=Z82H77P5016","KAK6934591.1")</f>
        <v>KAK6934591.1</v>
      </c>
    </row>
    <row r="31" spans="1:9" x14ac:dyDescent="0.2">
      <c r="A31" t="s">
        <v>201</v>
      </c>
      <c r="B31" t="s">
        <v>202</v>
      </c>
      <c r="C31">
        <v>110</v>
      </c>
      <c r="D31">
        <v>110</v>
      </c>
      <c r="E31" s="1">
        <v>0.99</v>
      </c>
      <c r="F31" s="2">
        <v>1.9999999999999999E-28</v>
      </c>
      <c r="G31">
        <v>49.06</v>
      </c>
      <c r="H31">
        <v>108</v>
      </c>
      <c r="I31" t="str">
        <f>HYPERLINK("https://www.ncbi.nlm.nih.gov/protein/KAI5674675.1?report=genbank&amp;log$=prottop&amp;blast_rank=30&amp;RID=Z82H77P5016","KAI5674675.1")</f>
        <v>KAI5674675.1</v>
      </c>
    </row>
    <row r="32" spans="1:9" x14ac:dyDescent="0.2">
      <c r="A32" t="s">
        <v>203</v>
      </c>
      <c r="B32" t="s">
        <v>204</v>
      </c>
      <c r="C32">
        <v>109</v>
      </c>
      <c r="D32">
        <v>109</v>
      </c>
      <c r="E32" s="1">
        <v>1</v>
      </c>
      <c r="F32" s="2">
        <v>1.9999999999999999E-28</v>
      </c>
      <c r="G32">
        <v>49.53</v>
      </c>
      <c r="H32">
        <v>107</v>
      </c>
      <c r="I32" t="str">
        <f>HYPERLINK("https://www.ncbi.nlm.nih.gov/protein/GFY91635.1?report=genbank&amp;log$=prottop&amp;blast_rank=31&amp;RID=Z82H77P5016","GFY91635.1")</f>
        <v>GFY91635.1</v>
      </c>
    </row>
    <row r="33" spans="1:9" x14ac:dyDescent="0.2">
      <c r="A33" t="s">
        <v>205</v>
      </c>
      <c r="B33" t="s">
        <v>206</v>
      </c>
      <c r="C33">
        <v>109</v>
      </c>
      <c r="D33">
        <v>109</v>
      </c>
      <c r="E33" s="1">
        <v>1</v>
      </c>
      <c r="F33" s="2">
        <v>1.9999999999999999E-28</v>
      </c>
      <c r="G33">
        <v>49.53</v>
      </c>
      <c r="H33">
        <v>107</v>
      </c>
      <c r="I33" t="str">
        <f>HYPERLINK("https://www.ncbi.nlm.nih.gov/protein/XP_057497551.1?report=genbank&amp;log$=prottop&amp;blast_rank=32&amp;RID=Z82H77P5016","XP_057497551.1")</f>
        <v>XP_057497551.1</v>
      </c>
    </row>
    <row r="34" spans="1:9" x14ac:dyDescent="0.2">
      <c r="A34" t="s">
        <v>207</v>
      </c>
      <c r="B34" t="s">
        <v>208</v>
      </c>
      <c r="C34">
        <v>109</v>
      </c>
      <c r="D34">
        <v>109</v>
      </c>
      <c r="E34" s="1">
        <v>1</v>
      </c>
      <c r="F34" s="2">
        <v>1.9999999999999999E-28</v>
      </c>
      <c r="G34">
        <v>51.38</v>
      </c>
      <c r="H34">
        <v>113</v>
      </c>
      <c r="I34" t="str">
        <f>HYPERLINK("https://www.ncbi.nlm.nih.gov/protein/KAI3834635.1?report=genbank&amp;log$=prottop&amp;blast_rank=33&amp;RID=Z82H77P5016","KAI3834635.1")</f>
        <v>KAI3834635.1</v>
      </c>
    </row>
    <row r="35" spans="1:9" x14ac:dyDescent="0.2">
      <c r="A35" t="s">
        <v>209</v>
      </c>
      <c r="B35" t="s">
        <v>210</v>
      </c>
      <c r="C35">
        <v>108</v>
      </c>
      <c r="D35">
        <v>108</v>
      </c>
      <c r="E35" s="1">
        <v>1</v>
      </c>
      <c r="F35" s="2">
        <v>3E-28</v>
      </c>
      <c r="G35">
        <v>50.5</v>
      </c>
      <c r="H35">
        <v>91</v>
      </c>
      <c r="I35" t="str">
        <f>HYPERLINK("https://www.ncbi.nlm.nih.gov/protein/XP_047972887.1?report=genbank&amp;log$=prottop&amp;blast_rank=34&amp;RID=Z82H77P5016","XP_047972887.1")</f>
        <v>XP_047972887.1</v>
      </c>
    </row>
    <row r="36" spans="1:9" x14ac:dyDescent="0.2">
      <c r="A36" t="s">
        <v>211</v>
      </c>
      <c r="B36" t="s">
        <v>212</v>
      </c>
      <c r="C36">
        <v>109</v>
      </c>
      <c r="D36">
        <v>109</v>
      </c>
      <c r="E36" s="1">
        <v>0.99</v>
      </c>
      <c r="F36" s="2">
        <v>3.9999999999999999E-28</v>
      </c>
      <c r="G36">
        <v>49.12</v>
      </c>
      <c r="H36">
        <v>114</v>
      </c>
      <c r="I36" t="str">
        <f>HYPERLINK("https://www.ncbi.nlm.nih.gov/protein/GMI72666.1?report=genbank&amp;log$=prottop&amp;blast_rank=35&amp;RID=Z82H77P5016","GMI72666.1")</f>
        <v>GMI72666.1</v>
      </c>
    </row>
    <row r="37" spans="1:9" x14ac:dyDescent="0.2">
      <c r="A37" t="s">
        <v>213</v>
      </c>
      <c r="B37" t="s">
        <v>214</v>
      </c>
      <c r="C37">
        <v>108</v>
      </c>
      <c r="D37">
        <v>108</v>
      </c>
      <c r="E37" s="1">
        <v>1</v>
      </c>
      <c r="F37" s="2">
        <v>3.9999999999999999E-28</v>
      </c>
      <c r="G37">
        <v>52.88</v>
      </c>
      <c r="H37">
        <v>100</v>
      </c>
      <c r="I37" t="str">
        <f>HYPERLINK("https://www.ncbi.nlm.nih.gov/protein/XP_058209802.1?report=genbank&amp;log$=prottop&amp;blast_rank=36&amp;RID=Z82H77P5016","XP_058209802.1")</f>
        <v>XP_058209802.1</v>
      </c>
    </row>
    <row r="38" spans="1:9" x14ac:dyDescent="0.2">
      <c r="A38" t="s">
        <v>215</v>
      </c>
      <c r="B38" t="s">
        <v>16</v>
      </c>
      <c r="C38">
        <v>107</v>
      </c>
      <c r="D38">
        <v>107</v>
      </c>
      <c r="E38" s="1">
        <v>0.52</v>
      </c>
      <c r="F38" s="2">
        <v>5.0000000000000002E-28</v>
      </c>
      <c r="G38">
        <v>86.79</v>
      </c>
      <c r="H38">
        <v>53</v>
      </c>
      <c r="I38" t="str">
        <f>HYPERLINK("https://www.ncbi.nlm.nih.gov/protein/KAH0727684.1?report=genbank&amp;log$=prottop&amp;blast_rank=37&amp;RID=Z82H77P5016","KAH0727684.1")</f>
        <v>KAH0727684.1</v>
      </c>
    </row>
    <row r="39" spans="1:9" x14ac:dyDescent="0.2">
      <c r="A39" t="s">
        <v>216</v>
      </c>
      <c r="B39" t="s">
        <v>217</v>
      </c>
      <c r="C39">
        <v>108</v>
      </c>
      <c r="D39">
        <v>108</v>
      </c>
      <c r="E39" s="1">
        <v>1</v>
      </c>
      <c r="F39" s="2">
        <v>5.0000000000000002E-28</v>
      </c>
      <c r="G39">
        <v>48.62</v>
      </c>
      <c r="H39">
        <v>109</v>
      </c>
      <c r="I39" t="str">
        <f>HYPERLINK("https://www.ncbi.nlm.nih.gov/protein/OMP04251.1?report=genbank&amp;log$=prottop&amp;blast_rank=38&amp;RID=Z82H77P5016","OMP04251.1")</f>
        <v>OMP04251.1</v>
      </c>
    </row>
    <row r="40" spans="1:9" x14ac:dyDescent="0.2">
      <c r="A40" t="s">
        <v>218</v>
      </c>
      <c r="B40" t="s">
        <v>219</v>
      </c>
      <c r="C40">
        <v>108</v>
      </c>
      <c r="D40">
        <v>108</v>
      </c>
      <c r="E40" s="1">
        <v>1</v>
      </c>
      <c r="F40" s="2">
        <v>5.0000000000000002E-28</v>
      </c>
      <c r="G40">
        <v>48.7</v>
      </c>
      <c r="H40">
        <v>119</v>
      </c>
      <c r="I40" t="str">
        <f>HYPERLINK("https://www.ncbi.nlm.nih.gov/protein/KAI3853114.1?report=genbank&amp;log$=prottop&amp;blast_rank=39&amp;RID=Z82H77P5016","KAI3853114.1")</f>
        <v>KAI3853114.1</v>
      </c>
    </row>
    <row r="41" spans="1:9" x14ac:dyDescent="0.2">
      <c r="A41" t="s">
        <v>220</v>
      </c>
      <c r="B41" t="s">
        <v>208</v>
      </c>
      <c r="C41">
        <v>108</v>
      </c>
      <c r="D41">
        <v>108</v>
      </c>
      <c r="E41" s="1">
        <v>1</v>
      </c>
      <c r="F41" s="2">
        <v>6.0000000000000001E-28</v>
      </c>
      <c r="G41">
        <v>50.46</v>
      </c>
      <c r="H41">
        <v>113</v>
      </c>
      <c r="I41" t="str">
        <f>HYPERLINK("https://www.ncbi.nlm.nih.gov/protein/KAI3834638.1?report=genbank&amp;log$=prottop&amp;blast_rank=40&amp;RID=Z82H77P5016","KAI3834638.1")</f>
        <v>KAI3834638.1</v>
      </c>
    </row>
    <row r="42" spans="1:9" x14ac:dyDescent="0.2">
      <c r="A42" t="s">
        <v>221</v>
      </c>
      <c r="B42" t="s">
        <v>222</v>
      </c>
      <c r="C42">
        <v>108</v>
      </c>
      <c r="D42">
        <v>108</v>
      </c>
      <c r="E42" s="1">
        <v>1</v>
      </c>
      <c r="F42" s="2">
        <v>6.9999999999999999E-28</v>
      </c>
      <c r="G42">
        <v>45.22</v>
      </c>
      <c r="H42">
        <v>115</v>
      </c>
      <c r="I42" t="str">
        <f>HYPERLINK("https://www.ncbi.nlm.nih.gov/protein/XP_028071500.1?report=genbank&amp;log$=prottop&amp;blast_rank=41&amp;RID=Z82H77P5016","XP_028071500.1")</f>
        <v>XP_028071500.1</v>
      </c>
    </row>
    <row r="43" spans="1:9" x14ac:dyDescent="0.2">
      <c r="A43" t="s">
        <v>223</v>
      </c>
      <c r="B43" t="s">
        <v>224</v>
      </c>
      <c r="C43">
        <v>108</v>
      </c>
      <c r="D43">
        <v>108</v>
      </c>
      <c r="E43" s="1">
        <v>1</v>
      </c>
      <c r="F43" s="2">
        <v>7.9999999999999998E-28</v>
      </c>
      <c r="G43">
        <v>49.55</v>
      </c>
      <c r="H43">
        <v>113</v>
      </c>
      <c r="I43" t="str">
        <f>HYPERLINK("https://www.ncbi.nlm.nih.gov/protein/XP_026398198.1?report=genbank&amp;log$=prottop&amp;blast_rank=42&amp;RID=Z82H77P5016","XP_026398198.1")</f>
        <v>XP_026398198.1</v>
      </c>
    </row>
    <row r="44" spans="1:9" x14ac:dyDescent="0.2">
      <c r="A44" t="s">
        <v>225</v>
      </c>
      <c r="B44" t="s">
        <v>226</v>
      </c>
      <c r="C44">
        <v>108</v>
      </c>
      <c r="D44">
        <v>108</v>
      </c>
      <c r="E44" s="1">
        <v>1</v>
      </c>
      <c r="F44" s="2">
        <v>7.9999999999999998E-28</v>
      </c>
      <c r="G44">
        <v>49.11</v>
      </c>
      <c r="H44">
        <v>112</v>
      </c>
      <c r="I44" t="str">
        <f>HYPERLINK("https://www.ncbi.nlm.nih.gov/protein/TKY72256.1?report=genbank&amp;log$=prottop&amp;blast_rank=43&amp;RID=Z82H77P5016","TKY72256.1")</f>
        <v>TKY72256.1</v>
      </c>
    </row>
    <row r="45" spans="1:9" x14ac:dyDescent="0.2">
      <c r="A45" t="s">
        <v>227</v>
      </c>
      <c r="B45" t="s">
        <v>228</v>
      </c>
      <c r="C45">
        <v>108</v>
      </c>
      <c r="D45">
        <v>108</v>
      </c>
      <c r="E45" s="1">
        <v>1</v>
      </c>
      <c r="F45" s="2">
        <v>7.9999999999999998E-28</v>
      </c>
      <c r="G45">
        <v>50.46</v>
      </c>
      <c r="H45">
        <v>113</v>
      </c>
      <c r="I45" t="str">
        <f>HYPERLINK("https://www.ncbi.nlm.nih.gov/protein/KAI3917555.1?report=genbank&amp;log$=prottop&amp;blast_rank=44&amp;RID=Z82H77P5016","KAI3917555.1")</f>
        <v>KAI3917555.1</v>
      </c>
    </row>
    <row r="46" spans="1:9" x14ac:dyDescent="0.2">
      <c r="A46" t="s">
        <v>229</v>
      </c>
      <c r="B46" t="s">
        <v>230</v>
      </c>
      <c r="C46">
        <v>108</v>
      </c>
      <c r="D46">
        <v>108</v>
      </c>
      <c r="E46" s="1">
        <v>1</v>
      </c>
      <c r="F46" s="2">
        <v>8.9999999999999996E-28</v>
      </c>
      <c r="G46">
        <v>47.46</v>
      </c>
      <c r="H46">
        <v>117</v>
      </c>
      <c r="I46" t="str">
        <f>HYPERLINK("https://www.ncbi.nlm.nih.gov/protein/XP_007020528.1?report=genbank&amp;log$=prottop&amp;blast_rank=45&amp;RID=Z82H77P5016","XP_007020528.1")</f>
        <v>XP_007020528.1</v>
      </c>
    </row>
    <row r="47" spans="1:9" x14ac:dyDescent="0.2">
      <c r="A47" t="s">
        <v>231</v>
      </c>
      <c r="B47" t="s">
        <v>232</v>
      </c>
      <c r="C47">
        <v>107</v>
      </c>
      <c r="D47">
        <v>107</v>
      </c>
      <c r="E47" s="1">
        <v>0.99</v>
      </c>
      <c r="F47" s="2">
        <v>8.9999999999999996E-28</v>
      </c>
      <c r="G47">
        <v>48</v>
      </c>
      <c r="H47">
        <v>92</v>
      </c>
      <c r="I47" t="str">
        <f>HYPERLINK("https://www.ncbi.nlm.nih.gov/protein/KAH6764427.1?report=genbank&amp;log$=prottop&amp;blast_rank=46&amp;RID=Z82H77P5016","KAH6764427.1")</f>
        <v>KAH6764427.1</v>
      </c>
    </row>
    <row r="48" spans="1:9" x14ac:dyDescent="0.2">
      <c r="A48" t="s">
        <v>233</v>
      </c>
      <c r="B48" t="s">
        <v>137</v>
      </c>
      <c r="C48">
        <v>108</v>
      </c>
      <c r="D48">
        <v>108</v>
      </c>
      <c r="E48" s="1">
        <v>1</v>
      </c>
      <c r="F48" s="2">
        <v>1E-27</v>
      </c>
      <c r="G48">
        <v>46.61</v>
      </c>
      <c r="H48">
        <v>117</v>
      </c>
      <c r="I48" t="str">
        <f>HYPERLINK("https://www.ncbi.nlm.nih.gov/protein/XP_021288552.1?report=genbank&amp;log$=prottop&amp;blast_rank=47&amp;RID=Z82H77P5016","XP_021288552.1")</f>
        <v>XP_021288552.1</v>
      </c>
    </row>
    <row r="49" spans="1:9" x14ac:dyDescent="0.2">
      <c r="A49" t="s">
        <v>234</v>
      </c>
      <c r="B49" t="s">
        <v>219</v>
      </c>
      <c r="C49">
        <v>108</v>
      </c>
      <c r="D49">
        <v>108</v>
      </c>
      <c r="E49" s="1">
        <v>1</v>
      </c>
      <c r="F49" s="2">
        <v>1E-27</v>
      </c>
      <c r="G49">
        <v>47.83</v>
      </c>
      <c r="H49">
        <v>119</v>
      </c>
      <c r="I49" t="str">
        <f>HYPERLINK("https://www.ncbi.nlm.nih.gov/protein/KAI3921661.1?report=genbank&amp;log$=prottop&amp;blast_rank=48&amp;RID=Z82H77P5016","KAI3921661.1")</f>
        <v>KAI3921661.1</v>
      </c>
    </row>
    <row r="50" spans="1:9" x14ac:dyDescent="0.2">
      <c r="A50" t="s">
        <v>235</v>
      </c>
      <c r="B50" t="s">
        <v>125</v>
      </c>
      <c r="C50">
        <v>107</v>
      </c>
      <c r="D50">
        <v>107</v>
      </c>
      <c r="E50" s="1">
        <v>0.99</v>
      </c>
      <c r="F50" s="2">
        <v>2.0000000000000001E-27</v>
      </c>
      <c r="G50">
        <v>47</v>
      </c>
      <c r="H50">
        <v>92</v>
      </c>
      <c r="I50" t="str">
        <f>HYPERLINK("https://www.ncbi.nlm.nih.gov/protein/KAH6775813.1?report=genbank&amp;log$=prottop&amp;blast_rank=49&amp;RID=Z82H77P5016","KAH6775813.1")</f>
        <v>KAH6775813.1</v>
      </c>
    </row>
    <row r="51" spans="1:9" x14ac:dyDescent="0.2">
      <c r="A51" t="s">
        <v>236</v>
      </c>
      <c r="B51" t="s">
        <v>147</v>
      </c>
      <c r="C51">
        <v>107</v>
      </c>
      <c r="D51">
        <v>107</v>
      </c>
      <c r="E51" s="1">
        <v>1</v>
      </c>
      <c r="F51" s="2">
        <v>2.0000000000000001E-27</v>
      </c>
      <c r="G51">
        <v>47.06</v>
      </c>
      <c r="H51">
        <v>102</v>
      </c>
      <c r="I51" t="str">
        <f>HYPERLINK("https://www.ncbi.nlm.nih.gov/protein/KAH9652263.1?report=genbank&amp;log$=prottop&amp;blast_rank=50&amp;RID=Z82H77P5016","KAH9652263.1")</f>
        <v>KAH9652263.1</v>
      </c>
    </row>
    <row r="52" spans="1:9" x14ac:dyDescent="0.2">
      <c r="A52" t="s">
        <v>237</v>
      </c>
      <c r="B52" t="s">
        <v>238</v>
      </c>
      <c r="C52">
        <v>107</v>
      </c>
      <c r="D52">
        <v>107</v>
      </c>
      <c r="E52" s="1">
        <v>0.99</v>
      </c>
      <c r="F52" s="2">
        <v>2.0000000000000001E-27</v>
      </c>
      <c r="G52">
        <v>48.11</v>
      </c>
      <c r="H52">
        <v>106</v>
      </c>
      <c r="I52" t="str">
        <f>HYPERLINK("https://www.ncbi.nlm.nih.gov/protein/KAI4296034.1?report=genbank&amp;log$=prottop&amp;blast_rank=51&amp;RID=Z82H77P5016","KAI4296034.1")</f>
        <v>KAI4296034.1</v>
      </c>
    </row>
    <row r="53" spans="1:9" x14ac:dyDescent="0.2">
      <c r="A53" t="s">
        <v>239</v>
      </c>
      <c r="B53" t="s">
        <v>147</v>
      </c>
      <c r="C53">
        <v>107</v>
      </c>
      <c r="D53">
        <v>107</v>
      </c>
      <c r="E53" s="1">
        <v>1</v>
      </c>
      <c r="F53" s="2">
        <v>2.0000000000000001E-27</v>
      </c>
      <c r="G53">
        <v>47.06</v>
      </c>
      <c r="H53">
        <v>103</v>
      </c>
      <c r="I53" t="str">
        <f>HYPERLINK("https://www.ncbi.nlm.nih.gov/protein/XP_006474909.1?report=genbank&amp;log$=prottop&amp;blast_rank=52&amp;RID=Z82H77P5016","XP_006474909.1")</f>
        <v>XP_006474909.1</v>
      </c>
    </row>
    <row r="54" spans="1:9" x14ac:dyDescent="0.2">
      <c r="A54" t="s">
        <v>240</v>
      </c>
      <c r="B54" t="s">
        <v>90</v>
      </c>
      <c r="C54">
        <v>107</v>
      </c>
      <c r="D54">
        <v>107</v>
      </c>
      <c r="E54" s="1">
        <v>1</v>
      </c>
      <c r="F54" s="2">
        <v>2.0000000000000001E-27</v>
      </c>
      <c r="G54">
        <v>47.57</v>
      </c>
      <c r="H54">
        <v>103</v>
      </c>
      <c r="I54" t="str">
        <f>HYPERLINK("https://www.ncbi.nlm.nih.gov/protein/KAK2978525.1?report=genbank&amp;log$=prottop&amp;blast_rank=53&amp;RID=Z82H77P5016","KAK2978525.1")</f>
        <v>KAK2978525.1</v>
      </c>
    </row>
    <row r="55" spans="1:9" x14ac:dyDescent="0.2">
      <c r="A55" t="s">
        <v>241</v>
      </c>
      <c r="B55" t="s">
        <v>242</v>
      </c>
      <c r="C55">
        <v>107</v>
      </c>
      <c r="D55">
        <v>107</v>
      </c>
      <c r="E55" s="1">
        <v>0.99</v>
      </c>
      <c r="F55" s="2">
        <v>2.0000000000000001E-27</v>
      </c>
      <c r="G55">
        <v>51.85</v>
      </c>
      <c r="H55">
        <v>110</v>
      </c>
      <c r="I55" t="str">
        <f>HYPERLINK("https://www.ncbi.nlm.nih.gov/protein/KAJ8747339.1?report=genbank&amp;log$=prottop&amp;blast_rank=54&amp;RID=Z82H77P5016","KAJ8747339.1")</f>
        <v>KAJ8747339.1</v>
      </c>
    </row>
    <row r="56" spans="1:9" x14ac:dyDescent="0.2">
      <c r="A56" t="s">
        <v>243</v>
      </c>
      <c r="B56" t="s">
        <v>244</v>
      </c>
      <c r="C56">
        <v>107</v>
      </c>
      <c r="D56">
        <v>107</v>
      </c>
      <c r="E56" s="1">
        <v>0.99</v>
      </c>
      <c r="F56" s="2">
        <v>2.0000000000000001E-27</v>
      </c>
      <c r="G56">
        <v>46.67</v>
      </c>
      <c r="H56">
        <v>106</v>
      </c>
      <c r="I56" t="str">
        <f>HYPERLINK("https://www.ncbi.nlm.nih.gov/protein/KAJ1428657.1?report=genbank&amp;log$=prottop&amp;blast_rank=55&amp;RID=Z82H77P5016","KAJ1428657.1")</f>
        <v>KAJ1428657.1</v>
      </c>
    </row>
    <row r="57" spans="1:9" x14ac:dyDescent="0.2">
      <c r="A57" t="s">
        <v>245</v>
      </c>
      <c r="B57" t="s">
        <v>246</v>
      </c>
      <c r="C57">
        <v>107</v>
      </c>
      <c r="D57">
        <v>107</v>
      </c>
      <c r="E57" s="1">
        <v>0.99</v>
      </c>
      <c r="F57" s="2">
        <v>2.0000000000000001E-27</v>
      </c>
      <c r="G57">
        <v>50.5</v>
      </c>
      <c r="H57">
        <v>99</v>
      </c>
      <c r="I57" t="str">
        <f>HYPERLINK("https://www.ncbi.nlm.nih.gov/protein/KAG6603827.1?report=genbank&amp;log$=prottop&amp;blast_rank=56&amp;RID=Z82H77P5016","KAG6603827.1")</f>
        <v>KAG6603827.1</v>
      </c>
    </row>
    <row r="58" spans="1:9" x14ac:dyDescent="0.2">
      <c r="A58" t="s">
        <v>247</v>
      </c>
      <c r="B58" t="s">
        <v>248</v>
      </c>
      <c r="C58">
        <v>107</v>
      </c>
      <c r="D58">
        <v>107</v>
      </c>
      <c r="E58" s="1">
        <v>1</v>
      </c>
      <c r="F58" s="2">
        <v>2.0000000000000001E-27</v>
      </c>
      <c r="G58">
        <v>46.9</v>
      </c>
      <c r="H58">
        <v>113</v>
      </c>
      <c r="I58" t="str">
        <f>HYPERLINK("https://www.ncbi.nlm.nih.gov/protein/XP_059629466.1?report=genbank&amp;log$=prottop&amp;blast_rank=57&amp;RID=Z82H77P5016","XP_059629466.1")</f>
        <v>XP_059629466.1</v>
      </c>
    </row>
    <row r="59" spans="1:9" x14ac:dyDescent="0.2">
      <c r="A59" t="s">
        <v>249</v>
      </c>
      <c r="B59" t="s">
        <v>250</v>
      </c>
      <c r="C59">
        <v>107</v>
      </c>
      <c r="D59">
        <v>107</v>
      </c>
      <c r="E59" s="1">
        <v>1</v>
      </c>
      <c r="F59" s="2">
        <v>2.0000000000000001E-27</v>
      </c>
      <c r="G59">
        <v>46.85</v>
      </c>
      <c r="H59">
        <v>115</v>
      </c>
      <c r="I59" t="str">
        <f>HYPERLINK("https://www.ncbi.nlm.nih.gov/protein/MCL7027223.1?report=genbank&amp;log$=prottop&amp;blast_rank=58&amp;RID=Z82H77P5016","MCL7027223.1")</f>
        <v>MCL7027223.1</v>
      </c>
    </row>
    <row r="60" spans="1:9" x14ac:dyDescent="0.2">
      <c r="A60" t="s">
        <v>251</v>
      </c>
      <c r="B60" t="s">
        <v>226</v>
      </c>
      <c r="C60">
        <v>107</v>
      </c>
      <c r="D60">
        <v>107</v>
      </c>
      <c r="E60" s="1">
        <v>0.99</v>
      </c>
      <c r="F60" s="2">
        <v>2.0000000000000001E-27</v>
      </c>
      <c r="G60">
        <v>48.67</v>
      </c>
      <c r="H60">
        <v>114</v>
      </c>
      <c r="I60" t="str">
        <f>HYPERLINK("https://www.ncbi.nlm.nih.gov/protein/TKY57498.1?report=genbank&amp;log$=prottop&amp;blast_rank=59&amp;RID=Z82H77P5016","TKY57498.1")</f>
        <v>TKY57498.1</v>
      </c>
    </row>
    <row r="61" spans="1:9" x14ac:dyDescent="0.2">
      <c r="A61" t="s">
        <v>252</v>
      </c>
      <c r="B61" t="s">
        <v>253</v>
      </c>
      <c r="C61">
        <v>106</v>
      </c>
      <c r="D61">
        <v>106</v>
      </c>
      <c r="E61" s="1">
        <v>1</v>
      </c>
      <c r="F61" s="2">
        <v>3.0000000000000001E-27</v>
      </c>
      <c r="G61">
        <v>49.51</v>
      </c>
      <c r="H61">
        <v>98</v>
      </c>
      <c r="I61" t="str">
        <f>HYPERLINK("https://www.ncbi.nlm.nih.gov/protein/PON94039.1?report=genbank&amp;log$=prottop&amp;blast_rank=60&amp;RID=Z82H77P5016","PON94039.1")</f>
        <v>PON94039.1</v>
      </c>
    </row>
    <row r="62" spans="1:9" x14ac:dyDescent="0.2">
      <c r="A62" t="s">
        <v>254</v>
      </c>
      <c r="B62" t="s">
        <v>255</v>
      </c>
      <c r="C62">
        <v>107</v>
      </c>
      <c r="D62">
        <v>107</v>
      </c>
      <c r="E62" s="1">
        <v>0.99</v>
      </c>
      <c r="F62" s="2">
        <v>3.0000000000000001E-27</v>
      </c>
      <c r="G62">
        <v>49.11</v>
      </c>
      <c r="H62">
        <v>113</v>
      </c>
      <c r="I62" t="str">
        <f>HYPERLINK("https://www.ncbi.nlm.nih.gov/protein/KAF9610292.1?report=genbank&amp;log$=prottop&amp;blast_rank=61&amp;RID=Z82H77P5016","KAF9610292.1")</f>
        <v>KAF9610292.1</v>
      </c>
    </row>
    <row r="63" spans="1:9" x14ac:dyDescent="0.2">
      <c r="A63" t="s">
        <v>256</v>
      </c>
      <c r="B63" t="s">
        <v>257</v>
      </c>
      <c r="C63">
        <v>107</v>
      </c>
      <c r="D63">
        <v>107</v>
      </c>
      <c r="E63" s="1">
        <v>1</v>
      </c>
      <c r="F63" s="2">
        <v>3.0000000000000001E-27</v>
      </c>
      <c r="G63">
        <v>49.58</v>
      </c>
      <c r="H63">
        <v>116</v>
      </c>
      <c r="I63" t="str">
        <f>HYPERLINK("https://www.ncbi.nlm.nih.gov/protein/XP_038689841.1?report=genbank&amp;log$=prottop&amp;blast_rank=62&amp;RID=Z82H77P5016","XP_038689841.1")</f>
        <v>XP_038689841.1</v>
      </c>
    </row>
    <row r="64" spans="1:9" x14ac:dyDescent="0.2">
      <c r="A64" t="s">
        <v>258</v>
      </c>
      <c r="B64" t="s">
        <v>232</v>
      </c>
      <c r="C64">
        <v>106</v>
      </c>
      <c r="D64">
        <v>106</v>
      </c>
      <c r="E64" s="1">
        <v>0.99</v>
      </c>
      <c r="F64" s="2">
        <v>3.0000000000000001E-27</v>
      </c>
      <c r="G64">
        <v>47</v>
      </c>
      <c r="H64">
        <v>92</v>
      </c>
      <c r="I64" t="str">
        <f>HYPERLINK("https://www.ncbi.nlm.nih.gov/protein/KAH6795813.1?report=genbank&amp;log$=prottop&amp;blast_rank=63&amp;RID=Z82H77P5016","KAH6795813.1")</f>
        <v>KAH6795813.1</v>
      </c>
    </row>
    <row r="65" spans="1:9" x14ac:dyDescent="0.2">
      <c r="A65" t="s">
        <v>259</v>
      </c>
      <c r="B65" t="s">
        <v>242</v>
      </c>
      <c r="C65">
        <v>107</v>
      </c>
      <c r="D65">
        <v>107</v>
      </c>
      <c r="E65" s="1">
        <v>0.99</v>
      </c>
      <c r="F65" s="2">
        <v>3.0000000000000001E-27</v>
      </c>
      <c r="G65">
        <v>51.85</v>
      </c>
      <c r="H65">
        <v>110</v>
      </c>
      <c r="I65" t="str">
        <f>HYPERLINK("https://www.ncbi.nlm.nih.gov/protein/KAJ8759203.1?report=genbank&amp;log$=prottop&amp;blast_rank=64&amp;RID=Z82H77P5016","KAJ8759203.1")</f>
        <v>KAJ8759203.1</v>
      </c>
    </row>
    <row r="66" spans="1:9" x14ac:dyDescent="0.2">
      <c r="A66" t="s">
        <v>260</v>
      </c>
      <c r="B66" t="s">
        <v>261</v>
      </c>
      <c r="C66">
        <v>106</v>
      </c>
      <c r="D66">
        <v>106</v>
      </c>
      <c r="E66" s="1">
        <v>1</v>
      </c>
      <c r="F66" s="2">
        <v>3.0000000000000001E-27</v>
      </c>
      <c r="G66">
        <v>49.11</v>
      </c>
      <c r="H66">
        <v>109</v>
      </c>
      <c r="I66" t="str">
        <f>HYPERLINK("https://www.ncbi.nlm.nih.gov/protein/XP_022965232.1?report=genbank&amp;log$=prottop&amp;blast_rank=65&amp;RID=Z82H77P5016","XP_022965232.1")</f>
        <v>XP_022965232.1</v>
      </c>
    </row>
    <row r="67" spans="1:9" x14ac:dyDescent="0.2">
      <c r="A67" t="s">
        <v>262</v>
      </c>
      <c r="B67" t="s">
        <v>263</v>
      </c>
      <c r="C67">
        <v>106</v>
      </c>
      <c r="D67">
        <v>106</v>
      </c>
      <c r="E67" s="1">
        <v>0.99</v>
      </c>
      <c r="F67" s="2">
        <v>4.0000000000000002E-27</v>
      </c>
      <c r="G67">
        <v>49.07</v>
      </c>
      <c r="H67">
        <v>109</v>
      </c>
      <c r="I67" t="str">
        <f>HYPERLINK("https://www.ncbi.nlm.nih.gov/protein/XP_021621430.1?report=genbank&amp;log$=prottop&amp;blast_rank=66&amp;RID=Z82H77P5016","XP_021621430.1")</f>
        <v>XP_021621430.1</v>
      </c>
    </row>
    <row r="68" spans="1:9" x14ac:dyDescent="0.2">
      <c r="A68" t="s">
        <v>264</v>
      </c>
      <c r="B68" t="s">
        <v>265</v>
      </c>
      <c r="C68">
        <v>106</v>
      </c>
      <c r="D68">
        <v>106</v>
      </c>
      <c r="E68" s="1">
        <v>1</v>
      </c>
      <c r="F68" s="2">
        <v>4.0000000000000002E-27</v>
      </c>
      <c r="G68">
        <v>47.52</v>
      </c>
      <c r="H68">
        <v>95</v>
      </c>
      <c r="I68" t="str">
        <f>HYPERLINK("https://www.ncbi.nlm.nih.gov/protein/KAG6433933.1?report=genbank&amp;log$=prottop&amp;blast_rank=67&amp;RID=Z82H77P5016","KAG6433933.1")</f>
        <v>KAG6433933.1</v>
      </c>
    </row>
    <row r="69" spans="1:9" x14ac:dyDescent="0.2">
      <c r="A69" t="s">
        <v>266</v>
      </c>
      <c r="B69" t="s">
        <v>267</v>
      </c>
      <c r="C69">
        <v>106</v>
      </c>
      <c r="D69">
        <v>106</v>
      </c>
      <c r="E69" s="1">
        <v>0.75</v>
      </c>
      <c r="F69" s="2">
        <v>6.0000000000000002E-27</v>
      </c>
      <c r="G69">
        <v>61.84</v>
      </c>
      <c r="H69">
        <v>122</v>
      </c>
      <c r="I69" t="str">
        <f>HYPERLINK("https://www.ncbi.nlm.nih.gov/protein/XP_021636780.2?report=genbank&amp;log$=prottop&amp;blast_rank=68&amp;RID=Z82H77P5016","XP_021636780.2")</f>
        <v>XP_021636780.2</v>
      </c>
    </row>
    <row r="70" spans="1:9" x14ac:dyDescent="0.2">
      <c r="A70" t="s">
        <v>268</v>
      </c>
      <c r="B70" t="s">
        <v>230</v>
      </c>
      <c r="C70">
        <v>106</v>
      </c>
      <c r="D70">
        <v>106</v>
      </c>
      <c r="E70" s="1">
        <v>0.82</v>
      </c>
      <c r="F70" s="2">
        <v>6.0000000000000002E-27</v>
      </c>
      <c r="G70">
        <v>56.63</v>
      </c>
      <c r="H70">
        <v>121</v>
      </c>
      <c r="I70" t="str">
        <f>HYPERLINK("https://www.ncbi.nlm.nih.gov/protein/EOY28956.1?report=genbank&amp;log$=prottop&amp;blast_rank=69&amp;RID=Z82H77P5016","EOY28956.1")</f>
        <v>EOY28956.1</v>
      </c>
    </row>
    <row r="71" spans="1:9" x14ac:dyDescent="0.2">
      <c r="A71" t="s">
        <v>269</v>
      </c>
      <c r="B71" t="s">
        <v>53</v>
      </c>
      <c r="C71">
        <v>105</v>
      </c>
      <c r="D71">
        <v>105</v>
      </c>
      <c r="E71" s="1">
        <v>1</v>
      </c>
      <c r="F71" s="2">
        <v>6.0000000000000002E-27</v>
      </c>
      <c r="G71">
        <v>52.83</v>
      </c>
      <c r="H71">
        <v>106</v>
      </c>
      <c r="I71" t="str">
        <f>HYPERLINK("https://www.ncbi.nlm.nih.gov/protein/XP_047259950.1?report=genbank&amp;log$=prottop&amp;blast_rank=70&amp;RID=Z82H77P5016","XP_047259950.1")</f>
        <v>XP_047259950.1</v>
      </c>
    </row>
    <row r="72" spans="1:9" x14ac:dyDescent="0.2">
      <c r="A72" t="s">
        <v>270</v>
      </c>
      <c r="B72" t="s">
        <v>271</v>
      </c>
      <c r="C72">
        <v>106</v>
      </c>
      <c r="D72">
        <v>106</v>
      </c>
      <c r="E72" s="1">
        <v>1</v>
      </c>
      <c r="F72" s="2">
        <v>6.0000000000000002E-27</v>
      </c>
      <c r="G72">
        <v>48.21</v>
      </c>
      <c r="H72">
        <v>109</v>
      </c>
      <c r="I72" t="str">
        <f>HYPERLINK("https://www.ncbi.nlm.nih.gov/protein/XP_023553399.1?report=genbank&amp;log$=prottop&amp;blast_rank=71&amp;RID=Z82H77P5016","XP_023553399.1")</f>
        <v>XP_023553399.1</v>
      </c>
    </row>
    <row r="73" spans="1:9" x14ac:dyDescent="0.2">
      <c r="A73" t="s">
        <v>272</v>
      </c>
      <c r="B73" t="s">
        <v>273</v>
      </c>
      <c r="C73">
        <v>106</v>
      </c>
      <c r="D73">
        <v>106</v>
      </c>
      <c r="E73" s="1">
        <v>0.99</v>
      </c>
      <c r="F73" s="2">
        <v>6.0000000000000002E-27</v>
      </c>
      <c r="G73">
        <v>46.96</v>
      </c>
      <c r="H73">
        <v>116</v>
      </c>
      <c r="I73" t="str">
        <f>HYPERLINK("https://www.ncbi.nlm.nih.gov/protein/KAG4946000.1?report=genbank&amp;log$=prottop&amp;blast_rank=72&amp;RID=Z82H77P5016","KAG4946000.1")</f>
        <v>KAG4946000.1</v>
      </c>
    </row>
    <row r="74" spans="1:9" x14ac:dyDescent="0.2">
      <c r="A74" t="s">
        <v>274</v>
      </c>
      <c r="B74" t="s">
        <v>137</v>
      </c>
      <c r="C74">
        <v>106</v>
      </c>
      <c r="D74">
        <v>106</v>
      </c>
      <c r="E74" s="1">
        <v>0.8</v>
      </c>
      <c r="F74" s="2">
        <v>7.0000000000000003E-27</v>
      </c>
      <c r="G74">
        <v>56.79</v>
      </c>
      <c r="H74">
        <v>121</v>
      </c>
      <c r="I74" t="str">
        <f>HYPERLINK("https://www.ncbi.nlm.nih.gov/protein/XP_021294941.1?report=genbank&amp;log$=prottop&amp;blast_rank=73&amp;RID=Z82H77P5016","XP_021294941.1")</f>
        <v>XP_021294941.1</v>
      </c>
    </row>
    <row r="75" spans="1:9" x14ac:dyDescent="0.2">
      <c r="A75" t="s">
        <v>275</v>
      </c>
      <c r="B75" t="s">
        <v>276</v>
      </c>
      <c r="C75">
        <v>105</v>
      </c>
      <c r="D75">
        <v>105</v>
      </c>
      <c r="E75" s="1">
        <v>1</v>
      </c>
      <c r="F75" s="2">
        <v>7.0000000000000003E-27</v>
      </c>
      <c r="G75">
        <v>48.54</v>
      </c>
      <c r="H75">
        <v>98</v>
      </c>
      <c r="I75" t="str">
        <f>HYPERLINK("https://www.ncbi.nlm.nih.gov/protein/PON33378.1?report=genbank&amp;log$=prottop&amp;blast_rank=74&amp;RID=Z82H77P5016","PON33378.1")</f>
        <v>PON33378.1</v>
      </c>
    </row>
    <row r="76" spans="1:9" x14ac:dyDescent="0.2">
      <c r="A76" t="s">
        <v>277</v>
      </c>
      <c r="B76" t="s">
        <v>278</v>
      </c>
      <c r="C76">
        <v>105</v>
      </c>
      <c r="D76">
        <v>105</v>
      </c>
      <c r="E76" s="1">
        <v>1</v>
      </c>
      <c r="F76" s="2">
        <v>7.0000000000000003E-27</v>
      </c>
      <c r="G76">
        <v>49.52</v>
      </c>
      <c r="H76">
        <v>105</v>
      </c>
      <c r="I76" t="str">
        <f>HYPERLINK("https://www.ncbi.nlm.nih.gov/protein/XP_010088463.1?report=genbank&amp;log$=prottop&amp;blast_rank=75&amp;RID=Z82H77P5016","XP_010088463.1")</f>
        <v>XP_010088463.1</v>
      </c>
    </row>
    <row r="77" spans="1:9" x14ac:dyDescent="0.2">
      <c r="A77" t="s">
        <v>279</v>
      </c>
      <c r="B77" t="s">
        <v>230</v>
      </c>
      <c r="C77">
        <v>106</v>
      </c>
      <c r="D77">
        <v>106</v>
      </c>
      <c r="E77" s="1">
        <v>0.82</v>
      </c>
      <c r="F77" s="2">
        <v>8.0000000000000003E-27</v>
      </c>
      <c r="G77">
        <v>56.63</v>
      </c>
      <c r="H77">
        <v>121</v>
      </c>
      <c r="I77" t="str">
        <f>HYPERLINK("https://www.ncbi.nlm.nih.gov/protein/XP_007026334.2?report=genbank&amp;log$=prottop&amp;blast_rank=76&amp;RID=Z82H77P5016","XP_007026334.2")</f>
        <v>XP_007026334.2</v>
      </c>
    </row>
    <row r="78" spans="1:9" x14ac:dyDescent="0.2">
      <c r="A78" t="s">
        <v>280</v>
      </c>
      <c r="B78" t="s">
        <v>147</v>
      </c>
      <c r="C78">
        <v>106</v>
      </c>
      <c r="D78">
        <v>106</v>
      </c>
      <c r="E78" s="1">
        <v>0.99</v>
      </c>
      <c r="F78" s="2">
        <v>8.0000000000000003E-27</v>
      </c>
      <c r="G78">
        <v>45.3</v>
      </c>
      <c r="H78">
        <v>118</v>
      </c>
      <c r="I78" t="str">
        <f>HYPERLINK("https://www.ncbi.nlm.nih.gov/protein/KAH9749895.1?report=genbank&amp;log$=prottop&amp;blast_rank=77&amp;RID=Z82H77P5016","KAH9749895.1")</f>
        <v>KAH9749895.1</v>
      </c>
    </row>
    <row r="79" spans="1:9" x14ac:dyDescent="0.2">
      <c r="A79" t="s">
        <v>281</v>
      </c>
      <c r="B79" t="s">
        <v>142</v>
      </c>
      <c r="C79">
        <v>106</v>
      </c>
      <c r="D79">
        <v>106</v>
      </c>
      <c r="E79" s="1">
        <v>0.79</v>
      </c>
      <c r="F79" s="2">
        <v>8.0000000000000003E-27</v>
      </c>
      <c r="G79">
        <v>61.25</v>
      </c>
      <c r="H79">
        <v>120</v>
      </c>
      <c r="I79" t="str">
        <f>HYPERLINK("https://www.ncbi.nlm.nih.gov/protein/XP_022714454.1?report=genbank&amp;log$=prottop&amp;blast_rank=78&amp;RID=Z82H77P5016","XP_022714454.1")</f>
        <v>XP_022714454.1</v>
      </c>
    </row>
    <row r="80" spans="1:9" x14ac:dyDescent="0.2">
      <c r="A80" t="s">
        <v>282</v>
      </c>
      <c r="B80" t="s">
        <v>283</v>
      </c>
      <c r="C80">
        <v>105</v>
      </c>
      <c r="D80">
        <v>105</v>
      </c>
      <c r="E80" s="1">
        <v>0.99</v>
      </c>
      <c r="F80" s="2">
        <v>9.0000000000000003E-27</v>
      </c>
      <c r="G80">
        <v>49.57</v>
      </c>
      <c r="H80">
        <v>118</v>
      </c>
      <c r="I80" t="str">
        <f>HYPERLINK("https://www.ncbi.nlm.nih.gov/protein/KAJ0018336.1?report=genbank&amp;log$=prottop&amp;blast_rank=79&amp;RID=Z82H77P5016","KAJ0018336.1")</f>
        <v>KAJ0018336.1</v>
      </c>
    </row>
    <row r="81" spans="1:9" x14ac:dyDescent="0.2">
      <c r="A81" t="s">
        <v>284</v>
      </c>
      <c r="B81" t="s">
        <v>285</v>
      </c>
      <c r="C81">
        <v>106</v>
      </c>
      <c r="D81">
        <v>106</v>
      </c>
      <c r="E81" s="1">
        <v>0.9</v>
      </c>
      <c r="F81" s="2">
        <v>9.0000000000000003E-27</v>
      </c>
      <c r="G81">
        <v>49.5</v>
      </c>
      <c r="H81">
        <v>136</v>
      </c>
      <c r="I81" t="str">
        <f>HYPERLINK("https://www.ncbi.nlm.nih.gov/protein/CAB4275616.1?report=genbank&amp;log$=prottop&amp;blast_rank=80&amp;RID=Z82H77P5016","CAB4275616.1")</f>
        <v>CAB4275616.1</v>
      </c>
    </row>
    <row r="82" spans="1:9" x14ac:dyDescent="0.2">
      <c r="A82" t="s">
        <v>249</v>
      </c>
      <c r="B82" t="s">
        <v>250</v>
      </c>
      <c r="C82">
        <v>105</v>
      </c>
      <c r="D82">
        <v>105</v>
      </c>
      <c r="E82" s="1">
        <v>1</v>
      </c>
      <c r="F82" s="2">
        <v>9.0000000000000003E-27</v>
      </c>
      <c r="G82">
        <v>47.79</v>
      </c>
      <c r="H82">
        <v>117</v>
      </c>
      <c r="I82" t="str">
        <f>HYPERLINK("https://www.ncbi.nlm.nih.gov/protein/MCL7027277.1?report=genbank&amp;log$=prottop&amp;blast_rank=81&amp;RID=Z82H77P5016","MCL7027277.1")</f>
        <v>MCL7027277.1</v>
      </c>
    </row>
    <row r="83" spans="1:9" x14ac:dyDescent="0.2">
      <c r="A83" t="s">
        <v>286</v>
      </c>
      <c r="B83" t="s">
        <v>287</v>
      </c>
      <c r="C83">
        <v>105</v>
      </c>
      <c r="D83">
        <v>105</v>
      </c>
      <c r="E83" s="1">
        <v>1</v>
      </c>
      <c r="F83" s="2">
        <v>9.0000000000000003E-27</v>
      </c>
      <c r="G83">
        <v>48.25</v>
      </c>
      <c r="H83">
        <v>114</v>
      </c>
      <c r="I83" t="str">
        <f>HYPERLINK("https://www.ncbi.nlm.nih.gov/protein/KAF3326752.1?report=genbank&amp;log$=prottop&amp;blast_rank=82&amp;RID=Z82H77P5016","KAF3326752.1")</f>
        <v>KAF3326752.1</v>
      </c>
    </row>
    <row r="84" spans="1:9" x14ac:dyDescent="0.2">
      <c r="A84" t="s">
        <v>288</v>
      </c>
      <c r="B84" t="s">
        <v>219</v>
      </c>
      <c r="C84">
        <v>105</v>
      </c>
      <c r="D84">
        <v>105</v>
      </c>
      <c r="E84" s="1">
        <v>1</v>
      </c>
      <c r="F84" s="2">
        <v>9.0000000000000003E-27</v>
      </c>
      <c r="G84">
        <v>49.52</v>
      </c>
      <c r="H84">
        <v>109</v>
      </c>
      <c r="I84" t="str">
        <f>HYPERLINK("https://www.ncbi.nlm.nih.gov/protein/KAI3873229.1?report=genbank&amp;log$=prottop&amp;blast_rank=83&amp;RID=Z82H77P5016","KAI3873229.1")</f>
        <v>KAI3873229.1</v>
      </c>
    </row>
    <row r="85" spans="1:9" x14ac:dyDescent="0.2">
      <c r="A85" t="s">
        <v>289</v>
      </c>
      <c r="B85" t="s">
        <v>37</v>
      </c>
      <c r="C85">
        <v>105</v>
      </c>
      <c r="D85">
        <v>105</v>
      </c>
      <c r="E85" s="1">
        <v>1</v>
      </c>
      <c r="F85" s="2">
        <v>1E-26</v>
      </c>
      <c r="G85">
        <v>51.96</v>
      </c>
      <c r="H85">
        <v>93</v>
      </c>
      <c r="I85" t="str">
        <f>HYPERLINK("https://www.ncbi.nlm.nih.gov/protein/XP_060184864.1?report=genbank&amp;log$=prottop&amp;blast_rank=84&amp;RID=Z82H77P5016","XP_060184864.1")</f>
        <v>XP_060184864.1</v>
      </c>
    </row>
    <row r="86" spans="1:9" x14ac:dyDescent="0.2">
      <c r="A86" t="s">
        <v>290</v>
      </c>
      <c r="B86" t="s">
        <v>291</v>
      </c>
      <c r="C86">
        <v>105</v>
      </c>
      <c r="D86">
        <v>105</v>
      </c>
      <c r="E86" s="1">
        <v>0.99</v>
      </c>
      <c r="F86" s="2">
        <v>1E-26</v>
      </c>
      <c r="G86">
        <v>47.17</v>
      </c>
      <c r="H86">
        <v>106</v>
      </c>
      <c r="I86" t="str">
        <f>HYPERLINK("https://www.ncbi.nlm.nih.gov/protein/XP_059440409.1?report=genbank&amp;log$=prottop&amp;blast_rank=85&amp;RID=Z82H77P5016","XP_059440409.1")</f>
        <v>XP_059440409.1</v>
      </c>
    </row>
    <row r="87" spans="1:9" x14ac:dyDescent="0.2">
      <c r="A87" t="s">
        <v>292</v>
      </c>
      <c r="B87" t="s">
        <v>293</v>
      </c>
      <c r="C87">
        <v>105</v>
      </c>
      <c r="D87">
        <v>105</v>
      </c>
      <c r="E87" s="1">
        <v>0.97</v>
      </c>
      <c r="F87" s="2">
        <v>1E-26</v>
      </c>
      <c r="G87">
        <v>51.52</v>
      </c>
      <c r="H87">
        <v>101</v>
      </c>
      <c r="I87" t="str">
        <f>HYPERLINK("https://www.ncbi.nlm.nih.gov/protein/GAU47867.1?report=genbank&amp;log$=prottop&amp;blast_rank=86&amp;RID=Z82H77P5016","GAU47867.1")</f>
        <v>GAU47867.1</v>
      </c>
    </row>
    <row r="88" spans="1:9" x14ac:dyDescent="0.2">
      <c r="A88" t="s">
        <v>294</v>
      </c>
      <c r="B88" t="s">
        <v>219</v>
      </c>
      <c r="C88">
        <v>105</v>
      </c>
      <c r="D88">
        <v>105</v>
      </c>
      <c r="E88" s="1">
        <v>1</v>
      </c>
      <c r="F88" s="2">
        <v>1E-26</v>
      </c>
      <c r="G88">
        <v>47.79</v>
      </c>
      <c r="H88">
        <v>117</v>
      </c>
      <c r="I88" t="str">
        <f>HYPERLINK("https://www.ncbi.nlm.nih.gov/protein/KAI3912342.1?report=genbank&amp;log$=prottop&amp;blast_rank=87&amp;RID=Z82H77P5016","KAI3912342.1")</f>
        <v>KAI3912342.1</v>
      </c>
    </row>
    <row r="89" spans="1:9" x14ac:dyDescent="0.2">
      <c r="A89" t="s">
        <v>295</v>
      </c>
      <c r="B89" t="s">
        <v>287</v>
      </c>
      <c r="C89">
        <v>105</v>
      </c>
      <c r="D89">
        <v>105</v>
      </c>
      <c r="E89" s="1">
        <v>1</v>
      </c>
      <c r="F89" s="2">
        <v>1E-26</v>
      </c>
      <c r="G89">
        <v>48.15</v>
      </c>
      <c r="H89">
        <v>108</v>
      </c>
      <c r="I89" t="str">
        <f>HYPERLINK("https://www.ncbi.nlm.nih.gov/protein/KAF3320000.1?report=genbank&amp;log$=prottop&amp;blast_rank=88&amp;RID=Z82H77P5016","KAF3320000.1")</f>
        <v>KAF3320000.1</v>
      </c>
    </row>
    <row r="90" spans="1:9" x14ac:dyDescent="0.2">
      <c r="A90" t="s">
        <v>296</v>
      </c>
      <c r="B90" t="s">
        <v>219</v>
      </c>
      <c r="C90">
        <v>105</v>
      </c>
      <c r="D90">
        <v>105</v>
      </c>
      <c r="E90" s="1">
        <v>1</v>
      </c>
      <c r="F90" s="2">
        <v>1E-26</v>
      </c>
      <c r="G90">
        <v>48.25</v>
      </c>
      <c r="H90">
        <v>116</v>
      </c>
      <c r="I90" t="str">
        <f>HYPERLINK("https://www.ncbi.nlm.nih.gov/protein/KAI3883403.1?report=genbank&amp;log$=prottop&amp;blast_rank=89&amp;RID=Z82H77P5016","KAI3883403.1")</f>
        <v>KAI3883403.1</v>
      </c>
    </row>
    <row r="91" spans="1:9" x14ac:dyDescent="0.2">
      <c r="A91" t="s">
        <v>297</v>
      </c>
      <c r="B91" t="s">
        <v>298</v>
      </c>
      <c r="C91">
        <v>105</v>
      </c>
      <c r="D91">
        <v>105</v>
      </c>
      <c r="E91" s="1">
        <v>0.97</v>
      </c>
      <c r="F91" s="2">
        <v>1E-26</v>
      </c>
      <c r="G91">
        <v>48.15</v>
      </c>
      <c r="H91">
        <v>108</v>
      </c>
      <c r="I91" t="str">
        <f>HYPERLINK("https://www.ncbi.nlm.nih.gov/protein/CAJ1962676.1?report=genbank&amp;log$=prottop&amp;blast_rank=90&amp;RID=Z82H77P5016","CAJ1962676.1")</f>
        <v>CAJ1962676.1</v>
      </c>
    </row>
    <row r="92" spans="1:9" x14ac:dyDescent="0.2">
      <c r="A92" t="s">
        <v>299</v>
      </c>
      <c r="B92" t="s">
        <v>219</v>
      </c>
      <c r="C92">
        <v>105</v>
      </c>
      <c r="D92">
        <v>105</v>
      </c>
      <c r="E92" s="1">
        <v>1</v>
      </c>
      <c r="F92" s="2">
        <v>1E-26</v>
      </c>
      <c r="G92">
        <v>48.25</v>
      </c>
      <c r="H92">
        <v>116</v>
      </c>
      <c r="I92" t="str">
        <f>HYPERLINK("https://www.ncbi.nlm.nih.gov/protein/KAI3843309.1?report=genbank&amp;log$=prottop&amp;blast_rank=91&amp;RID=Z82H77P5016","KAI3843309.1")</f>
        <v>KAI3843309.1</v>
      </c>
    </row>
    <row r="93" spans="1:9" x14ac:dyDescent="0.2">
      <c r="A93" t="s">
        <v>300</v>
      </c>
      <c r="B93" t="s">
        <v>291</v>
      </c>
      <c r="C93">
        <v>105</v>
      </c>
      <c r="D93">
        <v>105</v>
      </c>
      <c r="E93" s="1">
        <v>0.99</v>
      </c>
      <c r="F93" s="2">
        <v>1E-26</v>
      </c>
      <c r="G93">
        <v>46.23</v>
      </c>
      <c r="H93">
        <v>106</v>
      </c>
      <c r="I93" t="str">
        <f>HYPERLINK("https://www.ncbi.nlm.nih.gov/protein/XP_059440424.1?report=genbank&amp;log$=prottop&amp;blast_rank=92&amp;RID=Z82H77P5016","XP_059440424.1")</f>
        <v>XP_059440424.1</v>
      </c>
    </row>
    <row r="94" spans="1:9" x14ac:dyDescent="0.2">
      <c r="A94" t="s">
        <v>301</v>
      </c>
      <c r="B94" t="s">
        <v>302</v>
      </c>
      <c r="C94">
        <v>104</v>
      </c>
      <c r="D94">
        <v>104</v>
      </c>
      <c r="E94" s="1">
        <v>0.99</v>
      </c>
      <c r="F94" s="2">
        <v>2.0000000000000001E-26</v>
      </c>
      <c r="G94">
        <v>50</v>
      </c>
      <c r="H94">
        <v>95</v>
      </c>
      <c r="I94" t="str">
        <f>HYPERLINK("https://www.ncbi.nlm.nih.gov/protein/XP_038882557.1?report=genbank&amp;log$=prottop&amp;blast_rank=93&amp;RID=Z82H77P5016","XP_038882557.1")</f>
        <v>XP_038882557.1</v>
      </c>
    </row>
    <row r="95" spans="1:9" x14ac:dyDescent="0.2">
      <c r="A95" t="s">
        <v>303</v>
      </c>
      <c r="B95" t="s">
        <v>304</v>
      </c>
      <c r="C95">
        <v>104</v>
      </c>
      <c r="D95">
        <v>104</v>
      </c>
      <c r="E95" s="1">
        <v>0.73</v>
      </c>
      <c r="F95" s="2">
        <v>2.0000000000000001E-26</v>
      </c>
      <c r="G95">
        <v>66.22</v>
      </c>
      <c r="H95">
        <v>106</v>
      </c>
      <c r="I95" t="str">
        <f>HYPERLINK("https://www.ncbi.nlm.nih.gov/protein/CAI8590530.1?report=genbank&amp;log$=prottop&amp;blast_rank=94&amp;RID=Z82H77P5016","CAI8590530.1")</f>
        <v>CAI8590530.1</v>
      </c>
    </row>
    <row r="96" spans="1:9" x14ac:dyDescent="0.2">
      <c r="A96" t="s">
        <v>305</v>
      </c>
      <c r="B96" t="s">
        <v>306</v>
      </c>
      <c r="C96">
        <v>104</v>
      </c>
      <c r="D96">
        <v>104</v>
      </c>
      <c r="E96" s="1">
        <v>1</v>
      </c>
      <c r="F96" s="2">
        <v>2.0000000000000001E-26</v>
      </c>
      <c r="G96">
        <v>50.5</v>
      </c>
      <c r="H96">
        <v>102</v>
      </c>
      <c r="I96" t="str">
        <f>HYPERLINK("https://www.ncbi.nlm.nih.gov/protein/XP_039139653.1?report=genbank&amp;log$=prottop&amp;blast_rank=95&amp;RID=Z82H77P5016","XP_039139653.1")</f>
        <v>XP_039139653.1</v>
      </c>
    </row>
    <row r="97" spans="1:9" x14ac:dyDescent="0.2">
      <c r="A97" t="s">
        <v>307</v>
      </c>
      <c r="B97" t="s">
        <v>265</v>
      </c>
      <c r="C97">
        <v>104</v>
      </c>
      <c r="D97">
        <v>104</v>
      </c>
      <c r="E97" s="1">
        <v>1</v>
      </c>
      <c r="F97" s="2">
        <v>2.0000000000000001E-26</v>
      </c>
      <c r="G97">
        <v>46.53</v>
      </c>
      <c r="H97">
        <v>95</v>
      </c>
      <c r="I97" t="str">
        <f>HYPERLINK("https://www.ncbi.nlm.nih.gov/protein/KAG6385634.1?report=genbank&amp;log$=prottop&amp;blast_rank=96&amp;RID=Z82H77P5016","KAG6385634.1")</f>
        <v>KAG6385634.1</v>
      </c>
    </row>
    <row r="98" spans="1:9" x14ac:dyDescent="0.2">
      <c r="A98" t="s">
        <v>308</v>
      </c>
      <c r="B98" t="s">
        <v>267</v>
      </c>
      <c r="C98">
        <v>104</v>
      </c>
      <c r="D98">
        <v>104</v>
      </c>
      <c r="E98" s="1">
        <v>0.99</v>
      </c>
      <c r="F98" s="2">
        <v>2.0000000000000001E-26</v>
      </c>
      <c r="G98">
        <v>46.73</v>
      </c>
      <c r="H98">
        <v>108</v>
      </c>
      <c r="I98" t="str">
        <f>HYPERLINK("https://www.ncbi.nlm.nih.gov/protein/KAJ9180822.1?report=genbank&amp;log$=prottop&amp;blast_rank=97&amp;RID=Z82H77P5016","KAJ9180822.1")</f>
        <v>KAJ9180822.1</v>
      </c>
    </row>
    <row r="99" spans="1:9" x14ac:dyDescent="0.2">
      <c r="A99" t="s">
        <v>309</v>
      </c>
      <c r="B99" t="s">
        <v>118</v>
      </c>
      <c r="C99">
        <v>104</v>
      </c>
      <c r="D99">
        <v>104</v>
      </c>
      <c r="E99" s="1">
        <v>0.54</v>
      </c>
      <c r="F99" s="2">
        <v>3.0000000000000001E-26</v>
      </c>
      <c r="G99">
        <v>82.14</v>
      </c>
      <c r="H99">
        <v>101</v>
      </c>
      <c r="I99" t="str">
        <f>HYPERLINK("https://www.ncbi.nlm.nih.gov/protein/KAG8365146.1?report=genbank&amp;log$=prottop&amp;blast_rank=98&amp;RID=Z82H77P5016","KAG8365146.1")</f>
        <v>KAG8365146.1</v>
      </c>
    </row>
    <row r="100" spans="1:9" x14ac:dyDescent="0.2">
      <c r="A100" t="s">
        <v>310</v>
      </c>
      <c r="B100" t="s">
        <v>311</v>
      </c>
      <c r="C100">
        <v>103</v>
      </c>
      <c r="D100">
        <v>103</v>
      </c>
      <c r="E100" s="1">
        <v>0.99</v>
      </c>
      <c r="F100" s="2">
        <v>3.0000000000000001E-26</v>
      </c>
      <c r="G100">
        <v>50.48</v>
      </c>
      <c r="H100">
        <v>100</v>
      </c>
      <c r="I100" t="str">
        <f>HYPERLINK("https://www.ncbi.nlm.nih.gov/protein/GKV48495.1?report=genbank&amp;log$=prottop&amp;blast_rank=99&amp;RID=Z82H77P5016","GKV48495.1")</f>
        <v>GKV48495.1</v>
      </c>
    </row>
    <row r="101" spans="1:9" x14ac:dyDescent="0.2">
      <c r="A101" t="s">
        <v>312</v>
      </c>
      <c r="B101" t="s">
        <v>313</v>
      </c>
      <c r="C101">
        <v>104</v>
      </c>
      <c r="D101">
        <v>104</v>
      </c>
      <c r="E101" s="1">
        <v>1</v>
      </c>
      <c r="F101" s="2">
        <v>3.0000000000000001E-26</v>
      </c>
      <c r="G101">
        <v>47.75</v>
      </c>
      <c r="H101">
        <v>110</v>
      </c>
      <c r="I101" t="str">
        <f>HYPERLINK("https://www.ncbi.nlm.nih.gov/protein/OMO83721.1?report=genbank&amp;log$=prottop&amp;blast_rank=100&amp;RID=Z82H77P5016","OMO83721.1")</f>
        <v>OMO83721.1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6E82-AA40-4646-957D-ADD6BF2FE73A}">
  <dimension ref="A1:I101"/>
  <sheetViews>
    <sheetView workbookViewId="0">
      <selection sqref="A1:XFD1"/>
    </sheetView>
  </sheetViews>
  <sheetFormatPr baseColWidth="10" defaultRowHeight="16" x14ac:dyDescent="0.2"/>
  <cols>
    <col min="1" max="1" width="72.1640625" bestFit="1" customWidth="1"/>
    <col min="2" max="2" width="33.83203125" bestFit="1" customWidth="1"/>
    <col min="3" max="3" width="9.6640625" bestFit="1" customWidth="1"/>
    <col min="4" max="4" width="10.33203125" bestFit="1" customWidth="1"/>
    <col min="5" max="5" width="11" bestFit="1" customWidth="1"/>
    <col min="6" max="6" width="8.33203125" bestFit="1" customWidth="1"/>
    <col min="7" max="7" width="9" bestFit="1" customWidth="1"/>
    <col min="8" max="8" width="7.83203125" bestFit="1" customWidth="1"/>
    <col min="9" max="9" width="14.6640625" bestFit="1" customWidth="1"/>
  </cols>
  <sheetData>
    <row r="1" spans="1:9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t="s">
        <v>314</v>
      </c>
      <c r="B2" t="s">
        <v>10</v>
      </c>
      <c r="C2">
        <v>271</v>
      </c>
      <c r="D2">
        <v>271</v>
      </c>
      <c r="E2" s="1">
        <v>1</v>
      </c>
      <c r="F2" s="2">
        <v>3.0000000000000002E-91</v>
      </c>
      <c r="G2">
        <v>100</v>
      </c>
      <c r="H2">
        <v>136</v>
      </c>
      <c r="I2" t="str">
        <f>HYPERLINK("https://www.ncbi.nlm.nih.gov/protein/XP_004246568.1?report=genbank&amp;log$=prottop&amp;blast_rank=1&amp;RID=Z82MW2XM016","XP_004246568.1")</f>
        <v>XP_004246568.1</v>
      </c>
    </row>
    <row r="3" spans="1:9" x14ac:dyDescent="0.2">
      <c r="A3" t="s">
        <v>315</v>
      </c>
      <c r="B3" t="s">
        <v>14</v>
      </c>
      <c r="C3">
        <v>244</v>
      </c>
      <c r="D3">
        <v>244</v>
      </c>
      <c r="E3" s="1">
        <v>1</v>
      </c>
      <c r="F3" s="2">
        <v>5.9999999999999998E-81</v>
      </c>
      <c r="G3">
        <v>91.91</v>
      </c>
      <c r="H3">
        <v>133</v>
      </c>
      <c r="I3" t="str">
        <f>HYPERLINK("https://www.ncbi.nlm.nih.gov/protein/XP_015087469.1?report=genbank&amp;log$=prottop&amp;blast_rank=2&amp;RID=Z82MW2XM016","XP_015087469.1")</f>
        <v>XP_015087469.1</v>
      </c>
    </row>
    <row r="4" spans="1:9" x14ac:dyDescent="0.2">
      <c r="A4" t="s">
        <v>316</v>
      </c>
      <c r="B4" t="s">
        <v>12</v>
      </c>
      <c r="C4">
        <v>236</v>
      </c>
      <c r="D4">
        <v>236</v>
      </c>
      <c r="E4" s="1">
        <v>1</v>
      </c>
      <c r="F4" s="2">
        <v>9.9999999999999993E-78</v>
      </c>
      <c r="G4">
        <v>89.71</v>
      </c>
      <c r="H4">
        <v>132</v>
      </c>
      <c r="I4" t="str">
        <f>HYPERLINK("https://www.ncbi.nlm.nih.gov/protein/TMX00661.1?report=genbank&amp;log$=prottop&amp;blast_rank=3&amp;RID=Z82MW2XM016","TMX00661.1")</f>
        <v>TMX00661.1</v>
      </c>
    </row>
    <row r="5" spans="1:9" x14ac:dyDescent="0.2">
      <c r="A5" t="s">
        <v>317</v>
      </c>
      <c r="B5" t="s">
        <v>16</v>
      </c>
      <c r="C5">
        <v>216</v>
      </c>
      <c r="D5">
        <v>216</v>
      </c>
      <c r="E5" s="1">
        <v>1</v>
      </c>
      <c r="F5" s="2">
        <v>2.9999999999999999E-69</v>
      </c>
      <c r="G5">
        <v>81.510000000000005</v>
      </c>
      <c r="H5">
        <v>146</v>
      </c>
      <c r="I5" t="str">
        <f>HYPERLINK("https://www.ncbi.nlm.nih.gov/protein/KAH0635458.1?report=genbank&amp;log$=prottop&amp;blast_rank=4&amp;RID=Z82MW2XM016","KAH0635458.1")</f>
        <v>KAH0635458.1</v>
      </c>
    </row>
    <row r="6" spans="1:9" x14ac:dyDescent="0.2">
      <c r="A6" t="s">
        <v>318</v>
      </c>
      <c r="B6" t="s">
        <v>16</v>
      </c>
      <c r="C6">
        <v>214</v>
      </c>
      <c r="D6">
        <v>214</v>
      </c>
      <c r="E6" s="1">
        <v>1</v>
      </c>
      <c r="F6" s="2">
        <v>7.0000000000000003E-69</v>
      </c>
      <c r="G6">
        <v>79.45</v>
      </c>
      <c r="H6">
        <v>146</v>
      </c>
      <c r="I6" t="str">
        <f>HYPERLINK("https://www.ncbi.nlm.nih.gov/protein/KAH0632444.1?report=genbank&amp;log$=prottop&amp;blast_rank=5&amp;RID=Z82MW2XM016","KAH0632444.1")</f>
        <v>KAH0632444.1</v>
      </c>
    </row>
    <row r="7" spans="1:9" x14ac:dyDescent="0.2">
      <c r="A7" t="s">
        <v>319</v>
      </c>
      <c r="B7" t="s">
        <v>16</v>
      </c>
      <c r="C7">
        <v>214</v>
      </c>
      <c r="D7">
        <v>214</v>
      </c>
      <c r="E7" s="1">
        <v>1</v>
      </c>
      <c r="F7" s="2">
        <v>7.9999999999999997E-69</v>
      </c>
      <c r="G7">
        <v>80.69</v>
      </c>
      <c r="H7">
        <v>145</v>
      </c>
      <c r="I7" t="str">
        <f>HYPERLINK("https://www.ncbi.nlm.nih.gov/protein/XP_006341175.1?report=genbank&amp;log$=prottop&amp;blast_rank=6&amp;RID=Z82MW2XM016","XP_006341175.1")</f>
        <v>XP_006341175.1</v>
      </c>
    </row>
    <row r="8" spans="1:9" x14ac:dyDescent="0.2">
      <c r="A8" t="s">
        <v>320</v>
      </c>
      <c r="B8" t="s">
        <v>23</v>
      </c>
      <c r="C8">
        <v>214</v>
      </c>
      <c r="D8">
        <v>214</v>
      </c>
      <c r="E8" s="1">
        <v>1</v>
      </c>
      <c r="F8" s="2">
        <v>9.0000000000000002E-69</v>
      </c>
      <c r="G8">
        <v>78.91</v>
      </c>
      <c r="H8">
        <v>147</v>
      </c>
      <c r="I8" t="str">
        <f>HYPERLINK("https://www.ncbi.nlm.nih.gov/protein/XP_049360148.1?report=genbank&amp;log$=prottop&amp;blast_rank=7&amp;RID=Z82MW2XM016","XP_049360148.1")</f>
        <v>XP_049360148.1</v>
      </c>
    </row>
    <row r="9" spans="1:9" x14ac:dyDescent="0.2">
      <c r="A9" t="s">
        <v>321</v>
      </c>
      <c r="B9" t="s">
        <v>19</v>
      </c>
      <c r="C9">
        <v>213</v>
      </c>
      <c r="D9">
        <v>213</v>
      </c>
      <c r="E9" s="1">
        <v>1</v>
      </c>
      <c r="F9" s="2">
        <v>4.9999999999999997E-68</v>
      </c>
      <c r="G9">
        <v>80.14</v>
      </c>
      <c r="H9">
        <v>146</v>
      </c>
      <c r="I9" t="str">
        <f>HYPERLINK("https://www.ncbi.nlm.nih.gov/protein/XP_049406874.1?report=genbank&amp;log$=prottop&amp;blast_rank=8&amp;RID=Z82MW2XM016","XP_049406874.1")</f>
        <v>XP_049406874.1</v>
      </c>
    </row>
    <row r="10" spans="1:9" x14ac:dyDescent="0.2">
      <c r="A10" t="s">
        <v>322</v>
      </c>
      <c r="B10" t="s">
        <v>25</v>
      </c>
      <c r="C10">
        <v>209</v>
      </c>
      <c r="D10">
        <v>209</v>
      </c>
      <c r="E10" s="1">
        <v>1</v>
      </c>
      <c r="F10" s="2">
        <v>9.9999999999999998E-67</v>
      </c>
      <c r="G10">
        <v>78.87</v>
      </c>
      <c r="H10">
        <v>141</v>
      </c>
      <c r="I10" t="str">
        <f>HYPERLINK("https://www.ncbi.nlm.nih.gov/protein/KAG5584166.1?report=genbank&amp;log$=prottop&amp;blast_rank=9&amp;RID=Z82MW2XM016","KAG5584166.1")</f>
        <v>KAG5584166.1</v>
      </c>
    </row>
    <row r="11" spans="1:9" x14ac:dyDescent="0.2">
      <c r="A11" t="s">
        <v>323</v>
      </c>
      <c r="B11" t="s">
        <v>28</v>
      </c>
      <c r="C11">
        <v>196</v>
      </c>
      <c r="D11">
        <v>196</v>
      </c>
      <c r="E11" s="1">
        <v>1</v>
      </c>
      <c r="F11" s="2">
        <v>2.0000000000000001E-61</v>
      </c>
      <c r="G11">
        <v>82.52</v>
      </c>
      <c r="H11">
        <v>142</v>
      </c>
      <c r="I11" t="str">
        <f>HYPERLINK("https://www.ncbi.nlm.nih.gov/protein/KAK6779458.1?report=genbank&amp;log$=prottop&amp;blast_rank=10&amp;RID=Z82MW2XM016","KAK6779458.1")</f>
        <v>KAK6779458.1</v>
      </c>
    </row>
    <row r="12" spans="1:9" x14ac:dyDescent="0.2">
      <c r="A12" t="s">
        <v>324</v>
      </c>
      <c r="B12" t="s">
        <v>33</v>
      </c>
      <c r="C12">
        <v>192</v>
      </c>
      <c r="D12">
        <v>192</v>
      </c>
      <c r="E12" s="1">
        <v>1</v>
      </c>
      <c r="F12" s="2">
        <v>3.9999999999999999E-60</v>
      </c>
      <c r="G12">
        <v>69.08</v>
      </c>
      <c r="H12">
        <v>151</v>
      </c>
      <c r="I12" t="str">
        <f>HYPERLINK("https://www.ncbi.nlm.nih.gov/protein/KAJ8537697.1?report=genbank&amp;log$=prottop&amp;blast_rank=11&amp;RID=Z82MW2XM016","KAJ8537697.1")</f>
        <v>KAJ8537697.1</v>
      </c>
    </row>
    <row r="13" spans="1:9" x14ac:dyDescent="0.2">
      <c r="A13" t="s">
        <v>325</v>
      </c>
      <c r="B13" t="s">
        <v>16</v>
      </c>
      <c r="C13">
        <v>190</v>
      </c>
      <c r="D13">
        <v>190</v>
      </c>
      <c r="E13" s="1">
        <v>1</v>
      </c>
      <c r="F13" s="2">
        <v>4.0000000000000001E-59</v>
      </c>
      <c r="G13">
        <v>80.819999999999993</v>
      </c>
      <c r="H13">
        <v>144</v>
      </c>
      <c r="I13" t="str">
        <f>HYPERLINK("https://www.ncbi.nlm.nih.gov/protein/KAH0638565.1?report=genbank&amp;log$=prottop&amp;blast_rank=12&amp;RID=Z82MW2XM016","KAH0638565.1")</f>
        <v>KAH0638565.1</v>
      </c>
    </row>
    <row r="14" spans="1:9" x14ac:dyDescent="0.2">
      <c r="A14" t="s">
        <v>326</v>
      </c>
      <c r="B14" t="s">
        <v>33</v>
      </c>
      <c r="C14">
        <v>188</v>
      </c>
      <c r="D14">
        <v>188</v>
      </c>
      <c r="E14" s="1">
        <v>1</v>
      </c>
      <c r="F14" s="2">
        <v>3.0000000000000001E-58</v>
      </c>
      <c r="G14">
        <v>68.63</v>
      </c>
      <c r="H14">
        <v>152</v>
      </c>
      <c r="I14" t="str">
        <f>HYPERLINK("https://www.ncbi.nlm.nih.gov/protein/KAJ8537695.1?report=genbank&amp;log$=prottop&amp;blast_rank=13&amp;RID=Z82MW2XM016","KAJ8537695.1")</f>
        <v>KAJ8537695.1</v>
      </c>
    </row>
    <row r="15" spans="1:9" x14ac:dyDescent="0.2">
      <c r="A15" t="s">
        <v>327</v>
      </c>
      <c r="B15" t="s">
        <v>21</v>
      </c>
      <c r="C15">
        <v>188</v>
      </c>
      <c r="D15">
        <v>188</v>
      </c>
      <c r="E15" s="1">
        <v>1</v>
      </c>
      <c r="F15" s="2">
        <v>3.0000000000000001E-58</v>
      </c>
      <c r="G15">
        <v>77.400000000000006</v>
      </c>
      <c r="H15">
        <v>146</v>
      </c>
      <c r="I15" t="str">
        <f>HYPERLINK("https://www.ncbi.nlm.nih.gov/protein/KAK4730819.1?report=genbank&amp;log$=prottop&amp;blast_rank=14&amp;RID=Z82MW2XM016","KAK4730819.1")</f>
        <v>KAK4730819.1</v>
      </c>
    </row>
    <row r="16" spans="1:9" x14ac:dyDescent="0.2">
      <c r="A16" t="s">
        <v>328</v>
      </c>
      <c r="B16" t="s">
        <v>35</v>
      </c>
      <c r="C16">
        <v>187</v>
      </c>
      <c r="D16">
        <v>187</v>
      </c>
      <c r="E16" s="1">
        <v>0.98</v>
      </c>
      <c r="F16" s="2">
        <v>4.0000000000000001E-58</v>
      </c>
      <c r="G16">
        <v>70.86</v>
      </c>
      <c r="H16">
        <v>152</v>
      </c>
      <c r="I16" t="str">
        <f>HYPERLINK("https://www.ncbi.nlm.nih.gov/protein/XP_059307002.1?report=genbank&amp;log$=prottop&amp;blast_rank=15&amp;RID=Z82MW2XM016","XP_059307002.1")</f>
        <v>XP_059307002.1</v>
      </c>
    </row>
    <row r="17" spans="1:9" x14ac:dyDescent="0.2">
      <c r="A17" t="s">
        <v>48</v>
      </c>
      <c r="B17" t="s">
        <v>49</v>
      </c>
      <c r="C17">
        <v>183</v>
      </c>
      <c r="D17">
        <v>183</v>
      </c>
      <c r="E17" s="1">
        <v>1</v>
      </c>
      <c r="F17" s="2">
        <v>2.0000000000000001E-56</v>
      </c>
      <c r="G17">
        <v>73.61</v>
      </c>
      <c r="H17">
        <v>144</v>
      </c>
      <c r="I17" t="str">
        <f>HYPERLINK("https://www.ncbi.nlm.nih.gov/protein/MCD7454033.1?report=genbank&amp;log$=prottop&amp;blast_rank=16&amp;RID=Z82MW2XM016","MCD7454033.1")</f>
        <v>MCD7454033.1</v>
      </c>
    </row>
    <row r="18" spans="1:9" x14ac:dyDescent="0.2">
      <c r="A18" t="s">
        <v>329</v>
      </c>
      <c r="B18" t="s">
        <v>330</v>
      </c>
      <c r="C18">
        <v>181</v>
      </c>
      <c r="D18">
        <v>181</v>
      </c>
      <c r="E18" s="1">
        <v>1</v>
      </c>
      <c r="F18" s="2">
        <v>2E-55</v>
      </c>
      <c r="G18">
        <v>64.67</v>
      </c>
      <c r="H18">
        <v>150</v>
      </c>
      <c r="I18" t="str">
        <f>HYPERLINK("https://www.ncbi.nlm.nih.gov/protein/GLL36372.1?report=genbank&amp;log$=prottop&amp;blast_rank=17&amp;RID=Z82MW2XM016","GLL36372.1")</f>
        <v>GLL36372.1</v>
      </c>
    </row>
    <row r="19" spans="1:9" x14ac:dyDescent="0.2">
      <c r="A19" t="s">
        <v>331</v>
      </c>
      <c r="B19" t="s">
        <v>85</v>
      </c>
      <c r="C19">
        <v>180</v>
      </c>
      <c r="D19">
        <v>180</v>
      </c>
      <c r="E19" s="1">
        <v>1</v>
      </c>
      <c r="F19" s="2">
        <v>4E-55</v>
      </c>
      <c r="G19">
        <v>64</v>
      </c>
      <c r="H19">
        <v>150</v>
      </c>
      <c r="I19" t="str">
        <f>HYPERLINK("https://www.ncbi.nlm.nih.gov/protein/XP_031103981.1?report=genbank&amp;log$=prottop&amp;blast_rank=18&amp;RID=Z82MW2XM016","XP_031103981.1")</f>
        <v>XP_031103981.1</v>
      </c>
    </row>
    <row r="20" spans="1:9" x14ac:dyDescent="0.2">
      <c r="A20" t="s">
        <v>332</v>
      </c>
      <c r="B20" t="s">
        <v>83</v>
      </c>
      <c r="C20">
        <v>179</v>
      </c>
      <c r="D20">
        <v>179</v>
      </c>
      <c r="E20" s="1">
        <v>1</v>
      </c>
      <c r="F20" s="2">
        <v>1E-54</v>
      </c>
      <c r="G20">
        <v>64.67</v>
      </c>
      <c r="H20">
        <v>150</v>
      </c>
      <c r="I20" t="str">
        <f>HYPERLINK("https://www.ncbi.nlm.nih.gov/protein/GMD44471.1?report=genbank&amp;log$=prottop&amp;blast_rank=19&amp;RID=Z82MW2XM016","GMD44471.1")</f>
        <v>GMD44471.1</v>
      </c>
    </row>
    <row r="21" spans="1:9" x14ac:dyDescent="0.2">
      <c r="A21" t="s">
        <v>333</v>
      </c>
      <c r="B21" t="s">
        <v>88</v>
      </c>
      <c r="C21">
        <v>176</v>
      </c>
      <c r="D21">
        <v>176</v>
      </c>
      <c r="E21" s="1">
        <v>1</v>
      </c>
      <c r="F21" s="2">
        <v>1E-53</v>
      </c>
      <c r="G21">
        <v>61.33</v>
      </c>
      <c r="H21">
        <v>151</v>
      </c>
      <c r="I21" t="str">
        <f>HYPERLINK("https://www.ncbi.nlm.nih.gov/protein/XP_019186633.1?report=genbank&amp;log$=prottop&amp;blast_rank=20&amp;RID=Z82MW2XM016","XP_019186633.1")</f>
        <v>XP_019186633.1</v>
      </c>
    </row>
    <row r="22" spans="1:9" x14ac:dyDescent="0.2">
      <c r="A22" t="s">
        <v>334</v>
      </c>
      <c r="B22" t="s">
        <v>37</v>
      </c>
      <c r="C22">
        <v>174</v>
      </c>
      <c r="D22">
        <v>174</v>
      </c>
      <c r="E22" s="1">
        <v>1</v>
      </c>
      <c r="F22" s="2">
        <v>1E-52</v>
      </c>
      <c r="G22">
        <v>69.13</v>
      </c>
      <c r="H22">
        <v>148</v>
      </c>
      <c r="I22" t="str">
        <f>HYPERLINK("https://www.ncbi.nlm.nih.gov/protein/XP_060201319.1?report=genbank&amp;log$=prottop&amp;blast_rank=21&amp;RID=Z82MW2XM016","XP_060201319.1")</f>
        <v>XP_060201319.1</v>
      </c>
    </row>
    <row r="23" spans="1:9" x14ac:dyDescent="0.2">
      <c r="A23" t="s">
        <v>335</v>
      </c>
      <c r="B23" t="s">
        <v>31</v>
      </c>
      <c r="C23">
        <v>171</v>
      </c>
      <c r="D23">
        <v>171</v>
      </c>
      <c r="E23" s="1">
        <v>0.91</v>
      </c>
      <c r="F23" s="2">
        <v>5E-52</v>
      </c>
      <c r="G23">
        <v>69.400000000000006</v>
      </c>
      <c r="H23">
        <v>132</v>
      </c>
      <c r="I23" t="str">
        <f>HYPERLINK("https://www.ncbi.nlm.nih.gov/protein/XP_055811592.1?report=genbank&amp;log$=prottop&amp;blast_rank=22&amp;RID=Z82MW2XM016","XP_055811592.1")</f>
        <v>XP_055811592.1</v>
      </c>
    </row>
    <row r="24" spans="1:9" x14ac:dyDescent="0.2">
      <c r="A24" t="s">
        <v>336</v>
      </c>
      <c r="B24" t="s">
        <v>105</v>
      </c>
      <c r="C24">
        <v>167</v>
      </c>
      <c r="D24">
        <v>167</v>
      </c>
      <c r="E24" s="1">
        <v>1</v>
      </c>
      <c r="F24" s="2">
        <v>5.9999999999999998E-50</v>
      </c>
      <c r="G24">
        <v>62.07</v>
      </c>
      <c r="H24">
        <v>144</v>
      </c>
      <c r="I24" t="str">
        <f>HYPERLINK("https://www.ncbi.nlm.nih.gov/protein/XP_011094428.1?report=genbank&amp;log$=prottop&amp;blast_rank=23&amp;RID=Z82MW2XM016","XP_011094428.1")</f>
        <v>XP_011094428.1</v>
      </c>
    </row>
    <row r="25" spans="1:9" x14ac:dyDescent="0.2">
      <c r="A25" t="s">
        <v>337</v>
      </c>
      <c r="B25" t="s">
        <v>186</v>
      </c>
      <c r="C25">
        <v>163</v>
      </c>
      <c r="D25">
        <v>163</v>
      </c>
      <c r="E25" s="1">
        <v>1</v>
      </c>
      <c r="F25" s="2">
        <v>9.9999999999999997E-49</v>
      </c>
      <c r="G25">
        <v>64.14</v>
      </c>
      <c r="H25">
        <v>139</v>
      </c>
      <c r="I25" t="str">
        <f>HYPERLINK("https://www.ncbi.nlm.nih.gov/protein/KAK4396463.1?report=genbank&amp;log$=prottop&amp;blast_rank=24&amp;RID=Z82MW2XM016","KAK4396463.1")</f>
        <v>KAK4396463.1</v>
      </c>
    </row>
    <row r="26" spans="1:9" x14ac:dyDescent="0.2">
      <c r="A26" t="s">
        <v>102</v>
      </c>
      <c r="B26" t="s">
        <v>103</v>
      </c>
      <c r="C26">
        <v>161</v>
      </c>
      <c r="D26">
        <v>161</v>
      </c>
      <c r="E26" s="1">
        <v>1</v>
      </c>
      <c r="F26" s="2">
        <v>7.9999999999999998E-48</v>
      </c>
      <c r="G26">
        <v>60.27</v>
      </c>
      <c r="H26">
        <v>143</v>
      </c>
      <c r="I26" t="str">
        <f>HYPERLINK("https://www.ncbi.nlm.nih.gov/protein/CAI9760627.1?report=genbank&amp;log$=prottop&amp;blast_rank=25&amp;RID=Z82MW2XM016","CAI9760627.1")</f>
        <v>CAI9760627.1</v>
      </c>
    </row>
    <row r="27" spans="1:9" x14ac:dyDescent="0.2">
      <c r="A27" t="s">
        <v>338</v>
      </c>
      <c r="B27" t="s">
        <v>83</v>
      </c>
      <c r="C27">
        <v>164</v>
      </c>
      <c r="D27">
        <v>268</v>
      </c>
      <c r="E27" s="1">
        <v>1</v>
      </c>
      <c r="F27" s="2">
        <v>5.0000000000000001E-47</v>
      </c>
      <c r="G27">
        <v>62</v>
      </c>
      <c r="H27">
        <v>282</v>
      </c>
      <c r="I27" t="str">
        <f>HYPERLINK("https://www.ncbi.nlm.nih.gov/protein/GMD39551.1?report=genbank&amp;log$=prottop&amp;blast_rank=26&amp;RID=Z82MW2XM016","GMD39551.1")</f>
        <v>GMD39551.1</v>
      </c>
    </row>
    <row r="28" spans="1:9" x14ac:dyDescent="0.2">
      <c r="A28" t="s">
        <v>339</v>
      </c>
      <c r="B28" t="s">
        <v>53</v>
      </c>
      <c r="C28">
        <v>158</v>
      </c>
      <c r="D28">
        <v>158</v>
      </c>
      <c r="E28" s="1">
        <v>1</v>
      </c>
      <c r="F28" s="2">
        <v>1E-46</v>
      </c>
      <c r="G28">
        <v>63.51</v>
      </c>
      <c r="H28">
        <v>140</v>
      </c>
      <c r="I28" t="str">
        <f>HYPERLINK("https://www.ncbi.nlm.nih.gov/protein/PHT71683.1?report=genbank&amp;log$=prottop&amp;blast_rank=27&amp;RID=Z82MW2XM016","PHT71683.1")</f>
        <v>PHT71683.1</v>
      </c>
    </row>
    <row r="29" spans="1:9" x14ac:dyDescent="0.2">
      <c r="A29" t="s">
        <v>102</v>
      </c>
      <c r="B29" t="s">
        <v>103</v>
      </c>
      <c r="C29">
        <v>157</v>
      </c>
      <c r="D29">
        <v>157</v>
      </c>
      <c r="E29" s="1">
        <v>1</v>
      </c>
      <c r="F29" s="2">
        <v>5.9999999999999997E-46</v>
      </c>
      <c r="G29">
        <v>58.78</v>
      </c>
      <c r="H29">
        <v>146</v>
      </c>
      <c r="I29" t="str">
        <f>HYPERLINK("https://www.ncbi.nlm.nih.gov/protein/CAI9783124.1?report=genbank&amp;log$=prottop&amp;blast_rank=28&amp;RID=Z82MW2XM016","CAI9783124.1")</f>
        <v>CAI9783124.1</v>
      </c>
    </row>
    <row r="30" spans="1:9" x14ac:dyDescent="0.2">
      <c r="A30" t="s">
        <v>340</v>
      </c>
      <c r="B30" t="s">
        <v>341</v>
      </c>
      <c r="C30">
        <v>156</v>
      </c>
      <c r="D30">
        <v>156</v>
      </c>
      <c r="E30" s="1">
        <v>1</v>
      </c>
      <c r="F30" s="2">
        <v>7.0000000000000004E-46</v>
      </c>
      <c r="G30">
        <v>60.96</v>
      </c>
      <c r="H30">
        <v>144</v>
      </c>
      <c r="I30" t="str">
        <f>HYPERLINK("https://www.ncbi.nlm.nih.gov/protein/GFP94440.1?report=genbank&amp;log$=prottop&amp;blast_rank=29&amp;RID=Z82MW2XM016","GFP94440.1")</f>
        <v>GFP94440.1</v>
      </c>
    </row>
    <row r="31" spans="1:9" x14ac:dyDescent="0.2">
      <c r="A31" t="s">
        <v>342</v>
      </c>
      <c r="B31" t="s">
        <v>111</v>
      </c>
      <c r="C31">
        <v>156</v>
      </c>
      <c r="D31">
        <v>156</v>
      </c>
      <c r="E31" s="1">
        <v>0.97</v>
      </c>
      <c r="F31" s="2">
        <v>9.9999999999999998E-46</v>
      </c>
      <c r="G31">
        <v>60.69</v>
      </c>
      <c r="H31">
        <v>147</v>
      </c>
      <c r="I31" t="str">
        <f>HYPERLINK("https://www.ncbi.nlm.nih.gov/protein/KAG9159078.1?report=genbank&amp;log$=prottop&amp;blast_rank=30&amp;RID=Z82MW2XM016","KAG9159078.1")</f>
        <v>KAG9159078.1</v>
      </c>
    </row>
    <row r="32" spans="1:9" x14ac:dyDescent="0.2">
      <c r="A32" t="s">
        <v>343</v>
      </c>
      <c r="B32" t="s">
        <v>344</v>
      </c>
      <c r="C32">
        <v>155</v>
      </c>
      <c r="D32">
        <v>155</v>
      </c>
      <c r="E32" s="1">
        <v>1</v>
      </c>
      <c r="F32" s="2">
        <v>3.0000000000000001E-45</v>
      </c>
      <c r="G32">
        <v>59.06</v>
      </c>
      <c r="H32">
        <v>146</v>
      </c>
      <c r="I32" t="str">
        <f>HYPERLINK("https://www.ncbi.nlm.nih.gov/protein/PIM98135.1?report=genbank&amp;log$=prottop&amp;blast_rank=31&amp;RID=Z82MW2XM016","PIM98135.1")</f>
        <v>PIM98135.1</v>
      </c>
    </row>
    <row r="33" spans="1:9" x14ac:dyDescent="0.2">
      <c r="A33" t="s">
        <v>345</v>
      </c>
      <c r="B33" t="s">
        <v>346</v>
      </c>
      <c r="C33">
        <v>157</v>
      </c>
      <c r="D33">
        <v>157</v>
      </c>
      <c r="E33" s="1">
        <v>1</v>
      </c>
      <c r="F33" s="2">
        <v>3.9999999999999999E-45</v>
      </c>
      <c r="G33">
        <v>58.67</v>
      </c>
      <c r="H33">
        <v>226</v>
      </c>
      <c r="I33" t="str">
        <f>HYPERLINK("https://www.ncbi.nlm.nih.gov/protein/GER45399.1?report=genbank&amp;log$=prottop&amp;blast_rank=32&amp;RID=Z82MW2XM016","GER45399.1")</f>
        <v>GER45399.1</v>
      </c>
    </row>
    <row r="34" spans="1:9" x14ac:dyDescent="0.2">
      <c r="A34" t="s">
        <v>347</v>
      </c>
      <c r="B34" t="s">
        <v>107</v>
      </c>
      <c r="C34">
        <v>154</v>
      </c>
      <c r="D34">
        <v>154</v>
      </c>
      <c r="E34" s="1">
        <v>1</v>
      </c>
      <c r="F34" s="2">
        <v>7.9999999999999999E-45</v>
      </c>
      <c r="G34">
        <v>61.22</v>
      </c>
      <c r="H34">
        <v>145</v>
      </c>
      <c r="I34" t="str">
        <f>HYPERLINK("https://www.ncbi.nlm.nih.gov/protein/KAK4419318.1?report=genbank&amp;log$=prottop&amp;blast_rank=33&amp;RID=Z82MW2XM016","KAK4419318.1")</f>
        <v>KAK4419318.1</v>
      </c>
    </row>
    <row r="35" spans="1:9" x14ac:dyDescent="0.2">
      <c r="A35" t="s">
        <v>332</v>
      </c>
      <c r="B35" t="s">
        <v>83</v>
      </c>
      <c r="C35">
        <v>157</v>
      </c>
      <c r="D35">
        <v>262</v>
      </c>
      <c r="E35" s="1">
        <v>1</v>
      </c>
      <c r="F35" s="2">
        <v>1.9999999999999999E-44</v>
      </c>
      <c r="G35">
        <v>63.58</v>
      </c>
      <c r="H35">
        <v>288</v>
      </c>
      <c r="I35" t="str">
        <f>HYPERLINK("https://www.ncbi.nlm.nih.gov/protein/GMD41522.1?report=genbank&amp;log$=prottop&amp;blast_rank=34&amp;RID=Z82MW2XM016","GMD41522.1")</f>
        <v>GMD41522.1</v>
      </c>
    </row>
    <row r="36" spans="1:9" x14ac:dyDescent="0.2">
      <c r="A36" t="s">
        <v>348</v>
      </c>
      <c r="B36" t="s">
        <v>99</v>
      </c>
      <c r="C36">
        <v>153</v>
      </c>
      <c r="D36">
        <v>153</v>
      </c>
      <c r="E36" s="1">
        <v>0.98</v>
      </c>
      <c r="F36" s="2">
        <v>1.9999999999999999E-44</v>
      </c>
      <c r="G36">
        <v>59.46</v>
      </c>
      <c r="H36">
        <v>148</v>
      </c>
      <c r="I36" t="str">
        <f>HYPERLINK("https://www.ncbi.nlm.nih.gov/protein/XP_022862410.1?report=genbank&amp;log$=prottop&amp;blast_rank=35&amp;RID=Z82MW2XM016","XP_022862410.1")</f>
        <v>XP_022862410.1</v>
      </c>
    </row>
    <row r="37" spans="1:9" x14ac:dyDescent="0.2">
      <c r="A37" t="s">
        <v>91</v>
      </c>
      <c r="B37" t="s">
        <v>92</v>
      </c>
      <c r="C37">
        <v>152</v>
      </c>
      <c r="D37">
        <v>152</v>
      </c>
      <c r="E37" s="1">
        <v>0.98</v>
      </c>
      <c r="F37" s="2">
        <v>3.0000000000000002E-44</v>
      </c>
      <c r="G37">
        <v>57.82</v>
      </c>
      <c r="H37">
        <v>147</v>
      </c>
      <c r="I37" t="str">
        <f>HYPERLINK("https://www.ncbi.nlm.nih.gov/protein/CAA2973955.1?report=genbank&amp;log$=prottop&amp;blast_rank=36&amp;RID=Z82MW2XM016","CAA2973955.1")</f>
        <v>CAA2973955.1</v>
      </c>
    </row>
    <row r="38" spans="1:9" x14ac:dyDescent="0.2">
      <c r="A38" t="s">
        <v>349</v>
      </c>
      <c r="B38" t="s">
        <v>47</v>
      </c>
      <c r="C38">
        <v>152</v>
      </c>
      <c r="D38">
        <v>152</v>
      </c>
      <c r="E38" s="1">
        <v>1</v>
      </c>
      <c r="F38" s="2">
        <v>5.0000000000000004E-44</v>
      </c>
      <c r="G38">
        <v>62.16</v>
      </c>
      <c r="H38">
        <v>146</v>
      </c>
      <c r="I38" t="str">
        <f>HYPERLINK("https://www.ncbi.nlm.nih.gov/protein/PHT37852.1?report=genbank&amp;log$=prottop&amp;blast_rank=37&amp;RID=Z82MW2XM016","PHT37852.1")</f>
        <v>PHT37852.1</v>
      </c>
    </row>
    <row r="39" spans="1:9" x14ac:dyDescent="0.2">
      <c r="A39" t="s">
        <v>350</v>
      </c>
      <c r="B39" t="s">
        <v>120</v>
      </c>
      <c r="C39">
        <v>149</v>
      </c>
      <c r="D39">
        <v>149</v>
      </c>
      <c r="E39" s="1">
        <v>0.81</v>
      </c>
      <c r="F39" s="2">
        <v>1E-42</v>
      </c>
      <c r="G39">
        <v>65.290000000000006</v>
      </c>
      <c r="H39">
        <v>181</v>
      </c>
      <c r="I39" t="str">
        <f>HYPERLINK("https://www.ncbi.nlm.nih.gov/protein/KAK6140007.1?report=genbank&amp;log$=prottop&amp;blast_rank=38&amp;RID=Z82MW2XM016","KAK6140007.1")</f>
        <v>KAK6140007.1</v>
      </c>
    </row>
    <row r="40" spans="1:9" x14ac:dyDescent="0.2">
      <c r="A40" t="s">
        <v>351</v>
      </c>
      <c r="B40" t="s">
        <v>120</v>
      </c>
      <c r="C40">
        <v>148</v>
      </c>
      <c r="D40">
        <v>148</v>
      </c>
      <c r="E40" s="1">
        <v>0.8</v>
      </c>
      <c r="F40" s="2">
        <v>1E-42</v>
      </c>
      <c r="G40">
        <v>66.67</v>
      </c>
      <c r="H40">
        <v>148</v>
      </c>
      <c r="I40" t="str">
        <f>HYPERLINK("https://www.ncbi.nlm.nih.gov/protein/KAK6140043.1?report=genbank&amp;log$=prottop&amp;blast_rank=39&amp;RID=Z82MW2XM016","KAK6140043.1")</f>
        <v>KAK6140043.1</v>
      </c>
    </row>
    <row r="41" spans="1:9" x14ac:dyDescent="0.2">
      <c r="A41" t="s">
        <v>352</v>
      </c>
      <c r="B41" t="s">
        <v>202</v>
      </c>
      <c r="C41">
        <v>148</v>
      </c>
      <c r="D41">
        <v>148</v>
      </c>
      <c r="E41" s="1">
        <v>0.91</v>
      </c>
      <c r="F41" s="2">
        <v>2.0000000000000001E-42</v>
      </c>
      <c r="G41">
        <v>58.87</v>
      </c>
      <c r="H41">
        <v>154</v>
      </c>
      <c r="I41" t="str">
        <f>HYPERLINK("https://www.ncbi.nlm.nih.gov/protein/KAI5640614.1?report=genbank&amp;log$=prottop&amp;blast_rank=40&amp;RID=Z82MW2XM016","KAI5640614.1")</f>
        <v>KAI5640614.1</v>
      </c>
    </row>
    <row r="42" spans="1:9" x14ac:dyDescent="0.2">
      <c r="A42" t="s">
        <v>353</v>
      </c>
      <c r="B42" t="s">
        <v>210</v>
      </c>
      <c r="C42">
        <v>147</v>
      </c>
      <c r="D42">
        <v>147</v>
      </c>
      <c r="E42" s="1">
        <v>1</v>
      </c>
      <c r="F42" s="2">
        <v>4.0000000000000002E-42</v>
      </c>
      <c r="G42">
        <v>56.74</v>
      </c>
      <c r="H42">
        <v>139</v>
      </c>
      <c r="I42" t="str">
        <f>HYPERLINK("https://www.ncbi.nlm.nih.gov/protein/XP_047959451.1?report=genbank&amp;log$=prottop&amp;blast_rank=41&amp;RID=Z82MW2XM016","XP_047959451.1")</f>
        <v>XP_047959451.1</v>
      </c>
    </row>
    <row r="43" spans="1:9" x14ac:dyDescent="0.2">
      <c r="A43" t="s">
        <v>354</v>
      </c>
      <c r="B43" t="s">
        <v>265</v>
      </c>
      <c r="C43">
        <v>144</v>
      </c>
      <c r="D43">
        <v>144</v>
      </c>
      <c r="E43" s="1">
        <v>1</v>
      </c>
      <c r="F43" s="2">
        <v>4.9999999999999996E-41</v>
      </c>
      <c r="G43">
        <v>55.94</v>
      </c>
      <c r="H43">
        <v>149</v>
      </c>
      <c r="I43" t="str">
        <f>HYPERLINK("https://www.ncbi.nlm.nih.gov/protein/XP_042049973.1?report=genbank&amp;log$=prottop&amp;blast_rank=42&amp;RID=Z82MW2XM016","XP_042049973.1")</f>
        <v>XP_042049973.1</v>
      </c>
    </row>
    <row r="44" spans="1:9" x14ac:dyDescent="0.2">
      <c r="A44" t="s">
        <v>355</v>
      </c>
      <c r="B44" t="s">
        <v>53</v>
      </c>
      <c r="C44">
        <v>144</v>
      </c>
      <c r="D44">
        <v>144</v>
      </c>
      <c r="E44" s="1">
        <v>1</v>
      </c>
      <c r="F44" s="2">
        <v>5.9999999999999998E-41</v>
      </c>
      <c r="G44">
        <v>61.74</v>
      </c>
      <c r="H44">
        <v>144</v>
      </c>
      <c r="I44" t="str">
        <f>HYPERLINK("https://www.ncbi.nlm.nih.gov/protein/XP_047252927.1?report=genbank&amp;log$=prottop&amp;blast_rank=43&amp;RID=Z82MW2XM016","XP_047252927.1")</f>
        <v>XP_047252927.1</v>
      </c>
    </row>
    <row r="45" spans="1:9" x14ac:dyDescent="0.2">
      <c r="A45" t="s">
        <v>356</v>
      </c>
      <c r="B45" t="s">
        <v>357</v>
      </c>
      <c r="C45">
        <v>141</v>
      </c>
      <c r="D45">
        <v>141</v>
      </c>
      <c r="E45" s="1">
        <v>0.98</v>
      </c>
      <c r="F45" s="2">
        <v>7.0000000000000003E-40</v>
      </c>
      <c r="G45">
        <v>55.32</v>
      </c>
      <c r="H45">
        <v>133</v>
      </c>
      <c r="I45" t="str">
        <f>HYPERLINK("https://www.ncbi.nlm.nih.gov/protein/XP_057779329.1?report=genbank&amp;log$=prottop&amp;blast_rank=44&amp;RID=Z82MW2XM016","XP_057779329.1")</f>
        <v>XP_057779329.1</v>
      </c>
    </row>
    <row r="46" spans="1:9" x14ac:dyDescent="0.2">
      <c r="A46" t="s">
        <v>358</v>
      </c>
      <c r="B46" t="s">
        <v>76</v>
      </c>
      <c r="C46">
        <v>140</v>
      </c>
      <c r="D46">
        <v>140</v>
      </c>
      <c r="E46" s="1">
        <v>0.75</v>
      </c>
      <c r="F46" s="2">
        <v>9.9999999999999993E-40</v>
      </c>
      <c r="G46">
        <v>61.02</v>
      </c>
      <c r="H46">
        <v>129</v>
      </c>
      <c r="I46" t="str">
        <f>HYPERLINK("https://www.ncbi.nlm.nih.gov/protein/XP_016432856.1?report=genbank&amp;log$=prottop&amp;blast_rank=45&amp;RID=Z82MW2XM016","XP_016432856.1")</f>
        <v>XP_016432856.1</v>
      </c>
    </row>
    <row r="47" spans="1:9" x14ac:dyDescent="0.2">
      <c r="A47" t="s">
        <v>359</v>
      </c>
      <c r="B47" t="s">
        <v>182</v>
      </c>
      <c r="C47">
        <v>138</v>
      </c>
      <c r="D47">
        <v>138</v>
      </c>
      <c r="E47" s="1">
        <v>0.93</v>
      </c>
      <c r="F47" s="2">
        <v>1.9999999999999999E-38</v>
      </c>
      <c r="G47">
        <v>56.08</v>
      </c>
      <c r="H47">
        <v>152</v>
      </c>
      <c r="I47" t="str">
        <f>HYPERLINK("https://www.ncbi.nlm.nih.gov/protein/KAF7142123.1?report=genbank&amp;log$=prottop&amp;blast_rank=46&amp;RID=Z82MW2XM016","KAF7142123.1")</f>
        <v>KAF7142123.1</v>
      </c>
    </row>
    <row r="48" spans="1:9" x14ac:dyDescent="0.2">
      <c r="A48" t="s">
        <v>360</v>
      </c>
      <c r="B48" t="s">
        <v>41</v>
      </c>
      <c r="C48">
        <v>135</v>
      </c>
      <c r="D48">
        <v>135</v>
      </c>
      <c r="E48" s="1">
        <v>0.75</v>
      </c>
      <c r="F48" s="2">
        <v>7.0000000000000003E-38</v>
      </c>
      <c r="G48">
        <v>60</v>
      </c>
      <c r="H48">
        <v>131</v>
      </c>
      <c r="I48" t="str">
        <f>HYPERLINK("https://www.ncbi.nlm.nih.gov/protein/XP_009601860.1?report=genbank&amp;log$=prottop&amp;blast_rank=47&amp;RID=Z82MW2XM016","XP_009601860.1")</f>
        <v>XP_009601860.1</v>
      </c>
    </row>
    <row r="49" spans="1:9" x14ac:dyDescent="0.2">
      <c r="A49" t="s">
        <v>361</v>
      </c>
      <c r="B49" t="s">
        <v>125</v>
      </c>
      <c r="C49">
        <v>136</v>
      </c>
      <c r="D49">
        <v>136</v>
      </c>
      <c r="E49" s="1">
        <v>1</v>
      </c>
      <c r="F49" s="2">
        <v>7.0000000000000003E-38</v>
      </c>
      <c r="G49">
        <v>58.04</v>
      </c>
      <c r="H49">
        <v>143</v>
      </c>
      <c r="I49" t="str">
        <f>HYPERLINK("https://www.ncbi.nlm.nih.gov/protein/KAH6825329.1?report=genbank&amp;log$=prottop&amp;blast_rank=48&amp;RID=Z82MW2XM016","KAH6825329.1")</f>
        <v>KAH6825329.1</v>
      </c>
    </row>
    <row r="50" spans="1:9" x14ac:dyDescent="0.2">
      <c r="A50" t="s">
        <v>362</v>
      </c>
      <c r="B50" t="s">
        <v>232</v>
      </c>
      <c r="C50">
        <v>136</v>
      </c>
      <c r="D50">
        <v>136</v>
      </c>
      <c r="E50" s="1">
        <v>1</v>
      </c>
      <c r="F50" s="2">
        <v>7.9999999999999997E-38</v>
      </c>
      <c r="G50">
        <v>57.53</v>
      </c>
      <c r="H50">
        <v>140</v>
      </c>
      <c r="I50" t="str">
        <f>HYPERLINK("https://www.ncbi.nlm.nih.gov/protein/KAH6806071.1?report=genbank&amp;log$=prottop&amp;blast_rank=49&amp;RID=Z82MW2XM016","KAH6806071.1")</f>
        <v>KAH6806071.1</v>
      </c>
    </row>
    <row r="51" spans="1:9" x14ac:dyDescent="0.2">
      <c r="A51" t="s">
        <v>363</v>
      </c>
      <c r="B51" t="s">
        <v>51</v>
      </c>
      <c r="C51">
        <v>135</v>
      </c>
      <c r="D51">
        <v>135</v>
      </c>
      <c r="E51" s="1">
        <v>0.92</v>
      </c>
      <c r="F51" s="2">
        <v>1.0000000000000001E-37</v>
      </c>
      <c r="G51">
        <v>60.58</v>
      </c>
      <c r="H51">
        <v>140</v>
      </c>
      <c r="I51" t="str">
        <f>HYPERLINK("https://www.ncbi.nlm.nih.gov/protein/PHU06362.1?report=genbank&amp;log$=prottop&amp;blast_rank=50&amp;RID=Z82MW2XM016","PHU06362.1")</f>
        <v>PHU06362.1</v>
      </c>
    </row>
    <row r="52" spans="1:9" x14ac:dyDescent="0.2">
      <c r="A52" t="s">
        <v>364</v>
      </c>
      <c r="B52" t="s">
        <v>118</v>
      </c>
      <c r="C52">
        <v>135</v>
      </c>
      <c r="D52">
        <v>135</v>
      </c>
      <c r="E52" s="1">
        <v>1</v>
      </c>
      <c r="F52" s="2">
        <v>1.0000000000000001E-37</v>
      </c>
      <c r="G52">
        <v>57.93</v>
      </c>
      <c r="H52">
        <v>143</v>
      </c>
      <c r="I52" t="str">
        <f>HYPERLINK("https://www.ncbi.nlm.nih.gov/protein/KAG8376659.1?report=genbank&amp;log$=prottop&amp;blast_rank=51&amp;RID=Z82MW2XM016","KAG8376659.1")</f>
        <v>KAG8376659.1</v>
      </c>
    </row>
    <row r="53" spans="1:9" x14ac:dyDescent="0.2">
      <c r="A53" t="s">
        <v>365</v>
      </c>
      <c r="B53" t="s">
        <v>125</v>
      </c>
      <c r="C53">
        <v>135</v>
      </c>
      <c r="D53">
        <v>135</v>
      </c>
      <c r="E53" s="1">
        <v>1</v>
      </c>
      <c r="F53" s="2">
        <v>1.0000000000000001E-37</v>
      </c>
      <c r="G53">
        <v>57.53</v>
      </c>
      <c r="H53">
        <v>140</v>
      </c>
      <c r="I53" t="str">
        <f>HYPERLINK("https://www.ncbi.nlm.nih.gov/protein/KAH6762251.1?report=genbank&amp;log$=prottop&amp;blast_rank=52&amp;RID=Z82MW2XM016","KAH6762251.1")</f>
        <v>KAH6762251.1</v>
      </c>
    </row>
    <row r="54" spans="1:9" x14ac:dyDescent="0.2">
      <c r="A54" t="s">
        <v>366</v>
      </c>
      <c r="B54" t="s">
        <v>367</v>
      </c>
      <c r="C54">
        <v>135</v>
      </c>
      <c r="D54">
        <v>135</v>
      </c>
      <c r="E54" s="1">
        <v>0.93</v>
      </c>
      <c r="F54" s="2">
        <v>3E-37</v>
      </c>
      <c r="G54">
        <v>55.41</v>
      </c>
      <c r="H54">
        <v>152</v>
      </c>
      <c r="I54" t="str">
        <f>HYPERLINK("https://www.ncbi.nlm.nih.gov/protein/KAG5545721.1?report=genbank&amp;log$=prottop&amp;blast_rank=53&amp;RID=Z82MW2XM016","KAG5545721.1")</f>
        <v>KAG5545721.1</v>
      </c>
    </row>
    <row r="55" spans="1:9" x14ac:dyDescent="0.2">
      <c r="A55" t="s">
        <v>368</v>
      </c>
      <c r="B55" t="s">
        <v>263</v>
      </c>
      <c r="C55">
        <v>134</v>
      </c>
      <c r="D55">
        <v>134</v>
      </c>
      <c r="E55" s="1">
        <v>0.99</v>
      </c>
      <c r="F55" s="2">
        <v>4.9999999999999997E-37</v>
      </c>
      <c r="G55">
        <v>53.59</v>
      </c>
      <c r="H55">
        <v>149</v>
      </c>
      <c r="I55" t="str">
        <f>HYPERLINK("https://www.ncbi.nlm.nih.gov/protein/XP_021619649.1?report=genbank&amp;log$=prottop&amp;blast_rank=54&amp;RID=Z82MW2XM016","XP_021619649.1")</f>
        <v>XP_021619649.1</v>
      </c>
    </row>
    <row r="56" spans="1:9" x14ac:dyDescent="0.2">
      <c r="A56" t="s">
        <v>369</v>
      </c>
      <c r="B56" t="s">
        <v>214</v>
      </c>
      <c r="C56">
        <v>134</v>
      </c>
      <c r="D56">
        <v>134</v>
      </c>
      <c r="E56" s="1">
        <v>0.93</v>
      </c>
      <c r="F56" s="2">
        <v>9.0000000000000008E-37</v>
      </c>
      <c r="G56">
        <v>55.41</v>
      </c>
      <c r="H56">
        <v>152</v>
      </c>
      <c r="I56" t="str">
        <f>HYPERLINK("https://www.ncbi.nlm.nih.gov/protein/XP_058217920.1?report=genbank&amp;log$=prottop&amp;blast_rank=55&amp;RID=Z82MW2XM016","XP_058217920.1")</f>
        <v>XP_058217920.1</v>
      </c>
    </row>
    <row r="57" spans="1:9" x14ac:dyDescent="0.2">
      <c r="A57" t="s">
        <v>370</v>
      </c>
      <c r="B57" t="s">
        <v>191</v>
      </c>
      <c r="C57">
        <v>133</v>
      </c>
      <c r="D57">
        <v>133</v>
      </c>
      <c r="E57" s="1">
        <v>0.98</v>
      </c>
      <c r="F57" s="2">
        <v>1.9999999999999999E-36</v>
      </c>
      <c r="G57">
        <v>55.77</v>
      </c>
      <c r="H57">
        <v>153</v>
      </c>
      <c r="I57" t="str">
        <f>HYPERLINK("https://www.ncbi.nlm.nih.gov/protein/KAH7861751.1?report=genbank&amp;log$=prottop&amp;blast_rank=56&amp;RID=Z82MW2XM016","KAH7861751.1")</f>
        <v>KAH7861751.1</v>
      </c>
    </row>
    <row r="58" spans="1:9" x14ac:dyDescent="0.2">
      <c r="A58" t="s">
        <v>371</v>
      </c>
      <c r="B58" t="s">
        <v>90</v>
      </c>
      <c r="C58">
        <v>133</v>
      </c>
      <c r="D58">
        <v>133</v>
      </c>
      <c r="E58" s="1">
        <v>0.97</v>
      </c>
      <c r="F58" s="2">
        <v>1.9999999999999999E-36</v>
      </c>
      <c r="G58">
        <v>48.68</v>
      </c>
      <c r="H58">
        <v>153</v>
      </c>
      <c r="I58" t="str">
        <f>HYPERLINK("https://www.ncbi.nlm.nih.gov/protein/KAK2981515.1?report=genbank&amp;log$=prottop&amp;blast_rank=57&amp;RID=Z82MW2XM016","KAK2981515.1")</f>
        <v>KAK2981515.1</v>
      </c>
    </row>
    <row r="59" spans="1:9" x14ac:dyDescent="0.2">
      <c r="A59" t="s">
        <v>372</v>
      </c>
      <c r="B59" t="s">
        <v>373</v>
      </c>
      <c r="C59">
        <v>132</v>
      </c>
      <c r="D59">
        <v>132</v>
      </c>
      <c r="E59" s="1">
        <v>0.94</v>
      </c>
      <c r="F59" s="2">
        <v>5E-36</v>
      </c>
      <c r="G59">
        <v>52.05</v>
      </c>
      <c r="H59">
        <v>152</v>
      </c>
      <c r="I59" t="str">
        <f>HYPERLINK("https://www.ncbi.nlm.nih.gov/protein/XP_033147912.1?report=genbank&amp;log$=prottop&amp;blast_rank=58&amp;RID=Z82MW2XM016","XP_033147912.1")</f>
        <v>XP_033147912.1</v>
      </c>
    </row>
    <row r="60" spans="1:9" x14ac:dyDescent="0.2">
      <c r="A60" t="s">
        <v>374</v>
      </c>
      <c r="B60" t="s">
        <v>375</v>
      </c>
      <c r="C60">
        <v>131</v>
      </c>
      <c r="D60">
        <v>131</v>
      </c>
      <c r="E60" s="1">
        <v>0.94</v>
      </c>
      <c r="F60" s="2">
        <v>6.0000000000000003E-36</v>
      </c>
      <c r="G60">
        <v>52.05</v>
      </c>
      <c r="H60">
        <v>152</v>
      </c>
      <c r="I60" t="str">
        <f>HYPERLINK("https://www.ncbi.nlm.nih.gov/protein/XP_048615270.1?report=genbank&amp;log$=prottop&amp;blast_rank=59&amp;RID=Z82MW2XM016","XP_048615270.1")</f>
        <v>XP_048615270.1</v>
      </c>
    </row>
    <row r="61" spans="1:9" x14ac:dyDescent="0.2">
      <c r="A61" t="s">
        <v>122</v>
      </c>
      <c r="B61" t="s">
        <v>123</v>
      </c>
      <c r="C61">
        <v>131</v>
      </c>
      <c r="D61">
        <v>131</v>
      </c>
      <c r="E61" s="1">
        <v>0.94</v>
      </c>
      <c r="F61" s="2">
        <v>7.9999999999999995E-36</v>
      </c>
      <c r="G61">
        <v>51.7</v>
      </c>
      <c r="H61">
        <v>154</v>
      </c>
      <c r="I61" t="str">
        <f>HYPERLINK("https://www.ncbi.nlm.nih.gov/protein/CAK9161843.1?report=genbank&amp;log$=prottop&amp;blast_rank=60&amp;RID=Z82MW2XM016","CAK9161843.1")</f>
        <v>CAK9161843.1</v>
      </c>
    </row>
    <row r="62" spans="1:9" x14ac:dyDescent="0.2">
      <c r="A62" t="s">
        <v>376</v>
      </c>
      <c r="B62" t="s">
        <v>375</v>
      </c>
      <c r="C62">
        <v>131</v>
      </c>
      <c r="D62">
        <v>131</v>
      </c>
      <c r="E62" s="1">
        <v>0.94</v>
      </c>
      <c r="F62" s="2">
        <v>7.9999999999999995E-36</v>
      </c>
      <c r="G62">
        <v>51.7</v>
      </c>
      <c r="H62">
        <v>153</v>
      </c>
      <c r="I62" t="str">
        <f>HYPERLINK("https://www.ncbi.nlm.nih.gov/protein/XP_013736023.2?report=genbank&amp;log$=prottop&amp;blast_rank=61&amp;RID=Z82MW2XM016","XP_013736023.2")</f>
        <v>XP_013736023.2</v>
      </c>
    </row>
    <row r="63" spans="1:9" x14ac:dyDescent="0.2">
      <c r="A63" t="s">
        <v>377</v>
      </c>
      <c r="B63" t="s">
        <v>149</v>
      </c>
      <c r="C63">
        <v>130</v>
      </c>
      <c r="D63">
        <v>130</v>
      </c>
      <c r="E63" s="1">
        <v>0.84</v>
      </c>
      <c r="F63" s="2">
        <v>1E-35</v>
      </c>
      <c r="G63">
        <v>58.91</v>
      </c>
      <c r="H63">
        <v>146</v>
      </c>
      <c r="I63" t="str">
        <f>HYPERLINK("https://www.ncbi.nlm.nih.gov/protein/KAJ4711208.1?report=genbank&amp;log$=prottop&amp;blast_rank=62&amp;RID=Z82MW2XM016","KAJ4711208.1")</f>
        <v>KAJ4711208.1</v>
      </c>
    </row>
    <row r="64" spans="1:9" x14ac:dyDescent="0.2">
      <c r="A64" t="s">
        <v>378</v>
      </c>
      <c r="B64" t="s">
        <v>43</v>
      </c>
      <c r="C64">
        <v>130</v>
      </c>
      <c r="D64">
        <v>130</v>
      </c>
      <c r="E64" s="1">
        <v>0.75</v>
      </c>
      <c r="F64" s="2">
        <v>1E-35</v>
      </c>
      <c r="G64">
        <v>66.39</v>
      </c>
      <c r="H64">
        <v>129</v>
      </c>
      <c r="I64" t="str">
        <f>HYPERLINK("https://www.ncbi.nlm.nih.gov/protein/XP_019237966.1?report=genbank&amp;log$=prottop&amp;blast_rank=63&amp;RID=Z82MW2XM016","XP_019237966.1")</f>
        <v>XP_019237966.1</v>
      </c>
    </row>
    <row r="65" spans="1:9" x14ac:dyDescent="0.2">
      <c r="A65" t="s">
        <v>379</v>
      </c>
      <c r="B65" t="s">
        <v>380</v>
      </c>
      <c r="C65">
        <v>130</v>
      </c>
      <c r="D65">
        <v>130</v>
      </c>
      <c r="E65" s="1">
        <v>0.92</v>
      </c>
      <c r="F65" s="2">
        <v>2E-35</v>
      </c>
      <c r="G65">
        <v>51.7</v>
      </c>
      <c r="H65">
        <v>153</v>
      </c>
      <c r="I65" t="str">
        <f>HYPERLINK("https://www.ncbi.nlm.nih.gov/protein/KAK3226723.1?report=genbank&amp;log$=prottop&amp;blast_rank=64&amp;RID=Z82MW2XM016","KAK3226723.1")</f>
        <v>KAK3226723.1</v>
      </c>
    </row>
    <row r="66" spans="1:9" x14ac:dyDescent="0.2">
      <c r="A66" t="s">
        <v>381</v>
      </c>
      <c r="B66" t="s">
        <v>131</v>
      </c>
      <c r="C66">
        <v>130</v>
      </c>
      <c r="D66">
        <v>130</v>
      </c>
      <c r="E66" s="1">
        <v>0.98</v>
      </c>
      <c r="F66" s="2">
        <v>2E-35</v>
      </c>
      <c r="G66">
        <v>47.44</v>
      </c>
      <c r="H66">
        <v>157</v>
      </c>
      <c r="I66" t="str">
        <f>HYPERLINK("https://www.ncbi.nlm.nih.gov/protein/CAI9097838.1?report=genbank&amp;log$=prottop&amp;blast_rank=65&amp;RID=Z82MW2XM016","CAI9097838.1")</f>
        <v>CAI9097838.1</v>
      </c>
    </row>
    <row r="67" spans="1:9" x14ac:dyDescent="0.2">
      <c r="A67" t="s">
        <v>382</v>
      </c>
      <c r="B67" t="s">
        <v>383</v>
      </c>
      <c r="C67">
        <v>130</v>
      </c>
      <c r="D67">
        <v>130</v>
      </c>
      <c r="E67" s="1">
        <v>0.97</v>
      </c>
      <c r="F67" s="2">
        <v>2E-35</v>
      </c>
      <c r="G67">
        <v>50.66</v>
      </c>
      <c r="H67">
        <v>154</v>
      </c>
      <c r="I67" t="str">
        <f>HYPERLINK("https://www.ncbi.nlm.nih.gov/protein/KAJ0263702.1?report=genbank&amp;log$=prottop&amp;blast_rank=66&amp;RID=Z82MW2XM016","KAJ0263702.1")</f>
        <v>KAJ0263702.1</v>
      </c>
    </row>
    <row r="68" spans="1:9" x14ac:dyDescent="0.2">
      <c r="A68" t="s">
        <v>384</v>
      </c>
      <c r="B68" t="s">
        <v>385</v>
      </c>
      <c r="C68">
        <v>130</v>
      </c>
      <c r="D68">
        <v>130</v>
      </c>
      <c r="E68" s="1">
        <v>0.94</v>
      </c>
      <c r="F68" s="2">
        <v>2E-35</v>
      </c>
      <c r="G68">
        <v>51.37</v>
      </c>
      <c r="H68">
        <v>153</v>
      </c>
      <c r="I68" t="str">
        <f>HYPERLINK("https://www.ncbi.nlm.nih.gov/protein/XP_018432521.2?report=genbank&amp;log$=prottop&amp;blast_rank=67&amp;RID=Z82MW2XM016","XP_018432521.2")</f>
        <v>XP_018432521.2</v>
      </c>
    </row>
    <row r="69" spans="1:9" x14ac:dyDescent="0.2">
      <c r="A69" t="s">
        <v>386</v>
      </c>
      <c r="B69" t="s">
        <v>387</v>
      </c>
      <c r="C69">
        <v>130</v>
      </c>
      <c r="D69">
        <v>130</v>
      </c>
      <c r="E69" s="1">
        <v>0.83</v>
      </c>
      <c r="F69" s="2">
        <v>2.9999999999999999E-35</v>
      </c>
      <c r="G69">
        <v>56.3</v>
      </c>
      <c r="H69">
        <v>153</v>
      </c>
      <c r="I69" t="str">
        <f>HYPERLINK("https://www.ncbi.nlm.nih.gov/protein/KAF3441729.1?report=genbank&amp;log$=prottop&amp;blast_rank=68&amp;RID=Z82MW2XM016","KAF3441729.1")</f>
        <v>KAF3441729.1</v>
      </c>
    </row>
    <row r="70" spans="1:9" x14ac:dyDescent="0.2">
      <c r="A70" t="s">
        <v>388</v>
      </c>
      <c r="B70" t="s">
        <v>389</v>
      </c>
      <c r="C70">
        <v>129</v>
      </c>
      <c r="D70">
        <v>129</v>
      </c>
      <c r="E70" s="1">
        <v>0.94</v>
      </c>
      <c r="F70" s="2">
        <v>4E-35</v>
      </c>
      <c r="G70">
        <v>51.37</v>
      </c>
      <c r="H70">
        <v>152</v>
      </c>
      <c r="I70" t="str">
        <f>HYPERLINK("https://www.ncbi.nlm.nih.gov/protein/VDD46915.1?report=genbank&amp;log$=prottop&amp;blast_rank=69&amp;RID=Z82MW2XM016","VDD46915.1")</f>
        <v>VDD46915.1</v>
      </c>
    </row>
    <row r="71" spans="1:9" x14ac:dyDescent="0.2">
      <c r="A71" t="s">
        <v>390</v>
      </c>
      <c r="B71" t="s">
        <v>391</v>
      </c>
      <c r="C71">
        <v>129</v>
      </c>
      <c r="D71">
        <v>129</v>
      </c>
      <c r="E71" s="1">
        <v>0.93</v>
      </c>
      <c r="F71" s="2">
        <v>4E-35</v>
      </c>
      <c r="G71">
        <v>51.7</v>
      </c>
      <c r="H71">
        <v>153</v>
      </c>
      <c r="I71" t="str">
        <f>HYPERLINK("https://www.ncbi.nlm.nih.gov/protein/KAJ7976045.1?report=genbank&amp;log$=prottop&amp;blast_rank=70&amp;RID=Z82MW2XM016","KAJ7976045.1")</f>
        <v>KAJ7976045.1</v>
      </c>
    </row>
    <row r="72" spans="1:9" x14ac:dyDescent="0.2">
      <c r="A72" t="s">
        <v>392</v>
      </c>
      <c r="B72" t="s">
        <v>393</v>
      </c>
      <c r="C72">
        <v>128</v>
      </c>
      <c r="D72">
        <v>128</v>
      </c>
      <c r="E72" s="1">
        <v>0.86</v>
      </c>
      <c r="F72" s="2">
        <v>9.9999999999999993E-35</v>
      </c>
      <c r="G72">
        <v>58.16</v>
      </c>
      <c r="H72">
        <v>158</v>
      </c>
      <c r="I72" t="str">
        <f>HYPERLINK("https://www.ncbi.nlm.nih.gov/protein/XP_027176640.1?report=genbank&amp;log$=prottop&amp;blast_rank=71&amp;RID=Z82MW2XM016","XP_027176640.1")</f>
        <v>XP_027176640.1</v>
      </c>
    </row>
    <row r="73" spans="1:9" x14ac:dyDescent="0.2">
      <c r="A73" t="s">
        <v>394</v>
      </c>
      <c r="B73" t="s">
        <v>109</v>
      </c>
      <c r="C73">
        <v>128</v>
      </c>
      <c r="D73">
        <v>128</v>
      </c>
      <c r="E73" s="1">
        <v>0.86</v>
      </c>
      <c r="F73" s="2">
        <v>9.9999999999999993E-35</v>
      </c>
      <c r="G73">
        <v>57.75</v>
      </c>
      <c r="H73">
        <v>159</v>
      </c>
      <c r="I73" t="str">
        <f>HYPERLINK("https://www.ncbi.nlm.nih.gov/protein/XP_027070505.1?report=genbank&amp;log$=prottop&amp;blast_rank=72&amp;RID=Z82MW2XM016","XP_027070505.1")</f>
        <v>XP_027070505.1</v>
      </c>
    </row>
    <row r="74" spans="1:9" x14ac:dyDescent="0.2">
      <c r="A74" t="s">
        <v>100</v>
      </c>
      <c r="B74" t="s">
        <v>101</v>
      </c>
      <c r="C74">
        <v>128</v>
      </c>
      <c r="D74">
        <v>128</v>
      </c>
      <c r="E74" s="1">
        <v>0.86</v>
      </c>
      <c r="F74" s="2">
        <v>9.9999999999999993E-35</v>
      </c>
      <c r="G74">
        <v>57.75</v>
      </c>
      <c r="H74">
        <v>159</v>
      </c>
      <c r="I74" t="str">
        <f>HYPERLINK("https://www.ncbi.nlm.nih.gov/protein/CDP15349.1?report=genbank&amp;log$=prottop&amp;blast_rank=73&amp;RID=Z82MW2XM016","CDP15349.1")</f>
        <v>CDP15349.1</v>
      </c>
    </row>
    <row r="75" spans="1:9" x14ac:dyDescent="0.2">
      <c r="A75" t="s">
        <v>395</v>
      </c>
      <c r="B75" t="s">
        <v>396</v>
      </c>
      <c r="C75">
        <v>128</v>
      </c>
      <c r="D75">
        <v>128</v>
      </c>
      <c r="E75" s="1">
        <v>0.83</v>
      </c>
      <c r="F75" s="2">
        <v>9.9999999999999993E-35</v>
      </c>
      <c r="G75">
        <v>55.22</v>
      </c>
      <c r="H75">
        <v>157</v>
      </c>
      <c r="I75" t="str">
        <f>HYPERLINK("https://www.ncbi.nlm.nih.gov/protein/XP_034694474.1?report=genbank&amp;log$=prottop&amp;blast_rank=74&amp;RID=Z82MW2XM016","XP_034694474.1")</f>
        <v>XP_034694474.1</v>
      </c>
    </row>
    <row r="76" spans="1:9" x14ac:dyDescent="0.2">
      <c r="A76" t="s">
        <v>397</v>
      </c>
      <c r="B76" t="s">
        <v>96</v>
      </c>
      <c r="C76">
        <v>127</v>
      </c>
      <c r="D76">
        <v>127</v>
      </c>
      <c r="E76" s="1">
        <v>0.86</v>
      </c>
      <c r="F76" s="2">
        <v>1.9999999999999999E-34</v>
      </c>
      <c r="G76">
        <v>50.37</v>
      </c>
      <c r="H76">
        <v>151</v>
      </c>
      <c r="I76" t="str">
        <f>HYPERLINK("https://www.ncbi.nlm.nih.gov/protein/KAK3020528.1?report=genbank&amp;log$=prottop&amp;blast_rank=75&amp;RID=Z82MW2XM016","KAK3020528.1")</f>
        <v>KAK3020528.1</v>
      </c>
    </row>
    <row r="77" spans="1:9" x14ac:dyDescent="0.2">
      <c r="A77" t="s">
        <v>398</v>
      </c>
      <c r="B77" t="s">
        <v>399</v>
      </c>
      <c r="C77">
        <v>127</v>
      </c>
      <c r="D77">
        <v>127</v>
      </c>
      <c r="E77" s="1">
        <v>0.94</v>
      </c>
      <c r="F77" s="2">
        <v>3E-34</v>
      </c>
      <c r="G77">
        <v>52.78</v>
      </c>
      <c r="H77">
        <v>149</v>
      </c>
      <c r="I77" t="str">
        <f>HYPERLINK("https://www.ncbi.nlm.nih.gov/protein/CAE5966721.1?report=genbank&amp;log$=prottop&amp;blast_rank=76&amp;RID=Z82MW2XM016","CAE5966721.1")</f>
        <v>CAE5966721.1</v>
      </c>
    </row>
    <row r="78" spans="1:9" x14ac:dyDescent="0.2">
      <c r="A78" t="s">
        <v>400</v>
      </c>
      <c r="B78" t="s">
        <v>401</v>
      </c>
      <c r="C78">
        <v>127</v>
      </c>
      <c r="D78">
        <v>127</v>
      </c>
      <c r="E78" s="1">
        <v>0.94</v>
      </c>
      <c r="F78" s="2">
        <v>3E-34</v>
      </c>
      <c r="G78">
        <v>51.01</v>
      </c>
      <c r="H78">
        <v>158</v>
      </c>
      <c r="I78" t="str">
        <f>HYPERLINK("https://www.ncbi.nlm.nih.gov/protein/KAG2272640.1?report=genbank&amp;log$=prottop&amp;blast_rank=77&amp;RID=Z82MW2XM016","KAG2272640.1")</f>
        <v>KAG2272640.1</v>
      </c>
    </row>
    <row r="79" spans="1:9" x14ac:dyDescent="0.2">
      <c r="A79" t="s">
        <v>402</v>
      </c>
      <c r="B79" t="s">
        <v>403</v>
      </c>
      <c r="C79">
        <v>127</v>
      </c>
      <c r="D79">
        <v>127</v>
      </c>
      <c r="E79" s="1">
        <v>0.92</v>
      </c>
      <c r="F79" s="2">
        <v>3E-34</v>
      </c>
      <c r="G79">
        <v>51.7</v>
      </c>
      <c r="H79">
        <v>153</v>
      </c>
      <c r="I79" t="str">
        <f>HYPERLINK("https://www.ncbi.nlm.nih.gov/protein/TXG58353.1?report=genbank&amp;log$=prottop&amp;blast_rank=78&amp;RID=Z82MW2XM016","TXG58353.1")</f>
        <v>TXG58353.1</v>
      </c>
    </row>
    <row r="80" spans="1:9" x14ac:dyDescent="0.2">
      <c r="A80" t="s">
        <v>404</v>
      </c>
      <c r="B80" t="s">
        <v>405</v>
      </c>
      <c r="C80">
        <v>127</v>
      </c>
      <c r="D80">
        <v>127</v>
      </c>
      <c r="E80" s="1">
        <v>0.95</v>
      </c>
      <c r="F80" s="2">
        <v>3.9999999999999997E-34</v>
      </c>
      <c r="G80">
        <v>50</v>
      </c>
      <c r="H80">
        <v>153</v>
      </c>
      <c r="I80" t="str">
        <f>HYPERLINK("https://www.ncbi.nlm.nih.gov/protein/CAH8339276.1?report=genbank&amp;log$=prottop&amp;blast_rank=79&amp;RID=Z82MW2XM016","CAH8339276.1")</f>
        <v>CAH8339276.1</v>
      </c>
    </row>
    <row r="81" spans="1:9" x14ac:dyDescent="0.2">
      <c r="A81" t="s">
        <v>406</v>
      </c>
      <c r="B81" t="s">
        <v>407</v>
      </c>
      <c r="C81">
        <v>127</v>
      </c>
      <c r="D81">
        <v>127</v>
      </c>
      <c r="E81" s="1">
        <v>0.94</v>
      </c>
      <c r="F81" s="2">
        <v>3.9999999999999997E-34</v>
      </c>
      <c r="G81">
        <v>50</v>
      </c>
      <c r="H81">
        <v>155</v>
      </c>
      <c r="I81" t="str">
        <f>HYPERLINK("https://www.ncbi.nlm.nih.gov/protein/KAF8085925.1?report=genbank&amp;log$=prottop&amp;blast_rank=80&amp;RID=Z82MW2XM016","KAF8085925.1")</f>
        <v>KAF8085925.1</v>
      </c>
    </row>
    <row r="82" spans="1:9" x14ac:dyDescent="0.2">
      <c r="A82" t="s">
        <v>408</v>
      </c>
      <c r="B82" t="s">
        <v>147</v>
      </c>
      <c r="C82">
        <v>127</v>
      </c>
      <c r="D82">
        <v>127</v>
      </c>
      <c r="E82" s="1">
        <v>0.92</v>
      </c>
      <c r="F82" s="2">
        <v>3.9999999999999997E-34</v>
      </c>
      <c r="G82">
        <v>54.11</v>
      </c>
      <c r="H82">
        <v>152</v>
      </c>
      <c r="I82" t="str">
        <f>HYPERLINK("https://www.ncbi.nlm.nih.gov/protein/XP_015386988.1?report=genbank&amp;log$=prottop&amp;blast_rank=81&amp;RID=Z82MW2XM016","XP_015386988.1")</f>
        <v>XP_015386988.1</v>
      </c>
    </row>
    <row r="83" spans="1:9" x14ac:dyDescent="0.2">
      <c r="A83" t="s">
        <v>409</v>
      </c>
      <c r="B83" t="s">
        <v>410</v>
      </c>
      <c r="C83">
        <v>126</v>
      </c>
      <c r="D83">
        <v>126</v>
      </c>
      <c r="E83" s="1">
        <v>0.94</v>
      </c>
      <c r="F83" s="2">
        <v>1.0000000000000001E-33</v>
      </c>
      <c r="G83">
        <v>51.01</v>
      </c>
      <c r="H83">
        <v>156</v>
      </c>
      <c r="I83" t="str">
        <f>HYPERLINK("https://www.ncbi.nlm.nih.gov/protein/XP_013583561.1?report=genbank&amp;log$=prottop&amp;blast_rank=82&amp;RID=Z82MW2XM016","XP_013583561.1")</f>
        <v>XP_013583561.1</v>
      </c>
    </row>
    <row r="84" spans="1:9" x14ac:dyDescent="0.2">
      <c r="A84" t="s">
        <v>411</v>
      </c>
      <c r="B84" t="s">
        <v>412</v>
      </c>
      <c r="C84">
        <v>125</v>
      </c>
      <c r="D84">
        <v>125</v>
      </c>
      <c r="E84" s="1">
        <v>0.84</v>
      </c>
      <c r="F84" s="2">
        <v>1.0000000000000001E-33</v>
      </c>
      <c r="G84">
        <v>54.41</v>
      </c>
      <c r="H84">
        <v>153</v>
      </c>
      <c r="I84" t="str">
        <f>HYPERLINK("https://www.ncbi.nlm.nih.gov/protein/XP_044491138.1?report=genbank&amp;log$=prottop&amp;blast_rank=83&amp;RID=Z82MW2XM016","XP_044491138.1")</f>
        <v>XP_044491138.1</v>
      </c>
    </row>
    <row r="85" spans="1:9" x14ac:dyDescent="0.2">
      <c r="A85" t="s">
        <v>413</v>
      </c>
      <c r="B85" t="s">
        <v>414</v>
      </c>
      <c r="C85">
        <v>125</v>
      </c>
      <c r="D85">
        <v>125</v>
      </c>
      <c r="E85" s="1">
        <v>0.83</v>
      </c>
      <c r="F85" s="2">
        <v>2.0000000000000001E-33</v>
      </c>
      <c r="G85">
        <v>54.48</v>
      </c>
      <c r="H85">
        <v>157</v>
      </c>
      <c r="I85" t="str">
        <f>HYPERLINK("https://www.ncbi.nlm.nih.gov/protein/RVW48210.1?report=genbank&amp;log$=prottop&amp;blast_rank=84&amp;RID=Z82MW2XM016","RVW48210.1")</f>
        <v>RVW48210.1</v>
      </c>
    </row>
    <row r="86" spans="1:9" x14ac:dyDescent="0.2">
      <c r="A86" t="s">
        <v>415</v>
      </c>
      <c r="B86" t="s">
        <v>416</v>
      </c>
      <c r="C86">
        <v>125</v>
      </c>
      <c r="D86">
        <v>125</v>
      </c>
      <c r="E86" s="1">
        <v>0.97</v>
      </c>
      <c r="F86" s="2">
        <v>2.0000000000000001E-33</v>
      </c>
      <c r="G86">
        <v>50</v>
      </c>
      <c r="H86">
        <v>149</v>
      </c>
      <c r="I86" t="str">
        <f>HYPERLINK("https://www.ncbi.nlm.nih.gov/protein/NP_566365.1?report=genbank&amp;log$=prottop&amp;blast_rank=85&amp;RID=Z82MW2XM016","NP_566365.1")</f>
        <v>NP_566365.1</v>
      </c>
    </row>
    <row r="87" spans="1:9" x14ac:dyDescent="0.2">
      <c r="A87" t="s">
        <v>417</v>
      </c>
      <c r="B87" t="s">
        <v>283</v>
      </c>
      <c r="C87">
        <v>125</v>
      </c>
      <c r="D87">
        <v>125</v>
      </c>
      <c r="E87" s="1">
        <v>0.83</v>
      </c>
      <c r="F87" s="2">
        <v>2.0000000000000001E-33</v>
      </c>
      <c r="G87">
        <v>53.33</v>
      </c>
      <c r="H87">
        <v>153</v>
      </c>
      <c r="I87" t="str">
        <f>HYPERLINK("https://www.ncbi.nlm.nih.gov/protein/KAJ0027368.1?report=genbank&amp;log$=prottop&amp;blast_rank=86&amp;RID=Z82MW2XM016","KAJ0027368.1")</f>
        <v>KAJ0027368.1</v>
      </c>
    </row>
    <row r="88" spans="1:9" x14ac:dyDescent="0.2">
      <c r="A88" t="s">
        <v>418</v>
      </c>
      <c r="B88" t="s">
        <v>419</v>
      </c>
      <c r="C88">
        <v>125</v>
      </c>
      <c r="D88">
        <v>125</v>
      </c>
      <c r="E88" s="1">
        <v>0.98</v>
      </c>
      <c r="F88" s="2">
        <v>2.0000000000000001E-33</v>
      </c>
      <c r="G88">
        <v>51.3</v>
      </c>
      <c r="H88">
        <v>152</v>
      </c>
      <c r="I88" t="str">
        <f>HYPERLINK("https://www.ncbi.nlm.nih.gov/protein/XP_015580496.1?report=genbank&amp;log$=prottop&amp;blast_rank=87&amp;RID=Z82MW2XM016","XP_015580496.1")</f>
        <v>XP_015580496.1</v>
      </c>
    </row>
    <row r="89" spans="1:9" x14ac:dyDescent="0.2">
      <c r="A89" t="s">
        <v>420</v>
      </c>
      <c r="B89" t="s">
        <v>135</v>
      </c>
      <c r="C89">
        <v>125</v>
      </c>
      <c r="D89">
        <v>125</v>
      </c>
      <c r="E89" s="1">
        <v>0.83</v>
      </c>
      <c r="F89" s="2">
        <v>2.0000000000000001E-33</v>
      </c>
      <c r="G89">
        <v>53.33</v>
      </c>
      <c r="H89">
        <v>153</v>
      </c>
      <c r="I89" t="str">
        <f>HYPERLINK("https://www.ncbi.nlm.nih.gov/protein/XP_031253171.1?report=genbank&amp;log$=prottop&amp;blast_rank=88&amp;RID=Z82MW2XM016","XP_031253171.1")</f>
        <v>XP_031253171.1</v>
      </c>
    </row>
    <row r="90" spans="1:9" x14ac:dyDescent="0.2">
      <c r="A90" t="s">
        <v>421</v>
      </c>
      <c r="B90" t="s">
        <v>422</v>
      </c>
      <c r="C90">
        <v>125</v>
      </c>
      <c r="D90">
        <v>125</v>
      </c>
      <c r="E90" s="1">
        <v>0.83</v>
      </c>
      <c r="F90" s="2">
        <v>2.0000000000000001E-33</v>
      </c>
      <c r="G90">
        <v>53.33</v>
      </c>
      <c r="H90">
        <v>153</v>
      </c>
      <c r="I90" t="str">
        <f>HYPERLINK("https://www.ncbi.nlm.nih.gov/protein/KAJ0087592.1?report=genbank&amp;log$=prottop&amp;blast_rank=89&amp;RID=Z82MW2XM016","KAJ0087592.1")</f>
        <v>KAJ0087592.1</v>
      </c>
    </row>
    <row r="91" spans="1:9" x14ac:dyDescent="0.2">
      <c r="A91" t="s">
        <v>423</v>
      </c>
      <c r="B91" t="s">
        <v>424</v>
      </c>
      <c r="C91">
        <v>125</v>
      </c>
      <c r="D91">
        <v>125</v>
      </c>
      <c r="E91" s="1">
        <v>0.97</v>
      </c>
      <c r="F91" s="2">
        <v>2.0000000000000001E-33</v>
      </c>
      <c r="G91">
        <v>48.03</v>
      </c>
      <c r="H91">
        <v>150</v>
      </c>
      <c r="I91" t="str">
        <f>HYPERLINK("https://www.ncbi.nlm.nih.gov/protein/XP_010486584.1?report=genbank&amp;log$=prottop&amp;blast_rank=90&amp;RID=Z82MW2XM016","XP_010486584.1")</f>
        <v>XP_010486584.1</v>
      </c>
    </row>
    <row r="92" spans="1:9" x14ac:dyDescent="0.2">
      <c r="A92" t="s">
        <v>425</v>
      </c>
      <c r="B92" t="s">
        <v>424</v>
      </c>
      <c r="C92">
        <v>125</v>
      </c>
      <c r="D92">
        <v>125</v>
      </c>
      <c r="E92" s="1">
        <v>0.97</v>
      </c>
      <c r="F92" s="2">
        <v>3.0000000000000002E-33</v>
      </c>
      <c r="G92">
        <v>48.03</v>
      </c>
      <c r="H92">
        <v>150</v>
      </c>
      <c r="I92" t="str">
        <f>HYPERLINK("https://www.ncbi.nlm.nih.gov/protein/XP_010464662.1?report=genbank&amp;log$=prottop&amp;blast_rank=91&amp;RID=Z82MW2XM016","XP_010464662.1")</f>
        <v>XP_010464662.1</v>
      </c>
    </row>
    <row r="93" spans="1:9" x14ac:dyDescent="0.2">
      <c r="A93" t="s">
        <v>426</v>
      </c>
      <c r="B93" t="s">
        <v>427</v>
      </c>
      <c r="C93">
        <v>124</v>
      </c>
      <c r="D93">
        <v>124</v>
      </c>
      <c r="E93" s="1">
        <v>0.91</v>
      </c>
      <c r="F93" s="2">
        <v>3.0000000000000002E-33</v>
      </c>
      <c r="G93">
        <v>50.68</v>
      </c>
      <c r="H93">
        <v>151</v>
      </c>
      <c r="I93" t="str">
        <f>HYPERLINK("https://www.ncbi.nlm.nih.gov/protein/XP_030492746.2?report=genbank&amp;log$=prottop&amp;blast_rank=92&amp;RID=Z82MW2XM016","XP_030492746.2")</f>
        <v>XP_030492746.2</v>
      </c>
    </row>
    <row r="94" spans="1:9" x14ac:dyDescent="0.2">
      <c r="A94" t="s">
        <v>428</v>
      </c>
      <c r="B94" t="s">
        <v>429</v>
      </c>
      <c r="C94">
        <v>124</v>
      </c>
      <c r="D94">
        <v>124</v>
      </c>
      <c r="E94" s="1">
        <v>0.94</v>
      </c>
      <c r="F94" s="2">
        <v>4.0000000000000002E-33</v>
      </c>
      <c r="G94">
        <v>50.68</v>
      </c>
      <c r="H94">
        <v>152</v>
      </c>
      <c r="I94" t="str">
        <f>HYPERLINK("https://www.ncbi.nlm.nih.gov/protein/VVA97065.1?report=genbank&amp;log$=prottop&amp;blast_rank=93&amp;RID=Z82MW2XM016","VVA97065.1")</f>
        <v>VVA97065.1</v>
      </c>
    </row>
    <row r="95" spans="1:9" x14ac:dyDescent="0.2">
      <c r="A95" t="s">
        <v>430</v>
      </c>
      <c r="B95" t="s">
        <v>431</v>
      </c>
      <c r="C95">
        <v>124</v>
      </c>
      <c r="D95">
        <v>124</v>
      </c>
      <c r="E95" s="1">
        <v>0.98</v>
      </c>
      <c r="F95" s="2">
        <v>4.0000000000000002E-33</v>
      </c>
      <c r="G95">
        <v>48.39</v>
      </c>
      <c r="H95">
        <v>155</v>
      </c>
      <c r="I95" t="str">
        <f>HYPERLINK("https://www.ncbi.nlm.nih.gov/protein/KAH7553433.1?report=genbank&amp;log$=prottop&amp;blast_rank=94&amp;RID=Z82MW2XM016","KAH7553433.1")</f>
        <v>KAH7553433.1</v>
      </c>
    </row>
    <row r="96" spans="1:9" x14ac:dyDescent="0.2">
      <c r="A96" t="s">
        <v>432</v>
      </c>
      <c r="B96" t="s">
        <v>433</v>
      </c>
      <c r="C96">
        <v>124</v>
      </c>
      <c r="D96">
        <v>124</v>
      </c>
      <c r="E96" s="1">
        <v>0.83</v>
      </c>
      <c r="F96" s="2">
        <v>5.0000000000000003E-33</v>
      </c>
      <c r="G96">
        <v>54.76</v>
      </c>
      <c r="H96">
        <v>146</v>
      </c>
      <c r="I96" t="str">
        <f>HYPERLINK("https://www.ncbi.nlm.nih.gov/protein/XP_028789936.1?report=genbank&amp;log$=prottop&amp;blast_rank=95&amp;RID=Z82MW2XM016","XP_028789936.1")</f>
        <v>XP_028789936.1</v>
      </c>
    </row>
    <row r="97" spans="1:9" x14ac:dyDescent="0.2">
      <c r="A97" t="s">
        <v>434</v>
      </c>
      <c r="B97" t="s">
        <v>45</v>
      </c>
      <c r="C97">
        <v>123</v>
      </c>
      <c r="D97">
        <v>123</v>
      </c>
      <c r="E97" s="1">
        <v>0.75</v>
      </c>
      <c r="F97" s="2">
        <v>6.0000000000000003E-33</v>
      </c>
      <c r="G97">
        <v>58.54</v>
      </c>
      <c r="H97">
        <v>129</v>
      </c>
      <c r="I97" t="str">
        <f>HYPERLINK("https://www.ncbi.nlm.nih.gov/protein/XP_009773683.1?report=genbank&amp;log$=prottop&amp;blast_rank=96&amp;RID=Z82MW2XM016","XP_009773683.1")</f>
        <v>XP_009773683.1</v>
      </c>
    </row>
    <row r="98" spans="1:9" x14ac:dyDescent="0.2">
      <c r="A98" t="s">
        <v>435</v>
      </c>
      <c r="B98" t="s">
        <v>436</v>
      </c>
      <c r="C98">
        <v>133</v>
      </c>
      <c r="D98">
        <v>133</v>
      </c>
      <c r="E98" s="1">
        <v>0.97</v>
      </c>
      <c r="F98" s="2">
        <v>6.0000000000000003E-33</v>
      </c>
      <c r="G98">
        <v>51.97</v>
      </c>
      <c r="H98">
        <v>703</v>
      </c>
      <c r="I98" t="str">
        <f>HYPERLINK("https://www.ncbi.nlm.nih.gov/protein/KAG5398928.1?report=genbank&amp;log$=prottop&amp;blast_rank=97&amp;RID=Z82MW2XM016","KAG5398928.1")</f>
        <v>KAG5398928.1</v>
      </c>
    </row>
    <row r="99" spans="1:9" x14ac:dyDescent="0.2">
      <c r="A99" t="s">
        <v>437</v>
      </c>
      <c r="B99" t="s">
        <v>94</v>
      </c>
      <c r="C99">
        <v>124</v>
      </c>
      <c r="D99">
        <v>124</v>
      </c>
      <c r="E99" s="1">
        <v>0.63</v>
      </c>
      <c r="F99" s="2">
        <v>6.0000000000000003E-33</v>
      </c>
      <c r="G99">
        <v>73.260000000000005</v>
      </c>
      <c r="H99">
        <v>163</v>
      </c>
      <c r="I99" t="str">
        <f>HYPERLINK("https://www.ncbi.nlm.nih.gov/protein/KAI3471988.1?report=genbank&amp;log$=prottop&amp;blast_rank=98&amp;RID=Z82MW2XM016","KAI3471988.1")</f>
        <v>KAI3471988.1</v>
      </c>
    </row>
    <row r="100" spans="1:9" x14ac:dyDescent="0.2">
      <c r="A100" t="s">
        <v>438</v>
      </c>
      <c r="B100" t="s">
        <v>135</v>
      </c>
      <c r="C100">
        <v>124</v>
      </c>
      <c r="D100">
        <v>124</v>
      </c>
      <c r="E100" s="1">
        <v>0.83</v>
      </c>
      <c r="F100" s="2">
        <v>6.0000000000000003E-33</v>
      </c>
      <c r="G100">
        <v>52.59</v>
      </c>
      <c r="H100">
        <v>153</v>
      </c>
      <c r="I100" t="str">
        <f>HYPERLINK("https://www.ncbi.nlm.nih.gov/protein/XP_031270898.1?report=genbank&amp;log$=prottop&amp;blast_rank=99&amp;RID=Z82MW2XM016","XP_031270898.1")</f>
        <v>XP_031270898.1</v>
      </c>
    </row>
    <row r="101" spans="1:9" x14ac:dyDescent="0.2">
      <c r="A101" t="s">
        <v>439</v>
      </c>
      <c r="B101" t="s">
        <v>440</v>
      </c>
      <c r="C101">
        <v>124</v>
      </c>
      <c r="D101">
        <v>124</v>
      </c>
      <c r="E101" s="1">
        <v>0.94</v>
      </c>
      <c r="F101" s="2">
        <v>6.9999999999999997E-33</v>
      </c>
      <c r="G101">
        <v>52.08</v>
      </c>
      <c r="H101">
        <v>149</v>
      </c>
      <c r="I101" t="str">
        <f>HYPERLINK("https://www.ncbi.nlm.nih.gov/protein/KAG7581109.1?report=genbank&amp;log$=prottop&amp;blast_rank=100&amp;RID=Z82MW2XM016","KAG7581109.1")</f>
        <v>KAG7581109.1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5F1F-77E9-4E43-9DB1-9A2182E7F794}">
  <dimension ref="A1:I101"/>
  <sheetViews>
    <sheetView workbookViewId="0">
      <selection sqref="A1:XFD1"/>
    </sheetView>
  </sheetViews>
  <sheetFormatPr baseColWidth="10" defaultRowHeight="16" x14ac:dyDescent="0.2"/>
  <cols>
    <col min="1" max="1" width="72.5" bestFit="1" customWidth="1"/>
    <col min="2" max="2" width="34" bestFit="1" customWidth="1"/>
    <col min="3" max="3" width="9.6640625" bestFit="1" customWidth="1"/>
    <col min="4" max="4" width="10.33203125" bestFit="1" customWidth="1"/>
    <col min="5" max="5" width="11" bestFit="1" customWidth="1"/>
    <col min="6" max="6" width="10.5" customWidth="1"/>
    <col min="7" max="7" width="9" bestFit="1" customWidth="1"/>
    <col min="8" max="8" width="7.83203125" bestFit="1" customWidth="1"/>
    <col min="9" max="9" width="14.6640625" bestFit="1" customWidth="1"/>
  </cols>
  <sheetData>
    <row r="1" spans="1:9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t="s">
        <v>441</v>
      </c>
      <c r="B2" t="s">
        <v>10</v>
      </c>
      <c r="C2">
        <v>374</v>
      </c>
      <c r="D2">
        <v>374</v>
      </c>
      <c r="E2" s="1">
        <v>1</v>
      </c>
      <c r="F2" s="2">
        <v>9.0000000000000004E-131</v>
      </c>
      <c r="G2">
        <v>100</v>
      </c>
      <c r="H2">
        <v>181</v>
      </c>
      <c r="I2" t="str">
        <f>HYPERLINK("https://www.ncbi.nlm.nih.gov/protein/XP_004249372.1?report=genbank&amp;log$=prottop&amp;blast_rank=1&amp;RID=Z82MW2XM016","XP_004249372.1")</f>
        <v>XP_004249372.1</v>
      </c>
    </row>
    <row r="3" spans="1:9" x14ac:dyDescent="0.2">
      <c r="A3" t="s">
        <v>442</v>
      </c>
      <c r="B3" t="s">
        <v>14</v>
      </c>
      <c r="C3">
        <v>362</v>
      </c>
      <c r="D3">
        <v>362</v>
      </c>
      <c r="E3" s="1">
        <v>1</v>
      </c>
      <c r="F3" s="2">
        <v>7E-126</v>
      </c>
      <c r="G3">
        <v>97.79</v>
      </c>
      <c r="H3">
        <v>180</v>
      </c>
      <c r="I3" t="str">
        <f>HYPERLINK("https://www.ncbi.nlm.nih.gov/protein/XP_015089306.1?report=genbank&amp;log$=prottop&amp;blast_rank=2&amp;RID=Z82MW2XM016","XP_015089306.1")</f>
        <v>XP_015089306.1</v>
      </c>
    </row>
    <row r="4" spans="1:9" x14ac:dyDescent="0.2">
      <c r="A4" t="s">
        <v>443</v>
      </c>
      <c r="B4" t="s">
        <v>12</v>
      </c>
      <c r="C4">
        <v>348</v>
      </c>
      <c r="D4">
        <v>348</v>
      </c>
      <c r="E4" s="1">
        <v>0.97</v>
      </c>
      <c r="F4" s="2">
        <v>9.9999999999999998E-121</v>
      </c>
      <c r="G4">
        <v>96.05</v>
      </c>
      <c r="H4">
        <v>177</v>
      </c>
      <c r="I4" t="str">
        <f>HYPERLINK("https://www.ncbi.nlm.nih.gov/protein/TMW90844.1?report=genbank&amp;log$=prottop&amp;blast_rank=3&amp;RID=Z82MW2XM016","TMW90844.1")</f>
        <v>TMW90844.1</v>
      </c>
    </row>
    <row r="5" spans="1:9" x14ac:dyDescent="0.2">
      <c r="A5" t="s">
        <v>444</v>
      </c>
      <c r="B5" t="s">
        <v>10</v>
      </c>
      <c r="C5">
        <v>331</v>
      </c>
      <c r="D5">
        <v>331</v>
      </c>
      <c r="E5" s="1">
        <v>0.91</v>
      </c>
      <c r="F5" s="2">
        <v>2E-113</v>
      </c>
      <c r="G5">
        <v>96.97</v>
      </c>
      <c r="H5">
        <v>183</v>
      </c>
      <c r="I5" t="str">
        <f>HYPERLINK("https://www.ncbi.nlm.nih.gov/protein/XP_025883561.1?report=genbank&amp;log$=prottop&amp;blast_rank=4&amp;RID=Z82MW2XM016","XP_025883561.1")</f>
        <v>XP_025883561.1</v>
      </c>
    </row>
    <row r="6" spans="1:9" x14ac:dyDescent="0.2">
      <c r="A6" t="s">
        <v>445</v>
      </c>
      <c r="B6" t="s">
        <v>19</v>
      </c>
      <c r="C6">
        <v>325</v>
      </c>
      <c r="D6">
        <v>325</v>
      </c>
      <c r="E6" s="1">
        <v>0.97</v>
      </c>
      <c r="F6" s="2">
        <v>2.0000000000000002E-111</v>
      </c>
      <c r="G6">
        <v>89.27</v>
      </c>
      <c r="H6">
        <v>176</v>
      </c>
      <c r="I6" t="str">
        <f>HYPERLINK("https://www.ncbi.nlm.nih.gov/protein/XP_049402394.1?report=genbank&amp;log$=prottop&amp;blast_rank=5&amp;RID=Z82MW2XM016","XP_049402394.1")</f>
        <v>XP_049402394.1</v>
      </c>
    </row>
    <row r="7" spans="1:9" x14ac:dyDescent="0.2">
      <c r="A7" t="s">
        <v>446</v>
      </c>
      <c r="B7" t="s">
        <v>28</v>
      </c>
      <c r="C7">
        <v>309</v>
      </c>
      <c r="D7">
        <v>309</v>
      </c>
      <c r="E7" s="1">
        <v>0.97</v>
      </c>
      <c r="F7" s="2">
        <v>3.9999999999999999E-105</v>
      </c>
      <c r="G7">
        <v>90.96</v>
      </c>
      <c r="H7">
        <v>176</v>
      </c>
      <c r="I7" t="str">
        <f>HYPERLINK("https://www.ncbi.nlm.nih.gov/protein/KAK6778820.1?report=genbank&amp;log$=prottop&amp;blast_rank=6&amp;RID=Z82MW2XM016","KAK6778820.1")</f>
        <v>KAK6778820.1</v>
      </c>
    </row>
    <row r="8" spans="1:9" x14ac:dyDescent="0.2">
      <c r="A8" t="s">
        <v>447</v>
      </c>
      <c r="B8" t="s">
        <v>21</v>
      </c>
      <c r="C8">
        <v>308</v>
      </c>
      <c r="D8">
        <v>308</v>
      </c>
      <c r="E8" s="1">
        <v>0.97</v>
      </c>
      <c r="F8" s="2">
        <v>8.9999999999999995E-105</v>
      </c>
      <c r="G8">
        <v>90.96</v>
      </c>
      <c r="H8">
        <v>178</v>
      </c>
      <c r="I8" t="str">
        <f>HYPERLINK("https://www.ncbi.nlm.nih.gov/protein/KAK4725246.1?report=genbank&amp;log$=prottop&amp;blast_rank=7&amp;RID=Z82MW2XM016","KAK4725246.1")</f>
        <v>KAK4725246.1</v>
      </c>
    </row>
    <row r="9" spans="1:9" x14ac:dyDescent="0.2">
      <c r="A9" t="s">
        <v>448</v>
      </c>
      <c r="B9" t="s">
        <v>16</v>
      </c>
      <c r="C9">
        <v>304</v>
      </c>
      <c r="D9">
        <v>304</v>
      </c>
      <c r="E9" s="1">
        <v>0.97</v>
      </c>
      <c r="F9" s="2">
        <v>3.9999999999999998E-103</v>
      </c>
      <c r="G9">
        <v>89.83</v>
      </c>
      <c r="H9">
        <v>176</v>
      </c>
      <c r="I9" t="str">
        <f>HYPERLINK("https://www.ncbi.nlm.nih.gov/protein/KAH0723476.1?report=genbank&amp;log$=prottop&amp;blast_rank=8&amp;RID=Z82MW2XM016","KAH0723476.1")</f>
        <v>KAH0723476.1</v>
      </c>
    </row>
    <row r="10" spans="1:9" x14ac:dyDescent="0.2">
      <c r="A10" t="s">
        <v>48</v>
      </c>
      <c r="B10" t="s">
        <v>49</v>
      </c>
      <c r="C10">
        <v>303</v>
      </c>
      <c r="D10">
        <v>303</v>
      </c>
      <c r="E10" s="1">
        <v>0.96</v>
      </c>
      <c r="F10" s="2">
        <v>1.9999999999999999E-102</v>
      </c>
      <c r="G10">
        <v>83.43</v>
      </c>
      <c r="H10">
        <v>175</v>
      </c>
      <c r="I10" t="str">
        <f>HYPERLINK("https://www.ncbi.nlm.nih.gov/protein/MCD7450751.1?report=genbank&amp;log$=prottop&amp;blast_rank=9&amp;RID=Z82MW2XM016","MCD7450751.1")</f>
        <v>MCD7450751.1</v>
      </c>
    </row>
    <row r="11" spans="1:9" x14ac:dyDescent="0.2">
      <c r="A11" t="s">
        <v>449</v>
      </c>
      <c r="B11" t="s">
        <v>25</v>
      </c>
      <c r="C11">
        <v>303</v>
      </c>
      <c r="D11">
        <v>303</v>
      </c>
      <c r="E11" s="1">
        <v>0.98</v>
      </c>
      <c r="F11" s="2">
        <v>3E-102</v>
      </c>
      <c r="G11">
        <v>88.2</v>
      </c>
      <c r="H11">
        <v>189</v>
      </c>
      <c r="I11" t="str">
        <f>HYPERLINK("https://www.ncbi.nlm.nih.gov/protein/KAG5583218.1?report=genbank&amp;log$=prottop&amp;blast_rank=10&amp;RID=Z82MW2XM016","KAG5583218.1")</f>
        <v>KAG5583218.1</v>
      </c>
    </row>
    <row r="12" spans="1:9" x14ac:dyDescent="0.2">
      <c r="A12" t="s">
        <v>450</v>
      </c>
      <c r="B12" t="s">
        <v>23</v>
      </c>
      <c r="C12">
        <v>300</v>
      </c>
      <c r="D12">
        <v>300</v>
      </c>
      <c r="E12" s="1">
        <v>0.97</v>
      </c>
      <c r="F12" s="2">
        <v>2.0000000000000001E-101</v>
      </c>
      <c r="G12">
        <v>89.27</v>
      </c>
      <c r="H12">
        <v>176</v>
      </c>
      <c r="I12" t="str">
        <f>HYPERLINK("https://www.ncbi.nlm.nih.gov/protein/XP_049342691.1?report=genbank&amp;log$=prottop&amp;blast_rank=11&amp;RID=Z82MW2XM016","XP_049342691.1")</f>
        <v>XP_049342691.1</v>
      </c>
    </row>
    <row r="13" spans="1:9" x14ac:dyDescent="0.2">
      <c r="A13" t="s">
        <v>451</v>
      </c>
      <c r="B13" t="s">
        <v>16</v>
      </c>
      <c r="C13">
        <v>298</v>
      </c>
      <c r="D13">
        <v>298</v>
      </c>
      <c r="E13" s="1">
        <v>0.97</v>
      </c>
      <c r="F13" s="2">
        <v>6.9999999999999999E-101</v>
      </c>
      <c r="G13">
        <v>88.7</v>
      </c>
      <c r="H13">
        <v>176</v>
      </c>
      <c r="I13" t="str">
        <f>HYPERLINK("https://www.ncbi.nlm.nih.gov/protein/XP_006339201.1?report=genbank&amp;log$=prottop&amp;blast_rank=12&amp;RID=Z82MW2XM016","XP_006339201.1")</f>
        <v>XP_006339201.1</v>
      </c>
    </row>
    <row r="14" spans="1:9" x14ac:dyDescent="0.2">
      <c r="A14" t="s">
        <v>452</v>
      </c>
      <c r="B14" t="s">
        <v>16</v>
      </c>
      <c r="C14">
        <v>298</v>
      </c>
      <c r="D14">
        <v>298</v>
      </c>
      <c r="E14" s="1">
        <v>0.97</v>
      </c>
      <c r="F14" s="2">
        <v>8.0000000000000004E-101</v>
      </c>
      <c r="G14">
        <v>88.7</v>
      </c>
      <c r="H14">
        <v>176</v>
      </c>
      <c r="I14" t="str">
        <f>HYPERLINK("https://www.ncbi.nlm.nih.gov/protein/KAH0721161.1?report=genbank&amp;log$=prottop&amp;blast_rank=13&amp;RID=Z82MW2XM016","KAH0721161.1")</f>
        <v>KAH0721161.1</v>
      </c>
    </row>
    <row r="15" spans="1:9" x14ac:dyDescent="0.2">
      <c r="A15" t="s">
        <v>453</v>
      </c>
      <c r="B15" t="s">
        <v>39</v>
      </c>
      <c r="C15">
        <v>296</v>
      </c>
      <c r="D15">
        <v>296</v>
      </c>
      <c r="E15" s="1">
        <v>0.96</v>
      </c>
      <c r="F15" s="2">
        <v>9.0000000000000002E-100</v>
      </c>
      <c r="G15">
        <v>78.290000000000006</v>
      </c>
      <c r="H15">
        <v>176</v>
      </c>
      <c r="I15" t="str">
        <f>HYPERLINK("https://www.ncbi.nlm.nih.gov/protein/KAK4345863.1?report=genbank&amp;log$=prottop&amp;blast_rank=14&amp;RID=Z82MW2XM016","KAK4345863.1")</f>
        <v>KAK4345863.1</v>
      </c>
    </row>
    <row r="16" spans="1:9" x14ac:dyDescent="0.2">
      <c r="A16" t="s">
        <v>454</v>
      </c>
      <c r="B16" t="s">
        <v>37</v>
      </c>
      <c r="C16">
        <v>293</v>
      </c>
      <c r="D16">
        <v>293</v>
      </c>
      <c r="E16" s="1">
        <v>0.96</v>
      </c>
      <c r="F16" s="2">
        <v>6.9999999999999997E-99</v>
      </c>
      <c r="G16">
        <v>80.569999999999993</v>
      </c>
      <c r="H16">
        <v>172</v>
      </c>
      <c r="I16" t="str">
        <f>HYPERLINK("https://www.ncbi.nlm.nih.gov/protein/XP_060177160.1?report=genbank&amp;log$=prottop&amp;blast_rank=15&amp;RID=Z82MW2XM016","XP_060177160.1")</f>
        <v>XP_060177160.1</v>
      </c>
    </row>
    <row r="17" spans="1:9" x14ac:dyDescent="0.2">
      <c r="A17" t="s">
        <v>455</v>
      </c>
      <c r="B17" t="s">
        <v>37</v>
      </c>
      <c r="C17">
        <v>293</v>
      </c>
      <c r="D17">
        <v>293</v>
      </c>
      <c r="E17" s="1">
        <v>0.96</v>
      </c>
      <c r="F17" s="2">
        <v>8.0000000000000002E-99</v>
      </c>
      <c r="G17">
        <v>80.569999999999993</v>
      </c>
      <c r="H17">
        <v>172</v>
      </c>
      <c r="I17" t="str">
        <f>HYPERLINK("https://www.ncbi.nlm.nih.gov/protein/XP_060177159.1?report=genbank&amp;log$=prottop&amp;blast_rank=16&amp;RID=Z82MW2XM016","XP_060177159.1")</f>
        <v>XP_060177159.1</v>
      </c>
    </row>
    <row r="18" spans="1:9" x14ac:dyDescent="0.2">
      <c r="A18" t="s">
        <v>456</v>
      </c>
      <c r="B18" t="s">
        <v>33</v>
      </c>
      <c r="C18">
        <v>293</v>
      </c>
      <c r="D18">
        <v>293</v>
      </c>
      <c r="E18" s="1">
        <v>0.96</v>
      </c>
      <c r="F18" s="2">
        <v>1.9999999999999999E-98</v>
      </c>
      <c r="G18">
        <v>77.709999999999994</v>
      </c>
      <c r="H18">
        <v>176</v>
      </c>
      <c r="I18" t="str">
        <f>HYPERLINK("https://www.ncbi.nlm.nih.gov/protein/KAJ8534094.1?report=genbank&amp;log$=prottop&amp;blast_rank=17&amp;RID=Z82MW2XM016","KAJ8534094.1")</f>
        <v>KAJ8534094.1</v>
      </c>
    </row>
    <row r="19" spans="1:9" x14ac:dyDescent="0.2">
      <c r="A19" t="s">
        <v>457</v>
      </c>
      <c r="B19" t="s">
        <v>35</v>
      </c>
      <c r="C19">
        <v>290</v>
      </c>
      <c r="D19">
        <v>290</v>
      </c>
      <c r="E19" s="1">
        <v>0.96</v>
      </c>
      <c r="F19" s="2">
        <v>3.0000000000000002E-97</v>
      </c>
      <c r="G19">
        <v>79.430000000000007</v>
      </c>
      <c r="H19">
        <v>172</v>
      </c>
      <c r="I19" t="str">
        <f>HYPERLINK("https://www.ncbi.nlm.nih.gov/protein/XP_059296117.1?report=genbank&amp;log$=prottop&amp;blast_rank=18&amp;RID=Z82MW2XM016","XP_059296117.1")</f>
        <v>XP_059296117.1</v>
      </c>
    </row>
    <row r="20" spans="1:9" x14ac:dyDescent="0.2">
      <c r="A20" t="s">
        <v>458</v>
      </c>
      <c r="B20" t="s">
        <v>37</v>
      </c>
      <c r="C20">
        <v>289</v>
      </c>
      <c r="D20">
        <v>289</v>
      </c>
      <c r="E20" s="1">
        <v>0.96</v>
      </c>
      <c r="F20" s="2">
        <v>3.0000000000000002E-97</v>
      </c>
      <c r="G20">
        <v>80.569999999999993</v>
      </c>
      <c r="H20">
        <v>171</v>
      </c>
      <c r="I20" t="str">
        <f>HYPERLINK("https://www.ncbi.nlm.nih.gov/protein/XP_060177161.1?report=genbank&amp;log$=prottop&amp;blast_rank=19&amp;RID=Z82MW2XM016","XP_060177161.1")</f>
        <v>XP_060177161.1</v>
      </c>
    </row>
    <row r="21" spans="1:9" x14ac:dyDescent="0.2">
      <c r="A21" t="s">
        <v>459</v>
      </c>
      <c r="B21" t="s">
        <v>31</v>
      </c>
      <c r="C21">
        <v>287</v>
      </c>
      <c r="D21">
        <v>287</v>
      </c>
      <c r="E21" s="1">
        <v>0.97</v>
      </c>
      <c r="F21" s="2">
        <v>1.9999999999999998E-96</v>
      </c>
      <c r="G21">
        <v>86.52</v>
      </c>
      <c r="H21">
        <v>177</v>
      </c>
      <c r="I21" t="str">
        <f>HYPERLINK("https://www.ncbi.nlm.nih.gov/protein/XP_055808941.1?report=genbank&amp;log$=prottop&amp;blast_rank=20&amp;RID=Z82MW2XM016","XP_055808941.1")</f>
        <v>XP_055808941.1</v>
      </c>
    </row>
    <row r="22" spans="1:9" x14ac:dyDescent="0.2">
      <c r="A22" t="s">
        <v>460</v>
      </c>
      <c r="B22" t="s">
        <v>35</v>
      </c>
      <c r="C22">
        <v>283</v>
      </c>
      <c r="D22">
        <v>283</v>
      </c>
      <c r="E22" s="1">
        <v>0.96</v>
      </c>
      <c r="F22" s="2">
        <v>9.9999999999999996E-95</v>
      </c>
      <c r="G22">
        <v>78.86</v>
      </c>
      <c r="H22">
        <v>171</v>
      </c>
      <c r="I22" t="str">
        <f>HYPERLINK("https://www.ncbi.nlm.nih.gov/protein/XP_059296118.1?report=genbank&amp;log$=prottop&amp;blast_rank=21&amp;RID=Z82MW2XM016","XP_059296118.1")</f>
        <v>XP_059296118.1</v>
      </c>
    </row>
    <row r="23" spans="1:9" x14ac:dyDescent="0.2">
      <c r="A23" t="s">
        <v>461</v>
      </c>
      <c r="B23" t="s">
        <v>31</v>
      </c>
      <c r="C23">
        <v>280</v>
      </c>
      <c r="D23">
        <v>280</v>
      </c>
      <c r="E23" s="1">
        <v>0.97</v>
      </c>
      <c r="F23" s="2">
        <v>9.999999999999999E-94</v>
      </c>
      <c r="G23">
        <v>85.96</v>
      </c>
      <c r="H23">
        <v>176</v>
      </c>
      <c r="I23" t="str">
        <f>HYPERLINK("https://www.ncbi.nlm.nih.gov/protein/XP_055808942.1?report=genbank&amp;log$=prottop&amp;blast_rank=22&amp;RID=Z82MW2XM016","XP_055808942.1")</f>
        <v>XP_055808942.1</v>
      </c>
    </row>
    <row r="24" spans="1:9" x14ac:dyDescent="0.2">
      <c r="A24" t="s">
        <v>462</v>
      </c>
      <c r="B24" t="s">
        <v>41</v>
      </c>
      <c r="C24">
        <v>280</v>
      </c>
      <c r="D24">
        <v>280</v>
      </c>
      <c r="E24" s="1">
        <v>0.96</v>
      </c>
      <c r="F24" s="2">
        <v>1.9999999999999998E-93</v>
      </c>
      <c r="G24">
        <v>75.290000000000006</v>
      </c>
      <c r="H24">
        <v>178</v>
      </c>
      <c r="I24" t="str">
        <f>HYPERLINK("https://www.ncbi.nlm.nih.gov/protein/XP_033511494.1?report=genbank&amp;log$=prottop&amp;blast_rank=23&amp;RID=Z82MW2XM016","XP_033511494.1")</f>
        <v>XP_033511494.1</v>
      </c>
    </row>
    <row r="25" spans="1:9" x14ac:dyDescent="0.2">
      <c r="A25" t="s">
        <v>463</v>
      </c>
      <c r="B25" t="s">
        <v>76</v>
      </c>
      <c r="C25">
        <v>277</v>
      </c>
      <c r="D25">
        <v>277</v>
      </c>
      <c r="E25" s="1">
        <v>0.96</v>
      </c>
      <c r="F25" s="2">
        <v>3.0000000000000001E-92</v>
      </c>
      <c r="G25">
        <v>74.709999999999994</v>
      </c>
      <c r="H25">
        <v>178</v>
      </c>
      <c r="I25" t="str">
        <f>HYPERLINK("https://www.ncbi.nlm.nih.gov/protein/XP_016486904.1?report=genbank&amp;log$=prottop&amp;blast_rank=24&amp;RID=Z82MW2XM016","XP_016486904.1")</f>
        <v>XP_016486904.1</v>
      </c>
    </row>
    <row r="26" spans="1:9" x14ac:dyDescent="0.2">
      <c r="A26" t="s">
        <v>464</v>
      </c>
      <c r="B26" t="s">
        <v>43</v>
      </c>
      <c r="C26">
        <v>273</v>
      </c>
      <c r="D26">
        <v>273</v>
      </c>
      <c r="E26" s="1">
        <v>0.96</v>
      </c>
      <c r="F26" s="2">
        <v>6.9999999999999997E-91</v>
      </c>
      <c r="G26">
        <v>75.86</v>
      </c>
      <c r="H26">
        <v>177</v>
      </c>
      <c r="I26" t="str">
        <f>HYPERLINK("https://www.ncbi.nlm.nih.gov/protein/XP_019227636.1?report=genbank&amp;log$=prottop&amp;blast_rank=25&amp;RID=Z82MW2XM016","XP_019227636.1")</f>
        <v>XP_019227636.1</v>
      </c>
    </row>
    <row r="27" spans="1:9" x14ac:dyDescent="0.2">
      <c r="A27" t="s">
        <v>465</v>
      </c>
      <c r="B27" t="s">
        <v>41</v>
      </c>
      <c r="C27">
        <v>273</v>
      </c>
      <c r="D27">
        <v>273</v>
      </c>
      <c r="E27" s="1">
        <v>0.96</v>
      </c>
      <c r="F27" s="2">
        <v>9.9999999999999999E-91</v>
      </c>
      <c r="G27">
        <v>74.709999999999994</v>
      </c>
      <c r="H27">
        <v>177</v>
      </c>
      <c r="I27" t="str">
        <f>HYPERLINK("https://www.ncbi.nlm.nih.gov/protein/XP_033511495.1?report=genbank&amp;log$=prottop&amp;blast_rank=26&amp;RID=Z82MW2XM016","XP_033511495.1")</f>
        <v>XP_033511495.1</v>
      </c>
    </row>
    <row r="28" spans="1:9" x14ac:dyDescent="0.2">
      <c r="A28" t="s">
        <v>466</v>
      </c>
      <c r="B28" t="s">
        <v>76</v>
      </c>
      <c r="C28">
        <v>270</v>
      </c>
      <c r="D28">
        <v>270</v>
      </c>
      <c r="E28" s="1">
        <v>0.96</v>
      </c>
      <c r="F28" s="2">
        <v>2.0000000000000001E-89</v>
      </c>
      <c r="G28">
        <v>74.14</v>
      </c>
      <c r="H28">
        <v>177</v>
      </c>
      <c r="I28" t="str">
        <f>HYPERLINK("https://www.ncbi.nlm.nih.gov/protein/XP_016486906.1?report=genbank&amp;log$=prottop&amp;blast_rank=27&amp;RID=Z82MW2XM016","XP_016486906.1")</f>
        <v>XP_016486906.1</v>
      </c>
    </row>
    <row r="29" spans="1:9" x14ac:dyDescent="0.2">
      <c r="A29" t="s">
        <v>467</v>
      </c>
      <c r="B29" t="s">
        <v>43</v>
      </c>
      <c r="C29">
        <v>269</v>
      </c>
      <c r="D29">
        <v>269</v>
      </c>
      <c r="E29" s="1">
        <v>0.96</v>
      </c>
      <c r="F29" s="2">
        <v>2.9999999999999999E-89</v>
      </c>
      <c r="G29">
        <v>74.709999999999994</v>
      </c>
      <c r="H29">
        <v>176</v>
      </c>
      <c r="I29" t="str">
        <f>HYPERLINK("https://www.ncbi.nlm.nih.gov/protein/XP_019227637.1?report=genbank&amp;log$=prottop&amp;blast_rank=28&amp;RID=Z82MW2XM016","XP_019227637.1")</f>
        <v>XP_019227637.1</v>
      </c>
    </row>
    <row r="30" spans="1:9" x14ac:dyDescent="0.2">
      <c r="A30" t="s">
        <v>468</v>
      </c>
      <c r="B30" t="s">
        <v>53</v>
      </c>
      <c r="C30">
        <v>264</v>
      </c>
      <c r="D30">
        <v>264</v>
      </c>
      <c r="E30" s="1">
        <v>0.96</v>
      </c>
      <c r="F30" s="2">
        <v>3.0000000000000002E-87</v>
      </c>
      <c r="G30">
        <v>79.099999999999994</v>
      </c>
      <c r="H30">
        <v>177</v>
      </c>
      <c r="I30" t="str">
        <f>HYPERLINK("https://www.ncbi.nlm.nih.gov/protein/XP_016555047.1?report=genbank&amp;log$=prottop&amp;blast_rank=29&amp;RID=Z82MW2XM016","XP_016555047.1")</f>
        <v>XP_016555047.1</v>
      </c>
    </row>
    <row r="31" spans="1:9" x14ac:dyDescent="0.2">
      <c r="A31" t="s">
        <v>469</v>
      </c>
      <c r="B31" t="s">
        <v>53</v>
      </c>
      <c r="C31">
        <v>253</v>
      </c>
      <c r="D31">
        <v>253</v>
      </c>
      <c r="E31" s="1">
        <v>0.86</v>
      </c>
      <c r="F31" s="2">
        <v>4.9999999999999998E-83</v>
      </c>
      <c r="G31">
        <v>84.62</v>
      </c>
      <c r="H31">
        <v>169</v>
      </c>
      <c r="I31" t="str">
        <f>HYPERLINK("https://www.ncbi.nlm.nih.gov/protein/KAF3643465.1?report=genbank&amp;log$=prottop&amp;blast_rank=30&amp;RID=Z82MW2XM016","KAF3643465.1")</f>
        <v>KAF3643465.1</v>
      </c>
    </row>
    <row r="32" spans="1:9" x14ac:dyDescent="0.2">
      <c r="A32" t="s">
        <v>470</v>
      </c>
      <c r="B32" t="s">
        <v>39</v>
      </c>
      <c r="C32">
        <v>241</v>
      </c>
      <c r="D32">
        <v>241</v>
      </c>
      <c r="E32" s="1">
        <v>0.86</v>
      </c>
      <c r="F32" s="2">
        <v>2E-78</v>
      </c>
      <c r="G32">
        <v>80.13</v>
      </c>
      <c r="H32">
        <v>157</v>
      </c>
      <c r="I32" t="str">
        <f>HYPERLINK("https://www.ncbi.nlm.nih.gov/protein/KAK4377828.1?report=genbank&amp;log$=prottop&amp;blast_rank=31&amp;RID=Z82MW2XM016","KAK4377828.1")</f>
        <v>KAK4377828.1</v>
      </c>
    </row>
    <row r="33" spans="1:9" x14ac:dyDescent="0.2">
      <c r="A33" t="s">
        <v>471</v>
      </c>
      <c r="B33" t="s">
        <v>33</v>
      </c>
      <c r="C33">
        <v>215</v>
      </c>
      <c r="D33">
        <v>215</v>
      </c>
      <c r="E33" s="1">
        <v>0.81</v>
      </c>
      <c r="F33" s="2">
        <v>4.0000000000000003E-68</v>
      </c>
      <c r="G33">
        <v>78.23</v>
      </c>
      <c r="H33">
        <v>152</v>
      </c>
      <c r="I33" t="str">
        <f>HYPERLINK("https://www.ncbi.nlm.nih.gov/protein/KAJ8570575.1?report=genbank&amp;log$=prottop&amp;blast_rank=32&amp;RID=Z82MW2XM016","KAJ8570575.1")</f>
        <v>KAJ8570575.1</v>
      </c>
    </row>
    <row r="34" spans="1:9" x14ac:dyDescent="0.2">
      <c r="A34" t="s">
        <v>472</v>
      </c>
      <c r="B34" t="s">
        <v>45</v>
      </c>
      <c r="C34">
        <v>204</v>
      </c>
      <c r="D34">
        <v>204</v>
      </c>
      <c r="E34" s="1">
        <v>0.66</v>
      </c>
      <c r="F34" s="2">
        <v>3.9999999999999999E-64</v>
      </c>
      <c r="G34">
        <v>80</v>
      </c>
      <c r="H34">
        <v>120</v>
      </c>
      <c r="I34" t="str">
        <f>HYPERLINK("https://www.ncbi.nlm.nih.gov/protein/XP_009772444.1?report=genbank&amp;log$=prottop&amp;blast_rank=33&amp;RID=Z82MW2XM016","XP_009772444.1")</f>
        <v>XP_009772444.1</v>
      </c>
    </row>
    <row r="35" spans="1:9" x14ac:dyDescent="0.2">
      <c r="A35" t="s">
        <v>473</v>
      </c>
      <c r="B35" t="s">
        <v>45</v>
      </c>
      <c r="C35">
        <v>197</v>
      </c>
      <c r="D35">
        <v>197</v>
      </c>
      <c r="E35" s="1">
        <v>0.66</v>
      </c>
      <c r="F35" s="2">
        <v>2.0000000000000001E-61</v>
      </c>
      <c r="G35">
        <v>79.17</v>
      </c>
      <c r="H35">
        <v>119</v>
      </c>
      <c r="I35" t="str">
        <f>HYPERLINK("https://www.ncbi.nlm.nih.gov/protein/XP_009772445.1?report=genbank&amp;log$=prottop&amp;blast_rank=34&amp;RID=Z82MW2XM016","XP_009772445.1")</f>
        <v>XP_009772445.1</v>
      </c>
    </row>
    <row r="36" spans="1:9" x14ac:dyDescent="0.2">
      <c r="A36" t="s">
        <v>474</v>
      </c>
      <c r="B36" t="s">
        <v>475</v>
      </c>
      <c r="C36">
        <v>162</v>
      </c>
      <c r="D36">
        <v>162</v>
      </c>
      <c r="E36" s="1">
        <v>0.97</v>
      </c>
      <c r="F36" s="2">
        <v>3.9999999999999999E-47</v>
      </c>
      <c r="G36">
        <v>48.91</v>
      </c>
      <c r="H36">
        <v>181</v>
      </c>
      <c r="I36" t="str">
        <f>HYPERLINK("https://www.ncbi.nlm.nih.gov/protein/CAH9068459.1?report=genbank&amp;log$=prottop&amp;blast_rank=35&amp;RID=Z82MW2XM016","CAH9068459.1")</f>
        <v>CAH9068459.1</v>
      </c>
    </row>
    <row r="37" spans="1:9" x14ac:dyDescent="0.2">
      <c r="A37" t="s">
        <v>476</v>
      </c>
      <c r="B37" t="s">
        <v>88</v>
      </c>
      <c r="C37">
        <v>159</v>
      </c>
      <c r="D37">
        <v>159</v>
      </c>
      <c r="E37" s="1">
        <v>0.93</v>
      </c>
      <c r="F37" s="2">
        <v>2E-45</v>
      </c>
      <c r="G37">
        <v>47.09</v>
      </c>
      <c r="H37">
        <v>180</v>
      </c>
      <c r="I37" t="str">
        <f>HYPERLINK("https://www.ncbi.nlm.nih.gov/protein/XP_019157955.1?report=genbank&amp;log$=prottop&amp;blast_rank=36&amp;RID=Z82MW2XM016","XP_019157955.1")</f>
        <v>XP_019157955.1</v>
      </c>
    </row>
    <row r="38" spans="1:9" x14ac:dyDescent="0.2">
      <c r="A38" t="s">
        <v>477</v>
      </c>
      <c r="B38" t="s">
        <v>131</v>
      </c>
      <c r="C38">
        <v>155</v>
      </c>
      <c r="D38">
        <v>155</v>
      </c>
      <c r="E38" s="1">
        <v>0.93</v>
      </c>
      <c r="F38" s="2">
        <v>3.0000000000000002E-44</v>
      </c>
      <c r="G38">
        <v>51.46</v>
      </c>
      <c r="H38">
        <v>174</v>
      </c>
      <c r="I38" t="str">
        <f>HYPERLINK("https://www.ncbi.nlm.nih.gov/protein/CAI9099133.1?report=genbank&amp;log$=prottop&amp;blast_rank=37&amp;RID=Z82MW2XM016","CAI9099133.1")</f>
        <v>CAI9099133.1</v>
      </c>
    </row>
    <row r="39" spans="1:9" x14ac:dyDescent="0.2">
      <c r="A39" t="s">
        <v>478</v>
      </c>
      <c r="B39" t="s">
        <v>83</v>
      </c>
      <c r="C39">
        <v>154</v>
      </c>
      <c r="D39">
        <v>154</v>
      </c>
      <c r="E39" s="1">
        <v>0.93</v>
      </c>
      <c r="F39" s="2">
        <v>7.9999999999999996E-44</v>
      </c>
      <c r="G39">
        <v>45.66</v>
      </c>
      <c r="H39">
        <v>172</v>
      </c>
      <c r="I39" t="str">
        <f>HYPERLINK("https://www.ncbi.nlm.nih.gov/protein/GMC97785.1?report=genbank&amp;log$=prottop&amp;blast_rank=38&amp;RID=Z82MW2XM016","GMC97785.1")</f>
        <v>GMC97785.1</v>
      </c>
    </row>
    <row r="40" spans="1:9" x14ac:dyDescent="0.2">
      <c r="A40" t="s">
        <v>479</v>
      </c>
      <c r="B40" t="s">
        <v>480</v>
      </c>
      <c r="C40">
        <v>154</v>
      </c>
      <c r="D40">
        <v>154</v>
      </c>
      <c r="E40" s="1">
        <v>0.97</v>
      </c>
      <c r="F40" s="2">
        <v>1.0000000000000001E-43</v>
      </c>
      <c r="G40">
        <v>46.74</v>
      </c>
      <c r="H40">
        <v>181</v>
      </c>
      <c r="I40" t="str">
        <f>HYPERLINK("https://www.ncbi.nlm.nih.gov/protein/CAH9125055.1?report=genbank&amp;log$=prottop&amp;blast_rank=39&amp;RID=Z82MW2XM016","CAH9125055.1")</f>
        <v>CAH9125055.1</v>
      </c>
    </row>
    <row r="41" spans="1:9" x14ac:dyDescent="0.2">
      <c r="A41" t="s">
        <v>481</v>
      </c>
      <c r="B41" t="s">
        <v>85</v>
      </c>
      <c r="C41">
        <v>153</v>
      </c>
      <c r="D41">
        <v>153</v>
      </c>
      <c r="E41" s="1">
        <v>0.93</v>
      </c>
      <c r="F41" s="2">
        <v>1.0000000000000001E-43</v>
      </c>
      <c r="G41">
        <v>45.66</v>
      </c>
      <c r="H41">
        <v>172</v>
      </c>
      <c r="I41" t="str">
        <f>HYPERLINK("https://www.ncbi.nlm.nih.gov/protein/XP_031093972.1?report=genbank&amp;log$=prottop&amp;blast_rank=40&amp;RID=Z82MW2XM016","XP_031093972.1")</f>
        <v>XP_031093972.1</v>
      </c>
    </row>
    <row r="42" spans="1:9" x14ac:dyDescent="0.2">
      <c r="A42" t="s">
        <v>479</v>
      </c>
      <c r="B42" t="s">
        <v>480</v>
      </c>
      <c r="C42">
        <v>152</v>
      </c>
      <c r="D42">
        <v>152</v>
      </c>
      <c r="E42" s="1">
        <v>0.97</v>
      </c>
      <c r="F42" s="2">
        <v>4.0000000000000003E-43</v>
      </c>
      <c r="G42">
        <v>46.74</v>
      </c>
      <c r="H42">
        <v>181</v>
      </c>
      <c r="I42" t="str">
        <f>HYPERLINK("https://www.ncbi.nlm.nih.gov/protein/CAH9089408.1?report=genbank&amp;log$=prottop&amp;blast_rank=41&amp;RID=Z82MW2XM016","CAH9089408.1")</f>
        <v>CAH9089408.1</v>
      </c>
    </row>
    <row r="43" spans="1:9" x14ac:dyDescent="0.2">
      <c r="A43" t="s">
        <v>482</v>
      </c>
      <c r="B43" t="s">
        <v>248</v>
      </c>
      <c r="C43">
        <v>142</v>
      </c>
      <c r="D43">
        <v>142</v>
      </c>
      <c r="E43" s="1">
        <v>0.93</v>
      </c>
      <c r="F43" s="2">
        <v>3.0000000000000003E-39</v>
      </c>
      <c r="G43">
        <v>48.84</v>
      </c>
      <c r="H43">
        <v>177</v>
      </c>
      <c r="I43" t="str">
        <f>HYPERLINK("https://www.ncbi.nlm.nih.gov/protein/XP_059645908.1?report=genbank&amp;log$=prottop&amp;blast_rank=42&amp;RID=Z82MW2XM016","XP_059645908.1")</f>
        <v>XP_059645908.1</v>
      </c>
    </row>
    <row r="44" spans="1:9" x14ac:dyDescent="0.2">
      <c r="A44" t="s">
        <v>483</v>
      </c>
      <c r="B44" t="s">
        <v>135</v>
      </c>
      <c r="C44">
        <v>142</v>
      </c>
      <c r="D44">
        <v>142</v>
      </c>
      <c r="E44" s="1">
        <v>0.95</v>
      </c>
      <c r="F44" s="2">
        <v>3.9999999999999997E-39</v>
      </c>
      <c r="G44">
        <v>48.3</v>
      </c>
      <c r="H44">
        <v>181</v>
      </c>
      <c r="I44" t="str">
        <f>HYPERLINK("https://www.ncbi.nlm.nih.gov/protein/XP_031271513.1?report=genbank&amp;log$=prottop&amp;blast_rank=43&amp;RID=Z82MW2XM016","XP_031271513.1")</f>
        <v>XP_031271513.1</v>
      </c>
    </row>
    <row r="45" spans="1:9" x14ac:dyDescent="0.2">
      <c r="A45" t="s">
        <v>484</v>
      </c>
      <c r="B45" t="s">
        <v>485</v>
      </c>
      <c r="C45">
        <v>142</v>
      </c>
      <c r="D45">
        <v>142</v>
      </c>
      <c r="E45" s="1">
        <v>0.93</v>
      </c>
      <c r="F45" s="2">
        <v>3.9999999999999997E-39</v>
      </c>
      <c r="G45">
        <v>48.04</v>
      </c>
      <c r="H45">
        <v>176</v>
      </c>
      <c r="I45" t="str">
        <f>HYPERLINK("https://www.ncbi.nlm.nih.gov/protein/XP_052175304.1?report=genbank&amp;log$=prottop&amp;blast_rank=44&amp;RID=Z82MW2XM016","XP_052175304.1")</f>
        <v>XP_052175304.1</v>
      </c>
    </row>
    <row r="46" spans="1:9" x14ac:dyDescent="0.2">
      <c r="A46" t="s">
        <v>486</v>
      </c>
      <c r="B46" t="s">
        <v>283</v>
      </c>
      <c r="C46">
        <v>142</v>
      </c>
      <c r="D46">
        <v>142</v>
      </c>
      <c r="E46" s="1">
        <v>0.95</v>
      </c>
      <c r="F46" s="2">
        <v>4.9999999999999998E-39</v>
      </c>
      <c r="G46">
        <v>48.3</v>
      </c>
      <c r="H46">
        <v>181</v>
      </c>
      <c r="I46" t="str">
        <f>HYPERLINK("https://www.ncbi.nlm.nih.gov/protein/KAJ0014349.1?report=genbank&amp;log$=prottop&amp;blast_rank=45&amp;RID=Z82MW2XM016","KAJ0014349.1")</f>
        <v>KAJ0014349.1</v>
      </c>
    </row>
    <row r="47" spans="1:9" x14ac:dyDescent="0.2">
      <c r="A47" t="s">
        <v>487</v>
      </c>
      <c r="B47" t="s">
        <v>311</v>
      </c>
      <c r="C47">
        <v>142</v>
      </c>
      <c r="D47">
        <v>142</v>
      </c>
      <c r="E47" s="1">
        <v>0.93</v>
      </c>
      <c r="F47" s="2">
        <v>4.9999999999999998E-39</v>
      </c>
      <c r="G47">
        <v>47.65</v>
      </c>
      <c r="H47">
        <v>169</v>
      </c>
      <c r="I47" t="str">
        <f>HYPERLINK("https://www.ncbi.nlm.nih.gov/protein/GKV30513.1?report=genbank&amp;log$=prottop&amp;blast_rank=46&amp;RID=Z82MW2XM016","GKV30513.1")</f>
        <v>GKV30513.1</v>
      </c>
    </row>
    <row r="48" spans="1:9" x14ac:dyDescent="0.2">
      <c r="A48" t="s">
        <v>488</v>
      </c>
      <c r="B48" t="s">
        <v>489</v>
      </c>
      <c r="C48">
        <v>142</v>
      </c>
      <c r="D48">
        <v>142</v>
      </c>
      <c r="E48" s="1">
        <v>0.93</v>
      </c>
      <c r="F48" s="2">
        <v>6.0000000000000006E-39</v>
      </c>
      <c r="G48">
        <v>49.44</v>
      </c>
      <c r="H48">
        <v>175</v>
      </c>
      <c r="I48" t="str">
        <f>HYPERLINK("https://www.ncbi.nlm.nih.gov/protein/PSS15801.1?report=genbank&amp;log$=prottop&amp;blast_rank=47&amp;RID=Z82MW2XM016","PSS15801.1")</f>
        <v>PSS15801.1</v>
      </c>
    </row>
    <row r="49" spans="1:9" x14ac:dyDescent="0.2">
      <c r="A49" t="s">
        <v>490</v>
      </c>
      <c r="B49" t="s">
        <v>135</v>
      </c>
      <c r="C49">
        <v>142</v>
      </c>
      <c r="D49">
        <v>142</v>
      </c>
      <c r="E49" s="1">
        <v>0.95</v>
      </c>
      <c r="F49" s="2">
        <v>7E-39</v>
      </c>
      <c r="G49">
        <v>48.57</v>
      </c>
      <c r="H49">
        <v>180</v>
      </c>
      <c r="I49" t="str">
        <f>HYPERLINK("https://www.ncbi.nlm.nih.gov/protein/XP_031271514.1?report=genbank&amp;log$=prottop&amp;blast_rank=48&amp;RID=Z82MW2XM016","XP_031271514.1")</f>
        <v>XP_031271514.1</v>
      </c>
    </row>
    <row r="50" spans="1:9" x14ac:dyDescent="0.2">
      <c r="A50" t="s">
        <v>491</v>
      </c>
      <c r="B50" t="s">
        <v>492</v>
      </c>
      <c r="C50">
        <v>139</v>
      </c>
      <c r="D50">
        <v>139</v>
      </c>
      <c r="E50" s="1">
        <v>0.93</v>
      </c>
      <c r="F50" s="2">
        <v>3.9999999999999998E-38</v>
      </c>
      <c r="G50">
        <v>46.75</v>
      </c>
      <c r="H50">
        <v>171</v>
      </c>
      <c r="I50" t="str">
        <f>HYPERLINK("https://www.ncbi.nlm.nih.gov/protein/KAI3738424.1?report=genbank&amp;log$=prottop&amp;blast_rank=49&amp;RID=Z82MW2XM016","KAI3738424.1")</f>
        <v>KAI3738424.1</v>
      </c>
    </row>
    <row r="51" spans="1:9" x14ac:dyDescent="0.2">
      <c r="A51" t="s">
        <v>487</v>
      </c>
      <c r="B51" t="s">
        <v>311</v>
      </c>
      <c r="C51">
        <v>139</v>
      </c>
      <c r="D51">
        <v>139</v>
      </c>
      <c r="E51" s="1">
        <v>0.93</v>
      </c>
      <c r="F51" s="2">
        <v>7.0000000000000003E-38</v>
      </c>
      <c r="G51">
        <v>47.37</v>
      </c>
      <c r="H51">
        <v>170</v>
      </c>
      <c r="I51" t="str">
        <f>HYPERLINK("https://www.ncbi.nlm.nih.gov/protein/GKV30514.1?report=genbank&amp;log$=prottop&amp;blast_rank=50&amp;RID=Z82MW2XM016","GKV30514.1")</f>
        <v>GKV30514.1</v>
      </c>
    </row>
    <row r="52" spans="1:9" x14ac:dyDescent="0.2">
      <c r="A52" t="s">
        <v>493</v>
      </c>
      <c r="B52" t="s">
        <v>494</v>
      </c>
      <c r="C52">
        <v>138</v>
      </c>
      <c r="D52">
        <v>138</v>
      </c>
      <c r="E52" s="1">
        <v>0.93</v>
      </c>
      <c r="F52" s="2">
        <v>1.0000000000000001E-37</v>
      </c>
      <c r="G52">
        <v>46.75</v>
      </c>
      <c r="H52">
        <v>171</v>
      </c>
      <c r="I52" t="str">
        <f>HYPERLINK("https://www.ncbi.nlm.nih.gov/protein/KAI3512063.1?report=genbank&amp;log$=prottop&amp;blast_rank=51&amp;RID=Z82MW2XM016","KAI3512063.1")</f>
        <v>KAI3512063.1</v>
      </c>
    </row>
    <row r="53" spans="1:9" x14ac:dyDescent="0.2">
      <c r="A53" t="s">
        <v>495</v>
      </c>
      <c r="B53" t="s">
        <v>206</v>
      </c>
      <c r="C53">
        <v>137</v>
      </c>
      <c r="D53">
        <v>137</v>
      </c>
      <c r="E53" s="1">
        <v>0.93</v>
      </c>
      <c r="F53" s="2">
        <v>3E-37</v>
      </c>
      <c r="G53">
        <v>48.88</v>
      </c>
      <c r="H53">
        <v>175</v>
      </c>
      <c r="I53" t="str">
        <f>HYPERLINK("https://www.ncbi.nlm.nih.gov/protein/XP_057506470.1?report=genbank&amp;log$=prottop&amp;blast_rank=52&amp;RID=Z82MW2XM016","XP_057506470.1")</f>
        <v>XP_057506470.1</v>
      </c>
    </row>
    <row r="54" spans="1:9" x14ac:dyDescent="0.2">
      <c r="A54" t="s">
        <v>496</v>
      </c>
      <c r="B54" t="s">
        <v>116</v>
      </c>
      <c r="C54">
        <v>136</v>
      </c>
      <c r="D54">
        <v>136</v>
      </c>
      <c r="E54" s="1">
        <v>0.93</v>
      </c>
      <c r="F54" s="2">
        <v>9.9999999999999994E-37</v>
      </c>
      <c r="G54">
        <v>46.86</v>
      </c>
      <c r="H54">
        <v>174</v>
      </c>
      <c r="I54" t="str">
        <f>HYPERLINK("https://www.ncbi.nlm.nih.gov/protein/KAA8518358.1?report=genbank&amp;log$=prottop&amp;blast_rank=53&amp;RID=Z82MW2XM016","KAA8518358.1")</f>
        <v>KAA8518358.1</v>
      </c>
    </row>
    <row r="55" spans="1:9" x14ac:dyDescent="0.2">
      <c r="A55" t="s">
        <v>497</v>
      </c>
      <c r="B55" t="s">
        <v>412</v>
      </c>
      <c r="C55">
        <v>135</v>
      </c>
      <c r="D55">
        <v>135</v>
      </c>
      <c r="E55" s="1">
        <v>0.82</v>
      </c>
      <c r="F55" s="2">
        <v>1.9999999999999999E-36</v>
      </c>
      <c r="G55">
        <v>47.06</v>
      </c>
      <c r="H55">
        <v>170</v>
      </c>
      <c r="I55" t="str">
        <f>HYPERLINK("https://www.ncbi.nlm.nih.gov/protein/XP_044478474.1?report=genbank&amp;log$=prottop&amp;blast_rank=54&amp;RID=Z82MW2XM016","XP_044478474.1")</f>
        <v>XP_044478474.1</v>
      </c>
    </row>
    <row r="56" spans="1:9" x14ac:dyDescent="0.2">
      <c r="A56" t="s">
        <v>498</v>
      </c>
      <c r="B56" t="s">
        <v>422</v>
      </c>
      <c r="C56">
        <v>136</v>
      </c>
      <c r="D56">
        <v>136</v>
      </c>
      <c r="E56" s="1">
        <v>0.92</v>
      </c>
      <c r="F56" s="2">
        <v>1.9999999999999999E-36</v>
      </c>
      <c r="G56">
        <v>45.88</v>
      </c>
      <c r="H56">
        <v>191</v>
      </c>
      <c r="I56" t="str">
        <f>HYPERLINK("https://www.ncbi.nlm.nih.gov/protein/KAJ0078832.1?report=genbank&amp;log$=prottop&amp;blast_rank=55&amp;RID=Z82MW2XM016","KAJ0078832.1")</f>
        <v>KAJ0078832.1</v>
      </c>
    </row>
    <row r="57" spans="1:9" x14ac:dyDescent="0.2">
      <c r="A57" t="s">
        <v>499</v>
      </c>
      <c r="B57" t="s">
        <v>500</v>
      </c>
      <c r="C57">
        <v>135</v>
      </c>
      <c r="D57">
        <v>135</v>
      </c>
      <c r="E57" s="1">
        <v>0.93</v>
      </c>
      <c r="F57" s="2">
        <v>1.9999999999999999E-36</v>
      </c>
      <c r="G57">
        <v>45.66</v>
      </c>
      <c r="H57">
        <v>171</v>
      </c>
      <c r="I57" t="str">
        <f>HYPERLINK("https://www.ncbi.nlm.nih.gov/protein/XP_024983582.1?report=genbank&amp;log$=prottop&amp;blast_rank=56&amp;RID=Z82MW2XM016","XP_024983582.1")</f>
        <v>XP_024983582.1</v>
      </c>
    </row>
    <row r="58" spans="1:9" x14ac:dyDescent="0.2">
      <c r="A58" t="s">
        <v>501</v>
      </c>
      <c r="B58" t="s">
        <v>502</v>
      </c>
      <c r="C58">
        <v>135</v>
      </c>
      <c r="D58">
        <v>135</v>
      </c>
      <c r="E58" s="1">
        <v>0.93</v>
      </c>
      <c r="F58" s="2">
        <v>3.0000000000000002E-36</v>
      </c>
      <c r="G58">
        <v>45.56</v>
      </c>
      <c r="H58">
        <v>170</v>
      </c>
      <c r="I58" t="str">
        <f>HYPERLINK("https://www.ncbi.nlm.nih.gov/protein/KAD5803170.1?report=genbank&amp;log$=prottop&amp;blast_rank=57&amp;RID=Z82MW2XM016","KAD5803170.1")</f>
        <v>KAD5803170.1</v>
      </c>
    </row>
    <row r="59" spans="1:9" x14ac:dyDescent="0.2">
      <c r="A59" t="s">
        <v>503</v>
      </c>
      <c r="B59" t="s">
        <v>412</v>
      </c>
      <c r="C59">
        <v>134</v>
      </c>
      <c r="D59">
        <v>134</v>
      </c>
      <c r="E59" s="1">
        <v>0.82</v>
      </c>
      <c r="F59" s="2">
        <v>3.0000000000000002E-36</v>
      </c>
      <c r="G59">
        <v>47.37</v>
      </c>
      <c r="H59">
        <v>169</v>
      </c>
      <c r="I59" t="str">
        <f>HYPERLINK("https://www.ncbi.nlm.nih.gov/protein/XP_044478482.1?report=genbank&amp;log$=prottop&amp;blast_rank=58&amp;RID=Z82MW2XM016","XP_044478482.1")</f>
        <v>XP_044478482.1</v>
      </c>
    </row>
    <row r="60" spans="1:9" x14ac:dyDescent="0.2">
      <c r="A60" t="s">
        <v>504</v>
      </c>
      <c r="B60" t="s">
        <v>214</v>
      </c>
      <c r="C60">
        <v>134</v>
      </c>
      <c r="D60">
        <v>134</v>
      </c>
      <c r="E60" s="1">
        <v>0.92</v>
      </c>
      <c r="F60" s="2">
        <v>3.0000000000000002E-36</v>
      </c>
      <c r="G60">
        <v>46.29</v>
      </c>
      <c r="H60">
        <v>166</v>
      </c>
      <c r="I60" t="str">
        <f>HYPERLINK("https://www.ncbi.nlm.nih.gov/protein/XP_058205152.1?report=genbank&amp;log$=prottop&amp;blast_rank=59&amp;RID=Z82MW2XM016","XP_058205152.1")</f>
        <v>XP_058205152.1</v>
      </c>
    </row>
    <row r="61" spans="1:9" x14ac:dyDescent="0.2">
      <c r="A61" t="s">
        <v>505</v>
      </c>
      <c r="B61" t="s">
        <v>506</v>
      </c>
      <c r="C61">
        <v>134</v>
      </c>
      <c r="D61">
        <v>134</v>
      </c>
      <c r="E61" s="1">
        <v>0.93</v>
      </c>
      <c r="F61" s="2">
        <v>3.9999999999999998E-36</v>
      </c>
      <c r="G61">
        <v>44.97</v>
      </c>
      <c r="H61">
        <v>171</v>
      </c>
      <c r="I61" t="str">
        <f>HYPERLINK("https://www.ncbi.nlm.nih.gov/protein/KAI3826234.1?report=genbank&amp;log$=prottop&amp;blast_rank=60&amp;RID=Z82MW2XM016","KAI3826234.1")</f>
        <v>KAI3826234.1</v>
      </c>
    </row>
    <row r="62" spans="1:9" x14ac:dyDescent="0.2">
      <c r="A62" t="s">
        <v>507</v>
      </c>
      <c r="B62" t="s">
        <v>214</v>
      </c>
      <c r="C62">
        <v>134</v>
      </c>
      <c r="D62">
        <v>134</v>
      </c>
      <c r="E62" s="1">
        <v>0.92</v>
      </c>
      <c r="F62" s="2">
        <v>3.9999999999999998E-36</v>
      </c>
      <c r="G62">
        <v>46.02</v>
      </c>
      <c r="H62">
        <v>167</v>
      </c>
      <c r="I62" t="str">
        <f>HYPERLINK("https://www.ncbi.nlm.nih.gov/protein/XP_058205150.1?report=genbank&amp;log$=prottop&amp;blast_rank=61&amp;RID=Z82MW2XM016","XP_058205150.1")</f>
        <v>XP_058205150.1</v>
      </c>
    </row>
    <row r="63" spans="1:9" x14ac:dyDescent="0.2">
      <c r="A63" t="s">
        <v>508</v>
      </c>
      <c r="B63" t="s">
        <v>391</v>
      </c>
      <c r="C63">
        <v>134</v>
      </c>
      <c r="D63">
        <v>134</v>
      </c>
      <c r="E63" s="1">
        <v>0.93</v>
      </c>
      <c r="F63" s="2">
        <v>5E-36</v>
      </c>
      <c r="G63">
        <v>44.89</v>
      </c>
      <c r="H63">
        <v>175</v>
      </c>
      <c r="I63" t="str">
        <f>HYPERLINK("https://www.ncbi.nlm.nih.gov/protein/KAJ7971955.1?report=genbank&amp;log$=prottop&amp;blast_rank=62&amp;RID=Z82MW2XM016","KAJ7971955.1")</f>
        <v>KAJ7971955.1</v>
      </c>
    </row>
    <row r="64" spans="1:9" x14ac:dyDescent="0.2">
      <c r="A64" t="s">
        <v>509</v>
      </c>
      <c r="B64" t="s">
        <v>116</v>
      </c>
      <c r="C64">
        <v>142</v>
      </c>
      <c r="D64">
        <v>142</v>
      </c>
      <c r="E64" s="1">
        <v>0.81</v>
      </c>
      <c r="F64" s="2">
        <v>2E-35</v>
      </c>
      <c r="G64">
        <v>52.7</v>
      </c>
      <c r="H64">
        <v>638</v>
      </c>
      <c r="I64" t="str">
        <f>HYPERLINK("https://www.ncbi.nlm.nih.gov/protein/KAA8516901.1?report=genbank&amp;log$=prottop&amp;blast_rank=63&amp;RID=Z82MW2XM016","KAA8516901.1")</f>
        <v>KAA8516901.1</v>
      </c>
    </row>
    <row r="65" spans="1:9" x14ac:dyDescent="0.2">
      <c r="A65" t="s">
        <v>510</v>
      </c>
      <c r="B65" t="s">
        <v>120</v>
      </c>
      <c r="C65">
        <v>132</v>
      </c>
      <c r="D65">
        <v>132</v>
      </c>
      <c r="E65" s="1">
        <v>0.93</v>
      </c>
      <c r="F65" s="2">
        <v>2.9999999999999999E-35</v>
      </c>
      <c r="G65">
        <v>45.35</v>
      </c>
      <c r="H65">
        <v>174</v>
      </c>
      <c r="I65" t="str">
        <f>HYPERLINK("https://www.ncbi.nlm.nih.gov/protein/KAK6136994.1?report=genbank&amp;log$=prottop&amp;blast_rank=64&amp;RID=Z82MW2XM016","KAK6136994.1")</f>
        <v>KAK6136994.1</v>
      </c>
    </row>
    <row r="66" spans="1:9" x14ac:dyDescent="0.2">
      <c r="A66" t="s">
        <v>511</v>
      </c>
      <c r="B66" t="s">
        <v>393</v>
      </c>
      <c r="C66">
        <v>133</v>
      </c>
      <c r="D66">
        <v>133</v>
      </c>
      <c r="E66" s="1">
        <v>0.82</v>
      </c>
      <c r="F66" s="2">
        <v>2.9999999999999999E-35</v>
      </c>
      <c r="G66">
        <v>48.1</v>
      </c>
      <c r="H66">
        <v>215</v>
      </c>
      <c r="I66" t="str">
        <f>HYPERLINK("https://www.ncbi.nlm.nih.gov/protein/XP_027176846.1?report=genbank&amp;log$=prottop&amp;blast_rank=65&amp;RID=Z82MW2XM016","XP_027176846.1")</f>
        <v>XP_027176846.1</v>
      </c>
    </row>
    <row r="67" spans="1:9" x14ac:dyDescent="0.2">
      <c r="A67" t="s">
        <v>512</v>
      </c>
      <c r="B67" t="s">
        <v>94</v>
      </c>
      <c r="C67">
        <v>132</v>
      </c>
      <c r="D67">
        <v>132</v>
      </c>
      <c r="E67" s="1">
        <v>0.93</v>
      </c>
      <c r="F67" s="2">
        <v>4E-35</v>
      </c>
      <c r="G67">
        <v>44.77</v>
      </c>
      <c r="H67">
        <v>174</v>
      </c>
      <c r="I67" t="str">
        <f>HYPERLINK("https://www.ncbi.nlm.nih.gov/protein/KAI3444196.1?report=genbank&amp;log$=prottop&amp;blast_rank=66&amp;RID=Z82MW2XM016","KAI3444196.1")</f>
        <v>KAI3444196.1</v>
      </c>
    </row>
    <row r="68" spans="1:9" x14ac:dyDescent="0.2">
      <c r="A68" t="s">
        <v>513</v>
      </c>
      <c r="B68" t="s">
        <v>514</v>
      </c>
      <c r="C68">
        <v>132</v>
      </c>
      <c r="D68">
        <v>132</v>
      </c>
      <c r="E68" s="1">
        <v>0.87</v>
      </c>
      <c r="F68" s="2">
        <v>4E-35</v>
      </c>
      <c r="G68">
        <v>43.75</v>
      </c>
      <c r="H68">
        <v>173</v>
      </c>
      <c r="I68" t="str">
        <f>HYPERLINK("https://www.ncbi.nlm.nih.gov/protein/RAL50894.1?report=genbank&amp;log$=prottop&amp;blast_rank=67&amp;RID=Z82MW2XM016","RAL50894.1")</f>
        <v>RAL50894.1</v>
      </c>
    </row>
    <row r="69" spans="1:9" x14ac:dyDescent="0.2">
      <c r="A69" t="s">
        <v>515</v>
      </c>
      <c r="B69" t="s">
        <v>393</v>
      </c>
      <c r="C69">
        <v>133</v>
      </c>
      <c r="D69">
        <v>133</v>
      </c>
      <c r="E69" s="1">
        <v>0.82</v>
      </c>
      <c r="F69" s="2">
        <v>5.9999999999999998E-35</v>
      </c>
      <c r="G69">
        <v>47.71</v>
      </c>
      <c r="H69">
        <v>217</v>
      </c>
      <c r="I69" t="str">
        <f>HYPERLINK("https://www.ncbi.nlm.nih.gov/protein/XP_027176844.1?report=genbank&amp;log$=prottop&amp;blast_rank=68&amp;RID=Z82MW2XM016","XP_027176844.1")</f>
        <v>XP_027176844.1</v>
      </c>
    </row>
    <row r="70" spans="1:9" x14ac:dyDescent="0.2">
      <c r="A70" t="s">
        <v>516</v>
      </c>
      <c r="B70" t="s">
        <v>109</v>
      </c>
      <c r="C70">
        <v>132</v>
      </c>
      <c r="D70">
        <v>132</v>
      </c>
      <c r="E70" s="1">
        <v>0.82</v>
      </c>
      <c r="F70" s="2">
        <v>6.9999999999999999E-35</v>
      </c>
      <c r="G70">
        <v>48.1</v>
      </c>
      <c r="H70">
        <v>215</v>
      </c>
      <c r="I70" t="str">
        <f>HYPERLINK("https://www.ncbi.nlm.nih.gov/protein/XP_027092738.1?report=genbank&amp;log$=prottop&amp;blast_rank=69&amp;RID=Z82MW2XM016","XP_027092738.1")</f>
        <v>XP_027092738.1</v>
      </c>
    </row>
    <row r="71" spans="1:9" x14ac:dyDescent="0.2">
      <c r="A71" t="s">
        <v>517</v>
      </c>
      <c r="B71" t="s">
        <v>222</v>
      </c>
      <c r="C71">
        <v>131</v>
      </c>
      <c r="D71">
        <v>131</v>
      </c>
      <c r="E71" s="1">
        <v>0.82</v>
      </c>
      <c r="F71" s="2">
        <v>9.9999999999999993E-35</v>
      </c>
      <c r="G71">
        <v>50.98</v>
      </c>
      <c r="H71">
        <v>176</v>
      </c>
      <c r="I71" t="str">
        <f>HYPERLINK("https://www.ncbi.nlm.nih.gov/protein/XP_028102790.1?report=genbank&amp;log$=prottop&amp;blast_rank=70&amp;RID=Z82MW2XM016","XP_028102790.1")</f>
        <v>XP_028102790.1</v>
      </c>
    </row>
    <row r="72" spans="1:9" x14ac:dyDescent="0.2">
      <c r="A72" t="s">
        <v>518</v>
      </c>
      <c r="B72" t="s">
        <v>519</v>
      </c>
      <c r="C72">
        <v>131</v>
      </c>
      <c r="D72">
        <v>131</v>
      </c>
      <c r="E72" s="1">
        <v>0.87</v>
      </c>
      <c r="F72" s="2">
        <v>9.9999999999999993E-35</v>
      </c>
      <c r="G72">
        <v>44.38</v>
      </c>
      <c r="H72">
        <v>172</v>
      </c>
      <c r="I72" t="str">
        <f>HYPERLINK("https://www.ncbi.nlm.nih.gov/protein/VFQ64226.1?report=genbank&amp;log$=prottop&amp;blast_rank=71&amp;RID=Z82MW2XM016","VFQ64226.1")</f>
        <v>VFQ64226.1</v>
      </c>
    </row>
    <row r="73" spans="1:9" x14ac:dyDescent="0.2">
      <c r="A73" t="s">
        <v>520</v>
      </c>
      <c r="B73" t="s">
        <v>357</v>
      </c>
      <c r="C73">
        <v>130</v>
      </c>
      <c r="D73">
        <v>130</v>
      </c>
      <c r="E73" s="1">
        <v>0.93</v>
      </c>
      <c r="F73" s="2">
        <v>9.9999999999999993E-35</v>
      </c>
      <c r="G73">
        <v>44.13</v>
      </c>
      <c r="H73">
        <v>176</v>
      </c>
      <c r="I73" t="str">
        <f>HYPERLINK("https://www.ncbi.nlm.nih.gov/protein/XP_057807405.1?report=genbank&amp;log$=prottop&amp;blast_rank=72&amp;RID=Z82MW2XM016","XP_057807405.1")</f>
        <v>XP_057807405.1</v>
      </c>
    </row>
    <row r="74" spans="1:9" x14ac:dyDescent="0.2">
      <c r="A74" t="s">
        <v>521</v>
      </c>
      <c r="B74" t="s">
        <v>242</v>
      </c>
      <c r="C74">
        <v>130</v>
      </c>
      <c r="D74">
        <v>130</v>
      </c>
      <c r="E74" s="1">
        <v>0.93</v>
      </c>
      <c r="F74" s="2">
        <v>9.9999999999999993E-35</v>
      </c>
      <c r="G74">
        <v>44.44</v>
      </c>
      <c r="H74">
        <v>173</v>
      </c>
      <c r="I74" t="str">
        <f>HYPERLINK("https://www.ncbi.nlm.nih.gov/protein/KAJ8763203.1?report=genbank&amp;log$=prottop&amp;blast_rank=73&amp;RID=Z82MW2XM016","KAJ8763203.1")</f>
        <v>KAJ8763203.1</v>
      </c>
    </row>
    <row r="75" spans="1:9" x14ac:dyDescent="0.2">
      <c r="A75" t="s">
        <v>522</v>
      </c>
      <c r="B75" t="s">
        <v>393</v>
      </c>
      <c r="C75">
        <v>132</v>
      </c>
      <c r="D75">
        <v>132</v>
      </c>
      <c r="E75" s="1">
        <v>0.82</v>
      </c>
      <c r="F75" s="2">
        <v>1.9999999999999999E-34</v>
      </c>
      <c r="G75">
        <v>47.8</v>
      </c>
      <c r="H75">
        <v>216</v>
      </c>
      <c r="I75" t="str">
        <f>HYPERLINK("https://www.ncbi.nlm.nih.gov/protein/XP_027176845.1?report=genbank&amp;log$=prottop&amp;blast_rank=74&amp;RID=Z82MW2XM016","XP_027176845.1")</f>
        <v>XP_027176845.1</v>
      </c>
    </row>
    <row r="76" spans="1:9" x14ac:dyDescent="0.2">
      <c r="A76" t="s">
        <v>523</v>
      </c>
      <c r="B76" t="s">
        <v>109</v>
      </c>
      <c r="C76">
        <v>132</v>
      </c>
      <c r="D76">
        <v>132</v>
      </c>
      <c r="E76" s="1">
        <v>0.82</v>
      </c>
      <c r="F76" s="2">
        <v>1.9999999999999999E-34</v>
      </c>
      <c r="G76">
        <v>48.37</v>
      </c>
      <c r="H76">
        <v>216</v>
      </c>
      <c r="I76" t="str">
        <f>HYPERLINK("https://www.ncbi.nlm.nih.gov/protein/XP_027092737.1?report=genbank&amp;log$=prottop&amp;blast_rank=75&amp;RID=Z82MW2XM016","XP_027092737.1")</f>
        <v>XP_027092737.1</v>
      </c>
    </row>
    <row r="77" spans="1:9" x14ac:dyDescent="0.2">
      <c r="A77" t="s">
        <v>524</v>
      </c>
      <c r="B77" t="s">
        <v>230</v>
      </c>
      <c r="C77">
        <v>130</v>
      </c>
      <c r="D77">
        <v>130</v>
      </c>
      <c r="E77" s="1">
        <v>0.93</v>
      </c>
      <c r="F77" s="2">
        <v>1.9999999999999999E-34</v>
      </c>
      <c r="G77">
        <v>48.55</v>
      </c>
      <c r="H77">
        <v>170</v>
      </c>
      <c r="I77" t="str">
        <f>HYPERLINK("https://www.ncbi.nlm.nih.gov/protein/KAK6243561.1?report=genbank&amp;log$=prottop&amp;blast_rank=76&amp;RID=Z82MW2XM016","KAK6243561.1")</f>
        <v>KAK6243561.1</v>
      </c>
    </row>
    <row r="78" spans="1:9" x14ac:dyDescent="0.2">
      <c r="A78" t="s">
        <v>525</v>
      </c>
      <c r="B78" t="s">
        <v>230</v>
      </c>
      <c r="C78">
        <v>130</v>
      </c>
      <c r="D78">
        <v>130</v>
      </c>
      <c r="E78" s="1">
        <v>0.93</v>
      </c>
      <c r="F78" s="2">
        <v>1.9999999999999999E-34</v>
      </c>
      <c r="G78">
        <v>48.55</v>
      </c>
      <c r="H78">
        <v>170</v>
      </c>
      <c r="I78" t="str">
        <f>HYPERLINK("https://www.ncbi.nlm.nih.gov/protein/EOY10486.1?report=genbank&amp;log$=prottop&amp;blast_rank=77&amp;RID=Z82MW2XM016","EOY10486.1")</f>
        <v>EOY10486.1</v>
      </c>
    </row>
    <row r="79" spans="1:9" x14ac:dyDescent="0.2">
      <c r="A79" t="s">
        <v>526</v>
      </c>
      <c r="B79" t="s">
        <v>230</v>
      </c>
      <c r="C79">
        <v>130</v>
      </c>
      <c r="D79">
        <v>130</v>
      </c>
      <c r="E79" s="1">
        <v>0.93</v>
      </c>
      <c r="F79" s="2">
        <v>1.9999999999999999E-34</v>
      </c>
      <c r="G79">
        <v>48.55</v>
      </c>
      <c r="H79">
        <v>170</v>
      </c>
      <c r="I79" t="str">
        <f>HYPERLINK("https://www.ncbi.nlm.nih.gov/protein/XP_007029984.2?report=genbank&amp;log$=prottop&amp;blast_rank=78&amp;RID=Z82MW2XM016","XP_007029984.2")</f>
        <v>XP_007029984.2</v>
      </c>
    </row>
    <row r="80" spans="1:9" x14ac:dyDescent="0.2">
      <c r="A80" t="s">
        <v>527</v>
      </c>
      <c r="B80" t="s">
        <v>230</v>
      </c>
      <c r="C80">
        <v>130</v>
      </c>
      <c r="D80">
        <v>130</v>
      </c>
      <c r="E80" s="1">
        <v>0.93</v>
      </c>
      <c r="F80" s="2">
        <v>1.9999999999999999E-34</v>
      </c>
      <c r="G80">
        <v>48.55</v>
      </c>
      <c r="H80">
        <v>170</v>
      </c>
      <c r="I80" t="str">
        <f>HYPERLINK("https://www.ncbi.nlm.nih.gov/protein/KAK6232748.1?report=genbank&amp;log$=prottop&amp;blast_rank=79&amp;RID=Z82MW2XM016","KAK6232748.1")</f>
        <v>KAK6232748.1</v>
      </c>
    </row>
    <row r="81" spans="1:9" x14ac:dyDescent="0.2">
      <c r="A81" t="s">
        <v>528</v>
      </c>
      <c r="B81" t="s">
        <v>391</v>
      </c>
      <c r="C81">
        <v>129</v>
      </c>
      <c r="D81">
        <v>129</v>
      </c>
      <c r="E81" s="1">
        <v>0.81</v>
      </c>
      <c r="F81" s="2">
        <v>5.0000000000000003E-34</v>
      </c>
      <c r="G81">
        <v>46.75</v>
      </c>
      <c r="H81">
        <v>172</v>
      </c>
      <c r="I81" t="str">
        <f>HYPERLINK("https://www.ncbi.nlm.nih.gov/protein/KAJ7971956.1?report=genbank&amp;log$=prottop&amp;blast_rank=80&amp;RID=Z82MW2XM016","KAJ7971956.1")</f>
        <v>KAJ7971956.1</v>
      </c>
    </row>
    <row r="82" spans="1:9" x14ac:dyDescent="0.2">
      <c r="A82" t="s">
        <v>529</v>
      </c>
      <c r="B82" t="s">
        <v>530</v>
      </c>
      <c r="C82">
        <v>129</v>
      </c>
      <c r="D82">
        <v>129</v>
      </c>
      <c r="E82" s="1">
        <v>0.93</v>
      </c>
      <c r="F82" s="2">
        <v>5.0000000000000003E-34</v>
      </c>
      <c r="G82">
        <v>45.56</v>
      </c>
      <c r="H82">
        <v>170</v>
      </c>
      <c r="I82" t="str">
        <f>HYPERLINK("https://www.ncbi.nlm.nih.gov/protein/XP_021985121.1?report=genbank&amp;log$=prottop&amp;blast_rank=81&amp;RID=Z82MW2XM016","XP_021985121.1")</f>
        <v>XP_021985121.1</v>
      </c>
    </row>
    <row r="83" spans="1:9" x14ac:dyDescent="0.2">
      <c r="A83" t="s">
        <v>531</v>
      </c>
      <c r="B83" t="s">
        <v>105</v>
      </c>
      <c r="C83">
        <v>129</v>
      </c>
      <c r="D83">
        <v>129</v>
      </c>
      <c r="E83" s="1">
        <v>0.94</v>
      </c>
      <c r="F83" s="2">
        <v>6E-34</v>
      </c>
      <c r="G83">
        <v>43.72</v>
      </c>
      <c r="H83">
        <v>186</v>
      </c>
      <c r="I83" t="str">
        <f>HYPERLINK("https://www.ncbi.nlm.nih.gov/protein/XP_011084111.1?report=genbank&amp;log$=prottop&amp;blast_rank=82&amp;RID=Z82MW2XM016","XP_011084111.1")</f>
        <v>XP_011084111.1</v>
      </c>
    </row>
    <row r="84" spans="1:9" x14ac:dyDescent="0.2">
      <c r="A84" t="s">
        <v>508</v>
      </c>
      <c r="B84" t="s">
        <v>391</v>
      </c>
      <c r="C84">
        <v>129</v>
      </c>
      <c r="D84">
        <v>129</v>
      </c>
      <c r="E84" s="1">
        <v>0.93</v>
      </c>
      <c r="F84" s="2">
        <v>7.9999999999999994E-34</v>
      </c>
      <c r="G84">
        <v>45.71</v>
      </c>
      <c r="H84">
        <v>169</v>
      </c>
      <c r="I84" t="str">
        <f>HYPERLINK("https://www.ncbi.nlm.nih.gov/protein/KAJ7971957.1?report=genbank&amp;log$=prottop&amp;blast_rank=83&amp;RID=Z82MW2XM016","KAJ7971957.1")</f>
        <v>KAJ7971957.1</v>
      </c>
    </row>
    <row r="85" spans="1:9" x14ac:dyDescent="0.2">
      <c r="A85" t="s">
        <v>532</v>
      </c>
      <c r="B85" t="s">
        <v>195</v>
      </c>
      <c r="C85">
        <v>129</v>
      </c>
      <c r="D85">
        <v>129</v>
      </c>
      <c r="E85" s="1">
        <v>0.84</v>
      </c>
      <c r="F85" s="2">
        <v>7.9999999999999994E-34</v>
      </c>
      <c r="G85">
        <v>50</v>
      </c>
      <c r="H85">
        <v>176</v>
      </c>
      <c r="I85" t="str">
        <f>HYPERLINK("https://www.ncbi.nlm.nih.gov/protein/KAI7990397.1?report=genbank&amp;log$=prottop&amp;blast_rank=84&amp;RID=Z82MW2XM016","KAI7990397.1")</f>
        <v>KAI7990397.1</v>
      </c>
    </row>
    <row r="86" spans="1:9" x14ac:dyDescent="0.2">
      <c r="A86" t="s">
        <v>533</v>
      </c>
      <c r="B86" t="s">
        <v>534</v>
      </c>
      <c r="C86">
        <v>128</v>
      </c>
      <c r="D86">
        <v>128</v>
      </c>
      <c r="E86" s="1">
        <v>0.89</v>
      </c>
      <c r="F86" s="2">
        <v>1.0000000000000001E-33</v>
      </c>
      <c r="G86">
        <v>43.64</v>
      </c>
      <c r="H86">
        <v>163</v>
      </c>
      <c r="I86" t="str">
        <f>HYPERLINK("https://www.ncbi.nlm.nih.gov/protein/KAG6696813.1?report=genbank&amp;log$=prottop&amp;blast_rank=85&amp;RID=Z82MW2XM016","KAG6696813.1")</f>
        <v>KAG6696813.1</v>
      </c>
    </row>
    <row r="87" spans="1:9" x14ac:dyDescent="0.2">
      <c r="A87" t="s">
        <v>535</v>
      </c>
      <c r="B87" t="s">
        <v>536</v>
      </c>
      <c r="C87">
        <v>128</v>
      </c>
      <c r="D87">
        <v>128</v>
      </c>
      <c r="E87" s="1">
        <v>0.82</v>
      </c>
      <c r="F87" s="2">
        <v>1.0000000000000001E-33</v>
      </c>
      <c r="G87">
        <v>44.08</v>
      </c>
      <c r="H87">
        <v>178</v>
      </c>
      <c r="I87" t="str">
        <f>HYPERLINK("https://www.ncbi.nlm.nih.gov/protein/XP_043698761.1?report=genbank&amp;log$=prottop&amp;blast_rank=86&amp;RID=Z82MW2XM016","XP_043698761.1")</f>
        <v>XP_043698761.1</v>
      </c>
    </row>
    <row r="88" spans="1:9" x14ac:dyDescent="0.2">
      <c r="A88" t="s">
        <v>537</v>
      </c>
      <c r="B88" t="s">
        <v>137</v>
      </c>
      <c r="C88">
        <v>128</v>
      </c>
      <c r="D88">
        <v>128</v>
      </c>
      <c r="E88" s="1">
        <v>0.93</v>
      </c>
      <c r="F88" s="2">
        <v>1.0000000000000001E-33</v>
      </c>
      <c r="G88">
        <v>47.98</v>
      </c>
      <c r="H88">
        <v>170</v>
      </c>
      <c r="I88" t="str">
        <f>HYPERLINK("https://www.ncbi.nlm.nih.gov/protein/XP_021282169.1?report=genbank&amp;log$=prottop&amp;blast_rank=87&amp;RID=Z82MW2XM016","XP_021282169.1")</f>
        <v>XP_021282169.1</v>
      </c>
    </row>
    <row r="89" spans="1:9" x14ac:dyDescent="0.2">
      <c r="A89" t="s">
        <v>538</v>
      </c>
      <c r="B89" t="s">
        <v>506</v>
      </c>
      <c r="C89">
        <v>129</v>
      </c>
      <c r="D89">
        <v>129</v>
      </c>
      <c r="E89" s="1">
        <v>0.93</v>
      </c>
      <c r="F89" s="2">
        <v>1.0000000000000001E-33</v>
      </c>
      <c r="G89">
        <v>43.79</v>
      </c>
      <c r="H89">
        <v>193</v>
      </c>
      <c r="I89" t="str">
        <f>HYPERLINK("https://www.ncbi.nlm.nih.gov/protein/KAI3683744.1?report=genbank&amp;log$=prottop&amp;blast_rank=88&amp;RID=Z82MW2XM016","KAI3683744.1")</f>
        <v>KAI3683744.1</v>
      </c>
    </row>
    <row r="90" spans="1:9" x14ac:dyDescent="0.2">
      <c r="A90" t="s">
        <v>539</v>
      </c>
      <c r="B90" t="s">
        <v>191</v>
      </c>
      <c r="C90">
        <v>127</v>
      </c>
      <c r="D90">
        <v>127</v>
      </c>
      <c r="E90" s="1">
        <v>0.93</v>
      </c>
      <c r="F90" s="2">
        <v>2.0000000000000001E-33</v>
      </c>
      <c r="G90">
        <v>43.43</v>
      </c>
      <c r="H90">
        <v>168</v>
      </c>
      <c r="I90" t="str">
        <f>HYPERLINK("https://www.ncbi.nlm.nih.gov/protein/KAH7855285.1?report=genbank&amp;log$=prottop&amp;blast_rank=89&amp;RID=Z82MW2XM016","KAH7855285.1")</f>
        <v>KAH7855285.1</v>
      </c>
    </row>
    <row r="91" spans="1:9" x14ac:dyDescent="0.2">
      <c r="A91" t="s">
        <v>540</v>
      </c>
      <c r="B91" t="s">
        <v>191</v>
      </c>
      <c r="C91">
        <v>127</v>
      </c>
      <c r="D91">
        <v>127</v>
      </c>
      <c r="E91" s="1">
        <v>0.93</v>
      </c>
      <c r="F91" s="2">
        <v>2.0000000000000001E-33</v>
      </c>
      <c r="G91">
        <v>42.86</v>
      </c>
      <c r="H91">
        <v>168</v>
      </c>
      <c r="I91" t="str">
        <f>HYPERLINK("https://www.ncbi.nlm.nih.gov/protein/KAH7853331.1?report=genbank&amp;log$=prottop&amp;blast_rank=90&amp;RID=Z82MW2XM016","KAH7853331.1")</f>
        <v>KAH7853331.1</v>
      </c>
    </row>
    <row r="92" spans="1:9" x14ac:dyDescent="0.2">
      <c r="A92" t="s">
        <v>541</v>
      </c>
      <c r="B92" t="s">
        <v>542</v>
      </c>
      <c r="C92">
        <v>127</v>
      </c>
      <c r="D92">
        <v>127</v>
      </c>
      <c r="E92" s="1">
        <v>0.83</v>
      </c>
      <c r="F92" s="2">
        <v>2.0000000000000001E-33</v>
      </c>
      <c r="G92">
        <v>46.05</v>
      </c>
      <c r="H92">
        <v>171</v>
      </c>
      <c r="I92" t="str">
        <f>HYPERLINK("https://www.ncbi.nlm.nih.gov/protein/RWR85410.1?report=genbank&amp;log$=prottop&amp;blast_rank=91&amp;RID=Z82MW2XM016","RWR85410.1")</f>
        <v>RWR85410.1</v>
      </c>
    </row>
    <row r="93" spans="1:9" x14ac:dyDescent="0.2">
      <c r="A93" t="s">
        <v>543</v>
      </c>
      <c r="B93" t="s">
        <v>534</v>
      </c>
      <c r="C93">
        <v>127</v>
      </c>
      <c r="D93">
        <v>127</v>
      </c>
      <c r="E93" s="1">
        <v>0.89</v>
      </c>
      <c r="F93" s="2">
        <v>3.0000000000000002E-33</v>
      </c>
      <c r="G93">
        <v>43.03</v>
      </c>
      <c r="H93">
        <v>163</v>
      </c>
      <c r="I93" t="str">
        <f>HYPERLINK("https://www.ncbi.nlm.nih.gov/protein/KAG7964285.1?report=genbank&amp;log$=prottop&amp;blast_rank=92&amp;RID=Z82MW2XM016","KAG7964285.1")</f>
        <v>KAG7964285.1</v>
      </c>
    </row>
    <row r="94" spans="1:9" x14ac:dyDescent="0.2">
      <c r="A94" t="s">
        <v>544</v>
      </c>
      <c r="B94" t="s">
        <v>545</v>
      </c>
      <c r="C94">
        <v>127</v>
      </c>
      <c r="D94">
        <v>127</v>
      </c>
      <c r="E94" s="1">
        <v>0.93</v>
      </c>
      <c r="F94" s="2">
        <v>4.0000000000000002E-33</v>
      </c>
      <c r="G94">
        <v>44.44</v>
      </c>
      <c r="H94">
        <v>168</v>
      </c>
      <c r="I94" t="str">
        <f>HYPERLINK("https://www.ncbi.nlm.nih.gov/protein/KAK1270562.1?report=genbank&amp;log$=prottop&amp;blast_rank=93&amp;RID=Z82MW2XM016","KAK1270562.1")</f>
        <v>KAK1270562.1</v>
      </c>
    </row>
    <row r="95" spans="1:9" x14ac:dyDescent="0.2">
      <c r="A95" t="s">
        <v>546</v>
      </c>
      <c r="B95" t="s">
        <v>547</v>
      </c>
      <c r="C95">
        <v>127</v>
      </c>
      <c r="D95">
        <v>127</v>
      </c>
      <c r="E95" s="1">
        <v>0.95</v>
      </c>
      <c r="F95" s="2">
        <v>5.0000000000000003E-33</v>
      </c>
      <c r="G95">
        <v>40.880000000000003</v>
      </c>
      <c r="H95">
        <v>186</v>
      </c>
      <c r="I95" t="str">
        <f>HYPERLINK("https://www.ncbi.nlm.nih.gov/protein/KAJ0974137.1?report=genbank&amp;log$=prottop&amp;blast_rank=94&amp;RID=Z82MW2XM016","KAJ0974137.1")</f>
        <v>KAJ0974137.1</v>
      </c>
    </row>
    <row r="96" spans="1:9" x14ac:dyDescent="0.2">
      <c r="A96" t="s">
        <v>548</v>
      </c>
      <c r="B96" t="s">
        <v>549</v>
      </c>
      <c r="C96">
        <v>126</v>
      </c>
      <c r="D96">
        <v>126</v>
      </c>
      <c r="E96" s="1">
        <v>0.89</v>
      </c>
      <c r="F96" s="2">
        <v>6.0000000000000003E-33</v>
      </c>
      <c r="G96">
        <v>44.85</v>
      </c>
      <c r="H96">
        <v>163</v>
      </c>
      <c r="I96" t="str">
        <f>HYPERLINK("https://www.ncbi.nlm.nih.gov/protein/XP_018833421.1?report=genbank&amp;log$=prottop&amp;blast_rank=95&amp;RID=Z82MW2XM016","XP_018833421.1")</f>
        <v>XP_018833421.1</v>
      </c>
    </row>
    <row r="97" spans="1:9" x14ac:dyDescent="0.2">
      <c r="A97" t="s">
        <v>550</v>
      </c>
      <c r="B97" t="s">
        <v>551</v>
      </c>
      <c r="C97">
        <v>126</v>
      </c>
      <c r="D97">
        <v>126</v>
      </c>
      <c r="E97" s="1">
        <v>0.93</v>
      </c>
      <c r="F97" s="2">
        <v>6.9999999999999997E-33</v>
      </c>
      <c r="G97">
        <v>44.19</v>
      </c>
      <c r="H97">
        <v>168</v>
      </c>
      <c r="I97" t="str">
        <f>HYPERLINK("https://www.ncbi.nlm.nih.gov/protein/KAK1295664.1?report=genbank&amp;log$=prottop&amp;blast_rank=96&amp;RID=Z82MW2XM016","KAK1295664.1")</f>
        <v>KAK1295664.1</v>
      </c>
    </row>
    <row r="98" spans="1:9" x14ac:dyDescent="0.2">
      <c r="A98" t="s">
        <v>552</v>
      </c>
      <c r="B98" t="s">
        <v>265</v>
      </c>
      <c r="C98">
        <v>126</v>
      </c>
      <c r="D98">
        <v>126</v>
      </c>
      <c r="E98" s="1">
        <v>0.93</v>
      </c>
      <c r="F98" s="2">
        <v>8.9999999999999998E-33</v>
      </c>
      <c r="G98">
        <v>42.46</v>
      </c>
      <c r="H98">
        <v>176</v>
      </c>
      <c r="I98" t="str">
        <f>HYPERLINK("https://www.ncbi.nlm.nih.gov/protein/XP_042052644.1?report=genbank&amp;log$=prottop&amp;blast_rank=97&amp;RID=Z82MW2XM016","XP_042052644.1")</f>
        <v>XP_042052644.1</v>
      </c>
    </row>
    <row r="99" spans="1:9" x14ac:dyDescent="0.2">
      <c r="A99" t="s">
        <v>553</v>
      </c>
      <c r="B99" t="s">
        <v>554</v>
      </c>
      <c r="C99">
        <v>126</v>
      </c>
      <c r="D99">
        <v>126</v>
      </c>
      <c r="E99" s="1">
        <v>0.91</v>
      </c>
      <c r="F99" s="2">
        <v>8.9999999999999998E-33</v>
      </c>
      <c r="G99">
        <v>42.29</v>
      </c>
      <c r="H99">
        <v>175</v>
      </c>
      <c r="I99" t="str">
        <f>HYPERLINK("https://www.ncbi.nlm.nih.gov/protein/XP_010521085.1?report=genbank&amp;log$=prottop&amp;blast_rank=98&amp;RID=Z82MW2XM016","XP_010521085.1")</f>
        <v>XP_010521085.1</v>
      </c>
    </row>
    <row r="100" spans="1:9" x14ac:dyDescent="0.2">
      <c r="A100" t="s">
        <v>555</v>
      </c>
      <c r="B100" t="s">
        <v>554</v>
      </c>
      <c r="C100">
        <v>125</v>
      </c>
      <c r="D100">
        <v>125</v>
      </c>
      <c r="E100" s="1">
        <v>0.91</v>
      </c>
      <c r="F100" s="2">
        <v>1.0000000000000001E-32</v>
      </c>
      <c r="G100">
        <v>42.29</v>
      </c>
      <c r="H100">
        <v>175</v>
      </c>
      <c r="I100" t="str">
        <f>HYPERLINK("https://www.ncbi.nlm.nih.gov/protein/XP_010521500.1?report=genbank&amp;log$=prottop&amp;blast_rank=99&amp;RID=Z82MW2XM016","XP_010521500.1")</f>
        <v>XP_010521500.1</v>
      </c>
    </row>
    <row r="101" spans="1:9" x14ac:dyDescent="0.2">
      <c r="A101" t="s">
        <v>556</v>
      </c>
      <c r="B101" t="s">
        <v>549</v>
      </c>
      <c r="C101">
        <v>126</v>
      </c>
      <c r="D101">
        <v>126</v>
      </c>
      <c r="E101" s="1">
        <v>0.89</v>
      </c>
      <c r="F101" s="2">
        <v>1.0000000000000001E-32</v>
      </c>
      <c r="G101">
        <v>44.85</v>
      </c>
      <c r="H101">
        <v>179</v>
      </c>
      <c r="I101" t="str">
        <f>HYPERLINK("https://www.ncbi.nlm.nih.gov/protein/KAF5475739.1?report=genbank&amp;log$=prottop&amp;blast_rank=100&amp;RID=Z82MW2XM016","KAF5475739.1")</f>
        <v>KAF5475739.1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F0FF-29BF-E04A-9312-7180673D341B}">
  <dimension ref="A1:I101"/>
  <sheetViews>
    <sheetView tabSelected="1" workbookViewId="0">
      <selection sqref="A1:XFD1"/>
    </sheetView>
  </sheetViews>
  <sheetFormatPr baseColWidth="10" defaultRowHeight="16" x14ac:dyDescent="0.2"/>
  <cols>
    <col min="1" max="1" width="70.6640625" bestFit="1" customWidth="1"/>
    <col min="2" max="2" width="31.5" bestFit="1" customWidth="1"/>
    <col min="3" max="3" width="9.6640625" bestFit="1" customWidth="1"/>
    <col min="4" max="4" width="10.33203125" bestFit="1" customWidth="1"/>
    <col min="5" max="5" width="11" bestFit="1" customWidth="1"/>
    <col min="6" max="6" width="10.83203125" customWidth="1"/>
    <col min="7" max="7" width="9" bestFit="1" customWidth="1"/>
    <col min="8" max="8" width="7.83203125" bestFit="1" customWidth="1"/>
    <col min="9" max="9" width="15" bestFit="1" customWidth="1"/>
  </cols>
  <sheetData>
    <row r="1" spans="1:9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t="s">
        <v>557</v>
      </c>
      <c r="B2" t="s">
        <v>10</v>
      </c>
      <c r="C2">
        <v>346</v>
      </c>
      <c r="D2">
        <v>346</v>
      </c>
      <c r="E2" s="1">
        <v>1</v>
      </c>
      <c r="F2" s="2">
        <v>3.9999999999999999E-120</v>
      </c>
      <c r="G2">
        <v>100</v>
      </c>
      <c r="H2">
        <v>166</v>
      </c>
      <c r="I2" t="str">
        <f>HYPERLINK("https://www.ncbi.nlm.nih.gov/protein/XP_004251192.1?report=genbank&amp;log$=prottop&amp;blast_rank=1&amp;RID=Z82MW2XM016","XP_004251192.1")</f>
        <v>XP_004251192.1</v>
      </c>
    </row>
    <row r="3" spans="1:9" x14ac:dyDescent="0.2">
      <c r="A3" t="s">
        <v>558</v>
      </c>
      <c r="B3" t="s">
        <v>14</v>
      </c>
      <c r="C3">
        <v>339</v>
      </c>
      <c r="D3">
        <v>339</v>
      </c>
      <c r="E3" s="1">
        <v>1</v>
      </c>
      <c r="F3" s="2">
        <v>2.9999999999999999E-117</v>
      </c>
      <c r="G3">
        <v>95.95</v>
      </c>
      <c r="H3">
        <v>173</v>
      </c>
      <c r="I3" t="str">
        <f>HYPERLINK("https://www.ncbi.nlm.nih.gov/protein/XP_015057331.1?report=genbank&amp;log$=prottop&amp;blast_rank=2&amp;RID=Z82MW2XM016","XP_015057331.1")</f>
        <v>XP_015057331.1</v>
      </c>
    </row>
    <row r="4" spans="1:9" x14ac:dyDescent="0.2">
      <c r="A4" t="s">
        <v>559</v>
      </c>
      <c r="B4" t="s">
        <v>12</v>
      </c>
      <c r="C4">
        <v>338</v>
      </c>
      <c r="D4">
        <v>338</v>
      </c>
      <c r="E4" s="1">
        <v>1</v>
      </c>
      <c r="F4" s="2">
        <v>9.9999999999999999E-117</v>
      </c>
      <c r="G4">
        <v>95.38</v>
      </c>
      <c r="H4">
        <v>173</v>
      </c>
      <c r="I4" t="str">
        <f>HYPERLINK("https://www.ncbi.nlm.nih.gov/protein/TMW99473.1?report=genbank&amp;log$=prottop&amp;blast_rank=3&amp;RID=Z82MW2XM016","TMW99473.1")</f>
        <v>TMW99473.1</v>
      </c>
    </row>
    <row r="5" spans="1:9" x14ac:dyDescent="0.2">
      <c r="A5" t="s">
        <v>560</v>
      </c>
      <c r="B5" t="s">
        <v>16</v>
      </c>
      <c r="C5">
        <v>298</v>
      </c>
      <c r="D5">
        <v>298</v>
      </c>
      <c r="E5" s="1">
        <v>1</v>
      </c>
      <c r="F5" s="2">
        <v>3.0000000000000003E-101</v>
      </c>
      <c r="G5">
        <v>84.34</v>
      </c>
      <c r="H5">
        <v>166</v>
      </c>
      <c r="I5" t="str">
        <f>HYPERLINK("https://www.ncbi.nlm.nih.gov/protein/XP_006340243.1?report=genbank&amp;log$=prottop&amp;blast_rank=4&amp;RID=Z82MW2XM016","XP_006340243.1")</f>
        <v>XP_006340243.1</v>
      </c>
    </row>
    <row r="6" spans="1:9" x14ac:dyDescent="0.2">
      <c r="A6" t="s">
        <v>561</v>
      </c>
      <c r="B6" t="s">
        <v>28</v>
      </c>
      <c r="C6">
        <v>298</v>
      </c>
      <c r="D6">
        <v>298</v>
      </c>
      <c r="E6" s="1">
        <v>1</v>
      </c>
      <c r="F6" s="2">
        <v>6.9999999999999999E-101</v>
      </c>
      <c r="G6">
        <v>83.73</v>
      </c>
      <c r="H6">
        <v>166</v>
      </c>
      <c r="I6" t="str">
        <f>HYPERLINK("https://www.ncbi.nlm.nih.gov/protein/KAK6776656.1?report=genbank&amp;log$=prottop&amp;blast_rank=5&amp;RID=Z82MW2XM016","KAK6776656.1")</f>
        <v>KAK6776656.1</v>
      </c>
    </row>
    <row r="7" spans="1:9" x14ac:dyDescent="0.2">
      <c r="A7" t="s">
        <v>562</v>
      </c>
      <c r="B7" t="s">
        <v>25</v>
      </c>
      <c r="C7">
        <v>297</v>
      </c>
      <c r="D7">
        <v>297</v>
      </c>
      <c r="E7" s="1">
        <v>0.99</v>
      </c>
      <c r="F7" s="2">
        <v>8.0000000000000004E-101</v>
      </c>
      <c r="G7">
        <v>84.85</v>
      </c>
      <c r="H7">
        <v>165</v>
      </c>
      <c r="I7" t="str">
        <f>HYPERLINK("https://www.ncbi.nlm.nih.gov/protein/KAG5578261.1?report=genbank&amp;log$=prottop&amp;blast_rank=6&amp;RID=Z82MW2XM016","KAG5578261.1")</f>
        <v>KAG5578261.1</v>
      </c>
    </row>
    <row r="8" spans="1:9" x14ac:dyDescent="0.2">
      <c r="A8" t="s">
        <v>563</v>
      </c>
      <c r="B8" t="s">
        <v>21</v>
      </c>
      <c r="C8">
        <v>297</v>
      </c>
      <c r="D8">
        <v>297</v>
      </c>
      <c r="E8" s="1">
        <v>1</v>
      </c>
      <c r="F8" s="2">
        <v>1E-100</v>
      </c>
      <c r="G8">
        <v>83.73</v>
      </c>
      <c r="H8">
        <v>166</v>
      </c>
      <c r="I8" t="str">
        <f>HYPERLINK("https://www.ncbi.nlm.nih.gov/protein/KAK4709366.1?report=genbank&amp;log$=prottop&amp;blast_rank=7&amp;RID=Z82MW2XM016","KAK4709366.1")</f>
        <v>KAK4709366.1</v>
      </c>
    </row>
    <row r="9" spans="1:9" x14ac:dyDescent="0.2">
      <c r="A9" t="s">
        <v>564</v>
      </c>
      <c r="B9" t="s">
        <v>10</v>
      </c>
      <c r="C9">
        <v>296</v>
      </c>
      <c r="D9">
        <v>296</v>
      </c>
      <c r="E9" s="1">
        <v>1</v>
      </c>
      <c r="F9" s="2">
        <v>2E-100</v>
      </c>
      <c r="G9">
        <v>83.13</v>
      </c>
      <c r="H9">
        <v>166</v>
      </c>
      <c r="I9" t="str">
        <f>HYPERLINK("https://www.ncbi.nlm.nih.gov/protein/XP_004251190.1?report=genbank&amp;log$=prottop&amp;blast_rank=8&amp;RID=Z82MW2XM016","XP_004251190.1")</f>
        <v>XP_004251190.1</v>
      </c>
    </row>
    <row r="10" spans="1:9" x14ac:dyDescent="0.2">
      <c r="A10" t="s">
        <v>565</v>
      </c>
      <c r="B10" t="s">
        <v>16</v>
      </c>
      <c r="C10">
        <v>296</v>
      </c>
      <c r="D10">
        <v>296</v>
      </c>
      <c r="E10" s="1">
        <v>1</v>
      </c>
      <c r="F10" s="2">
        <v>2E-100</v>
      </c>
      <c r="G10">
        <v>83.73</v>
      </c>
      <c r="H10">
        <v>166</v>
      </c>
      <c r="I10" t="str">
        <f>HYPERLINK("https://www.ncbi.nlm.nih.gov/protein/KAH0713812.1?report=genbank&amp;log$=prottop&amp;blast_rank=9&amp;RID=Z82MW2XM016","KAH0713812.1")</f>
        <v>KAH0713812.1</v>
      </c>
    </row>
    <row r="11" spans="1:9" x14ac:dyDescent="0.2">
      <c r="A11" t="s">
        <v>566</v>
      </c>
      <c r="B11" t="s">
        <v>14</v>
      </c>
      <c r="C11">
        <v>296</v>
      </c>
      <c r="D11">
        <v>296</v>
      </c>
      <c r="E11" s="1">
        <v>1</v>
      </c>
      <c r="F11" s="2">
        <v>4.0000000000000001E-100</v>
      </c>
      <c r="G11">
        <v>83.13</v>
      </c>
      <c r="H11">
        <v>185</v>
      </c>
      <c r="I11" t="str">
        <f>HYPERLINK("https://www.ncbi.nlm.nih.gov/protein/XP_015059045.1?report=genbank&amp;log$=prottop&amp;blast_rank=10&amp;RID=Z82MW2XM016","XP_015059045.1")</f>
        <v>XP_015059045.1</v>
      </c>
    </row>
    <row r="12" spans="1:9" x14ac:dyDescent="0.2">
      <c r="A12" t="s">
        <v>567</v>
      </c>
      <c r="B12" t="s">
        <v>23</v>
      </c>
      <c r="C12">
        <v>295</v>
      </c>
      <c r="D12">
        <v>295</v>
      </c>
      <c r="E12" s="1">
        <v>1</v>
      </c>
      <c r="F12" s="2">
        <v>8.0000000000000002E-100</v>
      </c>
      <c r="G12">
        <v>83.73</v>
      </c>
      <c r="H12">
        <v>166</v>
      </c>
      <c r="I12" t="str">
        <f>HYPERLINK("https://www.ncbi.nlm.nih.gov/protein/XP_049353762.1?report=genbank&amp;log$=prottop&amp;blast_rank=11&amp;RID=Z82MW2XM016","XP_049353762.1")</f>
        <v>XP_049353762.1</v>
      </c>
    </row>
    <row r="13" spans="1:9" x14ac:dyDescent="0.2">
      <c r="A13" t="s">
        <v>568</v>
      </c>
      <c r="B13" t="s">
        <v>12</v>
      </c>
      <c r="C13">
        <v>295</v>
      </c>
      <c r="D13">
        <v>295</v>
      </c>
      <c r="E13" s="1">
        <v>1</v>
      </c>
      <c r="F13" s="2">
        <v>1E-99</v>
      </c>
      <c r="G13">
        <v>82.53</v>
      </c>
      <c r="H13">
        <v>166</v>
      </c>
      <c r="I13" t="str">
        <f>HYPERLINK("https://www.ncbi.nlm.nih.gov/protein/TMW99472.1?report=genbank&amp;log$=prottop&amp;blast_rank=12&amp;RID=Z82MW2XM016","TMW99472.1")</f>
        <v>TMW99472.1</v>
      </c>
    </row>
    <row r="14" spans="1:9" x14ac:dyDescent="0.2">
      <c r="A14" t="s">
        <v>569</v>
      </c>
      <c r="B14" t="s">
        <v>31</v>
      </c>
      <c r="C14">
        <v>291</v>
      </c>
      <c r="D14">
        <v>291</v>
      </c>
      <c r="E14" s="1">
        <v>1</v>
      </c>
      <c r="F14" s="2">
        <v>3.9999999999999998E-98</v>
      </c>
      <c r="G14">
        <v>80.72</v>
      </c>
      <c r="H14">
        <v>166</v>
      </c>
      <c r="I14" t="str">
        <f>HYPERLINK("https://www.ncbi.nlm.nih.gov/protein/XP_055835393.1?report=genbank&amp;log$=prottop&amp;blast_rank=13&amp;RID=Z82MW2XM016","XP_055835393.1")</f>
        <v>XP_055835393.1</v>
      </c>
    </row>
    <row r="15" spans="1:9" x14ac:dyDescent="0.2">
      <c r="A15" t="s">
        <v>48</v>
      </c>
      <c r="B15" t="s">
        <v>49</v>
      </c>
      <c r="C15">
        <v>287</v>
      </c>
      <c r="D15">
        <v>287</v>
      </c>
      <c r="E15" s="1">
        <v>1</v>
      </c>
      <c r="F15" s="2">
        <v>9.9999999999999991E-97</v>
      </c>
      <c r="G15">
        <v>80.72</v>
      </c>
      <c r="H15">
        <v>166</v>
      </c>
      <c r="I15" t="str">
        <f>HYPERLINK("https://www.ncbi.nlm.nih.gov/protein/MCD7460281.1?report=genbank&amp;log$=prottop&amp;blast_rank=14&amp;RID=Z82MW2XM016","MCD7460281.1")</f>
        <v>MCD7460281.1</v>
      </c>
    </row>
    <row r="16" spans="1:9" x14ac:dyDescent="0.2">
      <c r="A16" t="s">
        <v>570</v>
      </c>
      <c r="B16" t="s">
        <v>37</v>
      </c>
      <c r="C16">
        <v>279</v>
      </c>
      <c r="D16">
        <v>279</v>
      </c>
      <c r="E16" s="1">
        <v>1</v>
      </c>
      <c r="F16" s="2">
        <v>1.9999999999999998E-93</v>
      </c>
      <c r="G16">
        <v>77.709999999999994</v>
      </c>
      <c r="H16">
        <v>166</v>
      </c>
      <c r="I16" t="str">
        <f>HYPERLINK("https://www.ncbi.nlm.nih.gov/protein/XP_060169430.1?report=genbank&amp;log$=prottop&amp;blast_rank=15&amp;RID=Z82MW2XM016","XP_060169430.1")</f>
        <v>XP_060169430.1</v>
      </c>
    </row>
    <row r="17" spans="1:9" x14ac:dyDescent="0.2">
      <c r="A17" t="s">
        <v>571</v>
      </c>
      <c r="B17" t="s">
        <v>33</v>
      </c>
      <c r="C17">
        <v>277</v>
      </c>
      <c r="D17">
        <v>277</v>
      </c>
      <c r="E17" s="1">
        <v>1</v>
      </c>
      <c r="F17" s="2">
        <v>9.9999999999999999E-93</v>
      </c>
      <c r="G17">
        <v>76.510000000000005</v>
      </c>
      <c r="H17">
        <v>166</v>
      </c>
      <c r="I17" t="str">
        <f>HYPERLINK("https://www.ncbi.nlm.nih.gov/protein/KAJ8552117.1?report=genbank&amp;log$=prottop&amp;blast_rank=16&amp;RID=Z82MW2XM016","KAJ8552117.1")</f>
        <v>KAJ8552117.1</v>
      </c>
    </row>
    <row r="18" spans="1:9" x14ac:dyDescent="0.2">
      <c r="A18" t="s">
        <v>572</v>
      </c>
      <c r="B18" t="s">
        <v>35</v>
      </c>
      <c r="C18">
        <v>276</v>
      </c>
      <c r="D18">
        <v>276</v>
      </c>
      <c r="E18" s="1">
        <v>1</v>
      </c>
      <c r="F18" s="2">
        <v>3.0000000000000001E-92</v>
      </c>
      <c r="G18">
        <v>77.11</v>
      </c>
      <c r="H18">
        <v>166</v>
      </c>
      <c r="I18" t="str">
        <f>HYPERLINK("https://www.ncbi.nlm.nih.gov/protein/XP_059314580.1?report=genbank&amp;log$=prottop&amp;blast_rank=17&amp;RID=Z82MW2XM016","XP_059314580.1")</f>
        <v>XP_059314580.1</v>
      </c>
    </row>
    <row r="19" spans="1:9" x14ac:dyDescent="0.2">
      <c r="A19" t="s">
        <v>573</v>
      </c>
      <c r="B19" t="s">
        <v>33</v>
      </c>
      <c r="C19">
        <v>272</v>
      </c>
      <c r="D19">
        <v>272</v>
      </c>
      <c r="E19" s="1">
        <v>1</v>
      </c>
      <c r="F19" s="2">
        <v>8.0000000000000002E-91</v>
      </c>
      <c r="G19">
        <v>75.900000000000006</v>
      </c>
      <c r="H19">
        <v>166</v>
      </c>
      <c r="I19" t="str">
        <f>HYPERLINK("https://www.ncbi.nlm.nih.gov/protein/KAJ8559964.1?report=genbank&amp;log$=prottop&amp;blast_rank=18&amp;RID=Z82MW2XM016","KAJ8559964.1")</f>
        <v>KAJ8559964.1</v>
      </c>
    </row>
    <row r="20" spans="1:9" x14ac:dyDescent="0.2">
      <c r="A20" t="s">
        <v>574</v>
      </c>
      <c r="B20" t="s">
        <v>33</v>
      </c>
      <c r="C20">
        <v>271</v>
      </c>
      <c r="D20">
        <v>271</v>
      </c>
      <c r="E20" s="1">
        <v>0.99</v>
      </c>
      <c r="F20" s="2">
        <v>9.9999999999999999E-91</v>
      </c>
      <c r="G20">
        <v>78.180000000000007</v>
      </c>
      <c r="H20">
        <v>167</v>
      </c>
      <c r="I20" t="str">
        <f>HYPERLINK("https://www.ncbi.nlm.nih.gov/protein/KAJ8559965.1?report=genbank&amp;log$=prottop&amp;blast_rank=19&amp;RID=Z82MW2XM016","KAJ8559965.1")</f>
        <v>KAJ8559965.1</v>
      </c>
    </row>
    <row r="21" spans="1:9" x14ac:dyDescent="0.2">
      <c r="A21" t="s">
        <v>575</v>
      </c>
      <c r="B21" t="s">
        <v>53</v>
      </c>
      <c r="C21">
        <v>261</v>
      </c>
      <c r="D21">
        <v>261</v>
      </c>
      <c r="E21" s="1">
        <v>1</v>
      </c>
      <c r="F21" s="2">
        <v>2.0000000000000002E-86</v>
      </c>
      <c r="G21">
        <v>74.25</v>
      </c>
      <c r="H21">
        <v>167</v>
      </c>
      <c r="I21" t="str">
        <f>HYPERLINK("https://www.ncbi.nlm.nih.gov/protein/KAF3632863.1?report=genbank&amp;log$=prottop&amp;blast_rank=20&amp;RID=Z82MW2XM016","KAF3632863.1")</f>
        <v>KAF3632863.1</v>
      </c>
    </row>
    <row r="22" spans="1:9" x14ac:dyDescent="0.2">
      <c r="A22" t="s">
        <v>576</v>
      </c>
      <c r="B22" t="s">
        <v>76</v>
      </c>
      <c r="C22">
        <v>261</v>
      </c>
      <c r="D22">
        <v>261</v>
      </c>
      <c r="E22" s="1">
        <v>1</v>
      </c>
      <c r="F22" s="2">
        <v>3.0000000000000001E-86</v>
      </c>
      <c r="G22">
        <v>74.099999999999994</v>
      </c>
      <c r="H22">
        <v>166</v>
      </c>
      <c r="I22" t="str">
        <f>HYPERLINK("https://www.ncbi.nlm.nih.gov/protein/XP_016475961.1?report=genbank&amp;log$=prottop&amp;blast_rank=21&amp;RID=Z82MW2XM016","XP_016475961.1")</f>
        <v>XP_016475961.1</v>
      </c>
    </row>
    <row r="23" spans="1:9" x14ac:dyDescent="0.2">
      <c r="A23" t="s">
        <v>576</v>
      </c>
      <c r="B23" t="s">
        <v>76</v>
      </c>
      <c r="C23">
        <v>259</v>
      </c>
      <c r="D23">
        <v>259</v>
      </c>
      <c r="E23" s="1">
        <v>1</v>
      </c>
      <c r="F23" s="2">
        <v>9.9999999999999998E-86</v>
      </c>
      <c r="G23">
        <v>74.099999999999994</v>
      </c>
      <c r="H23">
        <v>166</v>
      </c>
      <c r="I23" t="str">
        <f>HYPERLINK("https://www.ncbi.nlm.nih.gov/protein/XP_016468261.1?report=genbank&amp;log$=prottop&amp;blast_rank=22&amp;RID=Z82MW2XM016","XP_016468261.1")</f>
        <v>XP_016468261.1</v>
      </c>
    </row>
    <row r="24" spans="1:9" x14ac:dyDescent="0.2">
      <c r="A24" t="s">
        <v>577</v>
      </c>
      <c r="B24" t="s">
        <v>53</v>
      </c>
      <c r="C24">
        <v>258</v>
      </c>
      <c r="D24">
        <v>258</v>
      </c>
      <c r="E24" s="1">
        <v>1</v>
      </c>
      <c r="F24" s="2">
        <v>3.0000000000000002E-85</v>
      </c>
      <c r="G24">
        <v>73.650000000000006</v>
      </c>
      <c r="H24">
        <v>167</v>
      </c>
      <c r="I24" t="str">
        <f>HYPERLINK("https://www.ncbi.nlm.nih.gov/protein/XP_016573252.2?report=genbank&amp;log$=prottop&amp;blast_rank=23&amp;RID=Z82MW2XM016","XP_016573252.2")</f>
        <v>XP_016573252.2</v>
      </c>
    </row>
    <row r="25" spans="1:9" x14ac:dyDescent="0.2">
      <c r="A25" t="s">
        <v>578</v>
      </c>
      <c r="B25" t="s">
        <v>45</v>
      </c>
      <c r="C25">
        <v>257</v>
      </c>
      <c r="D25">
        <v>257</v>
      </c>
      <c r="E25" s="1">
        <v>1</v>
      </c>
      <c r="F25" s="2">
        <v>7.9999999999999998E-85</v>
      </c>
      <c r="G25">
        <v>73.489999999999995</v>
      </c>
      <c r="H25">
        <v>166</v>
      </c>
      <c r="I25" t="str">
        <f>HYPERLINK("https://www.ncbi.nlm.nih.gov/protein/XP_009786847.1?report=genbank&amp;log$=prottop&amp;blast_rank=24&amp;RID=Z82MW2XM016","XP_009786847.1")</f>
        <v>XP_009786847.1</v>
      </c>
    </row>
    <row r="26" spans="1:9" x14ac:dyDescent="0.2">
      <c r="A26" t="s">
        <v>579</v>
      </c>
      <c r="B26" t="s">
        <v>41</v>
      </c>
      <c r="C26">
        <v>256</v>
      </c>
      <c r="D26">
        <v>256</v>
      </c>
      <c r="E26" s="1">
        <v>1</v>
      </c>
      <c r="F26" s="2">
        <v>2.0000000000000001E-84</v>
      </c>
      <c r="G26">
        <v>72.89</v>
      </c>
      <c r="H26">
        <v>166</v>
      </c>
      <c r="I26" t="str">
        <f>HYPERLINK("https://www.ncbi.nlm.nih.gov/protein/XP_009620143.1?report=genbank&amp;log$=prottop&amp;blast_rank=25&amp;RID=Z82MW2XM016","XP_009620143.1")</f>
        <v>XP_009620143.1</v>
      </c>
    </row>
    <row r="27" spans="1:9" x14ac:dyDescent="0.2">
      <c r="A27" t="s">
        <v>580</v>
      </c>
      <c r="B27" t="s">
        <v>43</v>
      </c>
      <c r="C27">
        <v>254</v>
      </c>
      <c r="D27">
        <v>254</v>
      </c>
      <c r="E27" s="1">
        <v>1</v>
      </c>
      <c r="F27" s="2">
        <v>1E-83</v>
      </c>
      <c r="G27">
        <v>72.290000000000006</v>
      </c>
      <c r="H27">
        <v>166</v>
      </c>
      <c r="I27" t="str">
        <f>HYPERLINK("https://www.ncbi.nlm.nih.gov/protein/XP_019253219.1?report=genbank&amp;log$=prottop&amp;blast_rank=26&amp;RID=Z82MW2XM016","XP_019253219.1")</f>
        <v>XP_019253219.1</v>
      </c>
    </row>
    <row r="28" spans="1:9" x14ac:dyDescent="0.2">
      <c r="A28" t="s">
        <v>581</v>
      </c>
      <c r="B28" t="s">
        <v>47</v>
      </c>
      <c r="C28">
        <v>248</v>
      </c>
      <c r="D28">
        <v>248</v>
      </c>
      <c r="E28" s="1">
        <v>1</v>
      </c>
      <c r="F28" s="2">
        <v>3.9999999999999998E-81</v>
      </c>
      <c r="G28">
        <v>69.89</v>
      </c>
      <c r="H28">
        <v>176</v>
      </c>
      <c r="I28" t="str">
        <f>HYPERLINK("https://www.ncbi.nlm.nih.gov/protein/PHT35241.1?report=genbank&amp;log$=prottop&amp;blast_rank=27&amp;RID=Z82MW2XM016","PHT35241.1")</f>
        <v>PHT35241.1</v>
      </c>
    </row>
    <row r="29" spans="1:9" x14ac:dyDescent="0.2">
      <c r="A29" t="s">
        <v>582</v>
      </c>
      <c r="B29" t="s">
        <v>53</v>
      </c>
      <c r="C29">
        <v>248</v>
      </c>
      <c r="D29">
        <v>248</v>
      </c>
      <c r="E29" s="1">
        <v>1</v>
      </c>
      <c r="F29" s="2">
        <v>7.9999999999999997E-81</v>
      </c>
      <c r="G29">
        <v>67.58</v>
      </c>
      <c r="H29">
        <v>182</v>
      </c>
      <c r="I29" t="str">
        <f>HYPERLINK("https://www.ncbi.nlm.nih.gov/protein/XP_047256010.1?report=genbank&amp;log$=prottop&amp;blast_rank=28&amp;RID=Z82MW2XM016","XP_047256010.1")</f>
        <v>XP_047256010.1</v>
      </c>
    </row>
    <row r="30" spans="1:9" x14ac:dyDescent="0.2">
      <c r="A30" t="s">
        <v>583</v>
      </c>
      <c r="B30" t="s">
        <v>16</v>
      </c>
      <c r="C30">
        <v>243</v>
      </c>
      <c r="D30">
        <v>243</v>
      </c>
      <c r="E30" s="1">
        <v>0.8</v>
      </c>
      <c r="F30" s="2">
        <v>2E-79</v>
      </c>
      <c r="G30">
        <v>85.07</v>
      </c>
      <c r="H30">
        <v>149</v>
      </c>
      <c r="I30" t="str">
        <f>HYPERLINK("https://www.ncbi.nlm.nih.gov/protein/KAH0777166.1?report=genbank&amp;log$=prottop&amp;blast_rank=29&amp;RID=Z82MW2XM016","KAH0777166.1")</f>
        <v>KAH0777166.1</v>
      </c>
    </row>
    <row r="31" spans="1:9" x14ac:dyDescent="0.2">
      <c r="A31" t="s">
        <v>584</v>
      </c>
      <c r="B31" t="s">
        <v>585</v>
      </c>
      <c r="C31">
        <v>242</v>
      </c>
      <c r="D31">
        <v>242</v>
      </c>
      <c r="E31" s="1">
        <v>1</v>
      </c>
      <c r="F31" s="2">
        <v>7.0000000000000006E-79</v>
      </c>
      <c r="G31">
        <v>66.87</v>
      </c>
      <c r="H31">
        <v>166</v>
      </c>
      <c r="I31" t="str">
        <f>HYPERLINK("https://www.ncbi.nlm.nih.gov/protein/KAI9118436.1?report=genbank&amp;log$=prottop&amp;blast_rank=30&amp;RID=Z82MW2XM016","KAI9118436.1")</f>
        <v>KAI9118436.1</v>
      </c>
    </row>
    <row r="32" spans="1:9" x14ac:dyDescent="0.2">
      <c r="A32" t="s">
        <v>586</v>
      </c>
      <c r="B32" t="s">
        <v>16</v>
      </c>
      <c r="C32">
        <v>241</v>
      </c>
      <c r="D32">
        <v>241</v>
      </c>
      <c r="E32" s="1">
        <v>0.8</v>
      </c>
      <c r="F32" s="2">
        <v>8E-79</v>
      </c>
      <c r="G32">
        <v>84.33</v>
      </c>
      <c r="H32">
        <v>149</v>
      </c>
      <c r="I32" t="str">
        <f>HYPERLINK("https://www.ncbi.nlm.nih.gov/protein/KAH0715624.1?report=genbank&amp;log$=prottop&amp;blast_rank=31&amp;RID=Z82MW2XM016","KAH0715624.1")</f>
        <v>KAH0715624.1</v>
      </c>
    </row>
    <row r="33" spans="1:9" x14ac:dyDescent="0.2">
      <c r="A33" t="s">
        <v>122</v>
      </c>
      <c r="B33" t="s">
        <v>123</v>
      </c>
      <c r="C33">
        <v>241</v>
      </c>
      <c r="D33">
        <v>241</v>
      </c>
      <c r="E33" s="1">
        <v>1</v>
      </c>
      <c r="F33" s="2">
        <v>1E-78</v>
      </c>
      <c r="G33">
        <v>67.47</v>
      </c>
      <c r="H33">
        <v>166</v>
      </c>
      <c r="I33" t="str">
        <f>HYPERLINK("https://www.ncbi.nlm.nih.gov/protein/CAK9143967.1?report=genbank&amp;log$=prottop&amp;blast_rank=32&amp;RID=Z82MW2XM016","CAK9143967.1")</f>
        <v>CAK9143967.1</v>
      </c>
    </row>
    <row r="34" spans="1:9" x14ac:dyDescent="0.2">
      <c r="A34" t="s">
        <v>587</v>
      </c>
      <c r="B34" t="s">
        <v>588</v>
      </c>
      <c r="C34">
        <v>241</v>
      </c>
      <c r="D34">
        <v>241</v>
      </c>
      <c r="E34" s="1">
        <v>1</v>
      </c>
      <c r="F34" s="2">
        <v>2E-78</v>
      </c>
      <c r="G34">
        <v>66.27</v>
      </c>
      <c r="H34">
        <v>166</v>
      </c>
      <c r="I34" t="str">
        <f>HYPERLINK("https://www.ncbi.nlm.nih.gov/protein/XP_057427159.1?report=genbank&amp;log$=prottop&amp;blast_rank=33&amp;RID=Z82MW2XM016","XP_057427159.1")</f>
        <v>XP_057427159.1</v>
      </c>
    </row>
    <row r="35" spans="1:9" x14ac:dyDescent="0.2">
      <c r="A35" t="s">
        <v>589</v>
      </c>
      <c r="B35" t="s">
        <v>590</v>
      </c>
      <c r="C35">
        <v>241</v>
      </c>
      <c r="D35">
        <v>241</v>
      </c>
      <c r="E35" s="1">
        <v>1</v>
      </c>
      <c r="F35" s="2">
        <v>2.9999999999999999E-78</v>
      </c>
      <c r="G35">
        <v>67.47</v>
      </c>
      <c r="H35">
        <v>166</v>
      </c>
      <c r="I35" t="str">
        <f>HYPERLINK("https://www.ncbi.nlm.nih.gov/protein/KAE9599958.1?report=genbank&amp;log$=prottop&amp;blast_rank=34&amp;RID=Z82MW2XM016","KAE9599958.1")</f>
        <v>KAE9599958.1</v>
      </c>
    </row>
    <row r="36" spans="1:9" x14ac:dyDescent="0.2">
      <c r="A36" t="s">
        <v>297</v>
      </c>
      <c r="B36" t="s">
        <v>298</v>
      </c>
      <c r="C36">
        <v>239</v>
      </c>
      <c r="D36">
        <v>239</v>
      </c>
      <c r="E36" s="1">
        <v>1</v>
      </c>
      <c r="F36" s="2">
        <v>5.9999999999999998E-78</v>
      </c>
      <c r="G36">
        <v>67.47</v>
      </c>
      <c r="H36">
        <v>166</v>
      </c>
      <c r="I36" t="str">
        <f>HYPERLINK("https://www.ncbi.nlm.nih.gov/protein/CAJ1972755.1?report=genbank&amp;log$=prottop&amp;blast_rank=35&amp;RID=Z82MW2XM016","CAJ1972755.1")</f>
        <v>CAJ1972755.1</v>
      </c>
    </row>
    <row r="37" spans="1:9" x14ac:dyDescent="0.2">
      <c r="A37" t="s">
        <v>591</v>
      </c>
      <c r="B37" t="s">
        <v>592</v>
      </c>
      <c r="C37">
        <v>239</v>
      </c>
      <c r="D37">
        <v>239</v>
      </c>
      <c r="E37" s="1">
        <v>1</v>
      </c>
      <c r="F37" s="2">
        <v>9.9999999999999993E-78</v>
      </c>
      <c r="G37">
        <v>66.27</v>
      </c>
      <c r="H37">
        <v>166</v>
      </c>
      <c r="I37" t="str">
        <f>HYPERLINK("https://www.ncbi.nlm.nih.gov/protein/XP_054817511.1?report=genbank&amp;log$=prottop&amp;blast_rank=36&amp;RID=Z82MW2XM016","XP_054817511.1")</f>
        <v>XP_054817511.1</v>
      </c>
    </row>
    <row r="38" spans="1:9" x14ac:dyDescent="0.2">
      <c r="A38" t="s">
        <v>593</v>
      </c>
      <c r="B38" t="s">
        <v>199</v>
      </c>
      <c r="C38">
        <v>239</v>
      </c>
      <c r="D38">
        <v>239</v>
      </c>
      <c r="E38" s="1">
        <v>1</v>
      </c>
      <c r="F38" s="2">
        <v>9.9999999999999993E-78</v>
      </c>
      <c r="G38">
        <v>68.67</v>
      </c>
      <c r="H38">
        <v>166</v>
      </c>
      <c r="I38" t="str">
        <f>HYPERLINK("https://www.ncbi.nlm.nih.gov/protein/XP_051129323.1?report=genbank&amp;log$=prottop&amp;blast_rank=37&amp;RID=Z82MW2XM016","XP_051129323.1")</f>
        <v>XP_051129323.1</v>
      </c>
    </row>
    <row r="39" spans="1:9" x14ac:dyDescent="0.2">
      <c r="A39" t="s">
        <v>594</v>
      </c>
      <c r="B39" t="s">
        <v>94</v>
      </c>
      <c r="C39">
        <v>239</v>
      </c>
      <c r="D39">
        <v>239</v>
      </c>
      <c r="E39" s="1">
        <v>1</v>
      </c>
      <c r="F39" s="2">
        <v>9.9999999999999993E-78</v>
      </c>
      <c r="G39">
        <v>66.87</v>
      </c>
      <c r="H39">
        <v>166</v>
      </c>
      <c r="I39" t="str">
        <f>HYPERLINK("https://www.ncbi.nlm.nih.gov/protein/KAI3468153.1?report=genbank&amp;log$=prottop&amp;blast_rank=38&amp;RID=Z82MW2XM016","KAI3468153.1")</f>
        <v>KAI3468153.1</v>
      </c>
    </row>
    <row r="40" spans="1:9" x14ac:dyDescent="0.2">
      <c r="A40" t="s">
        <v>595</v>
      </c>
      <c r="B40" t="s">
        <v>596</v>
      </c>
      <c r="C40">
        <v>239</v>
      </c>
      <c r="D40">
        <v>239</v>
      </c>
      <c r="E40" s="1">
        <v>1</v>
      </c>
      <c r="F40" s="2">
        <v>1.9999999999999999E-77</v>
      </c>
      <c r="G40">
        <v>67.47</v>
      </c>
      <c r="H40">
        <v>166</v>
      </c>
      <c r="I40" t="str">
        <f>HYPERLINK("https://www.ncbi.nlm.nih.gov/protein/XP_019458072.1?report=genbank&amp;log$=prottop&amp;blast_rank=39&amp;RID=Z82MW2XM016","XP_019458072.1")</f>
        <v>XP_019458072.1</v>
      </c>
    </row>
    <row r="41" spans="1:9" x14ac:dyDescent="0.2">
      <c r="A41" t="s">
        <v>597</v>
      </c>
      <c r="B41" t="s">
        <v>120</v>
      </c>
      <c r="C41">
        <v>238</v>
      </c>
      <c r="D41">
        <v>238</v>
      </c>
      <c r="E41" s="1">
        <v>1</v>
      </c>
      <c r="F41" s="2">
        <v>1.9999999999999999E-77</v>
      </c>
      <c r="G41">
        <v>67.47</v>
      </c>
      <c r="H41">
        <v>166</v>
      </c>
      <c r="I41" t="str">
        <f>HYPERLINK("https://www.ncbi.nlm.nih.gov/protein/KAK6161930.1?report=genbank&amp;log$=prottop&amp;blast_rank=40&amp;RID=Z82MW2XM016","KAK6161930.1")</f>
        <v>KAK6161930.1</v>
      </c>
    </row>
    <row r="42" spans="1:9" x14ac:dyDescent="0.2">
      <c r="A42" t="s">
        <v>598</v>
      </c>
      <c r="B42" t="s">
        <v>599</v>
      </c>
      <c r="C42">
        <v>238</v>
      </c>
      <c r="D42">
        <v>238</v>
      </c>
      <c r="E42" s="1">
        <v>1</v>
      </c>
      <c r="F42" s="2">
        <v>3.0000000000000002E-77</v>
      </c>
      <c r="G42">
        <v>65.66</v>
      </c>
      <c r="H42">
        <v>166</v>
      </c>
      <c r="I42" t="str">
        <f>HYPERLINK("https://www.ncbi.nlm.nih.gov/protein/KAK4274595.1?report=genbank&amp;log$=prottop&amp;blast_rank=41&amp;RID=Z82MW2XM016","KAK4274595.1")</f>
        <v>KAK4274595.1</v>
      </c>
    </row>
    <row r="43" spans="1:9" x14ac:dyDescent="0.2">
      <c r="A43" t="s">
        <v>600</v>
      </c>
      <c r="B43" t="s">
        <v>120</v>
      </c>
      <c r="C43">
        <v>237</v>
      </c>
      <c r="D43">
        <v>237</v>
      </c>
      <c r="E43" s="1">
        <v>1</v>
      </c>
      <c r="F43" s="2">
        <v>4.9999999999999996E-77</v>
      </c>
      <c r="G43">
        <v>66.87</v>
      </c>
      <c r="H43">
        <v>166</v>
      </c>
      <c r="I43" t="str">
        <f>HYPERLINK("https://www.ncbi.nlm.nih.gov/protein/KAK6140767.1?report=genbank&amp;log$=prottop&amp;blast_rank=42&amp;RID=Z82MW2XM016","KAK6140767.1")</f>
        <v>KAK6140767.1</v>
      </c>
    </row>
    <row r="44" spans="1:9" x14ac:dyDescent="0.2">
      <c r="A44" t="s">
        <v>601</v>
      </c>
      <c r="B44" t="s">
        <v>226</v>
      </c>
      <c r="C44">
        <v>237</v>
      </c>
      <c r="D44">
        <v>237</v>
      </c>
      <c r="E44" s="1">
        <v>1</v>
      </c>
      <c r="F44" s="2">
        <v>4.9999999999999996E-77</v>
      </c>
      <c r="G44">
        <v>66.27</v>
      </c>
      <c r="H44">
        <v>166</v>
      </c>
      <c r="I44" t="str">
        <f>HYPERLINK("https://www.ncbi.nlm.nih.gov/protein/TKY57947.1?report=genbank&amp;log$=prottop&amp;blast_rank=43&amp;RID=Z82MW2XM016","TKY57947.1")</f>
        <v>TKY57947.1</v>
      </c>
    </row>
    <row r="45" spans="1:9" x14ac:dyDescent="0.2">
      <c r="A45" t="s">
        <v>602</v>
      </c>
      <c r="B45" t="s">
        <v>603</v>
      </c>
      <c r="C45">
        <v>237</v>
      </c>
      <c r="D45">
        <v>237</v>
      </c>
      <c r="E45" s="1">
        <v>1</v>
      </c>
      <c r="F45" s="2">
        <v>6.0000000000000003E-77</v>
      </c>
      <c r="G45">
        <v>66.87</v>
      </c>
      <c r="H45">
        <v>166</v>
      </c>
      <c r="I45" t="str">
        <f>HYPERLINK("https://www.ncbi.nlm.nih.gov/protein/KZV37296.1?report=genbank&amp;log$=prottop&amp;blast_rank=44&amp;RID=Z82MW2XM016","KZV37296.1")</f>
        <v>KZV37296.1</v>
      </c>
    </row>
    <row r="46" spans="1:9" x14ac:dyDescent="0.2">
      <c r="A46" t="s">
        <v>604</v>
      </c>
      <c r="B46" t="s">
        <v>116</v>
      </c>
      <c r="C46">
        <v>237</v>
      </c>
      <c r="D46">
        <v>237</v>
      </c>
      <c r="E46" s="1">
        <v>1</v>
      </c>
      <c r="F46" s="2">
        <v>7.9999999999999994E-77</v>
      </c>
      <c r="G46">
        <v>67.47</v>
      </c>
      <c r="H46">
        <v>169</v>
      </c>
      <c r="I46" t="str">
        <f>HYPERLINK("https://www.ncbi.nlm.nih.gov/protein/KAA8521310.1?report=genbank&amp;log$=prottop&amp;blast_rank=45&amp;RID=Z82MW2XM016","KAA8521310.1")</f>
        <v>KAA8521310.1</v>
      </c>
    </row>
    <row r="47" spans="1:9" x14ac:dyDescent="0.2">
      <c r="A47" t="s">
        <v>605</v>
      </c>
      <c r="B47" t="s">
        <v>94</v>
      </c>
      <c r="C47">
        <v>237</v>
      </c>
      <c r="D47">
        <v>237</v>
      </c>
      <c r="E47" s="1">
        <v>1</v>
      </c>
      <c r="F47" s="2">
        <v>7.9999999999999994E-77</v>
      </c>
      <c r="G47">
        <v>66.87</v>
      </c>
      <c r="H47">
        <v>166</v>
      </c>
      <c r="I47" t="str">
        <f>HYPERLINK("https://www.ncbi.nlm.nih.gov/protein/KAI3454119.1?report=genbank&amp;log$=prottop&amp;blast_rank=46&amp;RID=Z82MW2XM016","KAI3454119.1")</f>
        <v>KAI3454119.1</v>
      </c>
    </row>
    <row r="48" spans="1:9" x14ac:dyDescent="0.2">
      <c r="A48" t="s">
        <v>606</v>
      </c>
      <c r="B48" t="s">
        <v>116</v>
      </c>
      <c r="C48">
        <v>237</v>
      </c>
      <c r="D48">
        <v>237</v>
      </c>
      <c r="E48" s="1">
        <v>1</v>
      </c>
      <c r="F48" s="2">
        <v>9.0000000000000001E-77</v>
      </c>
      <c r="G48">
        <v>67.47</v>
      </c>
      <c r="H48">
        <v>166</v>
      </c>
      <c r="I48" t="str">
        <f>HYPERLINK("https://www.ncbi.nlm.nih.gov/protein/KAA8521305.1?report=genbank&amp;log$=prottop&amp;blast_rank=47&amp;RID=Z82MW2XM016","KAA8521305.1")</f>
        <v>KAA8521305.1</v>
      </c>
    </row>
    <row r="49" spans="1:9" x14ac:dyDescent="0.2">
      <c r="A49" t="s">
        <v>607</v>
      </c>
      <c r="B49" t="s">
        <v>105</v>
      </c>
      <c r="C49">
        <v>236</v>
      </c>
      <c r="D49">
        <v>236</v>
      </c>
      <c r="E49" s="1">
        <v>1</v>
      </c>
      <c r="F49" s="2">
        <v>9.9999999999999993E-77</v>
      </c>
      <c r="G49">
        <v>66.87</v>
      </c>
      <c r="H49">
        <v>166</v>
      </c>
      <c r="I49" t="str">
        <f>HYPERLINK("https://www.ncbi.nlm.nih.gov/protein/XP_011095622.1?report=genbank&amp;log$=prottop&amp;blast_rank=48&amp;RID=Z82MW2XM016","XP_011095622.1")</f>
        <v>XP_011095622.1</v>
      </c>
    </row>
    <row r="50" spans="1:9" x14ac:dyDescent="0.2">
      <c r="A50" t="s">
        <v>608</v>
      </c>
      <c r="B50" t="s">
        <v>609</v>
      </c>
      <c r="C50">
        <v>236</v>
      </c>
      <c r="D50">
        <v>236</v>
      </c>
      <c r="E50" s="1">
        <v>1</v>
      </c>
      <c r="F50" s="2">
        <v>9.9999999999999993E-77</v>
      </c>
      <c r="G50">
        <v>66.87</v>
      </c>
      <c r="H50">
        <v>166</v>
      </c>
      <c r="I50" t="str">
        <f>HYPERLINK("https://www.ncbi.nlm.nih.gov/protein/NP_001238258.1?report=genbank&amp;log$=prottop&amp;blast_rank=49&amp;RID=Z82MW2XM016","NP_001238258.1")</f>
        <v>NP_001238258.1</v>
      </c>
    </row>
    <row r="51" spans="1:9" x14ac:dyDescent="0.2">
      <c r="A51" t="s">
        <v>610</v>
      </c>
      <c r="B51" t="s">
        <v>611</v>
      </c>
      <c r="C51">
        <v>235</v>
      </c>
      <c r="D51">
        <v>235</v>
      </c>
      <c r="E51" s="1">
        <v>1</v>
      </c>
      <c r="F51" s="2">
        <v>3.9999999999999997E-76</v>
      </c>
      <c r="G51">
        <v>66.87</v>
      </c>
      <c r="H51">
        <v>166</v>
      </c>
      <c r="I51" t="str">
        <f>HYPERLINK("https://www.ncbi.nlm.nih.gov/protein/XP_014503583.1?report=genbank&amp;log$=prottop&amp;blast_rank=50&amp;RID=Z82MW2XM016","XP_014503583.1")</f>
        <v>XP_014503583.1</v>
      </c>
    </row>
    <row r="52" spans="1:9" x14ac:dyDescent="0.2">
      <c r="A52" t="s">
        <v>612</v>
      </c>
      <c r="B52" t="s">
        <v>107</v>
      </c>
      <c r="C52">
        <v>235</v>
      </c>
      <c r="D52">
        <v>235</v>
      </c>
      <c r="E52" s="1">
        <v>1</v>
      </c>
      <c r="F52" s="2">
        <v>3.9999999999999997E-76</v>
      </c>
      <c r="G52">
        <v>66.87</v>
      </c>
      <c r="H52">
        <v>166</v>
      </c>
      <c r="I52" t="str">
        <f>HYPERLINK("https://www.ncbi.nlm.nih.gov/protein/KAK4422242.1?report=genbank&amp;log$=prottop&amp;blast_rank=51&amp;RID=Z82MW2XM016","KAK4422242.1")</f>
        <v>KAK4422242.1</v>
      </c>
    </row>
    <row r="53" spans="1:9" x14ac:dyDescent="0.2">
      <c r="A53" t="s">
        <v>613</v>
      </c>
      <c r="B53" t="s">
        <v>614</v>
      </c>
      <c r="C53">
        <v>235</v>
      </c>
      <c r="D53">
        <v>235</v>
      </c>
      <c r="E53" s="1">
        <v>1</v>
      </c>
      <c r="F53" s="2">
        <v>4.9999999999999998E-76</v>
      </c>
      <c r="G53">
        <v>67.47</v>
      </c>
      <c r="H53">
        <v>166</v>
      </c>
      <c r="I53" t="str">
        <f>HYPERLINK("https://www.ncbi.nlm.nih.gov/protein/KAI3407399.1?report=genbank&amp;log$=prottop&amp;blast_rank=52&amp;RID=Z82MW2XM016","KAI3407399.1")</f>
        <v>KAI3407399.1</v>
      </c>
    </row>
    <row r="54" spans="1:9" x14ac:dyDescent="0.2">
      <c r="A54" t="s">
        <v>615</v>
      </c>
      <c r="B54" t="s">
        <v>99</v>
      </c>
      <c r="C54">
        <v>234</v>
      </c>
      <c r="D54">
        <v>234</v>
      </c>
      <c r="E54" s="1">
        <v>1</v>
      </c>
      <c r="F54" s="2">
        <v>6.0000000000000005E-76</v>
      </c>
      <c r="G54">
        <v>67.47</v>
      </c>
      <c r="H54">
        <v>166</v>
      </c>
      <c r="I54" t="str">
        <f>HYPERLINK("https://www.ncbi.nlm.nih.gov/protein/XP_022865391.1?report=genbank&amp;log$=prottop&amp;blast_rank=53&amp;RID=Z82MW2XM016","XP_022865391.1")</f>
        <v>XP_022865391.1</v>
      </c>
    </row>
    <row r="55" spans="1:9" x14ac:dyDescent="0.2">
      <c r="A55" t="s">
        <v>102</v>
      </c>
      <c r="B55" t="s">
        <v>103</v>
      </c>
      <c r="C55">
        <v>234</v>
      </c>
      <c r="D55">
        <v>234</v>
      </c>
      <c r="E55" s="1">
        <v>1</v>
      </c>
      <c r="F55" s="2">
        <v>6.9999999999999999E-76</v>
      </c>
      <c r="G55">
        <v>67.47</v>
      </c>
      <c r="H55">
        <v>166</v>
      </c>
      <c r="I55" t="str">
        <f>HYPERLINK("https://www.ncbi.nlm.nih.gov/protein/CAI9755696.1?report=genbank&amp;log$=prottop&amp;blast_rank=54&amp;RID=Z82MW2XM016","CAI9755696.1")</f>
        <v>CAI9755696.1</v>
      </c>
    </row>
    <row r="56" spans="1:9" x14ac:dyDescent="0.2">
      <c r="A56" t="s">
        <v>616</v>
      </c>
      <c r="B56" t="s">
        <v>238</v>
      </c>
      <c r="C56">
        <v>234</v>
      </c>
      <c r="D56">
        <v>234</v>
      </c>
      <c r="E56" s="1">
        <v>1</v>
      </c>
      <c r="F56" s="2">
        <v>6.9999999999999999E-76</v>
      </c>
      <c r="G56">
        <v>65.66</v>
      </c>
      <c r="H56">
        <v>166</v>
      </c>
      <c r="I56" t="str">
        <f>HYPERLINK("https://www.ncbi.nlm.nih.gov/protein/KAI4316557.1?report=genbank&amp;log$=prottop&amp;blast_rank=55&amp;RID=Z82MW2XM016","KAI4316557.1")</f>
        <v>KAI4316557.1</v>
      </c>
    </row>
    <row r="57" spans="1:9" x14ac:dyDescent="0.2">
      <c r="A57" t="s">
        <v>617</v>
      </c>
      <c r="B57" t="s">
        <v>244</v>
      </c>
      <c r="C57">
        <v>234</v>
      </c>
      <c r="D57">
        <v>234</v>
      </c>
      <c r="E57" s="1">
        <v>1</v>
      </c>
      <c r="F57" s="2">
        <v>6.9999999999999999E-76</v>
      </c>
      <c r="G57">
        <v>65.66</v>
      </c>
      <c r="H57">
        <v>167</v>
      </c>
      <c r="I57" t="str">
        <f>HYPERLINK("https://www.ncbi.nlm.nih.gov/protein/KAJ1442763.1?report=genbank&amp;log$=prottop&amp;blast_rank=56&amp;RID=Z82MW2XM016","KAJ1442763.1")</f>
        <v>KAJ1442763.1</v>
      </c>
    </row>
    <row r="58" spans="1:9" x14ac:dyDescent="0.2">
      <c r="A58" t="s">
        <v>91</v>
      </c>
      <c r="B58" t="s">
        <v>92</v>
      </c>
      <c r="C58">
        <v>234</v>
      </c>
      <c r="D58">
        <v>234</v>
      </c>
      <c r="E58" s="1">
        <v>1</v>
      </c>
      <c r="F58" s="2">
        <v>7.9999999999999994E-76</v>
      </c>
      <c r="G58">
        <v>67.47</v>
      </c>
      <c r="H58">
        <v>167</v>
      </c>
      <c r="I58" t="str">
        <f>HYPERLINK("https://www.ncbi.nlm.nih.gov/protein/CAA2959060.1?report=genbank&amp;log$=prottop&amp;blast_rank=57&amp;RID=Z82MW2XM016","CAA2959060.1")</f>
        <v>CAA2959060.1</v>
      </c>
    </row>
    <row r="59" spans="1:9" x14ac:dyDescent="0.2">
      <c r="A59" t="s">
        <v>618</v>
      </c>
      <c r="B59" t="s">
        <v>534</v>
      </c>
      <c r="C59">
        <v>234</v>
      </c>
      <c r="D59">
        <v>234</v>
      </c>
      <c r="E59" s="1">
        <v>1</v>
      </c>
      <c r="F59" s="2">
        <v>7.9999999999999994E-76</v>
      </c>
      <c r="G59">
        <v>63.86</v>
      </c>
      <c r="H59">
        <v>166</v>
      </c>
      <c r="I59" t="str">
        <f>HYPERLINK("https://www.ncbi.nlm.nih.gov/protein/XP_042960355.1?report=genbank&amp;log$=prottop&amp;blast_rank=58&amp;RID=Z82MW2XM016","XP_042960355.1")</f>
        <v>XP_042960355.1</v>
      </c>
    </row>
    <row r="60" spans="1:9" x14ac:dyDescent="0.2">
      <c r="A60" t="s">
        <v>619</v>
      </c>
      <c r="B60" t="s">
        <v>620</v>
      </c>
      <c r="C60">
        <v>234</v>
      </c>
      <c r="D60">
        <v>234</v>
      </c>
      <c r="E60" s="1">
        <v>1</v>
      </c>
      <c r="F60" s="2">
        <v>7.9999999999999994E-76</v>
      </c>
      <c r="G60">
        <v>64.459999999999994</v>
      </c>
      <c r="H60">
        <v>166</v>
      </c>
      <c r="I60" t="str">
        <f>HYPERLINK("https://www.ncbi.nlm.nih.gov/protein/KAB1199025.1?report=genbank&amp;log$=prottop&amp;blast_rank=59&amp;RID=Z82MW2XM016","KAB1199025.1")</f>
        <v>KAB1199025.1</v>
      </c>
    </row>
    <row r="61" spans="1:9" x14ac:dyDescent="0.2">
      <c r="A61" t="s">
        <v>621</v>
      </c>
      <c r="B61" t="s">
        <v>433</v>
      </c>
      <c r="C61">
        <v>234</v>
      </c>
      <c r="D61">
        <v>234</v>
      </c>
      <c r="E61" s="1">
        <v>1</v>
      </c>
      <c r="F61" s="2">
        <v>9.0000000000000001E-76</v>
      </c>
      <c r="G61">
        <v>65.06</v>
      </c>
      <c r="H61">
        <v>166</v>
      </c>
      <c r="I61" t="str">
        <f>HYPERLINK("https://www.ncbi.nlm.nih.gov/protein/XP_028796071.1?report=genbank&amp;log$=prottop&amp;blast_rank=60&amp;RID=Z82MW2XM016","XP_028796071.1")</f>
        <v>XP_028796071.1</v>
      </c>
    </row>
    <row r="62" spans="1:9" x14ac:dyDescent="0.2">
      <c r="A62" t="s">
        <v>622</v>
      </c>
      <c r="B62" t="s">
        <v>137</v>
      </c>
      <c r="C62">
        <v>234</v>
      </c>
      <c r="D62">
        <v>234</v>
      </c>
      <c r="E62" s="1">
        <v>1</v>
      </c>
      <c r="F62" s="2">
        <v>9.9999999999999996E-76</v>
      </c>
      <c r="G62">
        <v>66.87</v>
      </c>
      <c r="H62">
        <v>166</v>
      </c>
      <c r="I62" t="str">
        <f>HYPERLINK("https://www.ncbi.nlm.nih.gov/protein/XP_021275902.1?report=genbank&amp;log$=prottop&amp;blast_rank=61&amp;RID=Z82MW2XM016","XP_021275902.1")</f>
        <v>XP_021275902.1</v>
      </c>
    </row>
    <row r="63" spans="1:9" x14ac:dyDescent="0.2">
      <c r="A63" t="s">
        <v>623</v>
      </c>
      <c r="B63" t="s">
        <v>624</v>
      </c>
      <c r="C63">
        <v>234</v>
      </c>
      <c r="D63">
        <v>234</v>
      </c>
      <c r="E63" s="1">
        <v>1</v>
      </c>
      <c r="F63" s="2">
        <v>9.9999999999999996E-76</v>
      </c>
      <c r="G63">
        <v>65.66</v>
      </c>
      <c r="H63">
        <v>166</v>
      </c>
      <c r="I63" t="str">
        <f>HYPERLINK("https://www.ncbi.nlm.nih.gov/protein/XP_027332847.1?report=genbank&amp;log$=prottop&amp;blast_rank=62&amp;RID=Z82MW2XM016","XP_027332847.1")</f>
        <v>XP_027332847.1</v>
      </c>
    </row>
    <row r="64" spans="1:9" x14ac:dyDescent="0.2">
      <c r="A64" t="s">
        <v>625</v>
      </c>
      <c r="B64" t="s">
        <v>626</v>
      </c>
      <c r="C64">
        <v>234</v>
      </c>
      <c r="D64">
        <v>234</v>
      </c>
      <c r="E64" s="1">
        <v>1</v>
      </c>
      <c r="F64" s="2">
        <v>9.9999999999999996E-76</v>
      </c>
      <c r="G64">
        <v>64.459999999999994</v>
      </c>
      <c r="H64">
        <v>166</v>
      </c>
      <c r="I64" t="str">
        <f>HYPERLINK("https://www.ncbi.nlm.nih.gov/protein/XP_061374735.1?report=genbank&amp;log$=prottop&amp;blast_rank=63&amp;RID=Z82MW2XM016","XP_061374735.1")</f>
        <v>XP_061374735.1</v>
      </c>
    </row>
    <row r="65" spans="1:9" x14ac:dyDescent="0.2">
      <c r="A65" t="s">
        <v>627</v>
      </c>
      <c r="B65" t="s">
        <v>628</v>
      </c>
      <c r="C65">
        <v>233</v>
      </c>
      <c r="D65">
        <v>233</v>
      </c>
      <c r="E65" s="1">
        <v>0.98</v>
      </c>
      <c r="F65" s="2">
        <v>1.9999999999999999E-75</v>
      </c>
      <c r="G65">
        <v>66.459999999999994</v>
      </c>
      <c r="H65">
        <v>166</v>
      </c>
      <c r="I65" t="str">
        <f>HYPERLINK("https://www.ncbi.nlm.nih.gov/protein/XP_057957568.1?report=genbank&amp;log$=prottop&amp;blast_rank=64&amp;RID=Z82MW2XM016","XP_057957568.1")</f>
        <v>XP_057957568.1</v>
      </c>
    </row>
    <row r="66" spans="1:9" x14ac:dyDescent="0.2">
      <c r="A66" t="s">
        <v>629</v>
      </c>
      <c r="B66" t="s">
        <v>609</v>
      </c>
      <c r="C66">
        <v>233</v>
      </c>
      <c r="D66">
        <v>233</v>
      </c>
      <c r="E66" s="1">
        <v>1</v>
      </c>
      <c r="F66" s="2">
        <v>1.9999999999999999E-75</v>
      </c>
      <c r="G66">
        <v>66.27</v>
      </c>
      <c r="H66">
        <v>166</v>
      </c>
      <c r="I66" t="str">
        <f>HYPERLINK("https://www.ncbi.nlm.nih.gov/protein/NP_001236642.1?report=genbank&amp;log$=prottop&amp;blast_rank=65&amp;RID=Z82MW2XM016","NP_001236642.1")</f>
        <v>NP_001236642.1</v>
      </c>
    </row>
    <row r="67" spans="1:9" x14ac:dyDescent="0.2">
      <c r="A67" t="s">
        <v>630</v>
      </c>
      <c r="B67" t="s">
        <v>230</v>
      </c>
      <c r="C67">
        <v>233</v>
      </c>
      <c r="D67">
        <v>233</v>
      </c>
      <c r="E67" s="1">
        <v>1</v>
      </c>
      <c r="F67" s="2">
        <v>1.9999999999999999E-75</v>
      </c>
      <c r="G67">
        <v>66.27</v>
      </c>
      <c r="H67">
        <v>166</v>
      </c>
      <c r="I67" t="str">
        <f>HYPERLINK("https://www.ncbi.nlm.nih.gov/protein/XP_007012230.1?report=genbank&amp;log$=prottop&amp;blast_rank=66&amp;RID=Z82MW2XM016","XP_007012230.1")</f>
        <v>XP_007012230.1</v>
      </c>
    </row>
    <row r="68" spans="1:9" x14ac:dyDescent="0.2">
      <c r="A68" t="s">
        <v>631</v>
      </c>
      <c r="B68" t="s">
        <v>344</v>
      </c>
      <c r="C68">
        <v>233</v>
      </c>
      <c r="D68">
        <v>233</v>
      </c>
      <c r="E68" s="1">
        <v>1</v>
      </c>
      <c r="F68" s="2">
        <v>2.9999999999999999E-75</v>
      </c>
      <c r="G68">
        <v>65.06</v>
      </c>
      <c r="H68">
        <v>166</v>
      </c>
      <c r="I68" t="str">
        <f>HYPERLINK("https://www.ncbi.nlm.nih.gov/protein/PIN16840.1?report=genbank&amp;log$=prottop&amp;blast_rank=67&amp;RID=Z82MW2XM016","PIN16840.1")</f>
        <v>PIN16840.1</v>
      </c>
    </row>
    <row r="69" spans="1:9" x14ac:dyDescent="0.2">
      <c r="A69" t="s">
        <v>632</v>
      </c>
      <c r="B69" t="s">
        <v>633</v>
      </c>
      <c r="C69">
        <v>233</v>
      </c>
      <c r="D69">
        <v>233</v>
      </c>
      <c r="E69" s="1">
        <v>1</v>
      </c>
      <c r="F69" s="2">
        <v>2.9999999999999999E-75</v>
      </c>
      <c r="G69">
        <v>65.66</v>
      </c>
      <c r="H69">
        <v>166</v>
      </c>
      <c r="I69" t="str">
        <f>HYPERLINK("https://www.ncbi.nlm.nih.gov/protein/XP_010047312.1?report=genbank&amp;log$=prottop&amp;blast_rank=68&amp;RID=Z82MW2XM016","XP_010047312.1")</f>
        <v>XP_010047312.1</v>
      </c>
    </row>
    <row r="70" spans="1:9" x14ac:dyDescent="0.2">
      <c r="A70" t="s">
        <v>634</v>
      </c>
      <c r="B70" t="s">
        <v>278</v>
      </c>
      <c r="C70">
        <v>233</v>
      </c>
      <c r="D70">
        <v>233</v>
      </c>
      <c r="E70" s="1">
        <v>1</v>
      </c>
      <c r="F70" s="2">
        <v>2.9999999999999999E-75</v>
      </c>
      <c r="G70">
        <v>66.27</v>
      </c>
      <c r="H70">
        <v>167</v>
      </c>
      <c r="I70" t="str">
        <f>HYPERLINK("https://www.ncbi.nlm.nih.gov/protein/XP_010097099.1?report=genbank&amp;log$=prottop&amp;blast_rank=69&amp;RID=Z82MW2XM016","XP_010097099.1")</f>
        <v>XP_010097099.1</v>
      </c>
    </row>
    <row r="71" spans="1:9" x14ac:dyDescent="0.2">
      <c r="A71" t="s">
        <v>635</v>
      </c>
      <c r="B71" t="s">
        <v>186</v>
      </c>
      <c r="C71">
        <v>233</v>
      </c>
      <c r="D71">
        <v>233</v>
      </c>
      <c r="E71" s="1">
        <v>1</v>
      </c>
      <c r="F71" s="2">
        <v>3.9999999999999998E-75</v>
      </c>
      <c r="G71">
        <v>65.66</v>
      </c>
      <c r="H71">
        <v>166</v>
      </c>
      <c r="I71" t="str">
        <f>HYPERLINK("https://www.ncbi.nlm.nih.gov/protein/KAK4401206.1?report=genbank&amp;log$=prottop&amp;blast_rank=70&amp;RID=Z82MW2XM016","KAK4401206.1")</f>
        <v>KAK4401206.1</v>
      </c>
    </row>
    <row r="72" spans="1:9" x14ac:dyDescent="0.2">
      <c r="A72" t="s">
        <v>636</v>
      </c>
      <c r="B72" t="s">
        <v>637</v>
      </c>
      <c r="C72">
        <v>232</v>
      </c>
      <c r="D72">
        <v>232</v>
      </c>
      <c r="E72" s="1">
        <v>1</v>
      </c>
      <c r="F72" s="2">
        <v>3.9999999999999998E-75</v>
      </c>
      <c r="G72">
        <v>66.27</v>
      </c>
      <c r="H72">
        <v>166</v>
      </c>
      <c r="I72" t="str">
        <f>HYPERLINK("https://www.ncbi.nlm.nih.gov/protein/XP_017429093.1?report=genbank&amp;log$=prottop&amp;blast_rank=71&amp;RID=Z82MW2XM016","XP_017429093.1")</f>
        <v>XP_017429093.1</v>
      </c>
    </row>
    <row r="73" spans="1:9" x14ac:dyDescent="0.2">
      <c r="A73" t="s">
        <v>638</v>
      </c>
      <c r="B73" t="s">
        <v>639</v>
      </c>
      <c r="C73">
        <v>232</v>
      </c>
      <c r="D73">
        <v>232</v>
      </c>
      <c r="E73" s="1">
        <v>1</v>
      </c>
      <c r="F73" s="2">
        <v>4.9999999999999998E-75</v>
      </c>
      <c r="G73">
        <v>68.069999999999993</v>
      </c>
      <c r="H73">
        <v>166</v>
      </c>
      <c r="I73" t="str">
        <f>HYPERLINK("https://www.ncbi.nlm.nih.gov/protein/XP_062097129.1?report=genbank&amp;log$=prottop&amp;blast_rank=72&amp;RID=Z82MW2XM016","XP_062097129.1")</f>
        <v>XP_062097129.1</v>
      </c>
    </row>
    <row r="74" spans="1:9" x14ac:dyDescent="0.2">
      <c r="A74" t="s">
        <v>640</v>
      </c>
      <c r="B74" t="s">
        <v>534</v>
      </c>
      <c r="C74">
        <v>232</v>
      </c>
      <c r="D74">
        <v>232</v>
      </c>
      <c r="E74" s="1">
        <v>1</v>
      </c>
      <c r="F74" s="2">
        <v>4.9999999999999998E-75</v>
      </c>
      <c r="G74">
        <v>63.25</v>
      </c>
      <c r="H74">
        <v>166</v>
      </c>
      <c r="I74" t="str">
        <f>HYPERLINK("https://www.ncbi.nlm.nih.gov/protein/KAG2666118.1?report=genbank&amp;log$=prottop&amp;blast_rank=73&amp;RID=Z82MW2XM016","KAG2666118.1")</f>
        <v>KAG2666118.1</v>
      </c>
    </row>
    <row r="75" spans="1:9" x14ac:dyDescent="0.2">
      <c r="A75" t="s">
        <v>641</v>
      </c>
      <c r="B75" t="s">
        <v>642</v>
      </c>
      <c r="C75">
        <v>232</v>
      </c>
      <c r="D75">
        <v>232</v>
      </c>
      <c r="E75" s="1">
        <v>1</v>
      </c>
      <c r="F75" s="2">
        <v>4.9999999999999998E-75</v>
      </c>
      <c r="G75">
        <v>63.86</v>
      </c>
      <c r="H75">
        <v>166</v>
      </c>
      <c r="I75" t="str">
        <f>HYPERLINK("https://www.ncbi.nlm.nih.gov/protein/XP_040997447.1?report=genbank&amp;log$=prottop&amp;blast_rank=74&amp;RID=Z82MW2XM016","XP_040997447.1")</f>
        <v>XP_040997447.1</v>
      </c>
    </row>
    <row r="76" spans="1:9" x14ac:dyDescent="0.2">
      <c r="A76" t="s">
        <v>643</v>
      </c>
      <c r="B76" t="s">
        <v>644</v>
      </c>
      <c r="C76">
        <v>232</v>
      </c>
      <c r="D76">
        <v>232</v>
      </c>
      <c r="E76" s="1">
        <v>1</v>
      </c>
      <c r="F76" s="2">
        <v>5.9999999999999997E-75</v>
      </c>
      <c r="G76">
        <v>66.27</v>
      </c>
      <c r="H76">
        <v>166</v>
      </c>
      <c r="I76" t="str">
        <f>HYPERLINK("https://www.ncbi.nlm.nih.gov/protein/XP_062160055.1?report=genbank&amp;log$=prottop&amp;blast_rank=75&amp;RID=Z82MW2XM016","XP_062160055.1")</f>
        <v>XP_062160055.1</v>
      </c>
    </row>
    <row r="77" spans="1:9" x14ac:dyDescent="0.2">
      <c r="A77" t="s">
        <v>645</v>
      </c>
      <c r="B77" t="s">
        <v>646</v>
      </c>
      <c r="C77">
        <v>231</v>
      </c>
      <c r="D77">
        <v>231</v>
      </c>
      <c r="E77" s="1">
        <v>1</v>
      </c>
      <c r="F77" s="2">
        <v>9.9999999999999996E-75</v>
      </c>
      <c r="G77">
        <v>65.66</v>
      </c>
      <c r="H77">
        <v>166</v>
      </c>
      <c r="I77" t="str">
        <f>HYPERLINK("https://www.ncbi.nlm.nih.gov/protein/XP_027941466.1?report=genbank&amp;log$=prottop&amp;blast_rank=76&amp;RID=Z82MW2XM016","XP_027941466.1")</f>
        <v>XP_027941466.1</v>
      </c>
    </row>
    <row r="78" spans="1:9" x14ac:dyDescent="0.2">
      <c r="A78" t="s">
        <v>647</v>
      </c>
      <c r="B78" t="s">
        <v>549</v>
      </c>
      <c r="C78">
        <v>231</v>
      </c>
      <c r="D78">
        <v>231</v>
      </c>
      <c r="E78" s="1">
        <v>1</v>
      </c>
      <c r="F78" s="2">
        <v>9.9999999999999996E-75</v>
      </c>
      <c r="G78">
        <v>63.86</v>
      </c>
      <c r="H78">
        <v>166</v>
      </c>
      <c r="I78" t="str">
        <f>HYPERLINK("https://www.ncbi.nlm.nih.gov/protein/XP_018852574.1?report=genbank&amp;log$=prottop&amp;blast_rank=77&amp;RID=Z82MW2XM016","XP_018852574.1")</f>
        <v>XP_018852574.1</v>
      </c>
    </row>
    <row r="79" spans="1:9" x14ac:dyDescent="0.2">
      <c r="A79" t="s">
        <v>648</v>
      </c>
      <c r="B79" t="s">
        <v>649</v>
      </c>
      <c r="C79">
        <v>231</v>
      </c>
      <c r="D79">
        <v>231</v>
      </c>
      <c r="E79" s="1">
        <v>0.97</v>
      </c>
      <c r="F79" s="2">
        <v>9.9999999999999996E-75</v>
      </c>
      <c r="G79">
        <v>67.28</v>
      </c>
      <c r="H79">
        <v>162</v>
      </c>
      <c r="I79" t="str">
        <f>HYPERLINK("https://www.ncbi.nlm.nih.gov/protein/KAF8040699.1?report=genbank&amp;log$=prottop&amp;blast_rank=78&amp;RID=Z82MW2XM016","KAF8040699.1")</f>
        <v>KAF8040699.1</v>
      </c>
    </row>
    <row r="80" spans="1:9" x14ac:dyDescent="0.2">
      <c r="A80" t="s">
        <v>303</v>
      </c>
      <c r="B80" t="s">
        <v>304</v>
      </c>
      <c r="C80">
        <v>231</v>
      </c>
      <c r="D80">
        <v>231</v>
      </c>
      <c r="E80" s="1">
        <v>1</v>
      </c>
      <c r="F80" s="2">
        <v>1.9999999999999999E-74</v>
      </c>
      <c r="G80">
        <v>63.25</v>
      </c>
      <c r="H80">
        <v>166</v>
      </c>
      <c r="I80" t="str">
        <f>HYPERLINK("https://www.ncbi.nlm.nih.gov/protein/CAI8606172.1?report=genbank&amp;log$=prottop&amp;blast_rank=79&amp;RID=Z82MW2XM016","CAI8606172.1")</f>
        <v>CAI8606172.1</v>
      </c>
    </row>
    <row r="81" spans="1:9" x14ac:dyDescent="0.2">
      <c r="A81" t="s">
        <v>650</v>
      </c>
      <c r="B81" t="s">
        <v>230</v>
      </c>
      <c r="C81">
        <v>233</v>
      </c>
      <c r="D81">
        <v>233</v>
      </c>
      <c r="E81" s="1">
        <v>1</v>
      </c>
      <c r="F81" s="2">
        <v>1.9999999999999999E-74</v>
      </c>
      <c r="G81">
        <v>66.27</v>
      </c>
      <c r="H81">
        <v>211</v>
      </c>
      <c r="I81" t="str">
        <f>HYPERLINK("https://www.ncbi.nlm.nih.gov/protein/WRX34667.1?report=genbank&amp;log$=prottop&amp;blast_rank=80&amp;RID=Z82MW2XM016","WRX34667.1")</f>
        <v>WRX34667.1</v>
      </c>
    </row>
    <row r="82" spans="1:9" x14ac:dyDescent="0.2">
      <c r="A82" t="s">
        <v>651</v>
      </c>
      <c r="B82" t="s">
        <v>427</v>
      </c>
      <c r="C82">
        <v>231</v>
      </c>
      <c r="D82">
        <v>231</v>
      </c>
      <c r="E82" s="1">
        <v>1</v>
      </c>
      <c r="F82" s="2">
        <v>1.9999999999999999E-74</v>
      </c>
      <c r="G82">
        <v>67.47</v>
      </c>
      <c r="H82">
        <v>166</v>
      </c>
      <c r="I82" t="str">
        <f>HYPERLINK("https://www.ncbi.nlm.nih.gov/protein/XP_030499880.1?report=genbank&amp;log$=prottop&amp;blast_rank=81&amp;RID=Z82MW2XM016","XP_030499880.1")</f>
        <v>XP_030499880.1</v>
      </c>
    </row>
    <row r="83" spans="1:9" x14ac:dyDescent="0.2">
      <c r="A83" t="s">
        <v>652</v>
      </c>
      <c r="B83" t="s">
        <v>23</v>
      </c>
      <c r="C83">
        <v>229</v>
      </c>
      <c r="D83">
        <v>229</v>
      </c>
      <c r="E83" s="1">
        <v>0.73</v>
      </c>
      <c r="F83" s="2">
        <v>1.9999999999999999E-74</v>
      </c>
      <c r="G83">
        <v>89.34</v>
      </c>
      <c r="H83">
        <v>141</v>
      </c>
      <c r="I83" t="str">
        <f>HYPERLINK("https://www.ncbi.nlm.nih.gov/protein/WMV56145.1?report=genbank&amp;log$=prottop&amp;blast_rank=82&amp;RID=Z82MW2XM016","WMV56145.1")</f>
        <v>WMV56145.1</v>
      </c>
    </row>
    <row r="84" spans="1:9" x14ac:dyDescent="0.2">
      <c r="A84" t="s">
        <v>653</v>
      </c>
      <c r="B84" t="s">
        <v>654</v>
      </c>
      <c r="C84">
        <v>231</v>
      </c>
      <c r="D84">
        <v>231</v>
      </c>
      <c r="E84" s="1">
        <v>1</v>
      </c>
      <c r="F84" s="2">
        <v>1.9999999999999999E-74</v>
      </c>
      <c r="G84">
        <v>66.87</v>
      </c>
      <c r="H84">
        <v>166</v>
      </c>
      <c r="I84" t="str">
        <f>HYPERLINK("https://www.ncbi.nlm.nih.gov/protein/XP_048134293.1?report=genbank&amp;log$=prottop&amp;blast_rank=83&amp;RID=Z82MW2XM016","XP_048134293.1")</f>
        <v>XP_048134293.1</v>
      </c>
    </row>
    <row r="85" spans="1:9" x14ac:dyDescent="0.2">
      <c r="A85" t="s">
        <v>655</v>
      </c>
      <c r="B85" t="s">
        <v>656</v>
      </c>
      <c r="C85">
        <v>231</v>
      </c>
      <c r="D85">
        <v>231</v>
      </c>
      <c r="E85" s="1">
        <v>0.98</v>
      </c>
      <c r="F85" s="2">
        <v>1.9999999999999999E-74</v>
      </c>
      <c r="G85">
        <v>65.849999999999994</v>
      </c>
      <c r="H85">
        <v>197</v>
      </c>
      <c r="I85" t="str">
        <f>HYPERLINK("https://www.ncbi.nlm.nih.gov/protein/GMN35949.1?report=genbank&amp;log$=prottop&amp;blast_rank=84&amp;RID=Z82MW2XM016","GMN35949.1")</f>
        <v>GMN35949.1</v>
      </c>
    </row>
    <row r="86" spans="1:9" x14ac:dyDescent="0.2">
      <c r="A86" t="s">
        <v>657</v>
      </c>
      <c r="B86" t="s">
        <v>658</v>
      </c>
      <c r="C86">
        <v>230</v>
      </c>
      <c r="D86">
        <v>230</v>
      </c>
      <c r="E86" s="1">
        <v>1</v>
      </c>
      <c r="F86" s="2">
        <v>3.0000000000000001E-74</v>
      </c>
      <c r="G86">
        <v>65.06</v>
      </c>
      <c r="H86">
        <v>167</v>
      </c>
      <c r="I86" t="str">
        <f>HYPERLINK("https://www.ncbi.nlm.nih.gov/protein/XP_024165972.1?report=genbank&amp;log$=prottop&amp;blast_rank=85&amp;RID=Z82MW2XM016","XP_024165972.1")</f>
        <v>XP_024165972.1</v>
      </c>
    </row>
    <row r="87" spans="1:9" x14ac:dyDescent="0.2">
      <c r="A87" t="s">
        <v>659</v>
      </c>
      <c r="B87" t="s">
        <v>302</v>
      </c>
      <c r="C87">
        <v>230</v>
      </c>
      <c r="D87">
        <v>230</v>
      </c>
      <c r="E87" s="1">
        <v>1</v>
      </c>
      <c r="F87" s="2">
        <v>3.0000000000000001E-74</v>
      </c>
      <c r="G87">
        <v>66.27</v>
      </c>
      <c r="H87">
        <v>166</v>
      </c>
      <c r="I87" t="str">
        <f>HYPERLINK("https://www.ncbi.nlm.nih.gov/protein/XP_038884333.1?report=genbank&amp;log$=prottop&amp;blast_rank=86&amp;RID=Z82MW2XM016","XP_038884333.1")</f>
        <v>XP_038884333.1</v>
      </c>
    </row>
    <row r="88" spans="1:9" x14ac:dyDescent="0.2">
      <c r="A88" t="s">
        <v>660</v>
      </c>
      <c r="B88" t="s">
        <v>661</v>
      </c>
      <c r="C88">
        <v>230</v>
      </c>
      <c r="D88">
        <v>230</v>
      </c>
      <c r="E88" s="1">
        <v>1</v>
      </c>
      <c r="F88" s="2">
        <v>3.0000000000000001E-74</v>
      </c>
      <c r="G88">
        <v>63.25</v>
      </c>
      <c r="H88">
        <v>166</v>
      </c>
      <c r="I88" t="str">
        <f>HYPERLINK("https://www.ncbi.nlm.nih.gov/protein/CAK8569818.1?report=genbank&amp;log$=prottop&amp;blast_rank=87&amp;RID=Z82MW2XM016","CAK8569818.1")</f>
        <v>CAK8569818.1</v>
      </c>
    </row>
    <row r="89" spans="1:9" x14ac:dyDescent="0.2">
      <c r="A89" t="s">
        <v>662</v>
      </c>
      <c r="B89" t="s">
        <v>663</v>
      </c>
      <c r="C89">
        <v>230</v>
      </c>
      <c r="D89">
        <v>230</v>
      </c>
      <c r="E89" s="1">
        <v>1</v>
      </c>
      <c r="F89" s="2">
        <v>3.9999999999999998E-74</v>
      </c>
      <c r="G89">
        <v>63.25</v>
      </c>
      <c r="H89">
        <v>166</v>
      </c>
      <c r="I89" t="str">
        <f>HYPERLINK("https://www.ncbi.nlm.nih.gov/protein/XP_058728697.1?report=genbank&amp;log$=prottop&amp;blast_rank=88&amp;RID=Z82MW2XM016","XP_058728697.1")</f>
        <v>XP_058728697.1</v>
      </c>
    </row>
    <row r="90" spans="1:9" x14ac:dyDescent="0.2">
      <c r="A90" t="s">
        <v>664</v>
      </c>
      <c r="B90" t="s">
        <v>391</v>
      </c>
      <c r="C90">
        <v>230</v>
      </c>
      <c r="D90">
        <v>230</v>
      </c>
      <c r="E90" s="1">
        <v>1</v>
      </c>
      <c r="F90" s="2">
        <v>3.9999999999999998E-74</v>
      </c>
      <c r="G90">
        <v>66.27</v>
      </c>
      <c r="H90">
        <v>166</v>
      </c>
      <c r="I90" t="str">
        <f>HYPERLINK("https://www.ncbi.nlm.nih.gov/protein/KAJ7958327.1?report=genbank&amp;log$=prottop&amp;blast_rank=89&amp;RID=Z82MW2XM016","KAJ7958327.1")</f>
        <v>KAJ7958327.1</v>
      </c>
    </row>
    <row r="91" spans="1:9" x14ac:dyDescent="0.2">
      <c r="A91" t="s">
        <v>665</v>
      </c>
      <c r="B91" t="s">
        <v>248</v>
      </c>
      <c r="C91">
        <v>230</v>
      </c>
      <c r="D91">
        <v>230</v>
      </c>
      <c r="E91" s="1">
        <v>1</v>
      </c>
      <c r="F91" s="2">
        <v>5E-74</v>
      </c>
      <c r="G91">
        <v>66.27</v>
      </c>
      <c r="H91">
        <v>164</v>
      </c>
      <c r="I91" t="str">
        <f>HYPERLINK("https://www.ncbi.nlm.nih.gov/protein/XP_059657109.1?report=genbank&amp;log$=prottop&amp;blast_rank=90&amp;RID=Z82MW2XM016","XP_059657109.1")</f>
        <v>XP_059657109.1</v>
      </c>
    </row>
    <row r="92" spans="1:9" x14ac:dyDescent="0.2">
      <c r="A92" t="s">
        <v>666</v>
      </c>
      <c r="B92" t="s">
        <v>667</v>
      </c>
      <c r="C92">
        <v>230</v>
      </c>
      <c r="D92">
        <v>230</v>
      </c>
      <c r="E92" s="1">
        <v>1</v>
      </c>
      <c r="F92" s="2">
        <v>5E-74</v>
      </c>
      <c r="G92">
        <v>63.86</v>
      </c>
      <c r="H92">
        <v>167</v>
      </c>
      <c r="I92" t="str">
        <f>HYPERLINK("https://www.ncbi.nlm.nih.gov/protein/XP_004291014.1?report=genbank&amp;log$=prottop&amp;blast_rank=91&amp;RID=Z82MW2XM016","XP_004291014.1")</f>
        <v>XP_004291014.1</v>
      </c>
    </row>
    <row r="93" spans="1:9" x14ac:dyDescent="0.2">
      <c r="A93" t="s">
        <v>668</v>
      </c>
      <c r="B93" t="s">
        <v>291</v>
      </c>
      <c r="C93">
        <v>229</v>
      </c>
      <c r="D93">
        <v>229</v>
      </c>
      <c r="E93" s="1">
        <v>1</v>
      </c>
      <c r="F93" s="2">
        <v>6.0000000000000001E-74</v>
      </c>
      <c r="G93">
        <v>65.06</v>
      </c>
      <c r="H93">
        <v>166</v>
      </c>
      <c r="I93" t="str">
        <f>HYPERLINK("https://www.ncbi.nlm.nih.gov/protein/XP_059454441.1?report=genbank&amp;log$=prottop&amp;blast_rank=92&amp;RID=Z82MW2XM016","XP_059454441.1")</f>
        <v>XP_059454441.1</v>
      </c>
    </row>
    <row r="94" spans="1:9" x14ac:dyDescent="0.2">
      <c r="A94" t="s">
        <v>669</v>
      </c>
      <c r="B94" t="s">
        <v>670</v>
      </c>
      <c r="C94">
        <v>229</v>
      </c>
      <c r="D94">
        <v>229</v>
      </c>
      <c r="E94" s="1">
        <v>1</v>
      </c>
      <c r="F94" s="2">
        <v>6.0000000000000001E-74</v>
      </c>
      <c r="G94">
        <v>63.86</v>
      </c>
      <c r="H94">
        <v>166</v>
      </c>
      <c r="I94" t="str">
        <f>HYPERLINK("https://www.ncbi.nlm.nih.gov/protein/XP_020222656.1?report=genbank&amp;log$=prottop&amp;blast_rank=93&amp;RID=Z82MW2XM016","XP_020222656.1")</f>
        <v>XP_020222656.1</v>
      </c>
    </row>
    <row r="95" spans="1:9" x14ac:dyDescent="0.2">
      <c r="A95" t="s">
        <v>671</v>
      </c>
      <c r="B95" t="s">
        <v>672</v>
      </c>
      <c r="C95">
        <v>229</v>
      </c>
      <c r="D95">
        <v>229</v>
      </c>
      <c r="E95" s="1">
        <v>1</v>
      </c>
      <c r="F95" s="2">
        <v>7.0000000000000003E-74</v>
      </c>
      <c r="G95">
        <v>62.65</v>
      </c>
      <c r="H95">
        <v>166</v>
      </c>
      <c r="I95" t="str">
        <f>HYPERLINK("https://www.ncbi.nlm.nih.gov/protein/XP_050887555.1?report=genbank&amp;log$=prottop&amp;blast_rank=94&amp;RID=Z82MW2XM016","XP_050887555.1")</f>
        <v>XP_050887555.1</v>
      </c>
    </row>
    <row r="96" spans="1:9" x14ac:dyDescent="0.2">
      <c r="A96" t="s">
        <v>673</v>
      </c>
      <c r="B96" t="s">
        <v>674</v>
      </c>
      <c r="C96">
        <v>229</v>
      </c>
      <c r="D96">
        <v>229</v>
      </c>
      <c r="E96" s="1">
        <v>1</v>
      </c>
      <c r="F96" s="2">
        <v>7.0000000000000003E-74</v>
      </c>
      <c r="G96">
        <v>65.66</v>
      </c>
      <c r="H96">
        <v>166</v>
      </c>
      <c r="I96" t="str">
        <f>HYPERLINK("https://www.ncbi.nlm.nih.gov/protein/XP_023886994.1?report=genbank&amp;log$=prottop&amp;blast_rank=95&amp;RID=Z82MW2XM016","XP_023886994.1")</f>
        <v>XP_023886994.1</v>
      </c>
    </row>
    <row r="97" spans="1:9" x14ac:dyDescent="0.2">
      <c r="A97" t="s">
        <v>675</v>
      </c>
      <c r="B97" t="s">
        <v>346</v>
      </c>
      <c r="C97">
        <v>229</v>
      </c>
      <c r="D97">
        <v>229</v>
      </c>
      <c r="E97" s="1">
        <v>1</v>
      </c>
      <c r="F97" s="2">
        <v>8.9999999999999998E-74</v>
      </c>
      <c r="G97">
        <v>66.27</v>
      </c>
      <c r="H97">
        <v>166</v>
      </c>
      <c r="I97" t="str">
        <f>HYPERLINK("https://www.ncbi.nlm.nih.gov/protein/GER56117.1?report=genbank&amp;log$=prottop&amp;blast_rank=96&amp;RID=Z82MW2XM016","GER56117.1")</f>
        <v>GER56117.1</v>
      </c>
    </row>
    <row r="98" spans="1:9" x14ac:dyDescent="0.2">
      <c r="A98" t="s">
        <v>676</v>
      </c>
      <c r="B98" t="s">
        <v>485</v>
      </c>
      <c r="C98">
        <v>229</v>
      </c>
      <c r="D98">
        <v>229</v>
      </c>
      <c r="E98" s="1">
        <v>1</v>
      </c>
      <c r="F98" s="2">
        <v>8.9999999999999998E-74</v>
      </c>
      <c r="G98">
        <v>67.47</v>
      </c>
      <c r="H98">
        <v>166</v>
      </c>
      <c r="I98" t="str">
        <f>HYPERLINK("https://www.ncbi.nlm.nih.gov/protein/XP_052210929.1?report=genbank&amp;log$=prottop&amp;blast_rank=97&amp;RID=Z82MW2XM016","XP_052210929.1")</f>
        <v>XP_052210929.1</v>
      </c>
    </row>
    <row r="99" spans="1:9" x14ac:dyDescent="0.2">
      <c r="A99" t="s">
        <v>677</v>
      </c>
      <c r="B99" t="s">
        <v>678</v>
      </c>
      <c r="C99">
        <v>229</v>
      </c>
      <c r="D99">
        <v>229</v>
      </c>
      <c r="E99" s="1">
        <v>1</v>
      </c>
      <c r="F99" s="2">
        <v>1E-73</v>
      </c>
      <c r="G99">
        <v>63.86</v>
      </c>
      <c r="H99">
        <v>166</v>
      </c>
      <c r="I99" t="str">
        <f>HYPERLINK("https://www.ncbi.nlm.nih.gov/protein/XP_004498924.1?report=genbank&amp;log$=prottop&amp;blast_rank=98&amp;RID=Z82MW2XM016","XP_004498924.1")</f>
        <v>XP_004498924.1</v>
      </c>
    </row>
    <row r="100" spans="1:9" x14ac:dyDescent="0.2">
      <c r="A100" t="s">
        <v>679</v>
      </c>
      <c r="B100" t="s">
        <v>142</v>
      </c>
      <c r="C100">
        <v>229</v>
      </c>
      <c r="D100">
        <v>229</v>
      </c>
      <c r="E100" s="1">
        <v>1</v>
      </c>
      <c r="F100" s="2">
        <v>1E-73</v>
      </c>
      <c r="G100">
        <v>65.66</v>
      </c>
      <c r="H100">
        <v>166</v>
      </c>
      <c r="I100" t="str">
        <f>HYPERLINK("https://www.ncbi.nlm.nih.gov/protein/XP_022750118.1?report=genbank&amp;log$=prottop&amp;blast_rank=99&amp;RID=Z82MW2XM016","XP_022750118.1")</f>
        <v>XP_022750118.1</v>
      </c>
    </row>
    <row r="101" spans="1:9" x14ac:dyDescent="0.2">
      <c r="A101" t="s">
        <v>679</v>
      </c>
      <c r="B101" t="s">
        <v>142</v>
      </c>
      <c r="C101">
        <v>229</v>
      </c>
      <c r="D101">
        <v>229</v>
      </c>
      <c r="E101" s="1">
        <v>1</v>
      </c>
      <c r="F101" s="2">
        <v>1E-73</v>
      </c>
      <c r="G101">
        <v>65.06</v>
      </c>
      <c r="H101">
        <v>166</v>
      </c>
      <c r="I101" t="str">
        <f>HYPERLINK("https://www.ncbi.nlm.nih.gov/protein/XP_022732223.1?report=genbank&amp;log$=prottop&amp;blast_rank=100&amp;RID=Z82MW2XM016","XP_022732223.1")</f>
        <v>XP_022732223.1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unknown-1</vt:lpstr>
      <vt:lpstr>unknown-2</vt:lpstr>
      <vt:lpstr>unknown-3</vt:lpstr>
      <vt:lpstr>unknown-4</vt:lpstr>
      <vt:lpstr>unknown-5</vt:lpstr>
      <vt:lpstr>unknown-6</vt:lpstr>
      <vt:lpstr>'unknown-1'!unknown_1</vt:lpstr>
      <vt:lpstr>'unknown-2'!unknown_3</vt:lpstr>
      <vt:lpstr>'unknown-3'!unknown_4</vt:lpstr>
      <vt:lpstr>'unknown-4'!unknown_5</vt:lpstr>
      <vt:lpstr>'unknown-5'!unknown_5</vt:lpstr>
      <vt:lpstr>'unknown-6'!unknown_6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2024-03-15T08:52:52Z</dcterms:created>
  <dcterms:modified xsi:type="dcterms:W3CDTF">2024-03-15T08:58:08Z</dcterms:modified>
</cp:coreProperties>
</file>